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nee-my.sharepoint.com/personal/rep0so3_fpl_com/Documents/Desktop/Queue/"/>
    </mc:Choice>
  </mc:AlternateContent>
  <xr:revisionPtr revIDLastSave="0" documentId="14_{09F1EB4F-EB7C-47EA-ABD4-F346D38BDE51}" xr6:coauthVersionLast="44" xr6:coauthVersionMax="44" xr10:uidLastSave="{00000000-0000-0000-0000-000000000000}"/>
  <bookViews>
    <workbookView xWindow="-120" yWindow="-120" windowWidth="29040" windowHeight="15990" activeTab="1" xr2:uid="{00000000-000D-0000-FFFF-FFFF00000000}"/>
  </bookViews>
  <sheets>
    <sheet name="Competitor Queues" sheetId="1" r:id="rId1"/>
    <sheet name="Sheet1" sheetId="2" r:id="rId2"/>
  </sheets>
  <definedNames>
    <definedName name="_xlnm._FilterDatabase" localSheetId="0" hidden="1">'Competitor Queues'!$E$2:$BU$2869</definedName>
    <definedName name="_xlnm._FilterDatabase" localSheetId="1" hidden="1">Sheet1!$A$2:$T$148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O2794" i="1" l="1"/>
  <c r="AP2794" i="1" s="1"/>
  <c r="AO2723" i="1"/>
  <c r="AP2723" i="1" s="1"/>
  <c r="AO1454" i="1"/>
  <c r="AP1454" i="1" s="1"/>
  <c r="AO1449" i="1"/>
  <c r="AP1449" i="1" s="1"/>
  <c r="AO1436" i="1"/>
  <c r="AP1436" i="1" s="1"/>
  <c r="AO1415" i="1"/>
  <c r="AP1415" i="1" s="1"/>
  <c r="AO1414" i="1"/>
  <c r="AP1414" i="1" s="1"/>
  <c r="AO1375" i="1"/>
  <c r="AP1375" i="1" s="1"/>
  <c r="AO1349" i="1"/>
  <c r="AP1349" i="1" s="1"/>
  <c r="AO1326" i="1"/>
  <c r="AP1326" i="1" s="1"/>
  <c r="AO1281" i="1"/>
  <c r="AP1281" i="1" s="1"/>
  <c r="AO1279" i="1"/>
  <c r="AP1279" i="1" s="1"/>
  <c r="AO1266" i="1"/>
  <c r="AP1266" i="1" s="1"/>
  <c r="AO1251" i="1"/>
  <c r="AP1251" i="1" s="1"/>
  <c r="AO1130" i="1"/>
  <c r="AP1130" i="1" s="1"/>
  <c r="AO1128" i="1"/>
  <c r="AP1128" i="1" s="1"/>
  <c r="AO1127" i="1"/>
  <c r="AP1127" i="1" s="1"/>
  <c r="AO1109" i="1"/>
  <c r="AP1109" i="1" s="1"/>
  <c r="AO1108" i="1"/>
  <c r="AP1108" i="1" s="1"/>
  <c r="AO1105" i="1"/>
  <c r="AO1088" i="1"/>
  <c r="AP1088" i="1" s="1"/>
  <c r="AM1362" i="1" l="1"/>
  <c r="AM1298" i="1"/>
  <c r="AO1298" i="1" s="1"/>
  <c r="AP1298" i="1" s="1"/>
  <c r="AM1193" i="1"/>
  <c r="AO1193" i="1" s="1"/>
  <c r="AP1193" i="1" s="1"/>
  <c r="AM1192" i="1"/>
  <c r="AO1192" i="1" s="1"/>
  <c r="AP1192" i="1" s="1"/>
  <c r="AM1176" i="1"/>
  <c r="AM2724" i="1"/>
  <c r="AO2724" i="1" s="1"/>
  <c r="AP2724" i="1" s="1"/>
  <c r="AO2813" i="1"/>
  <c r="AP2813" i="1" s="1"/>
  <c r="AO2812" i="1"/>
  <c r="AP2812" i="1" s="1"/>
  <c r="AO2810" i="1"/>
  <c r="AP2810" i="1" s="1"/>
  <c r="AO2808" i="1"/>
  <c r="AP2808" i="1" s="1"/>
  <c r="AO2800" i="1"/>
  <c r="AP2800" i="1" s="1"/>
  <c r="AO2779" i="1"/>
  <c r="AP2779" i="1" s="1"/>
  <c r="AO2773" i="1"/>
  <c r="AP2773" i="1" s="1"/>
  <c r="AO2770" i="1"/>
  <c r="AP2770" i="1" s="1"/>
  <c r="AO2738" i="1"/>
  <c r="AP2738" i="1" s="1"/>
  <c r="AO1719" i="1"/>
  <c r="AP1719" i="1" s="1"/>
  <c r="AO1455" i="1"/>
  <c r="AP1455" i="1" s="1"/>
  <c r="AO1448" i="1"/>
  <c r="AP1448" i="1" s="1"/>
  <c r="AO1424" i="1"/>
  <c r="AP1424" i="1" s="1"/>
  <c r="AO1408" i="1"/>
  <c r="AP1408" i="1" s="1"/>
  <c r="AO1399" i="1"/>
  <c r="AP1399" i="1" s="1"/>
  <c r="AO1370" i="1"/>
  <c r="AP1370" i="1" s="1"/>
  <c r="AO1363" i="1"/>
  <c r="AP1363" i="1" s="1"/>
  <c r="AO1362" i="1"/>
  <c r="AP1362" i="1" s="1"/>
  <c r="AO1358" i="1"/>
  <c r="AP1358" i="1" s="1"/>
  <c r="AO1351" i="1"/>
  <c r="AP1351" i="1" s="1"/>
  <c r="AO1342" i="1"/>
  <c r="AP1342" i="1" s="1"/>
  <c r="AO1340" i="1"/>
  <c r="AP1340" i="1" s="1"/>
  <c r="AO1328" i="1"/>
  <c r="AP1328" i="1" s="1"/>
  <c r="AO1312" i="1"/>
  <c r="AP1312" i="1" s="1"/>
  <c r="AO1305" i="1"/>
  <c r="AP1305" i="1" s="1"/>
  <c r="AO1303" i="1"/>
  <c r="AP1303" i="1" s="1"/>
  <c r="AO1290" i="1"/>
  <c r="AP1290" i="1" s="1"/>
  <c r="AO1283" i="1"/>
  <c r="AP1283" i="1" s="1"/>
  <c r="AO1248" i="1"/>
  <c r="AP1248" i="1" s="1"/>
  <c r="AO1229" i="1"/>
  <c r="AP1229" i="1" s="1"/>
  <c r="AO1226" i="1"/>
  <c r="AP1226" i="1" s="1"/>
  <c r="AO1202" i="1"/>
  <c r="AP1202" i="1" s="1"/>
  <c r="AO1198" i="1"/>
  <c r="AP1198" i="1" s="1"/>
  <c r="AO1176" i="1"/>
  <c r="AP1176" i="1" s="1"/>
  <c r="AP1105" i="1"/>
  <c r="AM1882" i="1"/>
  <c r="AO1882" i="1" s="1"/>
  <c r="AP1882" i="1" s="1"/>
  <c r="AM1734" i="1"/>
  <c r="AO1734" i="1" s="1"/>
  <c r="AP1734" i="1" s="1"/>
  <c r="AM1731" i="1"/>
  <c r="AM1568" i="1"/>
  <c r="AO1568" i="1" s="1"/>
  <c r="AP1568" i="1" s="1"/>
  <c r="AM1565" i="1"/>
  <c r="AO1565" i="1" s="1"/>
  <c r="AP1565" i="1" s="1"/>
  <c r="AO1775" i="1"/>
  <c r="AP1775" i="1" s="1"/>
  <c r="AO1773" i="1"/>
  <c r="AP1773" i="1" s="1"/>
  <c r="AO1768" i="1"/>
  <c r="AP1768" i="1" s="1"/>
  <c r="AO1765" i="1"/>
  <c r="AP1765" i="1" s="1"/>
  <c r="AO1762" i="1"/>
  <c r="AP1762" i="1" s="1"/>
  <c r="AO1752" i="1"/>
  <c r="AP1752" i="1" s="1"/>
  <c r="AO1750" i="1"/>
  <c r="AP1750" i="1" s="1"/>
  <c r="AO1749" i="1"/>
  <c r="AP1749" i="1" s="1"/>
  <c r="AO1746" i="1"/>
  <c r="AP1746" i="1" s="1"/>
  <c r="AO1745" i="1"/>
  <c r="AO1743" i="1"/>
  <c r="AP1743" i="1" s="1"/>
  <c r="AO1740" i="1"/>
  <c r="AP1740" i="1" s="1"/>
  <c r="AO1731" i="1"/>
  <c r="AP1731" i="1" s="1"/>
  <c r="AO1725" i="1"/>
  <c r="AP1725" i="1" s="1"/>
  <c r="AO1664" i="1"/>
  <c r="AP1664" i="1" s="1"/>
  <c r="AO1663" i="1"/>
  <c r="AP1663" i="1" s="1"/>
  <c r="AO1660" i="1"/>
  <c r="AP1660" i="1" s="1"/>
  <c r="AO1659" i="1"/>
  <c r="AP1659" i="1" s="1"/>
  <c r="AO1653" i="1"/>
  <c r="AP1653" i="1" s="1"/>
  <c r="AO1638" i="1"/>
  <c r="AP1638" i="1" s="1"/>
  <c r="AO1576" i="1"/>
  <c r="AP1576" i="1" s="1"/>
  <c r="AO1563" i="1"/>
  <c r="AP1563" i="1" s="1"/>
  <c r="AO1559" i="1"/>
  <c r="AP1559" i="1" s="1"/>
  <c r="AO1518" i="1"/>
  <c r="AP1518" i="1" s="1"/>
  <c r="AO1497" i="1"/>
  <c r="AP1497" i="1" s="1"/>
  <c r="AO1493" i="1"/>
  <c r="AP1493" i="1" s="1"/>
  <c r="AO1491" i="1"/>
  <c r="AP1491" i="1" s="1"/>
  <c r="AO1488" i="1"/>
  <c r="AP1488" i="1" s="1"/>
  <c r="AO1474" i="1"/>
  <c r="AP1474" i="1" s="1"/>
  <c r="AM2500" i="1"/>
  <c r="AM2493" i="1"/>
  <c r="AM2487" i="1"/>
  <c r="AO2487" i="1" s="1"/>
  <c r="AP2487" i="1" s="1"/>
  <c r="AM2486" i="1"/>
  <c r="AM2416" i="1"/>
  <c r="AM2357" i="1"/>
  <c r="AO2357" i="1" s="1"/>
  <c r="AP2357" i="1" s="1"/>
  <c r="AM2285" i="1"/>
  <c r="AO2285" i="1" s="1"/>
  <c r="AP2285" i="1" s="1"/>
  <c r="AO2716" i="1"/>
  <c r="AP2716" i="1" s="1"/>
  <c r="AO2705" i="1"/>
  <c r="AP2705" i="1" s="1"/>
  <c r="AO2699" i="1"/>
  <c r="AP2699" i="1" s="1"/>
  <c r="AO2698" i="1"/>
  <c r="AP2698" i="1" s="1"/>
  <c r="AO2679" i="1"/>
  <c r="AP2679" i="1" s="1"/>
  <c r="AO2675" i="1"/>
  <c r="AP2675" i="1" s="1"/>
  <c r="AO2672" i="1"/>
  <c r="AP2672" i="1" s="1"/>
  <c r="AO2671" i="1"/>
  <c r="AP2671" i="1" s="1"/>
  <c r="AO2659" i="1"/>
  <c r="AP2659" i="1" s="1"/>
  <c r="AO2651" i="1"/>
  <c r="AP2651" i="1" s="1"/>
  <c r="AO2648" i="1"/>
  <c r="AP2648" i="1" s="1"/>
  <c r="AO2647" i="1"/>
  <c r="AP2647" i="1" s="1"/>
  <c r="AO2610" i="1"/>
  <c r="AP2610" i="1" s="1"/>
  <c r="AO2606" i="1"/>
  <c r="AP2606" i="1" s="1"/>
  <c r="AO2587" i="1"/>
  <c r="AP2587" i="1" s="1"/>
  <c r="AO2576" i="1"/>
  <c r="AP2576" i="1" s="1"/>
  <c r="AO2575" i="1"/>
  <c r="AP2575" i="1" s="1"/>
  <c r="AO2562" i="1"/>
  <c r="AP2562" i="1" s="1"/>
  <c r="AO2502" i="1"/>
  <c r="AP2502" i="1" s="1"/>
  <c r="AO2500" i="1"/>
  <c r="AP2500" i="1" s="1"/>
  <c r="AO2493" i="1"/>
  <c r="AP2493" i="1" s="1"/>
  <c r="AO2486" i="1"/>
  <c r="AP2486" i="1" s="1"/>
  <c r="AO2424" i="1"/>
  <c r="AP2424" i="1" s="1"/>
  <c r="AO2416" i="1"/>
  <c r="AP2416" i="1" s="1"/>
  <c r="AM2424" i="1"/>
  <c r="AM2402" i="1"/>
  <c r="AO2402" i="1" s="1"/>
  <c r="AP2402" i="1" s="1"/>
  <c r="AM2399" i="1"/>
  <c r="AO2399" i="1" s="1"/>
  <c r="AP2399" i="1" s="1"/>
  <c r="AM2385" i="1"/>
  <c r="AO2385" i="1" s="1"/>
  <c r="AP2385" i="1" s="1"/>
  <c r="AM2374" i="1"/>
  <c r="AO2374" i="1" s="1"/>
  <c r="AP2374" i="1" s="1"/>
  <c r="AM2370" i="1"/>
  <c r="AO2370" i="1" s="1"/>
  <c r="AP2370" i="1" s="1"/>
  <c r="AM2365" i="1"/>
  <c r="AO2365" i="1" s="1"/>
  <c r="AP2365" i="1" s="1"/>
  <c r="AM2342" i="1"/>
  <c r="AO2342" i="1" s="1"/>
  <c r="AP2342" i="1" s="1"/>
  <c r="AM2305" i="1"/>
  <c r="AO2305" i="1" s="1"/>
  <c r="AP2305" i="1" s="1"/>
  <c r="AM2283" i="1"/>
  <c r="AO2283" i="1" s="1"/>
  <c r="AL2283" i="1"/>
  <c r="AM2782" i="1"/>
  <c r="AO2782" i="1" s="1"/>
  <c r="AP2782" i="1" s="1"/>
  <c r="AM2772" i="1"/>
  <c r="AO2772" i="1" s="1"/>
  <c r="AP2772" i="1" s="1"/>
  <c r="AM2735" i="1"/>
  <c r="AO2735" i="1" s="1"/>
  <c r="AP2735" i="1" s="1"/>
  <c r="AM2727" i="1"/>
  <c r="AO2727" i="1" s="1"/>
  <c r="AP2727" i="1" s="1"/>
  <c r="AL2727" i="1"/>
  <c r="AM2722" i="1"/>
  <c r="AO2722" i="1" s="1"/>
  <c r="AP2722" i="1" s="1"/>
  <c r="AM1453" i="1"/>
  <c r="AO1453" i="1" s="1"/>
  <c r="AL1453" i="1"/>
  <c r="AM1447" i="1"/>
  <c r="AO1447" i="1" s="1"/>
  <c r="AL1447" i="1"/>
  <c r="AM1440" i="1"/>
  <c r="AO1440" i="1" s="1"/>
  <c r="AP1440" i="1" s="1"/>
  <c r="AM1439" i="1"/>
  <c r="AO1439" i="1" s="1"/>
  <c r="AP1439" i="1" s="1"/>
  <c r="AL1439" i="1"/>
  <c r="AM1434" i="1"/>
  <c r="AO1434" i="1" s="1"/>
  <c r="AP1434" i="1" s="1"/>
  <c r="AM1428" i="1"/>
  <c r="AO1428" i="1" s="1"/>
  <c r="AP1428" i="1" s="1"/>
  <c r="AM1402" i="1"/>
  <c r="AO1402" i="1" s="1"/>
  <c r="AP1402" i="1" s="1"/>
  <c r="AM1389" i="1"/>
  <c r="AO1389" i="1" s="1"/>
  <c r="AP1389" i="1" s="1"/>
  <c r="AM1384" i="1"/>
  <c r="AO1384" i="1" s="1"/>
  <c r="AP1384" i="1" s="1"/>
  <c r="AM1379" i="1"/>
  <c r="AO1379" i="1" s="1"/>
  <c r="AP1379" i="1" s="1"/>
  <c r="AM1376" i="1"/>
  <c r="AO1376" i="1" s="1"/>
  <c r="AP1376" i="1" s="1"/>
  <c r="AL1376" i="1"/>
  <c r="AM1361" i="1"/>
  <c r="AO1361" i="1" s="1"/>
  <c r="AP1361" i="1" s="1"/>
  <c r="AM1357" i="1"/>
  <c r="AO1357" i="1" s="1"/>
  <c r="AP1357" i="1" s="1"/>
  <c r="AM1354" i="1"/>
  <c r="AO1354" i="1" s="1"/>
  <c r="AP1354" i="1" s="1"/>
  <c r="AM1346" i="1"/>
  <c r="AO1346" i="1" s="1"/>
  <c r="AP1346" i="1" s="1"/>
  <c r="AM1338" i="1"/>
  <c r="AO1338" i="1" s="1"/>
  <c r="AP1338" i="1" s="1"/>
  <c r="AM1276" i="1"/>
  <c r="AO1276" i="1" s="1"/>
  <c r="AP1276" i="1" s="1"/>
  <c r="AM1309" i="1"/>
  <c r="AO1309" i="1" s="1"/>
  <c r="AP1309" i="1" s="1"/>
  <c r="AM1249" i="1"/>
  <c r="AO1249" i="1" s="1"/>
  <c r="AP1249" i="1" s="1"/>
  <c r="AM1184" i="1"/>
  <c r="AO1184" i="1" s="1"/>
  <c r="AP1184" i="1" s="1"/>
  <c r="Z2435" i="1"/>
  <c r="Z2434" i="1"/>
  <c r="Z2425" i="1"/>
  <c r="Z2403" i="1"/>
  <c r="Z2401" i="1"/>
  <c r="Z2395" i="1"/>
  <c r="Z2386" i="1"/>
  <c r="Z2384" i="1"/>
  <c r="Z2383" i="1"/>
  <c r="Z2378" i="1"/>
  <c r="Z2377" i="1"/>
  <c r="Z2348" i="1"/>
  <c r="Z2346" i="1"/>
  <c r="Z2318" i="1"/>
  <c r="Z2317" i="1"/>
  <c r="AP1745" i="1" l="1"/>
  <c r="AS1745" i="1"/>
  <c r="AP1453" i="1"/>
  <c r="AP2283" i="1"/>
  <c r="AP1447" i="1"/>
  <c r="AA2248" i="1"/>
  <c r="AA2284" i="1"/>
  <c r="AA2362" i="1"/>
  <c r="AA2480" i="1"/>
  <c r="AB2021" i="1"/>
  <c r="AA2021" i="1"/>
  <c r="AP2265" i="1" l="1"/>
  <c r="AO2265" i="1"/>
  <c r="AP2261" i="1"/>
  <c r="AO2261" i="1"/>
  <c r="AP2254" i="1"/>
  <c r="AO2254" i="1"/>
  <c r="AP2248" i="1"/>
  <c r="AO2248" i="1"/>
  <c r="AP2239" i="1"/>
  <c r="AO2239" i="1"/>
  <c r="AP2235" i="1"/>
  <c r="AO2235" i="1"/>
  <c r="AP2230" i="1"/>
  <c r="AO2230" i="1"/>
  <c r="AP2224" i="1"/>
  <c r="AO2224" i="1"/>
  <c r="AP2223" i="1"/>
  <c r="AO2223" i="1"/>
  <c r="AP2200" i="1"/>
  <c r="AO2200" i="1"/>
  <c r="AP2197" i="1"/>
  <c r="AO2197" i="1"/>
  <c r="AP2195" i="1"/>
  <c r="AO2195" i="1"/>
  <c r="AP2194" i="1"/>
  <c r="AO2194" i="1"/>
  <c r="AP2189" i="1"/>
  <c r="AO2189" i="1"/>
  <c r="AP2142" i="1"/>
  <c r="AO2142" i="1"/>
  <c r="AP2128" i="1"/>
  <c r="AO2128" i="1"/>
  <c r="AP2125" i="1"/>
  <c r="AO2125" i="1"/>
  <c r="AP2090" i="1"/>
  <c r="AO2090" i="1"/>
  <c r="AP2071" i="1"/>
  <c r="AO2071" i="1"/>
  <c r="AP2005" i="1"/>
  <c r="AO2005" i="1"/>
  <c r="AP2004" i="1"/>
  <c r="AO2004" i="1"/>
  <c r="AP2003" i="1"/>
  <c r="AO2003" i="1"/>
  <c r="AP2002" i="1"/>
  <c r="AO2002" i="1"/>
  <c r="AP2001" i="1"/>
  <c r="AO2001" i="1"/>
  <c r="AP2000" i="1"/>
  <c r="AO2000" i="1"/>
  <c r="AP1972" i="1"/>
  <c r="AO1972" i="1"/>
  <c r="AP1959" i="1"/>
  <c r="AO1959" i="1"/>
  <c r="AP1955" i="1"/>
  <c r="AO1955" i="1"/>
  <c r="AP1940" i="1"/>
  <c r="AO1940" i="1"/>
  <c r="AP1934" i="1"/>
  <c r="AO1934" i="1"/>
  <c r="AP1916" i="1"/>
  <c r="AO1916" i="1"/>
  <c r="AP1907" i="1"/>
  <c r="AO1907" i="1"/>
  <c r="AP1898" i="1"/>
  <c r="AO1898" i="1"/>
  <c r="AP1890" i="1"/>
  <c r="AO1890" i="1"/>
  <c r="AP1889" i="1"/>
  <c r="AO1889" i="1"/>
  <c r="AP1876" i="1"/>
  <c r="AO1876" i="1"/>
  <c r="AP1874" i="1"/>
  <c r="AO1874" i="1"/>
  <c r="AP1873" i="1"/>
  <c r="AO1873" i="1"/>
  <c r="AP1872" i="1"/>
  <c r="AO1872" i="1"/>
  <c r="AP1871" i="1"/>
  <c r="AO1871" i="1"/>
  <c r="AP1870" i="1"/>
  <c r="AO1870" i="1"/>
  <c r="AP1851" i="1"/>
  <c r="AO1851" i="1"/>
  <c r="AP1848" i="1"/>
  <c r="AO1848" i="1"/>
  <c r="AP1822" i="1"/>
  <c r="AO1822" i="1"/>
  <c r="AP1817" i="1"/>
  <c r="AO1817" i="1"/>
  <c r="AP1808" i="1"/>
  <c r="AO1808" i="1"/>
  <c r="AH2235" i="1"/>
  <c r="AH2197" i="1"/>
  <c r="AH2195" i="1"/>
  <c r="AH2194" i="1"/>
  <c r="AH2000" i="1"/>
  <c r="AH1959" i="1"/>
  <c r="AI2265" i="1"/>
  <c r="AI2261" i="1"/>
  <c r="AI2239" i="1"/>
  <c r="AI2235" i="1"/>
  <c r="AG2235" i="1" s="1"/>
  <c r="AI2197" i="1"/>
  <c r="AG2197" i="1" s="1"/>
  <c r="AI2195" i="1"/>
  <c r="AG2195" i="1" s="1"/>
  <c r="AI2194" i="1"/>
  <c r="AG2194" i="1" s="1"/>
  <c r="AI2142" i="1"/>
  <c r="AI2125" i="1"/>
  <c r="AI2090" i="1"/>
  <c r="AI2000" i="1"/>
  <c r="AG2000" i="1" s="1"/>
  <c r="AI1959" i="1"/>
  <c r="AG1959" i="1" s="1"/>
  <c r="AI1934" i="1"/>
  <c r="AI1907" i="1"/>
  <c r="AI1808" i="1"/>
  <c r="AI1817" i="1"/>
  <c r="AI1822" i="1"/>
  <c r="AI1848" i="1"/>
  <c r="AG1848" i="1" s="1"/>
  <c r="AH1848" i="1"/>
  <c r="AI1851" i="1"/>
  <c r="AG1851" i="1" s="1"/>
  <c r="AH1851" i="1"/>
  <c r="AI1870" i="1"/>
  <c r="AI1871" i="1"/>
  <c r="AI1872" i="1"/>
  <c r="AG1872" i="1" s="1"/>
  <c r="AH1872" i="1"/>
  <c r="AI1873" i="1"/>
  <c r="AG1873" i="1" s="1"/>
  <c r="AH1873" i="1"/>
  <c r="AI1874" i="1"/>
  <c r="AI1876" i="1"/>
  <c r="AG1876" i="1" s="1"/>
  <c r="AH1876" i="1"/>
  <c r="AI1889" i="1"/>
  <c r="AG1889" i="1" s="1"/>
  <c r="AH1889" i="1"/>
  <c r="AI1890" i="1"/>
  <c r="AI1898" i="1"/>
  <c r="AG1898" i="1" s="1"/>
  <c r="AH1898" i="1"/>
  <c r="AI1916" i="1"/>
  <c r="AG1916" i="1" s="1"/>
  <c r="AH1916" i="1"/>
  <c r="AI1940" i="1"/>
  <c r="AG1940" i="1" s="1"/>
  <c r="AH1940" i="1"/>
  <c r="AI1955" i="1"/>
  <c r="AI1972" i="1"/>
  <c r="AG1972" i="1" s="1"/>
  <c r="AH1972" i="1"/>
  <c r="AI2001" i="1"/>
  <c r="AG2001" i="1" s="1"/>
  <c r="AH2001" i="1"/>
  <c r="AI2002" i="1"/>
  <c r="AI2003" i="1"/>
  <c r="AI2004" i="1"/>
  <c r="AI2005" i="1"/>
  <c r="AG2005" i="1" s="1"/>
  <c r="AH2005" i="1"/>
  <c r="AI2071" i="1"/>
  <c r="AI2128" i="1"/>
  <c r="AI2189" i="1"/>
  <c r="AI2200" i="1"/>
  <c r="AG2200" i="1" s="1"/>
  <c r="AH2200" i="1"/>
  <c r="AI2223" i="1"/>
  <c r="AI2224" i="1"/>
  <c r="AI2230" i="1"/>
  <c r="AI2248" i="1"/>
  <c r="AG2248" i="1" s="1"/>
  <c r="AH2248" i="1"/>
  <c r="AI2254" i="1"/>
  <c r="AG2254" i="1" s="1"/>
  <c r="AH2254" i="1"/>
  <c r="J1808" i="1"/>
  <c r="J2265" i="1"/>
  <c r="J2261" i="1"/>
  <c r="J2254" i="1"/>
  <c r="J2248" i="1"/>
  <c r="J2239" i="1"/>
  <c r="J2235" i="1"/>
  <c r="J2230" i="1"/>
  <c r="J2224" i="1"/>
  <c r="J2223" i="1"/>
  <c r="J2200" i="1"/>
  <c r="J2195" i="1"/>
  <c r="J2194" i="1"/>
  <c r="J2189" i="1"/>
  <c r="J2142" i="1"/>
  <c r="J2128" i="1"/>
  <c r="J2125" i="1"/>
  <c r="J2090" i="1"/>
  <c r="J2071" i="1"/>
  <c r="J2005" i="1"/>
  <c r="J2004" i="1"/>
  <c r="J2003" i="1"/>
  <c r="J2002" i="1"/>
  <c r="J2001" i="1"/>
  <c r="J2000" i="1"/>
  <c r="J1972" i="1"/>
  <c r="J1959" i="1"/>
  <c r="J1955" i="1"/>
  <c r="J1940" i="1"/>
  <c r="J1934" i="1"/>
  <c r="J1916" i="1"/>
  <c r="J1907" i="1"/>
  <c r="J1898" i="1"/>
  <c r="J1890" i="1"/>
  <c r="J1889" i="1"/>
  <c r="J1876" i="1"/>
  <c r="J1873" i="1"/>
  <c r="J1872" i="1"/>
  <c r="J1871" i="1"/>
  <c r="J1870" i="1"/>
  <c r="J1851" i="1"/>
  <c r="J1848" i="1"/>
  <c r="J1822" i="1"/>
  <c r="J1817" i="1"/>
  <c r="AB2265" i="1"/>
  <c r="AB2261" i="1"/>
  <c r="AB2254" i="1"/>
  <c r="AB2248" i="1"/>
  <c r="AB2239" i="1"/>
  <c r="AB2235" i="1"/>
  <c r="AB2230" i="1"/>
  <c r="AB2224" i="1"/>
  <c r="AB2223" i="1"/>
  <c r="AB2200" i="1"/>
  <c r="AB2197" i="1"/>
  <c r="AB2195" i="1"/>
  <c r="AB2194" i="1"/>
  <c r="AB2189" i="1"/>
  <c r="AB2142" i="1"/>
  <c r="AB2128" i="1"/>
  <c r="AB2125" i="1"/>
  <c r="AB2090" i="1"/>
  <c r="AB2071" i="1"/>
  <c r="AB2005" i="1"/>
  <c r="AB2004" i="1"/>
  <c r="AB2003" i="1"/>
  <c r="AB2002" i="1"/>
  <c r="AB2001" i="1"/>
  <c r="AB2000" i="1"/>
  <c r="AB1972" i="1"/>
  <c r="AB1959" i="1"/>
  <c r="AB1955" i="1"/>
  <c r="AB1940" i="1"/>
  <c r="AB1934" i="1"/>
  <c r="AB1916" i="1"/>
  <c r="AB1907" i="1"/>
  <c r="AB1898" i="1"/>
  <c r="AB1890" i="1"/>
  <c r="AB1889" i="1"/>
  <c r="AB1876" i="1"/>
  <c r="AB1874" i="1"/>
  <c r="AB1873" i="1"/>
  <c r="AB1872" i="1"/>
  <c r="AB1871" i="1"/>
  <c r="AB1870" i="1"/>
  <c r="AB1851" i="1"/>
  <c r="AB1848" i="1"/>
  <c r="AB1822" i="1"/>
  <c r="AB1817" i="1"/>
  <c r="AB1808" i="1"/>
  <c r="AA2265" i="1"/>
  <c r="AA2261" i="1"/>
  <c r="AA2254" i="1"/>
  <c r="AA2239" i="1"/>
  <c r="AA2235" i="1"/>
  <c r="AA2230" i="1"/>
  <c r="AA2224" i="1"/>
  <c r="AA2223" i="1"/>
  <c r="AA2200" i="1"/>
  <c r="AA2197" i="1"/>
  <c r="AA2195" i="1"/>
  <c r="AA2194" i="1"/>
  <c r="AA2189" i="1"/>
  <c r="AA2142" i="1"/>
  <c r="AA2128" i="1"/>
  <c r="AA2125" i="1"/>
  <c r="AA2090" i="1"/>
  <c r="AA2071" i="1"/>
  <c r="AA2005" i="1"/>
  <c r="AA2004" i="1"/>
  <c r="AA2003" i="1"/>
  <c r="AA2002" i="1"/>
  <c r="AA2001" i="1"/>
  <c r="AA2000" i="1"/>
  <c r="AA1972" i="1"/>
  <c r="AA1959" i="1"/>
  <c r="AA1955" i="1"/>
  <c r="AA1940" i="1"/>
  <c r="AA1934" i="1"/>
  <c r="AA1916" i="1"/>
  <c r="AA1907" i="1"/>
  <c r="AA1898" i="1"/>
  <c r="AA1890" i="1"/>
  <c r="AA1889" i="1"/>
  <c r="AA1876" i="1"/>
  <c r="AA1874" i="1"/>
  <c r="AA1873" i="1"/>
  <c r="AA1872" i="1"/>
  <c r="AA1871" i="1"/>
  <c r="AA1870" i="1"/>
  <c r="AA1851" i="1"/>
  <c r="AA1848" i="1"/>
  <c r="AA1822" i="1"/>
  <c r="AA1817" i="1"/>
  <c r="AA1808" i="1"/>
  <c r="O4" i="1" l="1"/>
  <c r="O2732" i="1"/>
  <c r="O6" i="1"/>
  <c r="O7" i="1"/>
  <c r="O16" i="1"/>
  <c r="O9" i="1"/>
  <c r="O10" i="1"/>
  <c r="O133" i="1"/>
  <c r="O12" i="1"/>
  <c r="O78" i="1"/>
  <c r="O157" i="1"/>
  <c r="O2736" i="1"/>
  <c r="O124" i="1"/>
  <c r="O17" i="1"/>
  <c r="O18" i="1"/>
  <c r="O19" i="1"/>
  <c r="O20" i="1"/>
  <c r="O21" i="1"/>
  <c r="O22" i="1"/>
  <c r="O23" i="1"/>
  <c r="O24" i="1"/>
  <c r="O25" i="1"/>
  <c r="O26" i="1"/>
  <c r="O2737" i="1"/>
  <c r="O2740" i="1"/>
  <c r="O60" i="1"/>
  <c r="O61" i="1"/>
  <c r="O31" i="1"/>
  <c r="O109" i="1"/>
  <c r="O33" i="1"/>
  <c r="O34" i="1"/>
  <c r="O2741" i="1"/>
  <c r="O36" i="1"/>
  <c r="O37" i="1"/>
  <c r="O2742" i="1"/>
  <c r="O159" i="1"/>
  <c r="O40" i="1"/>
  <c r="O41" i="1"/>
  <c r="O42" i="1"/>
  <c r="O43" i="1"/>
  <c r="O59" i="1"/>
  <c r="O45" i="1"/>
  <c r="O2743" i="1"/>
  <c r="O165" i="1"/>
  <c r="O2745" i="1"/>
  <c r="O49" i="1"/>
  <c r="O2746" i="1"/>
  <c r="O108" i="1"/>
  <c r="O2747" i="1"/>
  <c r="O2748" i="1"/>
  <c r="O54" i="1"/>
  <c r="O55" i="1"/>
  <c r="O56" i="1"/>
  <c r="O57" i="1"/>
  <c r="O58" i="1"/>
  <c r="O2749" i="1"/>
  <c r="O150" i="1"/>
  <c r="O5" i="1"/>
  <c r="O62" i="1"/>
  <c r="O2750" i="1"/>
  <c r="O2751" i="1"/>
  <c r="O65" i="1"/>
  <c r="O2753" i="1"/>
  <c r="O67" i="1"/>
  <c r="O2755" i="1"/>
  <c r="O75" i="1"/>
  <c r="O70" i="1"/>
  <c r="O71" i="1"/>
  <c r="O72" i="1"/>
  <c r="O64" i="1"/>
  <c r="O2756" i="1"/>
  <c r="O2757" i="1"/>
  <c r="O2758" i="1"/>
  <c r="O2759" i="1"/>
  <c r="O2761" i="1"/>
  <c r="O79" i="1"/>
  <c r="O93" i="1"/>
  <c r="O2762" i="1"/>
  <c r="O82" i="1"/>
  <c r="O83" i="1"/>
  <c r="O2763" i="1"/>
  <c r="O94" i="1"/>
  <c r="O2764" i="1"/>
  <c r="O2765" i="1"/>
  <c r="O88" i="1"/>
  <c r="O95" i="1"/>
  <c r="O185" i="1"/>
  <c r="O91" i="1"/>
  <c r="O194" i="1"/>
  <c r="O2766" i="1"/>
  <c r="O2767" i="1"/>
  <c r="O2768" i="1"/>
  <c r="O2769" i="1"/>
  <c r="O2771" i="1"/>
  <c r="O98" i="1"/>
  <c r="O190" i="1"/>
  <c r="O144" i="1"/>
  <c r="O130" i="1"/>
  <c r="O110" i="1"/>
  <c r="O2774" i="1"/>
  <c r="O2777" i="1"/>
  <c r="O105" i="1"/>
  <c r="O2778" i="1"/>
  <c r="O107" i="1"/>
  <c r="O2783" i="1"/>
  <c r="O2784" i="1"/>
  <c r="O2785" i="1"/>
  <c r="O111" i="1"/>
  <c r="O127" i="1"/>
  <c r="O2786" i="1"/>
  <c r="O2787" i="1"/>
  <c r="O191" i="1"/>
  <c r="O2790" i="1"/>
  <c r="O68" i="1"/>
  <c r="O69" i="1"/>
  <c r="O2791" i="1"/>
  <c r="O2792" i="1"/>
  <c r="O2795" i="1"/>
  <c r="O2796" i="1"/>
  <c r="O2797" i="1"/>
  <c r="O2798" i="1"/>
  <c r="O2799" i="1"/>
  <c r="O126" i="1"/>
  <c r="O2803" i="1"/>
  <c r="O89" i="1"/>
  <c r="O29" i="1"/>
  <c r="O2804" i="1"/>
  <c r="O48" i="1"/>
  <c r="O2806" i="1"/>
  <c r="O2807" i="1"/>
  <c r="O134" i="1"/>
  <c r="O135" i="1"/>
  <c r="O136" i="1"/>
  <c r="O2809" i="1"/>
  <c r="O138" i="1"/>
  <c r="O2811" i="1"/>
  <c r="O140" i="1"/>
  <c r="O2814" i="1"/>
  <c r="O142" i="1"/>
  <c r="O143" i="1"/>
  <c r="O2815" i="1"/>
  <c r="O2816" i="1"/>
  <c r="O85" i="1"/>
  <c r="O2821" i="1"/>
  <c r="O2823" i="1"/>
  <c r="O2824" i="1"/>
  <c r="O2825" i="1"/>
  <c r="O151" i="1"/>
  <c r="O2834" i="1"/>
  <c r="O153" i="1"/>
  <c r="O38" i="1"/>
  <c r="O155" i="1"/>
  <c r="O156" i="1"/>
  <c r="O2835" i="1"/>
  <c r="O160" i="1"/>
  <c r="O145" i="1"/>
  <c r="O76" i="1"/>
  <c r="O161" i="1"/>
  <c r="O162" i="1"/>
  <c r="O163" i="1"/>
  <c r="O164" i="1"/>
  <c r="O15" i="1"/>
  <c r="O39" i="1"/>
  <c r="O167" i="1"/>
  <c r="O168" i="1"/>
  <c r="O8" i="1"/>
  <c r="O11" i="1"/>
  <c r="O13" i="1"/>
  <c r="O73" i="1"/>
  <c r="O14" i="1"/>
  <c r="O50" i="1"/>
  <c r="O2848" i="1"/>
  <c r="O176" i="1"/>
  <c r="O177" i="1"/>
  <c r="O2849" i="1"/>
  <c r="O179" i="1"/>
  <c r="O2851" i="1"/>
  <c r="O2852" i="1"/>
  <c r="O2853" i="1"/>
  <c r="O2854" i="1"/>
  <c r="O2855" i="1"/>
  <c r="O2856" i="1"/>
  <c r="O46" i="1"/>
  <c r="O2857" i="1"/>
  <c r="O188" i="1"/>
  <c r="O117" i="1"/>
  <c r="O32" i="1"/>
  <c r="O51" i="1"/>
  <c r="O30" i="1"/>
  <c r="O47" i="1"/>
  <c r="O74" i="1"/>
  <c r="O195" i="1"/>
  <c r="O196" i="1"/>
  <c r="O90" i="1"/>
  <c r="O92" i="1"/>
  <c r="O28" i="1"/>
  <c r="O52" i="1"/>
  <c r="O201" i="1"/>
  <c r="O27" i="1"/>
  <c r="O203" i="1"/>
  <c r="O123" i="1"/>
  <c r="O205" i="1"/>
  <c r="O2858" i="1"/>
  <c r="O35" i="1"/>
  <c r="O208" i="1"/>
  <c r="O209" i="1"/>
  <c r="O210" i="1"/>
  <c r="O211" i="1"/>
  <c r="O212" i="1"/>
  <c r="O213" i="1"/>
  <c r="O128" i="1"/>
  <c r="O129" i="1"/>
  <c r="O44" i="1"/>
  <c r="O2859" i="1"/>
  <c r="O218" i="1"/>
  <c r="O66" i="1"/>
  <c r="O146" i="1"/>
  <c r="O221" i="1"/>
  <c r="O222" i="1"/>
  <c r="O223" i="1"/>
  <c r="O120" i="1"/>
  <c r="O225" i="1"/>
  <c r="O226" i="1"/>
  <c r="O53" i="1"/>
  <c r="O228" i="1"/>
  <c r="O2860" i="1"/>
  <c r="O63" i="1"/>
  <c r="O231" i="1"/>
  <c r="O202" i="1"/>
  <c r="O233" i="1"/>
  <c r="O119" i="1"/>
  <c r="O2861" i="1"/>
  <c r="O86" i="1"/>
  <c r="O229" i="1"/>
  <c r="O118" i="1"/>
  <c r="O116" i="1"/>
  <c r="O240" i="1"/>
  <c r="O147" i="1"/>
  <c r="O242" i="1"/>
  <c r="O2862" i="1"/>
  <c r="O2863" i="1"/>
  <c r="O96" i="1"/>
  <c r="O100" i="1"/>
  <c r="O87" i="1"/>
  <c r="O248" i="1"/>
  <c r="O137" i="1"/>
  <c r="O139" i="1"/>
  <c r="O224" i="1"/>
  <c r="O252" i="1"/>
  <c r="O97" i="1"/>
  <c r="O99" i="1"/>
  <c r="O255" i="1"/>
  <c r="O256" i="1"/>
  <c r="O257" i="1"/>
  <c r="O121" i="1"/>
  <c r="O122" i="1"/>
  <c r="O2865" i="1"/>
  <c r="O261" i="1"/>
  <c r="O230" i="1"/>
  <c r="O2866" i="1"/>
  <c r="O77" i="1"/>
  <c r="O265" i="1"/>
  <c r="O266" i="1"/>
  <c r="O267" i="1"/>
  <c r="O268" i="1"/>
  <c r="O269" i="1"/>
  <c r="O101" i="1"/>
  <c r="O102" i="1"/>
  <c r="O125" i="1"/>
  <c r="O103" i="1"/>
  <c r="O112" i="1"/>
  <c r="O113" i="1"/>
  <c r="O154" i="1"/>
  <c r="O277" i="1"/>
  <c r="O278" i="1"/>
  <c r="O114" i="1"/>
  <c r="O115" i="1"/>
  <c r="O152" i="1"/>
  <c r="O80" i="1"/>
  <c r="O81" i="1"/>
  <c r="O171" i="1"/>
  <c r="O84" i="1"/>
  <c r="O286" i="1"/>
  <c r="O104" i="1"/>
  <c r="O106" i="1"/>
  <c r="O289" i="1"/>
  <c r="O290" i="1"/>
  <c r="O291" i="1"/>
  <c r="O292" i="1"/>
  <c r="O293" i="1"/>
  <c r="O294" i="1"/>
  <c r="O148" i="1"/>
  <c r="O254" i="1"/>
  <c r="O297" i="1"/>
  <c r="O173" i="1"/>
  <c r="O131" i="1"/>
  <c r="O132" i="1"/>
  <c r="O158" i="1"/>
  <c r="O178" i="1"/>
  <c r="O141" i="1"/>
  <c r="O175" i="1"/>
  <c r="O305" i="1"/>
  <c r="O149" i="1"/>
  <c r="O307" i="1"/>
  <c r="O308" i="1"/>
  <c r="O309" i="1"/>
  <c r="O310" i="1"/>
  <c r="O311" i="1"/>
  <c r="O312" i="1"/>
  <c r="O313" i="1"/>
  <c r="O314" i="1"/>
  <c r="O315" i="1"/>
  <c r="O316" i="1"/>
  <c r="O317" i="1"/>
  <c r="O318" i="1"/>
  <c r="O319" i="1"/>
  <c r="O320" i="1"/>
  <c r="O321" i="1"/>
  <c r="O322" i="1"/>
  <c r="O166" i="1"/>
  <c r="O324" i="1"/>
  <c r="O1275" i="1"/>
  <c r="O326" i="1"/>
  <c r="O327" i="1"/>
  <c r="O328" i="1"/>
  <c r="O200" i="1"/>
  <c r="O258" i="1"/>
  <c r="O331" i="1"/>
  <c r="O235" i="1"/>
  <c r="O333" i="1"/>
  <c r="O334" i="1"/>
  <c r="O335" i="1"/>
  <c r="O207" i="1"/>
  <c r="O182" i="1"/>
  <c r="O180" i="1"/>
  <c r="O339" i="1"/>
  <c r="O340" i="1"/>
  <c r="O341" i="1"/>
  <c r="O172" i="1"/>
  <c r="O169" i="1"/>
  <c r="O170" i="1"/>
  <c r="O345" i="1"/>
  <c r="O346" i="1"/>
  <c r="O347" i="1"/>
  <c r="O348" i="1"/>
  <c r="O349" i="1"/>
  <c r="O350" i="1"/>
  <c r="O192" i="1"/>
  <c r="O352" i="1"/>
  <c r="O1214" i="1"/>
  <c r="O281" i="1"/>
  <c r="O575" i="1"/>
  <c r="O198" i="1"/>
  <c r="O199" i="1"/>
  <c r="O358" i="1"/>
  <c r="O359" i="1"/>
  <c r="O360" i="1"/>
  <c r="O274" i="1"/>
  <c r="O186" i="1"/>
  <c r="O187" i="1"/>
  <c r="O174" i="1"/>
  <c r="O365" i="1"/>
  <c r="O284" i="1"/>
  <c r="O367" i="1"/>
  <c r="O368" i="1"/>
  <c r="O234" i="1"/>
  <c r="O193" i="1"/>
  <c r="O371" i="1"/>
  <c r="O249" i="1"/>
  <c r="O197" i="1"/>
  <c r="O181" i="1"/>
  <c r="O236" i="1"/>
  <c r="O376" i="1"/>
  <c r="O665" i="1"/>
  <c r="O184" i="1"/>
  <c r="O220" i="1"/>
  <c r="O227" i="1"/>
  <c r="O204" i="1"/>
  <c r="O382" i="1"/>
  <c r="O183" i="1"/>
  <c r="O384" i="1"/>
  <c r="O385" i="1"/>
  <c r="O386" i="1"/>
  <c r="O189" i="1"/>
  <c r="O259" i="1"/>
  <c r="O389" i="1"/>
  <c r="O824" i="1"/>
  <c r="O391" i="1"/>
  <c r="O392" i="1"/>
  <c r="O215" i="1"/>
  <c r="O394" i="1"/>
  <c r="O561" i="1"/>
  <c r="O396" i="1"/>
  <c r="O244" i="1"/>
  <c r="O398" i="1"/>
  <c r="O399" i="1"/>
  <c r="O400" i="1"/>
  <c r="O237" i="1"/>
  <c r="O247" i="1"/>
  <c r="O263" i="1"/>
  <c r="O264" i="1"/>
  <c r="O214" i="1"/>
  <c r="O206" i="1"/>
  <c r="O407" i="1"/>
  <c r="O408" i="1"/>
  <c r="O250" i="1"/>
  <c r="O410" i="1"/>
  <c r="O411" i="1"/>
  <c r="O412" i="1"/>
  <c r="O275" i="1"/>
  <c r="O414" i="1"/>
  <c r="O287" i="1"/>
  <c r="O416" i="1"/>
  <c r="O332" i="1"/>
  <c r="O232" i="1"/>
  <c r="O280" i="1"/>
  <c r="O567" i="1"/>
  <c r="O1085" i="1"/>
  <c r="O422" i="1"/>
  <c r="O260" i="1"/>
  <c r="O246" i="1"/>
  <c r="O425" i="1"/>
  <c r="O262" i="1"/>
  <c r="O304" i="1"/>
  <c r="O243" i="1"/>
  <c r="O251" i="1"/>
  <c r="O238" i="1"/>
  <c r="O431" i="1"/>
  <c r="O432" i="1"/>
  <c r="O306" i="1"/>
  <c r="O253" i="1"/>
  <c r="O276" i="1"/>
  <c r="O436" i="1"/>
  <c r="O437" i="1"/>
  <c r="O272" i="1"/>
  <c r="O303" i="1"/>
  <c r="O440" i="1"/>
  <c r="O241" i="1"/>
  <c r="O330" i="1"/>
  <c r="O443" i="1"/>
  <c r="O444" i="1"/>
  <c r="O445" i="1"/>
  <c r="O245" i="1"/>
  <c r="O1084" i="1"/>
  <c r="O448" i="1"/>
  <c r="O1041" i="1"/>
  <c r="O1203" i="1"/>
  <c r="O451" i="1"/>
  <c r="O298" i="1"/>
  <c r="O299" i="1"/>
  <c r="O279" i="1"/>
  <c r="O455" i="1"/>
  <c r="O456" i="1"/>
  <c r="O302" i="1"/>
  <c r="O270" i="1"/>
  <c r="O459" i="1"/>
  <c r="O1215" i="1"/>
  <c r="O461" i="1"/>
  <c r="O271" i="1"/>
  <c r="O463" i="1"/>
  <c r="O464" i="1"/>
  <c r="O338" i="1"/>
  <c r="O466" i="1"/>
  <c r="O273" i="1"/>
  <c r="O468" i="1"/>
  <c r="O469" i="1"/>
  <c r="O470" i="1"/>
  <c r="O471" i="1"/>
  <c r="O542" i="1"/>
  <c r="O473" i="1"/>
  <c r="O474" i="1"/>
  <c r="O475" i="1"/>
  <c r="O476" i="1"/>
  <c r="O2012" i="1"/>
  <c r="O478" i="1"/>
  <c r="O479" i="1"/>
  <c r="O615" i="1"/>
  <c r="O481" i="1"/>
  <c r="O282" i="1"/>
  <c r="O869" i="1"/>
  <c r="O288" i="1"/>
  <c r="O485" i="1"/>
  <c r="O486" i="1"/>
  <c r="O487" i="1"/>
  <c r="O336" i="1"/>
  <c r="O489" i="1"/>
  <c r="O490" i="1"/>
  <c r="O364" i="1"/>
  <c r="O366" i="1"/>
  <c r="O493" i="1"/>
  <c r="O285" i="1"/>
  <c r="O388" i="1"/>
  <c r="O496" i="1"/>
  <c r="O497" i="1"/>
  <c r="O498" i="1"/>
  <c r="O619" i="1"/>
  <c r="O500" i="1"/>
  <c r="O433" i="1"/>
  <c r="O502" i="1"/>
  <c r="O503" i="1"/>
  <c r="O421" i="1"/>
  <c r="O283" i="1"/>
  <c r="O381" i="1"/>
  <c r="O426" i="1"/>
  <c r="O295" i="1"/>
  <c r="O509" i="1"/>
  <c r="O510" i="1"/>
  <c r="O511" i="1"/>
  <c r="O505" i="1"/>
  <c r="O513" i="1"/>
  <c r="O402" i="1"/>
  <c r="O984" i="1"/>
  <c r="O996" i="1"/>
  <c r="O517" i="1"/>
  <c r="O296" i="1"/>
  <c r="O593" i="1"/>
  <c r="O520" i="1"/>
  <c r="O834" i="1"/>
  <c r="O300" i="1"/>
  <c r="O523" i="1"/>
  <c r="O343" i="1"/>
  <c r="O525" i="1"/>
  <c r="O342" i="1"/>
  <c r="O527" i="1"/>
  <c r="O592" i="1"/>
  <c r="O781" i="1"/>
  <c r="O530" i="1"/>
  <c r="O531" i="1"/>
  <c r="O532" i="1"/>
  <c r="O397" i="1"/>
  <c r="O1030" i="1"/>
  <c r="O390" i="1"/>
  <c r="O945" i="1"/>
  <c r="O815" i="1"/>
  <c r="O538" i="1"/>
  <c r="O1968" i="1"/>
  <c r="O540" i="1"/>
  <c r="O835" i="1"/>
  <c r="O357" i="1"/>
  <c r="O825" i="1"/>
  <c r="O544" i="1"/>
  <c r="O301" i="1"/>
  <c r="O1323" i="1"/>
  <c r="O378" i="1"/>
  <c r="O494" i="1"/>
  <c r="O1037" i="1"/>
  <c r="O1038" i="1"/>
  <c r="O1039" i="1"/>
  <c r="O998" i="1"/>
  <c r="O999" i="1"/>
  <c r="O1155" i="1"/>
  <c r="O1392" i="1"/>
  <c r="O1074" i="1"/>
  <c r="O323" i="1"/>
  <c r="O1031" i="1"/>
  <c r="O559" i="1"/>
  <c r="O370" i="1"/>
  <c r="O663" i="1"/>
  <c r="O1131" i="1"/>
  <c r="O563" i="1"/>
  <c r="O564" i="1"/>
  <c r="O325" i="1"/>
  <c r="O553" i="1"/>
  <c r="O554" i="1"/>
  <c r="O719" i="1"/>
  <c r="O401" i="1"/>
  <c r="O570" i="1"/>
  <c r="O375" i="1"/>
  <c r="O620" i="1"/>
  <c r="O550" i="1"/>
  <c r="O1072" i="1"/>
  <c r="O1070" i="1"/>
  <c r="O387" i="1"/>
  <c r="O512" i="1"/>
  <c r="O626" i="1"/>
  <c r="O634" i="1"/>
  <c r="O1068" i="1"/>
  <c r="O551" i="1"/>
  <c r="O582" i="1"/>
  <c r="O938" i="1"/>
  <c r="O329" i="1"/>
  <c r="O801" i="1"/>
  <c r="O373" i="1"/>
  <c r="O587" i="1"/>
  <c r="O588" i="1"/>
  <c r="O641" i="1"/>
  <c r="O344" i="1"/>
  <c r="O337" i="1"/>
  <c r="O1047" i="1"/>
  <c r="O1053" i="1"/>
  <c r="O508" i="1"/>
  <c r="O351" i="1"/>
  <c r="O596" i="1"/>
  <c r="O543" i="1"/>
  <c r="O353" i="1"/>
  <c r="O599" i="1"/>
  <c r="O816" i="1"/>
  <c r="O580" i="1"/>
  <c r="O566" i="1"/>
  <c r="O948" i="1"/>
  <c r="O1517" i="1"/>
  <c r="O1139" i="1"/>
  <c r="O604" i="1"/>
  <c r="O928" i="1"/>
  <c r="O393" i="1"/>
  <c r="O395" i="1"/>
  <c r="O354" i="1"/>
  <c r="O882" i="1"/>
  <c r="O883" i="1"/>
  <c r="O884" i="1"/>
  <c r="O614" i="1"/>
  <c r="O506" i="1"/>
  <c r="O480" i="1"/>
  <c r="O720" i="1"/>
  <c r="O374" i="1"/>
  <c r="O383" i="1"/>
  <c r="O355" i="1"/>
  <c r="O356" i="1"/>
  <c r="O524" i="1"/>
  <c r="O894" i="1"/>
  <c r="O949" i="1"/>
  <c r="O625" i="1"/>
  <c r="O536" i="1"/>
  <c r="O627" i="1"/>
  <c r="O628" i="1"/>
  <c r="O621" i="1"/>
  <c r="O362" i="1"/>
  <c r="O369" i="1"/>
  <c r="O379" i="1"/>
  <c r="O642" i="1"/>
  <c r="O361" i="1"/>
  <c r="O671" i="1"/>
  <c r="O722" i="1"/>
  <c r="O637" i="1"/>
  <c r="O638" i="1"/>
  <c r="O723" i="1"/>
  <c r="O460" i="1"/>
  <c r="O363" i="1"/>
  <c r="O1063" i="1"/>
  <c r="O643" i="1"/>
  <c r="O789" i="1"/>
  <c r="O645" i="1"/>
  <c r="O534" i="1"/>
  <c r="O454" i="1"/>
  <c r="O648" i="1"/>
  <c r="O541" i="1"/>
  <c r="O650" i="1"/>
  <c r="O522" i="1"/>
  <c r="O726" i="1"/>
  <c r="O653" i="1"/>
  <c r="O670" i="1"/>
  <c r="O491" i="1"/>
  <c r="O495" i="1"/>
  <c r="O377" i="1"/>
  <c r="O821" i="1"/>
  <c r="O492" i="1"/>
  <c r="O1188" i="1"/>
  <c r="O372" i="1"/>
  <c r="O662" i="1"/>
  <c r="O1062" i="1"/>
  <c r="O840" i="1"/>
  <c r="O921" i="1"/>
  <c r="O897" i="1"/>
  <c r="O521" i="1"/>
  <c r="O668" i="1"/>
  <c r="O899" i="1"/>
  <c r="O900" i="1"/>
  <c r="O632" i="1"/>
  <c r="O1060" i="1"/>
  <c r="O727" i="1"/>
  <c r="O674" i="1"/>
  <c r="O616" i="1"/>
  <c r="O1187" i="1"/>
  <c r="O729" i="1"/>
  <c r="O730" i="1"/>
  <c r="O1014" i="1"/>
  <c r="O871" i="1"/>
  <c r="O681" i="1"/>
  <c r="O731" i="1"/>
  <c r="O601" i="1"/>
  <c r="O732" i="1"/>
  <c r="O733" i="1"/>
  <c r="O686" i="1"/>
  <c r="O831" i="1"/>
  <c r="O672" i="1"/>
  <c r="O939" i="1"/>
  <c r="O537" i="1"/>
  <c r="O691" i="1"/>
  <c r="O380" i="1"/>
  <c r="O635" i="1"/>
  <c r="O666" i="1"/>
  <c r="O695" i="1"/>
  <c r="O405" i="1"/>
  <c r="O618" i="1"/>
  <c r="O673" i="1"/>
  <c r="O734" i="1"/>
  <c r="O735" i="1"/>
  <c r="O738" i="1"/>
  <c r="O710" i="1"/>
  <c r="O703" i="1"/>
  <c r="O704" i="1"/>
  <c r="O705" i="1"/>
  <c r="O739" i="1"/>
  <c r="O1191" i="1"/>
  <c r="O919" i="1"/>
  <c r="O654" i="1"/>
  <c r="O1236" i="1"/>
  <c r="O1245" i="1"/>
  <c r="O836" i="1"/>
  <c r="O1174" i="1"/>
  <c r="O896" i="1"/>
  <c r="O680" i="1"/>
  <c r="O901" i="1"/>
  <c r="O717" i="1"/>
  <c r="O712" i="1"/>
  <c r="O682" i="1"/>
  <c r="O1148" i="1"/>
  <c r="O721" i="1"/>
  <c r="O991" i="1"/>
  <c r="O435" i="1"/>
  <c r="O724" i="1"/>
  <c r="O725" i="1"/>
  <c r="O528" i="1"/>
  <c r="O529" i="1"/>
  <c r="O728" i="1"/>
  <c r="O636" i="1"/>
  <c r="O639" i="1"/>
  <c r="O1075" i="1"/>
  <c r="O898" i="1"/>
  <c r="O430" i="1"/>
  <c r="O699" i="1"/>
  <c r="O612" i="1"/>
  <c r="O736" i="1"/>
  <c r="O737" i="1"/>
  <c r="O419" i="1"/>
  <c r="O420" i="1"/>
  <c r="O802" i="1"/>
  <c r="O740" i="1"/>
  <c r="O546" i="1"/>
  <c r="O929" i="1"/>
  <c r="O716" i="1"/>
  <c r="O745" i="1"/>
  <c r="O1018" i="1"/>
  <c r="O613" i="1"/>
  <c r="O741" i="1"/>
  <c r="O970" i="1"/>
  <c r="O972" i="1"/>
  <c r="O1277" i="1"/>
  <c r="O752" i="1"/>
  <c r="O526" i="1"/>
  <c r="O754" i="1"/>
  <c r="O763" i="1"/>
  <c r="O623" i="1"/>
  <c r="O1035" i="1"/>
  <c r="O1025" i="1"/>
  <c r="O759" i="1"/>
  <c r="O760" i="1"/>
  <c r="O622" i="1"/>
  <c r="O992" i="1"/>
  <c r="O572" i="1"/>
  <c r="O535" i="1"/>
  <c r="O548" i="1"/>
  <c r="O706" i="1"/>
  <c r="O697" i="1"/>
  <c r="O675" i="1"/>
  <c r="O769" i="1"/>
  <c r="O742" i="1"/>
  <c r="O452" i="1"/>
  <c r="O676" i="1"/>
  <c r="O886" i="1"/>
  <c r="O482" i="1"/>
  <c r="O483" i="1"/>
  <c r="O413" i="1"/>
  <c r="O415" i="1"/>
  <c r="O417" i="1"/>
  <c r="O418" i="1"/>
  <c r="O499" i="1"/>
  <c r="O428" i="1"/>
  <c r="O783" i="1"/>
  <c r="O1059" i="1"/>
  <c r="O784" i="1"/>
  <c r="O865" i="1"/>
  <c r="O659" i="1"/>
  <c r="O829" i="1"/>
  <c r="O830" i="1"/>
  <c r="O743" i="1"/>
  <c r="O744" i="1"/>
  <c r="O746" i="1"/>
  <c r="O747" i="1"/>
  <c r="O447" i="1"/>
  <c r="O449" i="1"/>
  <c r="O1103" i="1"/>
  <c r="O565" i="1"/>
  <c r="O797" i="1"/>
  <c r="O798" i="1"/>
  <c r="O660" i="1"/>
  <c r="O547" i="1"/>
  <c r="O569" i="1"/>
  <c r="O990" i="1"/>
  <c r="O803" i="1"/>
  <c r="O804" i="1"/>
  <c r="O805" i="1"/>
  <c r="O806" i="1"/>
  <c r="O450" i="1"/>
  <c r="O808" i="1"/>
  <c r="O988" i="1"/>
  <c r="O562" i="1"/>
  <c r="O811" i="1"/>
  <c r="O1181" i="1"/>
  <c r="O533" i="1"/>
  <c r="O814" i="1"/>
  <c r="O629" i="1"/>
  <c r="O581" i="1"/>
  <c r="O583" i="1"/>
  <c r="O818" i="1"/>
  <c r="O1143" i="1"/>
  <c r="O868" i="1"/>
  <c r="O514" i="1"/>
  <c r="O982" i="1"/>
  <c r="O677" i="1"/>
  <c r="O515" i="1"/>
  <c r="O516" i="1"/>
  <c r="O518" i="1"/>
  <c r="O519" i="1"/>
  <c r="O946" i="1"/>
  <c r="O633" i="1"/>
  <c r="O795" i="1"/>
  <c r="O796" i="1"/>
  <c r="O799" i="1"/>
  <c r="O1057" i="1"/>
  <c r="O846" i="1"/>
  <c r="O1004" i="1"/>
  <c r="O715" i="1"/>
  <c r="O966" i="1"/>
  <c r="O838" i="1"/>
  <c r="O1043" i="1"/>
  <c r="O403" i="1"/>
  <c r="O748" i="1"/>
  <c r="O842" i="1"/>
  <c r="O932" i="1"/>
  <c r="O631" i="1"/>
  <c r="O694" i="1"/>
  <c r="O922" i="1"/>
  <c r="O584" i="1"/>
  <c r="O874" i="1"/>
  <c r="O775" i="1"/>
  <c r="O605" i="1"/>
  <c r="O822" i="1"/>
  <c r="O887" i="1"/>
  <c r="O853" i="1"/>
  <c r="O854" i="1"/>
  <c r="O678" i="1"/>
  <c r="O457" i="1"/>
  <c r="O458" i="1"/>
  <c r="O837" i="1"/>
  <c r="O859" i="1"/>
  <c r="O860" i="1"/>
  <c r="O975" i="1"/>
  <c r="O504" i="1"/>
  <c r="O404" i="1"/>
  <c r="O823" i="1"/>
  <c r="O439" i="1"/>
  <c r="O866" i="1"/>
  <c r="O867" i="1"/>
  <c r="O462" i="1"/>
  <c r="O465" i="1"/>
  <c r="O875" i="1"/>
  <c r="O879" i="1"/>
  <c r="O951" i="1"/>
  <c r="O545" i="1"/>
  <c r="O571" i="1"/>
  <c r="O776" i="1"/>
  <c r="O876" i="1"/>
  <c r="O877" i="1"/>
  <c r="O878" i="1"/>
  <c r="O409" i="1"/>
  <c r="O1006" i="1"/>
  <c r="O881" i="1"/>
  <c r="O467" i="1"/>
  <c r="O472" i="1"/>
  <c r="O477" i="1"/>
  <c r="O1151" i="1"/>
  <c r="O902" i="1"/>
  <c r="O903" i="1"/>
  <c r="O683" i="1"/>
  <c r="O956" i="1"/>
  <c r="O890" i="1"/>
  <c r="O993" i="1"/>
  <c r="O406" i="1"/>
  <c r="O597" i="1"/>
  <c r="O800" i="1"/>
  <c r="O977" i="1"/>
  <c r="O820" i="1"/>
  <c r="O847" i="1"/>
  <c r="O667" i="1"/>
  <c r="O664" i="1"/>
  <c r="O790" i="1"/>
  <c r="O429" i="1"/>
  <c r="O862" i="1"/>
  <c r="O576" i="1"/>
  <c r="O423" i="1"/>
  <c r="O501" i="1"/>
  <c r="O906" i="1"/>
  <c r="O598" i="1"/>
  <c r="O434" i="1"/>
  <c r="O427" i="1"/>
  <c r="O1061" i="1"/>
  <c r="O807" i="1"/>
  <c r="O607" i="1"/>
  <c r="O684" i="1"/>
  <c r="O809" i="1"/>
  <c r="O685" i="1"/>
  <c r="O904" i="1"/>
  <c r="O1095" i="1"/>
  <c r="O905" i="1"/>
  <c r="O907" i="1"/>
  <c r="O687" i="1"/>
  <c r="O810" i="1"/>
  <c r="O608" i="1"/>
  <c r="O609" i="1"/>
  <c r="O812" i="1"/>
  <c r="O688" i="1"/>
  <c r="O908" i="1"/>
  <c r="O1096" i="1"/>
  <c r="O909" i="1"/>
  <c r="O507" i="1"/>
  <c r="O930" i="1"/>
  <c r="O931" i="1"/>
  <c r="O441" i="1"/>
  <c r="O442" i="1"/>
  <c r="O888" i="1"/>
  <c r="O446" i="1"/>
  <c r="O936" i="1"/>
  <c r="O602" i="1"/>
  <c r="O910" i="1"/>
  <c r="O689" i="1"/>
  <c r="O940" i="1"/>
  <c r="O424" i="1"/>
  <c r="O911" i="1"/>
  <c r="O912" i="1"/>
  <c r="O944" i="1"/>
  <c r="O585" i="1"/>
  <c r="O749" i="1"/>
  <c r="O947" i="1"/>
  <c r="O484" i="1"/>
  <c r="O438" i="1"/>
  <c r="O950" i="1"/>
  <c r="O750" i="1"/>
  <c r="O935" i="1"/>
  <c r="O751" i="1"/>
  <c r="O957" i="1"/>
  <c r="O920" i="1"/>
  <c r="O591" i="1"/>
  <c r="O640" i="1"/>
  <c r="O488" i="1"/>
  <c r="O595" i="1"/>
  <c r="O453" i="1"/>
  <c r="O961" i="1"/>
  <c r="O962" i="1"/>
  <c r="O963" i="1"/>
  <c r="O753" i="1"/>
  <c r="O965" i="1"/>
  <c r="O828" i="1"/>
  <c r="O552" i="1"/>
  <c r="O926" i="1"/>
  <c r="O969" i="1"/>
  <c r="O1076" i="1"/>
  <c r="O971" i="1"/>
  <c r="O239" i="1"/>
  <c r="O973" i="1"/>
  <c r="O974" i="1"/>
  <c r="O216" i="1"/>
  <c r="O976" i="1"/>
  <c r="O217" i="1"/>
  <c r="O219" i="1"/>
  <c r="O979" i="1"/>
  <c r="O980" i="1"/>
  <c r="O813" i="1"/>
  <c r="O669" i="1"/>
  <c r="O983" i="1"/>
  <c r="O539" i="1"/>
  <c r="O958" i="1"/>
  <c r="O702" i="1"/>
  <c r="O941" i="1"/>
  <c r="O603" i="1"/>
  <c r="O848" i="1"/>
  <c r="O549" i="1"/>
  <c r="O610" i="1"/>
  <c r="O611" i="1"/>
  <c r="O913" i="1"/>
  <c r="O690" i="1"/>
  <c r="O555" i="1"/>
  <c r="O556" i="1"/>
  <c r="O557" i="1"/>
  <c r="O558" i="1"/>
  <c r="O560" i="1"/>
  <c r="O1000" i="1"/>
  <c r="O1001" i="1"/>
  <c r="O1002" i="1"/>
  <c r="O1003" i="1"/>
  <c r="O594" i="1"/>
  <c r="O1005" i="1"/>
  <c r="O1200" i="1"/>
  <c r="O1019" i="1"/>
  <c r="O1008" i="1"/>
  <c r="O661" i="1"/>
  <c r="O1010" i="1"/>
  <c r="O617" i="1"/>
  <c r="O1479" i="1"/>
  <c r="O1013" i="1"/>
  <c r="O1443" i="1"/>
  <c r="O1015" i="1"/>
  <c r="O1099" i="1"/>
  <c r="O579" i="1"/>
  <c r="O709" i="1"/>
  <c r="O606" i="1"/>
  <c r="O1020" i="1"/>
  <c r="O1021" i="1"/>
  <c r="O1022" i="1"/>
  <c r="O1023" i="1"/>
  <c r="O872" i="1"/>
  <c r="O1007" i="1"/>
  <c r="O1026" i="1"/>
  <c r="O568" i="1"/>
  <c r="O791" i="1"/>
  <c r="O574" i="1"/>
  <c r="O590" i="1"/>
  <c r="O755" i="1"/>
  <c r="O1032" i="1"/>
  <c r="O1033" i="1"/>
  <c r="O1106" i="1"/>
  <c r="O573" i="1"/>
  <c r="O1048" i="1"/>
  <c r="O764" i="1"/>
  <c r="O1481" i="1"/>
  <c r="O657" i="1"/>
  <c r="O1040" i="1"/>
  <c r="O1521" i="1"/>
  <c r="O942" i="1"/>
  <c r="O586" i="1"/>
  <c r="O589" i="1"/>
  <c r="O700" i="1"/>
  <c r="O1046" i="1"/>
  <c r="O644" i="1"/>
  <c r="O1199" i="1"/>
  <c r="O1049" i="1"/>
  <c r="O895" i="1"/>
  <c r="O779" i="1"/>
  <c r="O849" i="1"/>
  <c r="O959" i="1"/>
  <c r="O870" i="1"/>
  <c r="O1055" i="1"/>
  <c r="O701" i="1"/>
  <c r="O1024" i="1"/>
  <c r="O718" i="1"/>
  <c r="O624" i="1"/>
  <c r="O792" i="1"/>
  <c r="O793" i="1"/>
  <c r="O794" i="1"/>
  <c r="O698" i="1"/>
  <c r="O1064" i="1"/>
  <c r="O933" i="1"/>
  <c r="O1016" i="1"/>
  <c r="O1017" i="1"/>
  <c r="O885" i="1"/>
  <c r="O1069" i="1"/>
  <c r="O960" i="1"/>
  <c r="O1071" i="1"/>
  <c r="O1126" i="1"/>
  <c r="O1400" i="1"/>
  <c r="O1045" i="1"/>
  <c r="O1009" i="1"/>
  <c r="O964" i="1"/>
  <c r="O1189" i="1"/>
  <c r="O978" i="1"/>
  <c r="O708" i="1"/>
  <c r="O850" i="1"/>
  <c r="O1088" i="1"/>
  <c r="AS1088" i="1" s="1"/>
  <c r="O1105" i="1"/>
  <c r="AS1105" i="1" s="1"/>
  <c r="O1108" i="1"/>
  <c r="AS1108" i="1" s="1"/>
  <c r="O1109" i="1"/>
  <c r="AS1109" i="1" s="1"/>
  <c r="O1110" i="1"/>
  <c r="O1111" i="1"/>
  <c r="O1114" i="1"/>
  <c r="O1118" i="1"/>
  <c r="O1125" i="1"/>
  <c r="O1127" i="1"/>
  <c r="AS1127" i="1" s="1"/>
  <c r="O851" i="1"/>
  <c r="O1128" i="1"/>
  <c r="AS1128" i="1" s="1"/>
  <c r="O1130" i="1"/>
  <c r="AS1130" i="1" s="1"/>
  <c r="O1136" i="1"/>
  <c r="O1141" i="1"/>
  <c r="O1144" i="1"/>
  <c r="O1147" i="1"/>
  <c r="O1156" i="1"/>
  <c r="O1159" i="1"/>
  <c r="O1160" i="1"/>
  <c r="O1162" i="1"/>
  <c r="O1102" i="1"/>
  <c r="O1164" i="1"/>
  <c r="O1173" i="1"/>
  <c r="O1176" i="1"/>
  <c r="AS1176" i="1" s="1"/>
  <c r="O1182" i="1"/>
  <c r="O1184" i="1"/>
  <c r="AS1184" i="1" s="1"/>
  <c r="O1192" i="1"/>
  <c r="AS1192" i="1" s="1"/>
  <c r="O1193" i="1"/>
  <c r="AS1193" i="1" s="1"/>
  <c r="O1198" i="1"/>
  <c r="AS1198" i="1" s="1"/>
  <c r="O1202" i="1"/>
  <c r="AS1202" i="1" s="1"/>
  <c r="O1207" i="1"/>
  <c r="O852" i="1"/>
  <c r="O1217" i="1"/>
  <c r="O1218" i="1"/>
  <c r="O1225" i="1"/>
  <c r="O1226" i="1"/>
  <c r="AS1226" i="1" s="1"/>
  <c r="O1229" i="1"/>
  <c r="AS1229" i="1" s="1"/>
  <c r="O1233" i="1"/>
  <c r="O1237" i="1"/>
  <c r="O1240" i="1"/>
  <c r="O1241" i="1"/>
  <c r="O1248" i="1"/>
  <c r="AS1248" i="1" s="1"/>
  <c r="O600" i="1"/>
  <c r="O1249" i="1"/>
  <c r="AS1249" i="1" s="1"/>
  <c r="O1250" i="1"/>
  <c r="O1251" i="1"/>
  <c r="AS1251" i="1" s="1"/>
  <c r="O1254" i="1"/>
  <c r="O1261" i="1"/>
  <c r="O1266" i="1"/>
  <c r="AS1266" i="1" s="1"/>
  <c r="O1269" i="1"/>
  <c r="O1270" i="1"/>
  <c r="O1272" i="1"/>
  <c r="O1273" i="1"/>
  <c r="O989" i="1"/>
  <c r="O1276" i="1"/>
  <c r="AS1276" i="1" s="1"/>
  <c r="O1279" i="1"/>
  <c r="AS1279" i="1" s="1"/>
  <c r="O1280" i="1"/>
  <c r="O1281" i="1"/>
  <c r="AS1281" i="1" s="1"/>
  <c r="O1282" i="1"/>
  <c r="O1283" i="1"/>
  <c r="AS1283" i="1" s="1"/>
  <c r="O1287" i="1"/>
  <c r="O1288" i="1"/>
  <c r="O1290" i="1"/>
  <c r="AS1290" i="1" s="1"/>
  <c r="O1292" i="1"/>
  <c r="O1146" i="1"/>
  <c r="O1294" i="1"/>
  <c r="O1296" i="1"/>
  <c r="O1297" i="1"/>
  <c r="O1298" i="1"/>
  <c r="AS1298" i="1" s="1"/>
  <c r="O1299" i="1"/>
  <c r="O1301" i="1"/>
  <c r="O1302" i="1"/>
  <c r="O1303" i="1"/>
  <c r="AS1303" i="1" s="1"/>
  <c r="O1304" i="1"/>
  <c r="O1305" i="1"/>
  <c r="AS1305" i="1" s="1"/>
  <c r="O1027" i="1"/>
  <c r="O1306" i="1"/>
  <c r="O1308" i="1"/>
  <c r="O1309" i="1"/>
  <c r="AS1309" i="1" s="1"/>
  <c r="O1310" i="1"/>
  <c r="O1312" i="1"/>
  <c r="AS1312" i="1" s="1"/>
  <c r="O1314" i="1"/>
  <c r="O1315" i="1"/>
  <c r="O1316" i="1"/>
  <c r="O1317" i="1"/>
  <c r="O1318" i="1"/>
  <c r="O855" i="1"/>
  <c r="O1319" i="1"/>
  <c r="O1320" i="1"/>
  <c r="O1321" i="1"/>
  <c r="O1324" i="1"/>
  <c r="O1325" i="1"/>
  <c r="O1326" i="1"/>
  <c r="AS1326" i="1" s="1"/>
  <c r="O1327" i="1"/>
  <c r="O1328" i="1"/>
  <c r="AS1328" i="1" s="1"/>
  <c r="O1329" i="1"/>
  <c r="O1332" i="1"/>
  <c r="O1065" i="1"/>
  <c r="O1336" i="1"/>
  <c r="O1337" i="1"/>
  <c r="O1338" i="1"/>
  <c r="AS1338" i="1" s="1"/>
  <c r="O1339" i="1"/>
  <c r="O1340" i="1"/>
  <c r="AS1340" i="1" s="1"/>
  <c r="O1341" i="1"/>
  <c r="O1342" i="1"/>
  <c r="AS1342" i="1" s="1"/>
  <c r="O1343" i="1"/>
  <c r="O1346" i="1"/>
  <c r="AS1346" i="1" s="1"/>
  <c r="O1347" i="1"/>
  <c r="O1190" i="1"/>
  <c r="O1348" i="1"/>
  <c r="O1349" i="1"/>
  <c r="AS1349" i="1" s="1"/>
  <c r="O1351" i="1"/>
  <c r="AS1351" i="1" s="1"/>
  <c r="O1352" i="1"/>
  <c r="O1353" i="1"/>
  <c r="O1354" i="1"/>
  <c r="AS1354" i="1" s="1"/>
  <c r="O1357" i="1"/>
  <c r="AS1357" i="1" s="1"/>
  <c r="O1358" i="1"/>
  <c r="AS1358" i="1" s="1"/>
  <c r="O1359" i="1"/>
  <c r="O1360" i="1"/>
  <c r="O762" i="1"/>
  <c r="O1361" i="1"/>
  <c r="AS1361" i="1" s="1"/>
  <c r="O1362" i="1"/>
  <c r="AS1362" i="1" s="1"/>
  <c r="O1363" i="1"/>
  <c r="AS1363" i="1" s="1"/>
  <c r="O1364" i="1"/>
  <c r="O1369" i="1"/>
  <c r="O1370" i="1"/>
  <c r="AS1370" i="1" s="1"/>
  <c r="O1371" i="1"/>
  <c r="O1372" i="1"/>
  <c r="O1373" i="1"/>
  <c r="O1826" i="1"/>
  <c r="O1212" i="1"/>
  <c r="O1374" i="1"/>
  <c r="O1375" i="1"/>
  <c r="AS1375" i="1" s="1"/>
  <c r="O1376" i="1"/>
  <c r="AS1376" i="1" s="1"/>
  <c r="O1378" i="1"/>
  <c r="O1379" i="1"/>
  <c r="AS1379" i="1" s="1"/>
  <c r="O1380" i="1"/>
  <c r="O1381" i="1"/>
  <c r="O1382" i="1"/>
  <c r="O1384" i="1"/>
  <c r="AS1384" i="1" s="1"/>
  <c r="O1385" i="1"/>
  <c r="O856" i="1"/>
  <c r="O1853" i="1"/>
  <c r="O1387" i="1"/>
  <c r="O1389" i="1"/>
  <c r="AS1389" i="1" s="1"/>
  <c r="O1390" i="1"/>
  <c r="O1391" i="1"/>
  <c r="O1393" i="1"/>
  <c r="O1394" i="1"/>
  <c r="O1395" i="1"/>
  <c r="O1396" i="1"/>
  <c r="O1399" i="1"/>
  <c r="AS1399" i="1" s="1"/>
  <c r="O857" i="1"/>
  <c r="O1402" i="1"/>
  <c r="AS1402" i="1" s="1"/>
  <c r="O1793" i="1"/>
  <c r="O1404" i="1"/>
  <c r="O1405" i="1"/>
  <c r="O1406" i="1"/>
  <c r="O1408" i="1"/>
  <c r="AS1408" i="1" s="1"/>
  <c r="O1769" i="1"/>
  <c r="O1409" i="1"/>
  <c r="O1412" i="1"/>
  <c r="O1411" i="1"/>
  <c r="O915" i="1"/>
  <c r="O1413" i="1"/>
  <c r="O1854" i="1"/>
  <c r="O1424" i="1"/>
  <c r="AS1424" i="1" s="1"/>
  <c r="O1414" i="1"/>
  <c r="AS1414" i="1" s="1"/>
  <c r="O1415" i="1"/>
  <c r="AS1415" i="1" s="1"/>
  <c r="O1416" i="1"/>
  <c r="O1417" i="1"/>
  <c r="O1418" i="1"/>
  <c r="O1419" i="1"/>
  <c r="O1422" i="1"/>
  <c r="O782" i="1"/>
  <c r="O1423" i="1"/>
  <c r="O1446" i="1"/>
  <c r="O1426" i="1"/>
  <c r="O1427" i="1"/>
  <c r="O1428" i="1"/>
  <c r="AS1428" i="1" s="1"/>
  <c r="O1429" i="1"/>
  <c r="O1430" i="1"/>
  <c r="O1431" i="1"/>
  <c r="O1433" i="1"/>
  <c r="O1434" i="1"/>
  <c r="AS1434" i="1" s="1"/>
  <c r="O652" i="1"/>
  <c r="O1435" i="1"/>
  <c r="O1436" i="1"/>
  <c r="AS1436" i="1" s="1"/>
  <c r="O1437" i="1"/>
  <c r="O1438" i="1"/>
  <c r="O1439" i="1"/>
  <c r="AS1439" i="1" s="1"/>
  <c r="O1440" i="1"/>
  <c r="AS1440" i="1" s="1"/>
  <c r="O1441" i="1"/>
  <c r="O1442" i="1"/>
  <c r="O1444" i="1"/>
  <c r="O1445" i="1"/>
  <c r="O1129" i="1"/>
  <c r="O1448" i="1"/>
  <c r="AS1448" i="1" s="1"/>
  <c r="O1447" i="1"/>
  <c r="AS1447" i="1" s="1"/>
  <c r="O1455" i="1"/>
  <c r="AS1455" i="1" s="1"/>
  <c r="O1449" i="1"/>
  <c r="AS1449" i="1" s="1"/>
  <c r="O1450" i="1"/>
  <c r="O1451" i="1"/>
  <c r="O1452" i="1"/>
  <c r="O1453" i="1"/>
  <c r="AS1453" i="1" s="1"/>
  <c r="O1454" i="1"/>
  <c r="AS1454" i="1" s="1"/>
  <c r="O1719" i="1"/>
  <c r="AS1719" i="1" s="1"/>
  <c r="O981" i="1"/>
  <c r="O1456" i="1"/>
  <c r="O1457" i="1"/>
  <c r="O1459" i="1"/>
  <c r="O1971" i="1"/>
  <c r="O1460" i="1"/>
  <c r="O1462" i="1"/>
  <c r="O1463" i="1"/>
  <c r="O1464" i="1"/>
  <c r="O1466" i="1"/>
  <c r="O1468" i="1"/>
  <c r="O833" i="1"/>
  <c r="O1469" i="1"/>
  <c r="O1470" i="1"/>
  <c r="O1471" i="1"/>
  <c r="O1472" i="1"/>
  <c r="O1473" i="1"/>
  <c r="O1474" i="1"/>
  <c r="AS1474" i="1" s="1"/>
  <c r="O1988" i="1"/>
  <c r="O1984" i="1"/>
  <c r="O1475" i="1"/>
  <c r="O1478" i="1"/>
  <c r="O696" i="1"/>
  <c r="O1480" i="1"/>
  <c r="O1482" i="1"/>
  <c r="O1485" i="1"/>
  <c r="O1994" i="1"/>
  <c r="O1486" i="1"/>
  <c r="O1488" i="1"/>
  <c r="AS1488" i="1" s="1"/>
  <c r="O1489" i="1"/>
  <c r="O1491" i="1"/>
  <c r="AS1491" i="1" s="1"/>
  <c r="O1492" i="1"/>
  <c r="O1493" i="1"/>
  <c r="AS1493" i="1" s="1"/>
  <c r="O1322" i="1"/>
  <c r="O1494" i="1"/>
  <c r="O1495" i="1"/>
  <c r="O1496" i="1"/>
  <c r="O1497" i="1"/>
  <c r="AS1497" i="1" s="1"/>
  <c r="O1500" i="1"/>
  <c r="O1501" i="1"/>
  <c r="O1502" i="1"/>
  <c r="O1503" i="1"/>
  <c r="O1504" i="1"/>
  <c r="O2014" i="1"/>
  <c r="O1028" i="1"/>
  <c r="O1505" i="1"/>
  <c r="O1507" i="1"/>
  <c r="O1508" i="1"/>
  <c r="O1509" i="1"/>
  <c r="O1511" i="1"/>
  <c r="O1512" i="1"/>
  <c r="O1513" i="1"/>
  <c r="O1515" i="1"/>
  <c r="O1516" i="1"/>
  <c r="O1518" i="1"/>
  <c r="AS1518" i="1" s="1"/>
  <c r="O765" i="1"/>
  <c r="O1519" i="1"/>
  <c r="O1520" i="1"/>
  <c r="O1522" i="1"/>
  <c r="O1523" i="1"/>
  <c r="O1524" i="1"/>
  <c r="O1526" i="1"/>
  <c r="O2029" i="1"/>
  <c r="O2035" i="1"/>
  <c r="O1527" i="1"/>
  <c r="O2037" i="1"/>
  <c r="O889" i="1"/>
  <c r="O1528" i="1"/>
  <c r="O1529" i="1"/>
  <c r="O1530" i="1"/>
  <c r="O1531" i="1"/>
  <c r="O1532" i="1"/>
  <c r="O1533" i="1"/>
  <c r="O1534" i="1"/>
  <c r="O1535" i="1"/>
  <c r="O1536" i="1"/>
  <c r="O1537" i="1"/>
  <c r="O937" i="1"/>
  <c r="O1538" i="1"/>
  <c r="O1539" i="1"/>
  <c r="O2044" i="1"/>
  <c r="O1541" i="1"/>
  <c r="O2375" i="1"/>
  <c r="O1544" i="1"/>
  <c r="O1545" i="1"/>
  <c r="O1546" i="1"/>
  <c r="O1547" i="1"/>
  <c r="O1548" i="1"/>
  <c r="O766" i="1"/>
  <c r="O1549" i="1"/>
  <c r="O1550" i="1"/>
  <c r="O1551" i="1"/>
  <c r="O1552" i="1"/>
  <c r="O1554" i="1"/>
  <c r="O1555" i="1"/>
  <c r="O1556" i="1"/>
  <c r="O1557" i="1"/>
  <c r="O1558" i="1"/>
  <c r="O1559" i="1"/>
  <c r="AS1559" i="1" s="1"/>
  <c r="O967" i="1"/>
  <c r="O1560" i="1"/>
  <c r="O1563" i="1"/>
  <c r="AS1563" i="1" s="1"/>
  <c r="O1565" i="1"/>
  <c r="AS1565" i="1" s="1"/>
  <c r="O2337" i="1"/>
  <c r="O1566" i="1"/>
  <c r="O1567" i="1"/>
  <c r="O1568" i="1"/>
  <c r="AS1568" i="1" s="1"/>
  <c r="O1569" i="1"/>
  <c r="O2373" i="1"/>
  <c r="O1570" i="1"/>
  <c r="O713" i="1"/>
  <c r="O1571" i="1"/>
  <c r="O1572" i="1"/>
  <c r="O1573" i="1"/>
  <c r="O1574" i="1"/>
  <c r="O1576" i="1"/>
  <c r="AS1576" i="1" s="1"/>
  <c r="O1578" i="1"/>
  <c r="O1579" i="1"/>
  <c r="O1580" i="1"/>
  <c r="O1581" i="1"/>
  <c r="O1582" i="1"/>
  <c r="O714" i="1"/>
  <c r="O1583" i="1"/>
  <c r="O1584" i="1"/>
  <c r="O1586" i="1"/>
  <c r="O1587" i="1"/>
  <c r="O1588" i="1"/>
  <c r="O1590" i="1"/>
  <c r="O1591" i="1"/>
  <c r="O1592" i="1"/>
  <c r="O1593" i="1"/>
  <c r="O1594" i="1"/>
  <c r="O914" i="1"/>
  <c r="O1595" i="1"/>
  <c r="O1596" i="1"/>
  <c r="O1598" i="1"/>
  <c r="O1599" i="1"/>
  <c r="O1600" i="1"/>
  <c r="O1601" i="1"/>
  <c r="O1602" i="1"/>
  <c r="O1603" i="1"/>
  <c r="O1604" i="1"/>
  <c r="O1605" i="1"/>
  <c r="O1432" i="1"/>
  <c r="O1606" i="1"/>
  <c r="O1607" i="1"/>
  <c r="O1608" i="1"/>
  <c r="O1609" i="1"/>
  <c r="O1611" i="1"/>
  <c r="O1612" i="1"/>
  <c r="O1614" i="1"/>
  <c r="O1615" i="1"/>
  <c r="O1616" i="1"/>
  <c r="O1618" i="1"/>
  <c r="O943" i="1"/>
  <c r="O1619" i="1"/>
  <c r="O1620" i="1"/>
  <c r="O1621" i="1"/>
  <c r="O1622" i="1"/>
  <c r="O1624" i="1"/>
  <c r="O1625" i="1"/>
  <c r="O1626" i="1"/>
  <c r="O1627" i="1"/>
  <c r="O1628" i="1"/>
  <c r="O1629" i="1"/>
  <c r="O891" i="1"/>
  <c r="O1630" i="1"/>
  <c r="O1631" i="1"/>
  <c r="O1633" i="1"/>
  <c r="O1634" i="1"/>
  <c r="O1635" i="1"/>
  <c r="O1637" i="1"/>
  <c r="O2380" i="1"/>
  <c r="O1638" i="1"/>
  <c r="AS1638" i="1" s="1"/>
  <c r="O1639" i="1"/>
  <c r="O1640" i="1"/>
  <c r="O646" i="1"/>
  <c r="O1641" i="1"/>
  <c r="O1642" i="1"/>
  <c r="O1644" i="1"/>
  <c r="O1645" i="1"/>
  <c r="O1646" i="1"/>
  <c r="O1647" i="1"/>
  <c r="O1648" i="1"/>
  <c r="O1649" i="1"/>
  <c r="O1650" i="1"/>
  <c r="O2160" i="1"/>
  <c r="O647" i="1"/>
  <c r="O1652" i="1"/>
  <c r="O1653" i="1"/>
  <c r="AS1653" i="1" s="1"/>
  <c r="O1654" i="1"/>
  <c r="O1655" i="1"/>
  <c r="O1656" i="1"/>
  <c r="O1657" i="1"/>
  <c r="O1658" i="1"/>
  <c r="O1659" i="1"/>
  <c r="AS1659" i="1" s="1"/>
  <c r="O1660" i="1"/>
  <c r="AS1660" i="1" s="1"/>
  <c r="O1661" i="1"/>
  <c r="O649" i="1"/>
  <c r="O2171" i="1"/>
  <c r="O1662" i="1"/>
  <c r="O1663" i="1"/>
  <c r="AS1663" i="1" s="1"/>
  <c r="O1664" i="1"/>
  <c r="AS1664" i="1" s="1"/>
  <c r="O1665" i="1"/>
  <c r="O1666" i="1"/>
  <c r="O1667" i="1"/>
  <c r="O1668" i="1"/>
  <c r="O1670" i="1"/>
  <c r="O1671" i="1"/>
  <c r="O679" i="1"/>
  <c r="O1673" i="1"/>
  <c r="O1677" i="1"/>
  <c r="O1679" i="1"/>
  <c r="O1686" i="1"/>
  <c r="O1688" i="1"/>
  <c r="O1689" i="1"/>
  <c r="O1693" i="1"/>
  <c r="O1695" i="1"/>
  <c r="O1696" i="1"/>
  <c r="O1697" i="1"/>
  <c r="O953" i="1"/>
  <c r="O1698" i="1"/>
  <c r="O1699" i="1"/>
  <c r="O1700" i="1"/>
  <c r="O1701" i="1"/>
  <c r="O1702" i="1"/>
  <c r="O1703" i="1"/>
  <c r="O1704" i="1"/>
  <c r="O1705" i="1"/>
  <c r="O1706" i="1"/>
  <c r="O1707" i="1"/>
  <c r="O651" i="1"/>
  <c r="O1708" i="1"/>
  <c r="O1709" i="1"/>
  <c r="O1710" i="1"/>
  <c r="O1711" i="1"/>
  <c r="O1712" i="1"/>
  <c r="O1713" i="1"/>
  <c r="O1714" i="1"/>
  <c r="O1715" i="1"/>
  <c r="O1716" i="1"/>
  <c r="O1718" i="1"/>
  <c r="O707" i="1"/>
  <c r="O1720" i="1"/>
  <c r="O1721" i="1"/>
  <c r="O1722" i="1"/>
  <c r="O1723" i="1"/>
  <c r="O1724" i="1"/>
  <c r="O1725" i="1"/>
  <c r="AS1725" i="1" s="1"/>
  <c r="O1726" i="1"/>
  <c r="O1727" i="1"/>
  <c r="O1728" i="1"/>
  <c r="O1729" i="1"/>
  <c r="O1542" i="1"/>
  <c r="O1730" i="1"/>
  <c r="O1731" i="1"/>
  <c r="AS1731" i="1" s="1"/>
  <c r="O1732" i="1"/>
  <c r="O1733" i="1"/>
  <c r="O1734" i="1"/>
  <c r="AS1734" i="1" s="1"/>
  <c r="O2240" i="1"/>
  <c r="O1735" i="1"/>
  <c r="O1736" i="1"/>
  <c r="O1737" i="1"/>
  <c r="O1738" i="1"/>
  <c r="O1553" i="1"/>
  <c r="O1739" i="1"/>
  <c r="O1740" i="1"/>
  <c r="AS1740" i="1" s="1"/>
  <c r="O1741" i="1"/>
  <c r="O1742" i="1"/>
  <c r="O1743" i="1"/>
  <c r="AS1743" i="1" s="1"/>
  <c r="O1744" i="1"/>
  <c r="O1746" i="1"/>
  <c r="AS1746" i="1" s="1"/>
  <c r="O1747" i="1"/>
  <c r="O1748" i="1"/>
  <c r="O692" i="1"/>
  <c r="O1749" i="1"/>
  <c r="AS1749" i="1" s="1"/>
  <c r="O1750" i="1"/>
  <c r="AS1750" i="1" s="1"/>
  <c r="O1752" i="1"/>
  <c r="AS1752" i="1" s="1"/>
  <c r="O1753" i="1"/>
  <c r="O1754" i="1"/>
  <c r="O1755" i="1"/>
  <c r="O1756" i="1"/>
  <c r="O1757" i="1"/>
  <c r="O1758" i="1"/>
  <c r="O1759" i="1"/>
  <c r="O1575" i="1"/>
  <c r="O1760" i="1"/>
  <c r="O1761" i="1"/>
  <c r="O1762" i="1"/>
  <c r="AS1762" i="1" s="1"/>
  <c r="O1763" i="1"/>
  <c r="O1764" i="1"/>
  <c r="O1765" i="1"/>
  <c r="AS1765" i="1" s="1"/>
  <c r="O1766" i="1"/>
  <c r="O1767" i="1"/>
  <c r="O1768" i="1"/>
  <c r="AS1768" i="1" s="1"/>
  <c r="O2358" i="1"/>
  <c r="O756" i="1"/>
  <c r="O1770" i="1"/>
  <c r="O1771" i="1"/>
  <c r="O1772" i="1"/>
  <c r="O1773" i="1"/>
  <c r="AS1773" i="1" s="1"/>
  <c r="O1774" i="1"/>
  <c r="O1775" i="1"/>
  <c r="AS1775" i="1" s="1"/>
  <c r="O1776" i="1"/>
  <c r="O1777" i="1"/>
  <c r="O1778" i="1"/>
  <c r="O1779" i="1"/>
  <c r="O1029" i="1"/>
  <c r="O1780" i="1"/>
  <c r="O1781" i="1"/>
  <c r="O1782" i="1"/>
  <c r="O1783" i="1"/>
  <c r="O1784" i="1"/>
  <c r="O1785" i="1"/>
  <c r="O1786" i="1"/>
  <c r="O1787" i="1"/>
  <c r="O1788" i="1"/>
  <c r="O1789" i="1"/>
  <c r="O630" i="1"/>
  <c r="O1790" i="1"/>
  <c r="O1791" i="1"/>
  <c r="O1792" i="1"/>
  <c r="O1794" i="1"/>
  <c r="O1795" i="1"/>
  <c r="O1796" i="1"/>
  <c r="O1797" i="1"/>
  <c r="O1798" i="1"/>
  <c r="O2334" i="1"/>
  <c r="O2379" i="1"/>
  <c r="O832" i="1"/>
  <c r="O2335" i="1"/>
  <c r="O1799" i="1"/>
  <c r="O1800" i="1"/>
  <c r="O1801" i="1"/>
  <c r="O1802" i="1"/>
  <c r="O1803" i="1"/>
  <c r="O1804" i="1"/>
  <c r="O1805" i="1"/>
  <c r="O1806" i="1"/>
  <c r="O1807" i="1"/>
  <c r="O1223" i="1"/>
  <c r="O1808" i="1"/>
  <c r="O1809" i="1"/>
  <c r="O1810" i="1"/>
  <c r="O1811" i="1"/>
  <c r="O1812" i="1"/>
  <c r="O1813" i="1"/>
  <c r="O1814" i="1"/>
  <c r="O1815" i="1"/>
  <c r="O1816" i="1"/>
  <c r="O1817" i="1"/>
  <c r="O1011" i="1"/>
  <c r="O1818" i="1"/>
  <c r="O1819" i="1"/>
  <c r="O1820" i="1"/>
  <c r="O1821" i="1"/>
  <c r="O1822" i="1"/>
  <c r="O1823" i="1"/>
  <c r="O1824" i="1"/>
  <c r="O1825" i="1"/>
  <c r="O1827" i="1"/>
  <c r="O1828" i="1"/>
  <c r="O780" i="1"/>
  <c r="O1829" i="1"/>
  <c r="O1830" i="1"/>
  <c r="O1831" i="1"/>
  <c r="O1832" i="1"/>
  <c r="O1833" i="1"/>
  <c r="O1834" i="1"/>
  <c r="O1835" i="1"/>
  <c r="O1836" i="1"/>
  <c r="O1837" i="1"/>
  <c r="O1838" i="1"/>
  <c r="O923" i="1"/>
  <c r="O1839" i="1"/>
  <c r="O1840" i="1"/>
  <c r="O1841" i="1"/>
  <c r="O1842" i="1"/>
  <c r="O1843" i="1"/>
  <c r="O1844" i="1"/>
  <c r="O1845" i="1"/>
  <c r="O1846" i="1"/>
  <c r="O1847" i="1"/>
  <c r="O1848" i="1"/>
  <c r="O892" i="1"/>
  <c r="O1849" i="1"/>
  <c r="O1850" i="1"/>
  <c r="O1851" i="1"/>
  <c r="O1852" i="1"/>
  <c r="O1855" i="1"/>
  <c r="O1856" i="1"/>
  <c r="O1857" i="1"/>
  <c r="O1858" i="1"/>
  <c r="O1859" i="1"/>
  <c r="O1860" i="1"/>
  <c r="O1098" i="1"/>
  <c r="O1862" i="1"/>
  <c r="O1863" i="1"/>
  <c r="O1864" i="1"/>
  <c r="O1865" i="1"/>
  <c r="O1866" i="1"/>
  <c r="O1867" i="1"/>
  <c r="O1868" i="1"/>
  <c r="O1869" i="1"/>
  <c r="O1870" i="1"/>
  <c r="O1871" i="1"/>
  <c r="O1175" i="1"/>
  <c r="O1872" i="1"/>
  <c r="O1873" i="1"/>
  <c r="O1874" i="1"/>
  <c r="O1875" i="1"/>
  <c r="O1876" i="1"/>
  <c r="O1877" i="1"/>
  <c r="O1878" i="1"/>
  <c r="O1879" i="1"/>
  <c r="O1880" i="1"/>
  <c r="O1881" i="1"/>
  <c r="O873" i="1"/>
  <c r="O1883" i="1"/>
  <c r="O1884" i="1"/>
  <c r="O1885" i="1"/>
  <c r="O1886" i="1"/>
  <c r="O1887" i="1"/>
  <c r="O1888" i="1"/>
  <c r="O1889" i="1"/>
  <c r="O1890" i="1"/>
  <c r="O1891" i="1"/>
  <c r="O1893" i="1"/>
  <c r="O1066" i="1"/>
  <c r="O1895" i="1"/>
  <c r="O1896" i="1"/>
  <c r="O1897" i="1"/>
  <c r="O1898" i="1"/>
  <c r="O1899" i="1"/>
  <c r="O1900" i="1"/>
  <c r="O1901" i="1"/>
  <c r="O1902" i="1"/>
  <c r="O1903" i="1"/>
  <c r="O1904" i="1"/>
  <c r="O658" i="1"/>
  <c r="O1905" i="1"/>
  <c r="O1906" i="1"/>
  <c r="O1907" i="1"/>
  <c r="O1908" i="1"/>
  <c r="O1909" i="1"/>
  <c r="O1910" i="1"/>
  <c r="O1912" i="1"/>
  <c r="O1915" i="1"/>
  <c r="O1916" i="1"/>
  <c r="O1917" i="1"/>
  <c r="O656" i="1"/>
  <c r="O1920" i="1"/>
  <c r="O1922" i="1"/>
  <c r="O1923" i="1"/>
  <c r="O1924" i="1"/>
  <c r="O1925" i="1"/>
  <c r="O1926" i="1"/>
  <c r="O1928" i="1"/>
  <c r="O1929" i="1"/>
  <c r="O1930" i="1"/>
  <c r="O1931" i="1"/>
  <c r="O1751" i="1"/>
  <c r="O1932" i="1"/>
  <c r="O1933" i="1"/>
  <c r="O1934" i="1"/>
  <c r="O1935" i="1"/>
  <c r="O1936" i="1"/>
  <c r="O1937" i="1"/>
  <c r="O1938" i="1"/>
  <c r="O1939" i="1"/>
  <c r="O1940" i="1"/>
  <c r="O1941" i="1"/>
  <c r="O777" i="1"/>
  <c r="O1942" i="1"/>
  <c r="O1943" i="1"/>
  <c r="O1944" i="1"/>
  <c r="O1945" i="1"/>
  <c r="O1946" i="1"/>
  <c r="O1948" i="1"/>
  <c r="O1951" i="1"/>
  <c r="O1952" i="1"/>
  <c r="O1953" i="1"/>
  <c r="O1954" i="1"/>
  <c r="O955" i="1"/>
  <c r="O1955" i="1"/>
  <c r="O1956" i="1"/>
  <c r="O1957" i="1"/>
  <c r="O1958" i="1"/>
  <c r="O1959" i="1"/>
  <c r="O1961" i="1"/>
  <c r="O1962" i="1"/>
  <c r="O1963" i="1"/>
  <c r="O1964" i="1"/>
  <c r="O1965" i="1"/>
  <c r="O767" i="1"/>
  <c r="O1966" i="1"/>
  <c r="O1967" i="1"/>
  <c r="O1969" i="1"/>
  <c r="O1970" i="1"/>
  <c r="O1972" i="1"/>
  <c r="O1973" i="1"/>
  <c r="O1974" i="1"/>
  <c r="O1975" i="1"/>
  <c r="O1976" i="1"/>
  <c r="O1977" i="1"/>
  <c r="O768" i="1"/>
  <c r="O1978" i="1"/>
  <c r="O1979" i="1"/>
  <c r="O1980" i="1"/>
  <c r="O1981" i="1"/>
  <c r="O1982" i="1"/>
  <c r="O1983" i="1"/>
  <c r="O1985" i="1"/>
  <c r="O1986" i="1"/>
  <c r="O1987" i="1"/>
  <c r="O1989" i="1"/>
  <c r="O761" i="1"/>
  <c r="O1990" i="1"/>
  <c r="O1991" i="1"/>
  <c r="O1992" i="1"/>
  <c r="O1995" i="1"/>
  <c r="O1996" i="1"/>
  <c r="O1997" i="1"/>
  <c r="O1998" i="1"/>
  <c r="O1999" i="1"/>
  <c r="O2000" i="1"/>
  <c r="O2001" i="1"/>
  <c r="O1078" i="1"/>
  <c r="O2002" i="1"/>
  <c r="O2003" i="1"/>
  <c r="O2004" i="1"/>
  <c r="O2005" i="1"/>
  <c r="O2006" i="1"/>
  <c r="O2007" i="1"/>
  <c r="O2008" i="1"/>
  <c r="O2009" i="1"/>
  <c r="O2010" i="1"/>
  <c r="O2011" i="1"/>
  <c r="O711" i="1"/>
  <c r="O2013" i="1"/>
  <c r="O2015" i="1"/>
  <c r="O2016" i="1"/>
  <c r="O2018" i="1"/>
  <c r="O2019" i="1"/>
  <c r="O2020" i="1"/>
  <c r="O2021" i="1"/>
  <c r="O2023" i="1"/>
  <c r="O2024" i="1"/>
  <c r="O2025" i="1"/>
  <c r="O655" i="1"/>
  <c r="O2036" i="1"/>
  <c r="O2038" i="1"/>
  <c r="O2039" i="1"/>
  <c r="O2040" i="1"/>
  <c r="O2041" i="1"/>
  <c r="O2042" i="1"/>
  <c r="O2043" i="1"/>
  <c r="O2045" i="1"/>
  <c r="O2046" i="1"/>
  <c r="O2047" i="1"/>
  <c r="O934" i="1"/>
  <c r="O2048" i="1"/>
  <c r="O2049" i="1"/>
  <c r="O2050" i="1"/>
  <c r="O2051" i="1"/>
  <c r="O2060" i="1"/>
  <c r="O2062" i="1"/>
  <c r="O2063" i="1"/>
  <c r="O2066" i="1"/>
  <c r="O2069" i="1"/>
  <c r="O2070" i="1"/>
  <c r="O1861" i="1"/>
  <c r="O2071" i="1"/>
  <c r="O2073" i="1"/>
  <c r="O2076" i="1"/>
  <c r="O2077" i="1"/>
  <c r="O2078" i="1"/>
  <c r="O2079" i="1"/>
  <c r="O2080" i="1"/>
  <c r="O2082" i="1"/>
  <c r="O2084" i="1"/>
  <c r="O2085" i="1"/>
  <c r="O770" i="1"/>
  <c r="O2086" i="1"/>
  <c r="O2089" i="1"/>
  <c r="O2090" i="1"/>
  <c r="O2091" i="1"/>
  <c r="O2092" i="1"/>
  <c r="O2093" i="1"/>
  <c r="O2094" i="1"/>
  <c r="O2095" i="1"/>
  <c r="O2096" i="1"/>
  <c r="O2097" i="1"/>
  <c r="O771" i="1"/>
  <c r="O2098" i="1"/>
  <c r="O2100" i="1"/>
  <c r="O2102" i="1"/>
  <c r="O2105" i="1"/>
  <c r="O2106" i="1"/>
  <c r="O2107" i="1"/>
  <c r="O2108" i="1"/>
  <c r="O2109" i="1"/>
  <c r="O2111" i="1"/>
  <c r="O2112" i="1"/>
  <c r="O1894" i="1"/>
  <c r="O2113" i="1"/>
  <c r="O2118" i="1"/>
  <c r="O2119" i="1"/>
  <c r="O2120" i="1"/>
  <c r="O2121" i="1"/>
  <c r="O2122" i="1"/>
  <c r="O2123" i="1"/>
  <c r="O2125" i="1"/>
  <c r="O2128" i="1"/>
  <c r="O2129" i="1"/>
  <c r="O788" i="1"/>
  <c r="O2130" i="1"/>
  <c r="O2131" i="1"/>
  <c r="O2132" i="1"/>
  <c r="O2133" i="1"/>
  <c r="O2134" i="1"/>
  <c r="O2135" i="1"/>
  <c r="O2136" i="1"/>
  <c r="O2138" i="1"/>
  <c r="O2139" i="1"/>
  <c r="O2140" i="1"/>
  <c r="O954" i="1"/>
  <c r="O2142" i="1"/>
  <c r="O2143" i="1"/>
  <c r="O2144" i="1"/>
  <c r="O2146" i="1"/>
  <c r="O2147" i="1"/>
  <c r="O2148" i="1"/>
  <c r="O2149" i="1"/>
  <c r="O2151" i="1"/>
  <c r="O2155" i="1"/>
  <c r="O2156" i="1"/>
  <c r="O1067" i="1"/>
  <c r="O2157" i="1"/>
  <c r="O2161" i="1"/>
  <c r="O2162" i="1"/>
  <c r="O2163" i="1"/>
  <c r="O2166" i="1"/>
  <c r="O2167" i="1"/>
  <c r="O2170" i="1"/>
  <c r="O2172" i="1"/>
  <c r="O2174" i="1"/>
  <c r="O2175" i="1"/>
  <c r="O841" i="1"/>
  <c r="O2177" i="1"/>
  <c r="O2178" i="1"/>
  <c r="O2180" i="1"/>
  <c r="O2181" i="1"/>
  <c r="O2184" i="1"/>
  <c r="O2185" i="1"/>
  <c r="O2186" i="1"/>
  <c r="O2187" i="1"/>
  <c r="O2188" i="1"/>
  <c r="O2189" i="1"/>
  <c r="O785" i="1"/>
  <c r="O2190" i="1"/>
  <c r="O2191" i="1"/>
  <c r="O2192" i="1"/>
  <c r="O2193" i="1"/>
  <c r="O2194" i="1"/>
  <c r="O2195" i="1"/>
  <c r="O2197" i="1"/>
  <c r="O2200" i="1"/>
  <c r="O2613" i="1"/>
  <c r="O2202" i="1"/>
  <c r="O786" i="1"/>
  <c r="O2203" i="1"/>
  <c r="O2204" i="1"/>
  <c r="O2205" i="1"/>
  <c r="O2206" i="1"/>
  <c r="O2208" i="1"/>
  <c r="O2211" i="1"/>
  <c r="O2212" i="1"/>
  <c r="O2213" i="1"/>
  <c r="O2214" i="1"/>
  <c r="O2216" i="1"/>
  <c r="O772" i="1"/>
  <c r="O2219" i="1"/>
  <c r="O2223" i="1"/>
  <c r="O2224" i="1"/>
  <c r="O2623" i="1"/>
  <c r="O2228" i="1"/>
  <c r="O2229" i="1"/>
  <c r="O2230" i="1"/>
  <c r="O2234" i="1"/>
  <c r="O2235" i="1"/>
  <c r="O2236" i="1"/>
  <c r="O1052" i="1"/>
  <c r="O2239" i="1"/>
  <c r="O2241" i="1"/>
  <c r="O2243" i="1"/>
  <c r="O2244" i="1"/>
  <c r="O2246" i="1"/>
  <c r="O2247" i="1"/>
  <c r="O2665" i="1"/>
  <c r="O2248" i="1"/>
  <c r="O2249" i="1"/>
  <c r="O2250" i="1"/>
  <c r="O1993" i="1"/>
  <c r="O2251" i="1"/>
  <c r="O2253" i="1"/>
  <c r="O2254" i="1"/>
  <c r="O2631" i="1"/>
  <c r="O2632" i="1"/>
  <c r="O2255" i="1"/>
  <c r="O2256" i="1"/>
  <c r="O2259" i="1"/>
  <c r="O2638" i="1"/>
  <c r="O2635" i="1"/>
  <c r="O1152" i="1"/>
  <c r="O2260" i="1"/>
  <c r="O2261" i="1"/>
  <c r="O2265" i="1"/>
  <c r="O2637" i="1"/>
  <c r="O2267" i="1"/>
  <c r="O2270" i="1"/>
  <c r="O1044" i="1"/>
  <c r="O1094" i="1"/>
  <c r="O968" i="1"/>
  <c r="O925" i="1"/>
  <c r="O927" i="1"/>
  <c r="O1675" i="1"/>
  <c r="O2017" i="1"/>
  <c r="O893" i="1"/>
  <c r="O1058" i="1"/>
  <c r="O778" i="1"/>
  <c r="O827" i="1"/>
  <c r="O2022" i="1"/>
  <c r="O839" i="1"/>
  <c r="O844" i="1"/>
  <c r="O1087" i="1"/>
  <c r="O2026" i="1"/>
  <c r="O2027" i="1"/>
  <c r="O2028" i="1"/>
  <c r="O2271" i="1"/>
  <c r="O787" i="1"/>
  <c r="O826" i="1"/>
  <c r="O916" i="1"/>
  <c r="O917" i="1"/>
  <c r="O773" i="1"/>
  <c r="O985" i="1"/>
  <c r="O863" i="1"/>
  <c r="O774" i="1"/>
  <c r="O1050" i="1"/>
  <c r="O924" i="1"/>
  <c r="O997" i="1"/>
  <c r="O1082" i="1"/>
  <c r="O880" i="1"/>
  <c r="O1073" i="1"/>
  <c r="O864" i="1"/>
  <c r="O1012" i="1"/>
  <c r="O918" i="1"/>
  <c r="O1091" i="1"/>
  <c r="O952" i="1"/>
  <c r="O843" i="1"/>
  <c r="O1034" i="1"/>
  <c r="O1054" i="1"/>
  <c r="O2052" i="1"/>
  <c r="O2053" i="1"/>
  <c r="O2054" i="1"/>
  <c r="O2055" i="1"/>
  <c r="O2056" i="1"/>
  <c r="O2057" i="1"/>
  <c r="O2058" i="1"/>
  <c r="O2059" i="1"/>
  <c r="O987" i="1"/>
  <c r="O2061" i="1"/>
  <c r="O1311" i="1"/>
  <c r="O845" i="1"/>
  <c r="O2064" i="1"/>
  <c r="O2065" i="1"/>
  <c r="O1079" i="1"/>
  <c r="O2067" i="1"/>
  <c r="O2068" i="1"/>
  <c r="O986" i="1"/>
  <c r="O1051" i="1"/>
  <c r="O1090" i="1"/>
  <c r="O2072" i="1"/>
  <c r="O1086" i="1"/>
  <c r="O994" i="1"/>
  <c r="O2075" i="1"/>
  <c r="O1097" i="1"/>
  <c r="O1246" i="1"/>
  <c r="O1221" i="1"/>
  <c r="O1172" i="1"/>
  <c r="O1100" i="1"/>
  <c r="O2081" i="1"/>
  <c r="O1042" i="1"/>
  <c r="O2083" i="1"/>
  <c r="O1123" i="1"/>
  <c r="O1228" i="1"/>
  <c r="O1224" i="1"/>
  <c r="O2087" i="1"/>
  <c r="O2088" i="1"/>
  <c r="O1919" i="1"/>
  <c r="O1209" i="1"/>
  <c r="O1124" i="1"/>
  <c r="O1133" i="1"/>
  <c r="O1107" i="1"/>
  <c r="O1036" i="1"/>
  <c r="O1564" i="1"/>
  <c r="O1185" i="1"/>
  <c r="O1161" i="1"/>
  <c r="O1163" i="1"/>
  <c r="O2099" i="1"/>
  <c r="O1577" i="1"/>
  <c r="O2101" i="1"/>
  <c r="O1300" i="1"/>
  <c r="O2103" i="1"/>
  <c r="O2104" i="1"/>
  <c r="O1170" i="1"/>
  <c r="O1196" i="1"/>
  <c r="O1197" i="1"/>
  <c r="O1166" i="1"/>
  <c r="O1177" i="1"/>
  <c r="O2110" i="1"/>
  <c r="O1178" i="1"/>
  <c r="O1077" i="1"/>
  <c r="O1267" i="1"/>
  <c r="O2114" i="1"/>
  <c r="O2115" i="1"/>
  <c r="O2116" i="1"/>
  <c r="O2117" i="1"/>
  <c r="O1243" i="1"/>
  <c r="O1140" i="1"/>
  <c r="O1195" i="1"/>
  <c r="O1230" i="1"/>
  <c r="O1219" i="1"/>
  <c r="O1921" i="1"/>
  <c r="O2124" i="1"/>
  <c r="O1213" i="1"/>
  <c r="O2126" i="1"/>
  <c r="O2127" i="1"/>
  <c r="O1256" i="1"/>
  <c r="O1676" i="1"/>
  <c r="O1179" i="1"/>
  <c r="O1678" i="1"/>
  <c r="O1208" i="1"/>
  <c r="O2327" i="1"/>
  <c r="O1252" i="1"/>
  <c r="O2273" i="1"/>
  <c r="O1080" i="1"/>
  <c r="O1680" i="1"/>
  <c r="O1681" i="1"/>
  <c r="O1092" i="1"/>
  <c r="O1093" i="1"/>
  <c r="O2141" i="1"/>
  <c r="O1206" i="1"/>
  <c r="O1101" i="1"/>
  <c r="O1927" i="1"/>
  <c r="O2145" i="1"/>
  <c r="O2867" i="1"/>
  <c r="O1134" i="1"/>
  <c r="O1227" i="1"/>
  <c r="O1540" i="1"/>
  <c r="O2150" i="1"/>
  <c r="O1153" i="1"/>
  <c r="O2152" i="1"/>
  <c r="O2153" i="1"/>
  <c r="O2154" i="1"/>
  <c r="O1284" i="1"/>
  <c r="O1260" i="1"/>
  <c r="O1222" i="1"/>
  <c r="O2158" i="1"/>
  <c r="O2159" i="1"/>
  <c r="O1231" i="1"/>
  <c r="O1232" i="1"/>
  <c r="O1234" i="1"/>
  <c r="O1235" i="1"/>
  <c r="O2164" i="1"/>
  <c r="O2165" i="1"/>
  <c r="O1262" i="1"/>
  <c r="O1132" i="1"/>
  <c r="O2168" i="1"/>
  <c r="O2169" i="1"/>
  <c r="O1135" i="1"/>
  <c r="O1253" i="1"/>
  <c r="O1255" i="1"/>
  <c r="O2173" i="1"/>
  <c r="O1104" i="1"/>
  <c r="O1201" i="1"/>
  <c r="O2176" i="1"/>
  <c r="O1263" i="1"/>
  <c r="O1264" i="1"/>
  <c r="O2179" i="1"/>
  <c r="O1112" i="1"/>
  <c r="O1167" i="1"/>
  <c r="O1113" i="1"/>
  <c r="O1115" i="1"/>
  <c r="O1116" i="1"/>
  <c r="O1168" i="1"/>
  <c r="O1169" i="1"/>
  <c r="O1117" i="1"/>
  <c r="O1119" i="1"/>
  <c r="O1120" i="1"/>
  <c r="O1121" i="1"/>
  <c r="O1122" i="1"/>
  <c r="O1137" i="1"/>
  <c r="O1366" i="1"/>
  <c r="O1367" i="1"/>
  <c r="O1216" i="1"/>
  <c r="O2196" i="1"/>
  <c r="O1476" i="1"/>
  <c r="O2198" i="1"/>
  <c r="O2199" i="1"/>
  <c r="O1368" i="1"/>
  <c r="O2201" i="1"/>
  <c r="O1183" i="1"/>
  <c r="O1265" i="1"/>
  <c r="O1157" i="1"/>
  <c r="O1158" i="1"/>
  <c r="O1142" i="1"/>
  <c r="O2207" i="1"/>
  <c r="O1271" i="1"/>
  <c r="O2209" i="1"/>
  <c r="O2210" i="1"/>
  <c r="O1204" i="1"/>
  <c r="O1682" i="1"/>
  <c r="O1365" i="1"/>
  <c r="O1205" i="1"/>
  <c r="O2215" i="1"/>
  <c r="O2382" i="1"/>
  <c r="O2217" i="1"/>
  <c r="O2218" i="1"/>
  <c r="O1165" i="1"/>
  <c r="O1388" i="1"/>
  <c r="O2221" i="1"/>
  <c r="O2222" i="1"/>
  <c r="O1683" i="1"/>
  <c r="O1171" i="1"/>
  <c r="O2225" i="1"/>
  <c r="O2226" i="1"/>
  <c r="O2227" i="1"/>
  <c r="O1285" i="1"/>
  <c r="O1355" i="1"/>
  <c r="O1274" i="1"/>
  <c r="O2231" i="1"/>
  <c r="O2232" i="1"/>
  <c r="O2233" i="1"/>
  <c r="O1307" i="1"/>
  <c r="O1220" i="1"/>
  <c r="O1356" i="1"/>
  <c r="O2237" i="1"/>
  <c r="O2238" i="1"/>
  <c r="O1345" i="1"/>
  <c r="O2030" i="1"/>
  <c r="O2031" i="1"/>
  <c r="O2242" i="1"/>
  <c r="O1247" i="1"/>
  <c r="O2274" i="1"/>
  <c r="O2245" i="1"/>
  <c r="O1331" i="1"/>
  <c r="O1257" i="1"/>
  <c r="O1258" i="1"/>
  <c r="O1210" i="1"/>
  <c r="O1211" i="1"/>
  <c r="O1238" i="1"/>
  <c r="O2252" i="1"/>
  <c r="O1180" i="1"/>
  <c r="O1333" i="1"/>
  <c r="O1499" i="1"/>
  <c r="O1278" i="1"/>
  <c r="O2257" i="1"/>
  <c r="O2258" i="1"/>
  <c r="O1194" i="1"/>
  <c r="O1589" i="1"/>
  <c r="O1525" i="1"/>
  <c r="O2262" i="1"/>
  <c r="O2263" i="1"/>
  <c r="O2264" i="1"/>
  <c r="O2032" i="1"/>
  <c r="O2266" i="1"/>
  <c r="O2220" i="1"/>
  <c r="O2268" i="1"/>
  <c r="O2269" i="1"/>
  <c r="O1960" i="1"/>
  <c r="O1458" i="1"/>
  <c r="O2272" i="1"/>
  <c r="O2276" i="1"/>
  <c r="O1684" i="1"/>
  <c r="O2275" i="1"/>
  <c r="O1685" i="1"/>
  <c r="O1461" i="1"/>
  <c r="O1242" i="1"/>
  <c r="O2279" i="1"/>
  <c r="O1421" i="1"/>
  <c r="O2281" i="1"/>
  <c r="O2282" i="1"/>
  <c r="O2137" i="1"/>
  <c r="O2182" i="1"/>
  <c r="O2033" i="1"/>
  <c r="O2286" i="1"/>
  <c r="O1377" i="1"/>
  <c r="O1286" i="1"/>
  <c r="O1289" i="1"/>
  <c r="O1293" i="1"/>
  <c r="O1295" i="1"/>
  <c r="O2292" i="1"/>
  <c r="O2277" i="1"/>
  <c r="O2294" i="1"/>
  <c r="O2295" i="1"/>
  <c r="O1350" i="1"/>
  <c r="O1313" i="1"/>
  <c r="O2298" i="1"/>
  <c r="O2299" i="1"/>
  <c r="O2300" i="1"/>
  <c r="O2301" i="1"/>
  <c r="O2302" i="1"/>
  <c r="O2303" i="1"/>
  <c r="O2278" i="1"/>
  <c r="O1585" i="1"/>
  <c r="O1244" i="1"/>
  <c r="O2307" i="1"/>
  <c r="O2308" i="1"/>
  <c r="O2309" i="1"/>
  <c r="O2310" i="1"/>
  <c r="O2311" i="1"/>
  <c r="O2312" i="1"/>
  <c r="O1344" i="1"/>
  <c r="O2314" i="1"/>
  <c r="O1947" i="1"/>
  <c r="O1911" i="1"/>
  <c r="O1632" i="1"/>
  <c r="O1636" i="1"/>
  <c r="O2319" i="1"/>
  <c r="O1483" i="1"/>
  <c r="O2321" i="1"/>
  <c r="O1674" i="1"/>
  <c r="O1386" i="1"/>
  <c r="O2324" i="1"/>
  <c r="O2325" i="1"/>
  <c r="O2326" i="1"/>
  <c r="O1913" i="1"/>
  <c r="O2280" i="1"/>
  <c r="O2329" i="1"/>
  <c r="O2330" i="1"/>
  <c r="O2331" i="1"/>
  <c r="O2332" i="1"/>
  <c r="O1623" i="1"/>
  <c r="O1669" i="1"/>
  <c r="O1259" i="1"/>
  <c r="O2336" i="1"/>
  <c r="O2034" i="1"/>
  <c r="O2338" i="1"/>
  <c r="O2339" i="1"/>
  <c r="O2340" i="1"/>
  <c r="O2341" i="1"/>
  <c r="O1543" i="1"/>
  <c r="O1687" i="1"/>
  <c r="O1487" i="1"/>
  <c r="O1690" i="1"/>
  <c r="O1691" i="1"/>
  <c r="O1692" i="1"/>
  <c r="O2183" i="1"/>
  <c r="O2349" i="1"/>
  <c r="O2350" i="1"/>
  <c r="O1949" i="1"/>
  <c r="O2352" i="1"/>
  <c r="O2353" i="1"/>
  <c r="O2389" i="1"/>
  <c r="O2355" i="1"/>
  <c r="O2356" i="1"/>
  <c r="O1914" i="1"/>
  <c r="O1268" i="1"/>
  <c r="O2359" i="1"/>
  <c r="O2360" i="1"/>
  <c r="O2361" i="1"/>
  <c r="O1465" i="1"/>
  <c r="O1892" i="1"/>
  <c r="O2364" i="1"/>
  <c r="O1467" i="1"/>
  <c r="O2366" i="1"/>
  <c r="O2283" i="1"/>
  <c r="AS2283" i="1" s="1"/>
  <c r="O1081" i="1"/>
  <c r="O1083" i="1"/>
  <c r="O2284" i="1"/>
  <c r="O2285" i="1"/>
  <c r="AS2285" i="1" s="1"/>
  <c r="O2287" i="1"/>
  <c r="O2288" i="1"/>
  <c r="O2289" i="1"/>
  <c r="O2290" i="1"/>
  <c r="O2291" i="1"/>
  <c r="O2293" i="1"/>
  <c r="O2296" i="1"/>
  <c r="O2297" i="1"/>
  <c r="O2304" i="1"/>
  <c r="O2305" i="1"/>
  <c r="AS2305" i="1" s="1"/>
  <c r="O2306" i="1"/>
  <c r="O2313" i="1"/>
  <c r="O2315" i="1"/>
  <c r="O2316" i="1"/>
  <c r="O1150" i="1"/>
  <c r="O1154" i="1"/>
  <c r="O2317" i="1"/>
  <c r="O2318" i="1"/>
  <c r="O2320" i="1"/>
  <c r="O2322" i="1"/>
  <c r="O2323" i="1"/>
  <c r="O2328" i="1"/>
  <c r="O2333" i="1"/>
  <c r="O2342" i="1"/>
  <c r="AS2342" i="1" s="1"/>
  <c r="O2343" i="1"/>
  <c r="O1186" i="1"/>
  <c r="O1291" i="1"/>
  <c r="O2344" i="1"/>
  <c r="O2345" i="1"/>
  <c r="O2346" i="1"/>
  <c r="O2347" i="1"/>
  <c r="O2348" i="1"/>
  <c r="O2351" i="1"/>
  <c r="O2354" i="1"/>
  <c r="O2357" i="1"/>
  <c r="AS2357" i="1" s="1"/>
  <c r="O2362" i="1"/>
  <c r="O2363" i="1"/>
  <c r="O2365" i="1"/>
  <c r="AS2365" i="1" s="1"/>
  <c r="O2367" i="1"/>
  <c r="O2368" i="1"/>
  <c r="O2369" i="1"/>
  <c r="O2370" i="1"/>
  <c r="AS2370" i="1" s="1"/>
  <c r="O2371" i="1"/>
  <c r="O2372" i="1"/>
  <c r="O2374" i="1"/>
  <c r="AS2374" i="1" s="1"/>
  <c r="O1149" i="1"/>
  <c r="O2376" i="1"/>
  <c r="O2377" i="1"/>
  <c r="O2378" i="1"/>
  <c r="O2381" i="1"/>
  <c r="O2383" i="1"/>
  <c r="O2384" i="1"/>
  <c r="O2385" i="1"/>
  <c r="AS2385" i="1" s="1"/>
  <c r="O2386" i="1"/>
  <c r="O2387" i="1"/>
  <c r="O2388" i="1"/>
  <c r="O2390" i="1"/>
  <c r="O2391" i="1"/>
  <c r="O2392" i="1"/>
  <c r="O2393" i="1"/>
  <c r="O2394" i="1"/>
  <c r="O2395" i="1"/>
  <c r="O2396" i="1"/>
  <c r="O2397" i="1"/>
  <c r="O2398" i="1"/>
  <c r="O2399" i="1"/>
  <c r="AS2399" i="1" s="1"/>
  <c r="O2400" i="1"/>
  <c r="O2401" i="1"/>
  <c r="O2402" i="1"/>
  <c r="AS2402" i="1" s="1"/>
  <c r="O2403" i="1"/>
  <c r="O2404" i="1"/>
  <c r="O2405" i="1"/>
  <c r="O2406" i="1"/>
  <c r="O2407" i="1"/>
  <c r="O2408" i="1"/>
  <c r="O2409" i="1"/>
  <c r="O2410" i="1"/>
  <c r="O2411" i="1"/>
  <c r="O2412" i="1"/>
  <c r="O2413" i="1"/>
  <c r="O2414" i="1"/>
  <c r="O2415" i="1"/>
  <c r="O2416" i="1"/>
  <c r="AS2416" i="1" s="1"/>
  <c r="O2417" i="1"/>
  <c r="O2418" i="1"/>
  <c r="O2419" i="1"/>
  <c r="O2420" i="1"/>
  <c r="O2421" i="1"/>
  <c r="O2422" i="1"/>
  <c r="O2423" i="1"/>
  <c r="O1239" i="1"/>
  <c r="O2424" i="1"/>
  <c r="AS2424" i="1" s="1"/>
  <c r="O2425" i="1"/>
  <c r="O2426" i="1"/>
  <c r="O2427" i="1"/>
  <c r="O2428" i="1"/>
  <c r="O2429" i="1"/>
  <c r="O2430" i="1"/>
  <c r="O2431" i="1"/>
  <c r="O2432" i="1"/>
  <c r="O1330" i="1"/>
  <c r="O2433" i="1"/>
  <c r="O1335" i="1"/>
  <c r="O1334"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1383" i="1"/>
  <c r="O2469" i="1"/>
  <c r="O2470" i="1"/>
  <c r="O2471" i="1"/>
  <c r="O2472" i="1"/>
  <c r="O2473" i="1"/>
  <c r="O2474" i="1"/>
  <c r="O2475" i="1"/>
  <c r="O2476" i="1"/>
  <c r="O2477" i="1"/>
  <c r="O2478" i="1"/>
  <c r="O2479" i="1"/>
  <c r="O2480" i="1"/>
  <c r="O2481" i="1"/>
  <c r="O2482" i="1"/>
  <c r="O2483" i="1"/>
  <c r="O2484" i="1"/>
  <c r="O2485" i="1"/>
  <c r="O1397" i="1"/>
  <c r="O1398" i="1"/>
  <c r="O2486" i="1"/>
  <c r="AS2486" i="1" s="1"/>
  <c r="O2487" i="1"/>
  <c r="AS2487" i="1" s="1"/>
  <c r="O2488" i="1"/>
  <c r="O1407" i="1"/>
  <c r="O2489" i="1"/>
  <c r="O2490" i="1"/>
  <c r="O2491" i="1"/>
  <c r="O2492" i="1"/>
  <c r="O2493" i="1"/>
  <c r="AS2493" i="1" s="1"/>
  <c r="O2494" i="1"/>
  <c r="O2495" i="1"/>
  <c r="O2496" i="1"/>
  <c r="O2497" i="1"/>
  <c r="O2498" i="1"/>
  <c r="O2499" i="1"/>
  <c r="O2500" i="1"/>
  <c r="AS2500" i="1" s="1"/>
  <c r="O2501" i="1"/>
  <c r="O2502" i="1"/>
  <c r="AS2502" i="1" s="1"/>
  <c r="O2503" i="1"/>
  <c r="O2504" i="1"/>
  <c r="O2505" i="1"/>
  <c r="O2506" i="1"/>
  <c r="O2507" i="1"/>
  <c r="O2508" i="1"/>
  <c r="O2509" i="1"/>
  <c r="O2510" i="1"/>
  <c r="O2511" i="1"/>
  <c r="O1613" i="1"/>
  <c r="O2512" i="1"/>
  <c r="O1425"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147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AS2562" i="1" s="1"/>
  <c r="O2563" i="1"/>
  <c r="O1484" i="1"/>
  <c r="O2564" i="1"/>
  <c r="O2565" i="1"/>
  <c r="O2566" i="1"/>
  <c r="O2567" i="1"/>
  <c r="O1490" i="1"/>
  <c r="O1617" i="1"/>
  <c r="O2568" i="1"/>
  <c r="O2569" i="1"/>
  <c r="O2570" i="1"/>
  <c r="O2571" i="1"/>
  <c r="O2572" i="1"/>
  <c r="O2573" i="1"/>
  <c r="O2574" i="1"/>
  <c r="O2575" i="1"/>
  <c r="AS2575" i="1" s="1"/>
  <c r="O1506" i="1"/>
  <c r="O2576" i="1"/>
  <c r="AS2576" i="1" s="1"/>
  <c r="O2577" i="1"/>
  <c r="O2578" i="1"/>
  <c r="O2579" i="1"/>
  <c r="O2580" i="1"/>
  <c r="O2581" i="1"/>
  <c r="O2582" i="1"/>
  <c r="O1510" i="1"/>
  <c r="O2583" i="1"/>
  <c r="O1498" i="1"/>
  <c r="O2584" i="1"/>
  <c r="O2585" i="1"/>
  <c r="O2586" i="1"/>
  <c r="O2587" i="1"/>
  <c r="AS2587" i="1" s="1"/>
  <c r="O2588" i="1"/>
  <c r="O2589" i="1"/>
  <c r="O2590" i="1"/>
  <c r="O2591" i="1"/>
  <c r="O2592" i="1"/>
  <c r="O2593" i="1"/>
  <c r="O2594" i="1"/>
  <c r="O2595" i="1"/>
  <c r="O2596" i="1"/>
  <c r="O2597" i="1"/>
  <c r="O2598" i="1"/>
  <c r="O2599" i="1"/>
  <c r="O2600" i="1"/>
  <c r="O2601" i="1"/>
  <c r="O1651" i="1"/>
  <c r="O2602" i="1"/>
  <c r="O2603" i="1"/>
  <c r="O2604" i="1"/>
  <c r="O2605" i="1"/>
  <c r="O2606" i="1"/>
  <c r="AS2606" i="1" s="1"/>
  <c r="O2607" i="1"/>
  <c r="O2608" i="1"/>
  <c r="O2609" i="1"/>
  <c r="O2610" i="1"/>
  <c r="AS2610" i="1" s="1"/>
  <c r="O1597" i="1"/>
  <c r="O2611" i="1"/>
  <c r="O2612" i="1"/>
  <c r="O2614" i="1"/>
  <c r="O2615" i="1"/>
  <c r="O2616" i="1"/>
  <c r="O2617" i="1"/>
  <c r="O2618" i="1"/>
  <c r="O2619" i="1"/>
  <c r="O2620" i="1"/>
  <c r="O2621" i="1"/>
  <c r="O2622" i="1"/>
  <c r="O2624" i="1"/>
  <c r="O2625" i="1"/>
  <c r="O2626" i="1"/>
  <c r="O2627" i="1"/>
  <c r="O2628" i="1"/>
  <c r="O2629" i="1"/>
  <c r="O2630" i="1"/>
  <c r="O2633" i="1"/>
  <c r="O2634" i="1"/>
  <c r="O2636" i="1"/>
  <c r="O1514" i="1"/>
  <c r="O2639" i="1"/>
  <c r="O2640" i="1"/>
  <c r="O2641" i="1"/>
  <c r="O2642" i="1"/>
  <c r="O1672" i="1"/>
  <c r="O2643" i="1"/>
  <c r="O2644" i="1"/>
  <c r="O2645" i="1"/>
  <c r="O2646" i="1"/>
  <c r="O2647" i="1"/>
  <c r="AS2647" i="1" s="1"/>
  <c r="O2648" i="1"/>
  <c r="AS2648" i="1" s="1"/>
  <c r="O2649" i="1"/>
  <c r="O2650" i="1"/>
  <c r="O2651" i="1"/>
  <c r="AS2651" i="1" s="1"/>
  <c r="O2652" i="1"/>
  <c r="O2653" i="1"/>
  <c r="O2654" i="1"/>
  <c r="O2655" i="1"/>
  <c r="O2656" i="1"/>
  <c r="O2657" i="1"/>
  <c r="O2658" i="1"/>
  <c r="O2659" i="1"/>
  <c r="AS2659" i="1" s="1"/>
  <c r="O2660" i="1"/>
  <c r="O2661" i="1"/>
  <c r="O1694" i="1"/>
  <c r="O2662" i="1"/>
  <c r="O2663" i="1"/>
  <c r="O2664" i="1"/>
  <c r="O2666" i="1"/>
  <c r="O2667" i="1"/>
  <c r="O2668" i="1"/>
  <c r="O2669" i="1"/>
  <c r="O2670" i="1"/>
  <c r="O2671" i="1"/>
  <c r="AS2671" i="1" s="1"/>
  <c r="O2672" i="1"/>
  <c r="AS2672" i="1" s="1"/>
  <c r="O2673" i="1"/>
  <c r="O2674" i="1"/>
  <c r="O2675" i="1"/>
  <c r="AS2675" i="1" s="1"/>
  <c r="O2676" i="1"/>
  <c r="O2677" i="1"/>
  <c r="O2678" i="1"/>
  <c r="O2679" i="1"/>
  <c r="AS2679" i="1" s="1"/>
  <c r="O2680" i="1"/>
  <c r="O2681" i="1"/>
  <c r="O2682" i="1"/>
  <c r="O2683" i="1"/>
  <c r="O2684" i="1"/>
  <c r="O2685" i="1"/>
  <c r="O2686" i="1"/>
  <c r="O2687" i="1"/>
  <c r="O1561" i="1"/>
  <c r="O2688" i="1"/>
  <c r="O1643" i="1"/>
  <c r="O2689" i="1"/>
  <c r="O2690" i="1"/>
  <c r="O2691" i="1"/>
  <c r="O2692" i="1"/>
  <c r="O2693" i="1"/>
  <c r="O2694" i="1"/>
  <c r="O2695" i="1"/>
  <c r="O2696" i="1"/>
  <c r="O2697" i="1"/>
  <c r="O2698" i="1"/>
  <c r="AS2698" i="1" s="1"/>
  <c r="O2699" i="1"/>
  <c r="AS2699" i="1" s="1"/>
  <c r="O2700" i="1"/>
  <c r="O2701" i="1"/>
  <c r="O2702" i="1"/>
  <c r="O2703" i="1"/>
  <c r="O2704" i="1"/>
  <c r="O2705" i="1"/>
  <c r="AS2705" i="1" s="1"/>
  <c r="O2706" i="1"/>
  <c r="O2707" i="1"/>
  <c r="O1562" i="1"/>
  <c r="O1610" i="1"/>
  <c r="O2708" i="1"/>
  <c r="O2709" i="1"/>
  <c r="O2710" i="1"/>
  <c r="O2711" i="1"/>
  <c r="O2712" i="1"/>
  <c r="O2713" i="1"/>
  <c r="O2714" i="1"/>
  <c r="O2715" i="1"/>
  <c r="O2716" i="1"/>
  <c r="AS2716" i="1" s="1"/>
  <c r="O2717" i="1"/>
  <c r="O2718" i="1"/>
  <c r="O2719" i="1"/>
  <c r="O2720" i="1"/>
  <c r="O2721" i="1"/>
  <c r="O2722" i="1"/>
  <c r="AS2722" i="1" s="1"/>
  <c r="O1717" i="1"/>
  <c r="O2723" i="1"/>
  <c r="AS2723" i="1" s="1"/>
  <c r="O1882" i="1"/>
  <c r="AS1882" i="1" s="1"/>
  <c r="O2724" i="1"/>
  <c r="AS2724" i="1" s="1"/>
  <c r="O2725" i="1"/>
  <c r="O2726" i="1"/>
  <c r="O2727" i="1"/>
  <c r="AS2727" i="1" s="1"/>
  <c r="O2728" i="1"/>
  <c r="O2729" i="1"/>
  <c r="O2730" i="1"/>
  <c r="O1950" i="1"/>
  <c r="O2731" i="1"/>
  <c r="O2733" i="1"/>
  <c r="O2734" i="1"/>
  <c r="O2735" i="1"/>
  <c r="AS2735" i="1" s="1"/>
  <c r="O2738" i="1"/>
  <c r="AS2738" i="1" s="1"/>
  <c r="O2739" i="1"/>
  <c r="O2744" i="1"/>
  <c r="O2752" i="1"/>
  <c r="O2754" i="1"/>
  <c r="O2760" i="1"/>
  <c r="O2770" i="1"/>
  <c r="AS2770" i="1" s="1"/>
  <c r="O2772" i="1"/>
  <c r="AS2772" i="1" s="1"/>
  <c r="O2773" i="1"/>
  <c r="AS2773" i="1" s="1"/>
  <c r="O2775" i="1"/>
  <c r="O2776" i="1"/>
  <c r="O2779" i="1"/>
  <c r="AS2779" i="1" s="1"/>
  <c r="O2780" i="1"/>
  <c r="O2781" i="1"/>
  <c r="O2782" i="1"/>
  <c r="AS2782" i="1" s="1"/>
  <c r="O2788" i="1"/>
  <c r="O2789" i="1"/>
  <c r="O2793" i="1"/>
  <c r="O2794" i="1"/>
  <c r="AS2794" i="1" s="1"/>
  <c r="O2800" i="1"/>
  <c r="AS2800" i="1" s="1"/>
  <c r="O2801" i="1"/>
  <c r="O2802" i="1"/>
  <c r="O2805" i="1"/>
  <c r="O2808" i="1"/>
  <c r="AS2808" i="1" s="1"/>
  <c r="O2810" i="1"/>
  <c r="AS2810" i="1" s="1"/>
  <c r="O2812" i="1"/>
  <c r="AS2812" i="1" s="1"/>
  <c r="O2813" i="1"/>
  <c r="AS2813" i="1" s="1"/>
  <c r="O2817" i="1"/>
  <c r="O2818" i="1"/>
  <c r="O2819" i="1"/>
  <c r="O2820" i="1"/>
  <c r="O2822" i="1"/>
  <c r="O2826" i="1"/>
  <c r="O2827" i="1"/>
  <c r="O2828" i="1"/>
  <c r="O2829" i="1"/>
  <c r="O2830" i="1"/>
  <c r="O2831" i="1"/>
  <c r="O2832" i="1"/>
  <c r="O2833" i="1"/>
  <c r="O1918" i="1"/>
  <c r="O2074" i="1"/>
  <c r="O2836" i="1"/>
  <c r="O2837" i="1"/>
  <c r="O2838" i="1"/>
  <c r="O2839" i="1"/>
  <c r="O2840" i="1"/>
  <c r="O2841" i="1"/>
  <c r="O2842" i="1"/>
  <c r="O2843" i="1"/>
  <c r="O2844" i="1"/>
  <c r="O2845" i="1"/>
  <c r="O2846" i="1"/>
  <c r="O2847" i="1"/>
  <c r="O577" i="1"/>
  <c r="O578" i="1"/>
  <c r="O2850" i="1"/>
  <c r="O757" i="1"/>
  <c r="O758" i="1"/>
  <c r="O817" i="1"/>
  <c r="O819" i="1"/>
  <c r="O995" i="1"/>
  <c r="O1089" i="1"/>
  <c r="O1401" i="1"/>
  <c r="O1403" i="1"/>
  <c r="O1410" i="1"/>
  <c r="O858" i="1"/>
  <c r="O1420" i="1"/>
  <c r="O861" i="1"/>
  <c r="O1056" i="1"/>
  <c r="O2864" i="1"/>
  <c r="O693" i="1"/>
  <c r="O1145" i="1"/>
  <c r="O1138" i="1"/>
  <c r="O2868" i="1"/>
  <c r="O2869" i="1"/>
  <c r="O3" i="1"/>
  <c r="U4" i="1" l="1"/>
  <c r="U2732" i="1"/>
  <c r="U6" i="1"/>
  <c r="U7" i="1"/>
  <c r="U16" i="1"/>
  <c r="U9" i="1"/>
  <c r="U10" i="1"/>
  <c r="U133" i="1"/>
  <c r="U12" i="1"/>
  <c r="U78" i="1"/>
  <c r="U157" i="1"/>
  <c r="U2736" i="1"/>
  <c r="U124" i="1"/>
  <c r="U17" i="1"/>
  <c r="U18" i="1"/>
  <c r="U19" i="1"/>
  <c r="U20" i="1"/>
  <c r="U21" i="1"/>
  <c r="U22" i="1"/>
  <c r="U23" i="1"/>
  <c r="U24" i="1"/>
  <c r="U25" i="1"/>
  <c r="U26" i="1"/>
  <c r="U2737" i="1"/>
  <c r="U2740" i="1"/>
  <c r="U60" i="1"/>
  <c r="U61" i="1"/>
  <c r="U31" i="1"/>
  <c r="U109" i="1"/>
  <c r="U33" i="1"/>
  <c r="U34" i="1"/>
  <c r="U2741" i="1"/>
  <c r="U36" i="1"/>
  <c r="U37" i="1"/>
  <c r="U2742" i="1"/>
  <c r="U159" i="1"/>
  <c r="U40" i="1"/>
  <c r="U41" i="1"/>
  <c r="U42" i="1"/>
  <c r="U43" i="1"/>
  <c r="U59" i="1"/>
  <c r="U45" i="1"/>
  <c r="U2743" i="1"/>
  <c r="U165" i="1"/>
  <c r="U2745" i="1"/>
  <c r="U49" i="1"/>
  <c r="U2746" i="1"/>
  <c r="U108" i="1"/>
  <c r="U2747" i="1"/>
  <c r="U2748" i="1"/>
  <c r="U54" i="1"/>
  <c r="U55" i="1"/>
  <c r="U56" i="1"/>
  <c r="U57" i="1"/>
  <c r="U58" i="1"/>
  <c r="U2749" i="1"/>
  <c r="U150" i="1"/>
  <c r="U5" i="1"/>
  <c r="U62" i="1"/>
  <c r="U2750" i="1"/>
  <c r="U2751" i="1"/>
  <c r="U65" i="1"/>
  <c r="U2753" i="1"/>
  <c r="U67" i="1"/>
  <c r="U2755" i="1"/>
  <c r="U75" i="1"/>
  <c r="U70" i="1"/>
  <c r="U71" i="1"/>
  <c r="U72" i="1"/>
  <c r="U64" i="1"/>
  <c r="U2756" i="1"/>
  <c r="U2757" i="1"/>
  <c r="U2758" i="1"/>
  <c r="U2759" i="1"/>
  <c r="U2761" i="1"/>
  <c r="U79" i="1"/>
  <c r="U93" i="1"/>
  <c r="U2762" i="1"/>
  <c r="U82" i="1"/>
  <c r="U83" i="1"/>
  <c r="U2763" i="1"/>
  <c r="U94" i="1"/>
  <c r="U2764" i="1"/>
  <c r="U2765" i="1"/>
  <c r="U88" i="1"/>
  <c r="U95" i="1"/>
  <c r="U185" i="1"/>
  <c r="U91" i="1"/>
  <c r="U194" i="1"/>
  <c r="U2766" i="1"/>
  <c r="U2767" i="1"/>
  <c r="U2768" i="1"/>
  <c r="U2769" i="1"/>
  <c r="U2771" i="1"/>
  <c r="U98" i="1"/>
  <c r="U190" i="1"/>
  <c r="U144" i="1"/>
  <c r="U130" i="1"/>
  <c r="U110" i="1"/>
  <c r="U2774" i="1"/>
  <c r="U2777" i="1"/>
  <c r="U105" i="1"/>
  <c r="U2778" i="1"/>
  <c r="U107" i="1"/>
  <c r="U2783" i="1"/>
  <c r="U2784" i="1"/>
  <c r="U2785" i="1"/>
  <c r="U111" i="1"/>
  <c r="U127" i="1"/>
  <c r="U2786" i="1"/>
  <c r="U2787" i="1"/>
  <c r="U191" i="1"/>
  <c r="U2790" i="1"/>
  <c r="U68" i="1"/>
  <c r="U69" i="1"/>
  <c r="U2791" i="1"/>
  <c r="U2792" i="1"/>
  <c r="U2795" i="1"/>
  <c r="U2796" i="1"/>
  <c r="U2797" i="1"/>
  <c r="U2798" i="1"/>
  <c r="U2799" i="1"/>
  <c r="U126" i="1"/>
  <c r="U2803" i="1"/>
  <c r="U89" i="1"/>
  <c r="U29" i="1"/>
  <c r="U2804" i="1"/>
  <c r="U48" i="1"/>
  <c r="U2806" i="1"/>
  <c r="U2807" i="1"/>
  <c r="U134" i="1"/>
  <c r="U135" i="1"/>
  <c r="U136" i="1"/>
  <c r="U2809" i="1"/>
  <c r="U138" i="1"/>
  <c r="U2811" i="1"/>
  <c r="U140" i="1"/>
  <c r="U2814" i="1"/>
  <c r="U142" i="1"/>
  <c r="U143" i="1"/>
  <c r="U2815" i="1"/>
  <c r="U2816" i="1"/>
  <c r="U85" i="1"/>
  <c r="U2821" i="1"/>
  <c r="U2823" i="1"/>
  <c r="U2824" i="1"/>
  <c r="U2825" i="1"/>
  <c r="U151" i="1"/>
  <c r="U2834" i="1"/>
  <c r="U153" i="1"/>
  <c r="U38" i="1"/>
  <c r="U155" i="1"/>
  <c r="U156" i="1"/>
  <c r="U2835" i="1"/>
  <c r="U160" i="1"/>
  <c r="U145" i="1"/>
  <c r="U76" i="1"/>
  <c r="U161" i="1"/>
  <c r="U162" i="1"/>
  <c r="U163" i="1"/>
  <c r="U164" i="1"/>
  <c r="U15" i="1"/>
  <c r="U39" i="1"/>
  <c r="U167" i="1"/>
  <c r="U168" i="1"/>
  <c r="U8" i="1"/>
  <c r="U11" i="1"/>
  <c r="U13" i="1"/>
  <c r="U73" i="1"/>
  <c r="U14" i="1"/>
  <c r="U50" i="1"/>
  <c r="U2848" i="1"/>
  <c r="U176" i="1"/>
  <c r="U177" i="1"/>
  <c r="U2849" i="1"/>
  <c r="U179" i="1"/>
  <c r="U2851" i="1"/>
  <c r="U2852" i="1"/>
  <c r="U2853" i="1"/>
  <c r="U2854" i="1"/>
  <c r="U2855" i="1"/>
  <c r="U2856" i="1"/>
  <c r="U46" i="1"/>
  <c r="U2857" i="1"/>
  <c r="U188" i="1"/>
  <c r="U117" i="1"/>
  <c r="U32" i="1"/>
  <c r="U51" i="1"/>
  <c r="U30" i="1"/>
  <c r="U47" i="1"/>
  <c r="U74" i="1"/>
  <c r="U195" i="1"/>
  <c r="U196" i="1"/>
  <c r="U90" i="1"/>
  <c r="U92" i="1"/>
  <c r="U28" i="1"/>
  <c r="U52" i="1"/>
  <c r="U201" i="1"/>
  <c r="U27" i="1"/>
  <c r="U203" i="1"/>
  <c r="U123" i="1"/>
  <c r="U205" i="1"/>
  <c r="U2858" i="1"/>
  <c r="U35" i="1"/>
  <c r="U208" i="1"/>
  <c r="U209" i="1"/>
  <c r="U210" i="1"/>
  <c r="U211" i="1"/>
  <c r="U212" i="1"/>
  <c r="U213" i="1"/>
  <c r="U128" i="1"/>
  <c r="U129" i="1"/>
  <c r="U44" i="1"/>
  <c r="U2859" i="1"/>
  <c r="U218" i="1"/>
  <c r="U66" i="1"/>
  <c r="U146" i="1"/>
  <c r="U221" i="1"/>
  <c r="U222" i="1"/>
  <c r="U223" i="1"/>
  <c r="U120" i="1"/>
  <c r="U225" i="1"/>
  <c r="U226" i="1"/>
  <c r="U53" i="1"/>
  <c r="U228" i="1"/>
  <c r="U2860" i="1"/>
  <c r="U63" i="1"/>
  <c r="U231" i="1"/>
  <c r="U202" i="1"/>
  <c r="U233" i="1"/>
  <c r="U119" i="1"/>
  <c r="U2861" i="1"/>
  <c r="U86" i="1"/>
  <c r="U229" i="1"/>
  <c r="U118" i="1"/>
  <c r="U116" i="1"/>
  <c r="U240" i="1"/>
  <c r="U147" i="1"/>
  <c r="U242" i="1"/>
  <c r="U2862" i="1"/>
  <c r="U2863" i="1"/>
  <c r="U96" i="1"/>
  <c r="U100" i="1"/>
  <c r="U87" i="1"/>
  <c r="U248" i="1"/>
  <c r="U137" i="1"/>
  <c r="U139" i="1"/>
  <c r="U224" i="1"/>
  <c r="U252" i="1"/>
  <c r="U97" i="1"/>
  <c r="U99" i="1"/>
  <c r="U255" i="1"/>
  <c r="U256" i="1"/>
  <c r="U257" i="1"/>
  <c r="U121" i="1"/>
  <c r="U122" i="1"/>
  <c r="U2865" i="1"/>
  <c r="U261" i="1"/>
  <c r="U230" i="1"/>
  <c r="U2866" i="1"/>
  <c r="U77" i="1"/>
  <c r="U265" i="1"/>
  <c r="U266" i="1"/>
  <c r="U267" i="1"/>
  <c r="U268" i="1"/>
  <c r="U269" i="1"/>
  <c r="U101" i="1"/>
  <c r="U102" i="1"/>
  <c r="U125" i="1"/>
  <c r="U103" i="1"/>
  <c r="U112" i="1"/>
  <c r="U113" i="1"/>
  <c r="U154" i="1"/>
  <c r="U277" i="1"/>
  <c r="U278" i="1"/>
  <c r="U114" i="1"/>
  <c r="U115" i="1"/>
  <c r="U152" i="1"/>
  <c r="U80" i="1"/>
  <c r="U81" i="1"/>
  <c r="U171" i="1"/>
  <c r="U84" i="1"/>
  <c r="U286" i="1"/>
  <c r="U104" i="1"/>
  <c r="U106" i="1"/>
  <c r="U289" i="1"/>
  <c r="U290" i="1"/>
  <c r="U291" i="1"/>
  <c r="U292" i="1"/>
  <c r="U293" i="1"/>
  <c r="U294" i="1"/>
  <c r="U148" i="1"/>
  <c r="U254" i="1"/>
  <c r="U297" i="1"/>
  <c r="U173" i="1"/>
  <c r="U131" i="1"/>
  <c r="U132" i="1"/>
  <c r="U158" i="1"/>
  <c r="U178" i="1"/>
  <c r="U141" i="1"/>
  <c r="U175" i="1"/>
  <c r="U305" i="1"/>
  <c r="U149" i="1"/>
  <c r="U307" i="1"/>
  <c r="U308" i="1"/>
  <c r="U309" i="1"/>
  <c r="U310" i="1"/>
  <c r="U311" i="1"/>
  <c r="U312" i="1"/>
  <c r="U313" i="1"/>
  <c r="U314" i="1"/>
  <c r="U315" i="1"/>
  <c r="U316" i="1"/>
  <c r="U317" i="1"/>
  <c r="U318" i="1"/>
  <c r="U319" i="1"/>
  <c r="U320" i="1"/>
  <c r="U321" i="1"/>
  <c r="U322" i="1"/>
  <c r="U166" i="1"/>
  <c r="U324" i="1"/>
  <c r="U1275" i="1"/>
  <c r="U326" i="1"/>
  <c r="U327" i="1"/>
  <c r="U328" i="1"/>
  <c r="U200" i="1"/>
  <c r="U258" i="1"/>
  <c r="U331" i="1"/>
  <c r="U235" i="1"/>
  <c r="U333" i="1"/>
  <c r="U334" i="1"/>
  <c r="U335" i="1"/>
  <c r="U207" i="1"/>
  <c r="U182" i="1"/>
  <c r="U180" i="1"/>
  <c r="U339" i="1"/>
  <c r="U340" i="1"/>
  <c r="U341" i="1"/>
  <c r="U172" i="1"/>
  <c r="U169" i="1"/>
  <c r="U170" i="1"/>
  <c r="U345" i="1"/>
  <c r="U346" i="1"/>
  <c r="U347" i="1"/>
  <c r="U348" i="1"/>
  <c r="U349" i="1"/>
  <c r="U350" i="1"/>
  <c r="U192" i="1"/>
  <c r="U352" i="1"/>
  <c r="U1214" i="1"/>
  <c r="U281" i="1"/>
  <c r="U575" i="1"/>
  <c r="U198" i="1"/>
  <c r="U199" i="1"/>
  <c r="U358" i="1"/>
  <c r="U359" i="1"/>
  <c r="U360" i="1"/>
  <c r="U274" i="1"/>
  <c r="U186" i="1"/>
  <c r="U187" i="1"/>
  <c r="U174" i="1"/>
  <c r="U365" i="1"/>
  <c r="U284" i="1"/>
  <c r="U367" i="1"/>
  <c r="U368" i="1"/>
  <c r="U234" i="1"/>
  <c r="U193" i="1"/>
  <c r="U371" i="1"/>
  <c r="U249" i="1"/>
  <c r="U197" i="1"/>
  <c r="U181" i="1"/>
  <c r="U236" i="1"/>
  <c r="U376" i="1"/>
  <c r="U665" i="1"/>
  <c r="U184" i="1"/>
  <c r="U220" i="1"/>
  <c r="U227" i="1"/>
  <c r="U204" i="1"/>
  <c r="U382" i="1"/>
  <c r="U183" i="1"/>
  <c r="U384" i="1"/>
  <c r="U385" i="1"/>
  <c r="U386" i="1"/>
  <c r="U189" i="1"/>
  <c r="U259" i="1"/>
  <c r="U389" i="1"/>
  <c r="U824" i="1"/>
  <c r="U391" i="1"/>
  <c r="U392" i="1"/>
  <c r="U215" i="1"/>
  <c r="U394" i="1"/>
  <c r="U561" i="1"/>
  <c r="U396" i="1"/>
  <c r="U244" i="1"/>
  <c r="U398" i="1"/>
  <c r="U399" i="1"/>
  <c r="U400" i="1"/>
  <c r="U237" i="1"/>
  <c r="U247" i="1"/>
  <c r="U263" i="1"/>
  <c r="U264" i="1"/>
  <c r="U214" i="1"/>
  <c r="U206" i="1"/>
  <c r="U407" i="1"/>
  <c r="U408" i="1"/>
  <c r="U250" i="1"/>
  <c r="U410" i="1"/>
  <c r="U411" i="1"/>
  <c r="U412" i="1"/>
  <c r="U275" i="1"/>
  <c r="U414" i="1"/>
  <c r="U287" i="1"/>
  <c r="U416" i="1"/>
  <c r="U332" i="1"/>
  <c r="U232" i="1"/>
  <c r="U280" i="1"/>
  <c r="U567" i="1"/>
  <c r="U1085" i="1"/>
  <c r="U422" i="1"/>
  <c r="U260" i="1"/>
  <c r="U246" i="1"/>
  <c r="U425" i="1"/>
  <c r="U262" i="1"/>
  <c r="U304" i="1"/>
  <c r="U243" i="1"/>
  <c r="U251" i="1"/>
  <c r="U238" i="1"/>
  <c r="U431" i="1"/>
  <c r="U432" i="1"/>
  <c r="U306" i="1"/>
  <c r="U253" i="1"/>
  <c r="U276" i="1"/>
  <c r="U436" i="1"/>
  <c r="U437" i="1"/>
  <c r="U272" i="1"/>
  <c r="U303" i="1"/>
  <c r="U440" i="1"/>
  <c r="U241" i="1"/>
  <c r="U330" i="1"/>
  <c r="U443" i="1"/>
  <c r="U444" i="1"/>
  <c r="U445" i="1"/>
  <c r="U245" i="1"/>
  <c r="U1084" i="1"/>
  <c r="U448" i="1"/>
  <c r="U1041" i="1"/>
  <c r="U1203" i="1"/>
  <c r="U451" i="1"/>
  <c r="U298" i="1"/>
  <c r="U299" i="1"/>
  <c r="U279" i="1"/>
  <c r="U455" i="1"/>
  <c r="U456" i="1"/>
  <c r="U302" i="1"/>
  <c r="U270" i="1"/>
  <c r="U459" i="1"/>
  <c r="U1215" i="1"/>
  <c r="U461" i="1"/>
  <c r="U271" i="1"/>
  <c r="U463" i="1"/>
  <c r="U464" i="1"/>
  <c r="U338" i="1"/>
  <c r="U466" i="1"/>
  <c r="U273" i="1"/>
  <c r="U468" i="1"/>
  <c r="U469" i="1"/>
  <c r="U470" i="1"/>
  <c r="U471" i="1"/>
  <c r="U542" i="1"/>
  <c r="U473" i="1"/>
  <c r="U474" i="1"/>
  <c r="U475" i="1"/>
  <c r="U476" i="1"/>
  <c r="U2012" i="1"/>
  <c r="U478" i="1"/>
  <c r="U479" i="1"/>
  <c r="U615" i="1"/>
  <c r="U481" i="1"/>
  <c r="U282" i="1"/>
  <c r="U869" i="1"/>
  <c r="U288" i="1"/>
  <c r="U485" i="1"/>
  <c r="U486" i="1"/>
  <c r="U487" i="1"/>
  <c r="U336" i="1"/>
  <c r="U489" i="1"/>
  <c r="U490" i="1"/>
  <c r="U364" i="1"/>
  <c r="U366" i="1"/>
  <c r="U493" i="1"/>
  <c r="U285" i="1"/>
  <c r="U388" i="1"/>
  <c r="U496" i="1"/>
  <c r="U497" i="1"/>
  <c r="U498" i="1"/>
  <c r="U619" i="1"/>
  <c r="U500" i="1"/>
  <c r="U433" i="1"/>
  <c r="U502" i="1"/>
  <c r="U503" i="1"/>
  <c r="U421" i="1"/>
  <c r="U283" i="1"/>
  <c r="U381" i="1"/>
  <c r="U426" i="1"/>
  <c r="U295" i="1"/>
  <c r="U509" i="1"/>
  <c r="U510" i="1"/>
  <c r="U511" i="1"/>
  <c r="U505" i="1"/>
  <c r="U513" i="1"/>
  <c r="U402" i="1"/>
  <c r="U984" i="1"/>
  <c r="U996" i="1"/>
  <c r="U517" i="1"/>
  <c r="U296" i="1"/>
  <c r="U593" i="1"/>
  <c r="U520" i="1"/>
  <c r="U834" i="1"/>
  <c r="U300" i="1"/>
  <c r="U523" i="1"/>
  <c r="U343" i="1"/>
  <c r="U525" i="1"/>
  <c r="U342" i="1"/>
  <c r="U527" i="1"/>
  <c r="U592" i="1"/>
  <c r="U781" i="1"/>
  <c r="U530" i="1"/>
  <c r="U531" i="1"/>
  <c r="U532" i="1"/>
  <c r="U397" i="1"/>
  <c r="U1030" i="1"/>
  <c r="U390" i="1"/>
  <c r="U945" i="1"/>
  <c r="U815" i="1"/>
  <c r="U538" i="1"/>
  <c r="U1968" i="1"/>
  <c r="U540" i="1"/>
  <c r="U835" i="1"/>
  <c r="U357" i="1"/>
  <c r="U825" i="1"/>
  <c r="U544" i="1"/>
  <c r="U301" i="1"/>
  <c r="U1323" i="1"/>
  <c r="U378" i="1"/>
  <c r="U494" i="1"/>
  <c r="U1037" i="1"/>
  <c r="U1038" i="1"/>
  <c r="U1039" i="1"/>
  <c r="U998" i="1"/>
  <c r="U999" i="1"/>
  <c r="U1155" i="1"/>
  <c r="U1392" i="1"/>
  <c r="U1074" i="1"/>
  <c r="U323" i="1"/>
  <c r="U1031" i="1"/>
  <c r="U559" i="1"/>
  <c r="U370" i="1"/>
  <c r="U663" i="1"/>
  <c r="U1131" i="1"/>
  <c r="U563" i="1"/>
  <c r="U564" i="1"/>
  <c r="U325" i="1"/>
  <c r="U553" i="1"/>
  <c r="U554" i="1"/>
  <c r="U719" i="1"/>
  <c r="U401" i="1"/>
  <c r="U570" i="1"/>
  <c r="U375" i="1"/>
  <c r="U620" i="1"/>
  <c r="U550" i="1"/>
  <c r="U1072" i="1"/>
  <c r="U1070" i="1"/>
  <c r="U387" i="1"/>
  <c r="U512" i="1"/>
  <c r="U626" i="1"/>
  <c r="U634" i="1"/>
  <c r="U1068" i="1"/>
  <c r="U551" i="1"/>
  <c r="U582" i="1"/>
  <c r="U938" i="1"/>
  <c r="U329" i="1"/>
  <c r="U801" i="1"/>
  <c r="U373" i="1"/>
  <c r="U587" i="1"/>
  <c r="U588" i="1"/>
  <c r="U641" i="1"/>
  <c r="U344" i="1"/>
  <c r="U337" i="1"/>
  <c r="U1047" i="1"/>
  <c r="U1053" i="1"/>
  <c r="U508" i="1"/>
  <c r="U351" i="1"/>
  <c r="U596" i="1"/>
  <c r="U543" i="1"/>
  <c r="U353" i="1"/>
  <c r="U599" i="1"/>
  <c r="U816" i="1"/>
  <c r="U580" i="1"/>
  <c r="U566" i="1"/>
  <c r="U948" i="1"/>
  <c r="U1517" i="1"/>
  <c r="U1139" i="1"/>
  <c r="U604" i="1"/>
  <c r="U928" i="1"/>
  <c r="U393" i="1"/>
  <c r="U395" i="1"/>
  <c r="U354" i="1"/>
  <c r="U882" i="1"/>
  <c r="U883" i="1"/>
  <c r="U884" i="1"/>
  <c r="U614" i="1"/>
  <c r="U506" i="1"/>
  <c r="U480" i="1"/>
  <c r="U720" i="1"/>
  <c r="U374" i="1"/>
  <c r="U383" i="1"/>
  <c r="U355" i="1"/>
  <c r="U356" i="1"/>
  <c r="U524" i="1"/>
  <c r="U894" i="1"/>
  <c r="U949" i="1"/>
  <c r="U625" i="1"/>
  <c r="U536" i="1"/>
  <c r="U627" i="1"/>
  <c r="U628" i="1"/>
  <c r="U621" i="1"/>
  <c r="U362" i="1"/>
  <c r="U369" i="1"/>
  <c r="U379" i="1"/>
  <c r="U642" i="1"/>
  <c r="U361" i="1"/>
  <c r="U671" i="1"/>
  <c r="U722" i="1"/>
  <c r="U637" i="1"/>
  <c r="U638" i="1"/>
  <c r="U723" i="1"/>
  <c r="U460" i="1"/>
  <c r="U363" i="1"/>
  <c r="U1063" i="1"/>
  <c r="U643" i="1"/>
  <c r="U789" i="1"/>
  <c r="U645" i="1"/>
  <c r="U534" i="1"/>
  <c r="U454" i="1"/>
  <c r="U648" i="1"/>
  <c r="U541" i="1"/>
  <c r="U650" i="1"/>
  <c r="U522" i="1"/>
  <c r="U726" i="1"/>
  <c r="U653" i="1"/>
  <c r="U670" i="1"/>
  <c r="U491" i="1"/>
  <c r="U495" i="1"/>
  <c r="U377" i="1"/>
  <c r="U821" i="1"/>
  <c r="U492" i="1"/>
  <c r="U1188" i="1"/>
  <c r="U372" i="1"/>
  <c r="U662" i="1"/>
  <c r="U1062" i="1"/>
  <c r="U840" i="1"/>
  <c r="U921" i="1"/>
  <c r="U897" i="1"/>
  <c r="U521" i="1"/>
  <c r="U668" i="1"/>
  <c r="U899" i="1"/>
  <c r="U900" i="1"/>
  <c r="U632" i="1"/>
  <c r="U1060" i="1"/>
  <c r="U727" i="1"/>
  <c r="U674" i="1"/>
  <c r="U616" i="1"/>
  <c r="U1187" i="1"/>
  <c r="U729" i="1"/>
  <c r="U730" i="1"/>
  <c r="U1014" i="1"/>
  <c r="U871" i="1"/>
  <c r="U681" i="1"/>
  <c r="U731" i="1"/>
  <c r="U601" i="1"/>
  <c r="U732" i="1"/>
  <c r="U733" i="1"/>
  <c r="U686" i="1"/>
  <c r="U831" i="1"/>
  <c r="U672" i="1"/>
  <c r="U939" i="1"/>
  <c r="U537" i="1"/>
  <c r="U691" i="1"/>
  <c r="U380" i="1"/>
  <c r="U635" i="1"/>
  <c r="U666" i="1"/>
  <c r="U695" i="1"/>
  <c r="U405" i="1"/>
  <c r="U618" i="1"/>
  <c r="U673" i="1"/>
  <c r="U734" i="1"/>
  <c r="U735" i="1"/>
  <c r="U738" i="1"/>
  <c r="U710" i="1"/>
  <c r="U703" i="1"/>
  <c r="U704" i="1"/>
  <c r="U705" i="1"/>
  <c r="U739" i="1"/>
  <c r="U1191" i="1"/>
  <c r="U919" i="1"/>
  <c r="U654" i="1"/>
  <c r="U1236" i="1"/>
  <c r="U1245" i="1"/>
  <c r="U836" i="1"/>
  <c r="U1174" i="1"/>
  <c r="U896" i="1"/>
  <c r="U680" i="1"/>
  <c r="U901" i="1"/>
  <c r="U717" i="1"/>
  <c r="U712" i="1"/>
  <c r="U682" i="1"/>
  <c r="U1148" i="1"/>
  <c r="U721" i="1"/>
  <c r="U991" i="1"/>
  <c r="U435" i="1"/>
  <c r="U724" i="1"/>
  <c r="U725" i="1"/>
  <c r="U528" i="1"/>
  <c r="U529" i="1"/>
  <c r="U728" i="1"/>
  <c r="U636" i="1"/>
  <c r="U639" i="1"/>
  <c r="U1075" i="1"/>
  <c r="U898" i="1"/>
  <c r="U430" i="1"/>
  <c r="U699" i="1"/>
  <c r="U612" i="1"/>
  <c r="U736" i="1"/>
  <c r="U737" i="1"/>
  <c r="U419" i="1"/>
  <c r="U420" i="1"/>
  <c r="U802" i="1"/>
  <c r="U740" i="1"/>
  <c r="U546" i="1"/>
  <c r="U929" i="1"/>
  <c r="U716" i="1"/>
  <c r="U745" i="1"/>
  <c r="U1018" i="1"/>
  <c r="U613" i="1"/>
  <c r="U741" i="1"/>
  <c r="U970" i="1"/>
  <c r="U972" i="1"/>
  <c r="U1277" i="1"/>
  <c r="U752" i="1"/>
  <c r="U526" i="1"/>
  <c r="U754" i="1"/>
  <c r="U763" i="1"/>
  <c r="U623" i="1"/>
  <c r="U1035" i="1"/>
  <c r="U1025" i="1"/>
  <c r="U759" i="1"/>
  <c r="U760" i="1"/>
  <c r="U622" i="1"/>
  <c r="U992" i="1"/>
  <c r="U572" i="1"/>
  <c r="U535" i="1"/>
  <c r="U548" i="1"/>
  <c r="U706" i="1"/>
  <c r="U697" i="1"/>
  <c r="U675" i="1"/>
  <c r="U769" i="1"/>
  <c r="U742" i="1"/>
  <c r="U452" i="1"/>
  <c r="U676" i="1"/>
  <c r="U886" i="1"/>
  <c r="U482" i="1"/>
  <c r="U483" i="1"/>
  <c r="U413" i="1"/>
  <c r="U415" i="1"/>
  <c r="U417" i="1"/>
  <c r="U418" i="1"/>
  <c r="U499" i="1"/>
  <c r="U428" i="1"/>
  <c r="U783" i="1"/>
  <c r="U1059" i="1"/>
  <c r="U784" i="1"/>
  <c r="U865" i="1"/>
  <c r="U659" i="1"/>
  <c r="U829" i="1"/>
  <c r="U830" i="1"/>
  <c r="U743" i="1"/>
  <c r="U744" i="1"/>
  <c r="U746" i="1"/>
  <c r="U747" i="1"/>
  <c r="U447" i="1"/>
  <c r="U449" i="1"/>
  <c r="U1103" i="1"/>
  <c r="U565" i="1"/>
  <c r="U797" i="1"/>
  <c r="U798" i="1"/>
  <c r="U660" i="1"/>
  <c r="U547" i="1"/>
  <c r="U569" i="1"/>
  <c r="U990" i="1"/>
  <c r="U803" i="1"/>
  <c r="U804" i="1"/>
  <c r="U805" i="1"/>
  <c r="U806" i="1"/>
  <c r="U450" i="1"/>
  <c r="U808" i="1"/>
  <c r="U988" i="1"/>
  <c r="U562" i="1"/>
  <c r="U811" i="1"/>
  <c r="U1181" i="1"/>
  <c r="U533" i="1"/>
  <c r="U814" i="1"/>
  <c r="U629" i="1"/>
  <c r="U581" i="1"/>
  <c r="U583" i="1"/>
  <c r="U818" i="1"/>
  <c r="U1143" i="1"/>
  <c r="U868" i="1"/>
  <c r="U514" i="1"/>
  <c r="U982" i="1"/>
  <c r="U677" i="1"/>
  <c r="U515" i="1"/>
  <c r="U516" i="1"/>
  <c r="U518" i="1"/>
  <c r="U519" i="1"/>
  <c r="U946" i="1"/>
  <c r="U633" i="1"/>
  <c r="U795" i="1"/>
  <c r="U796" i="1"/>
  <c r="U799" i="1"/>
  <c r="U1057" i="1"/>
  <c r="U846" i="1"/>
  <c r="U1004" i="1"/>
  <c r="U715" i="1"/>
  <c r="U966" i="1"/>
  <c r="U838" i="1"/>
  <c r="U1043" i="1"/>
  <c r="U403" i="1"/>
  <c r="U748" i="1"/>
  <c r="U842" i="1"/>
  <c r="U932" i="1"/>
  <c r="U631" i="1"/>
  <c r="U694" i="1"/>
  <c r="U922" i="1"/>
  <c r="U584" i="1"/>
  <c r="U874" i="1"/>
  <c r="U775" i="1"/>
  <c r="U605" i="1"/>
  <c r="U822" i="1"/>
  <c r="U887" i="1"/>
  <c r="U853" i="1"/>
  <c r="U854" i="1"/>
  <c r="U678" i="1"/>
  <c r="U457" i="1"/>
  <c r="U458" i="1"/>
  <c r="U837" i="1"/>
  <c r="U859" i="1"/>
  <c r="U860" i="1"/>
  <c r="U975" i="1"/>
  <c r="U504" i="1"/>
  <c r="U404" i="1"/>
  <c r="U823" i="1"/>
  <c r="U439" i="1"/>
  <c r="U866" i="1"/>
  <c r="U867" i="1"/>
  <c r="U462" i="1"/>
  <c r="U465" i="1"/>
  <c r="U875" i="1"/>
  <c r="U879" i="1"/>
  <c r="U951" i="1"/>
  <c r="U545" i="1"/>
  <c r="U571" i="1"/>
  <c r="U776" i="1"/>
  <c r="U876" i="1"/>
  <c r="U877" i="1"/>
  <c r="U878" i="1"/>
  <c r="U409" i="1"/>
  <c r="U1006" i="1"/>
  <c r="U881" i="1"/>
  <c r="U467" i="1"/>
  <c r="U472" i="1"/>
  <c r="U477" i="1"/>
  <c r="U1151" i="1"/>
  <c r="U902" i="1"/>
  <c r="U903" i="1"/>
  <c r="U683" i="1"/>
  <c r="U956" i="1"/>
  <c r="U890" i="1"/>
  <c r="U993" i="1"/>
  <c r="U406" i="1"/>
  <c r="U597" i="1"/>
  <c r="U800" i="1"/>
  <c r="U977" i="1"/>
  <c r="U820" i="1"/>
  <c r="U847" i="1"/>
  <c r="U667" i="1"/>
  <c r="U664" i="1"/>
  <c r="U790" i="1"/>
  <c r="U429" i="1"/>
  <c r="U862" i="1"/>
  <c r="U576" i="1"/>
  <c r="U423" i="1"/>
  <c r="U501" i="1"/>
  <c r="U906" i="1"/>
  <c r="U598" i="1"/>
  <c r="U434" i="1"/>
  <c r="U427" i="1"/>
  <c r="U1061" i="1"/>
  <c r="U807" i="1"/>
  <c r="U607" i="1"/>
  <c r="U684" i="1"/>
  <c r="U809" i="1"/>
  <c r="U685" i="1"/>
  <c r="U904" i="1"/>
  <c r="U1095" i="1"/>
  <c r="U905" i="1"/>
  <c r="U907" i="1"/>
  <c r="U687" i="1"/>
  <c r="U810" i="1"/>
  <c r="U608" i="1"/>
  <c r="U609" i="1"/>
  <c r="U812" i="1"/>
  <c r="U688" i="1"/>
  <c r="U908" i="1"/>
  <c r="U1096" i="1"/>
  <c r="U909" i="1"/>
  <c r="U507" i="1"/>
  <c r="U930" i="1"/>
  <c r="U931" i="1"/>
  <c r="U441" i="1"/>
  <c r="U442" i="1"/>
  <c r="U888" i="1"/>
  <c r="U446" i="1"/>
  <c r="U936" i="1"/>
  <c r="U602" i="1"/>
  <c r="U910" i="1"/>
  <c r="U689" i="1"/>
  <c r="U940" i="1"/>
  <c r="U424" i="1"/>
  <c r="U911" i="1"/>
  <c r="U912" i="1"/>
  <c r="U944" i="1"/>
  <c r="U585" i="1"/>
  <c r="U749" i="1"/>
  <c r="U947" i="1"/>
  <c r="U484" i="1"/>
  <c r="U438" i="1"/>
  <c r="U950" i="1"/>
  <c r="U750" i="1"/>
  <c r="U935" i="1"/>
  <c r="U751" i="1"/>
  <c r="U957" i="1"/>
  <c r="U920" i="1"/>
  <c r="U591" i="1"/>
  <c r="U640" i="1"/>
  <c r="U488" i="1"/>
  <c r="U595" i="1"/>
  <c r="U453" i="1"/>
  <c r="U961" i="1"/>
  <c r="U962" i="1"/>
  <c r="U963" i="1"/>
  <c r="U753" i="1"/>
  <c r="U965" i="1"/>
  <c r="U828" i="1"/>
  <c r="U552" i="1"/>
  <c r="U926" i="1"/>
  <c r="U969" i="1"/>
  <c r="U1076" i="1"/>
  <c r="U971" i="1"/>
  <c r="U239" i="1"/>
  <c r="U973" i="1"/>
  <c r="U974" i="1"/>
  <c r="U216" i="1"/>
  <c r="U976" i="1"/>
  <c r="U217" i="1"/>
  <c r="U219" i="1"/>
  <c r="U979" i="1"/>
  <c r="U980" i="1"/>
  <c r="U813" i="1"/>
  <c r="U669" i="1"/>
  <c r="U983" i="1"/>
  <c r="U539" i="1"/>
  <c r="U958" i="1"/>
  <c r="U702" i="1"/>
  <c r="U941" i="1"/>
  <c r="U603" i="1"/>
  <c r="U848" i="1"/>
  <c r="U549" i="1"/>
  <c r="U610" i="1"/>
  <c r="U611" i="1"/>
  <c r="U913" i="1"/>
  <c r="U690" i="1"/>
  <c r="U555" i="1"/>
  <c r="U556" i="1"/>
  <c r="U557" i="1"/>
  <c r="U558" i="1"/>
  <c r="U560" i="1"/>
  <c r="U1000" i="1"/>
  <c r="U1001" i="1"/>
  <c r="U1002" i="1"/>
  <c r="U1003" i="1"/>
  <c r="U594" i="1"/>
  <c r="U1005" i="1"/>
  <c r="U1200" i="1"/>
  <c r="U1019" i="1"/>
  <c r="U1008" i="1"/>
  <c r="U661" i="1"/>
  <c r="U1010" i="1"/>
  <c r="U617" i="1"/>
  <c r="U1479" i="1"/>
  <c r="U1013" i="1"/>
  <c r="U1443" i="1"/>
  <c r="U1015" i="1"/>
  <c r="U1099" i="1"/>
  <c r="U579" i="1"/>
  <c r="U709" i="1"/>
  <c r="U606" i="1"/>
  <c r="U1020" i="1"/>
  <c r="U1021" i="1"/>
  <c r="U1022" i="1"/>
  <c r="U1023" i="1"/>
  <c r="U872" i="1"/>
  <c r="U1007" i="1"/>
  <c r="U1026" i="1"/>
  <c r="U568" i="1"/>
  <c r="U791" i="1"/>
  <c r="U574" i="1"/>
  <c r="U590" i="1"/>
  <c r="U755" i="1"/>
  <c r="U1032" i="1"/>
  <c r="U1033" i="1"/>
  <c r="U1106" i="1"/>
  <c r="U573" i="1"/>
  <c r="U1048" i="1"/>
  <c r="U764" i="1"/>
  <c r="U1481" i="1"/>
  <c r="U657" i="1"/>
  <c r="U1040" i="1"/>
  <c r="U1521" i="1"/>
  <c r="U942" i="1"/>
  <c r="U586" i="1"/>
  <c r="U589" i="1"/>
  <c r="U700" i="1"/>
  <c r="U1046" i="1"/>
  <c r="U644" i="1"/>
  <c r="U1199" i="1"/>
  <c r="U1049" i="1"/>
  <c r="U895" i="1"/>
  <c r="U779" i="1"/>
  <c r="U849" i="1"/>
  <c r="U959" i="1"/>
  <c r="U870" i="1"/>
  <c r="U1055" i="1"/>
  <c r="U701" i="1"/>
  <c r="U1024" i="1"/>
  <c r="U718" i="1"/>
  <c r="U624" i="1"/>
  <c r="U792" i="1"/>
  <c r="U793" i="1"/>
  <c r="U794" i="1"/>
  <c r="U698" i="1"/>
  <c r="U1064" i="1"/>
  <c r="U933" i="1"/>
  <c r="U1016" i="1"/>
  <c r="U1017" i="1"/>
  <c r="U885" i="1"/>
  <c r="U1069" i="1"/>
  <c r="U960" i="1"/>
  <c r="U1071" i="1"/>
  <c r="U1126" i="1"/>
  <c r="U1400" i="1"/>
  <c r="U1045" i="1"/>
  <c r="U1009" i="1"/>
  <c r="U964" i="1"/>
  <c r="U1189" i="1"/>
  <c r="U978" i="1"/>
  <c r="U708" i="1"/>
  <c r="U850" i="1"/>
  <c r="U1088" i="1"/>
  <c r="U1105" i="1"/>
  <c r="U1108" i="1"/>
  <c r="U1109" i="1"/>
  <c r="U1110" i="1"/>
  <c r="U1111" i="1"/>
  <c r="U1114" i="1"/>
  <c r="U1118" i="1"/>
  <c r="U1125" i="1"/>
  <c r="U1127" i="1"/>
  <c r="U851" i="1"/>
  <c r="U1128" i="1"/>
  <c r="U1130" i="1"/>
  <c r="U1136" i="1"/>
  <c r="U1141" i="1"/>
  <c r="U1144" i="1"/>
  <c r="U1147" i="1"/>
  <c r="U1156" i="1"/>
  <c r="U1159" i="1"/>
  <c r="U1160" i="1"/>
  <c r="U1162" i="1"/>
  <c r="U1102" i="1"/>
  <c r="U1164" i="1"/>
  <c r="U1173" i="1"/>
  <c r="U1176" i="1"/>
  <c r="U1182" i="1"/>
  <c r="U1184" i="1"/>
  <c r="U1192" i="1"/>
  <c r="U1193" i="1"/>
  <c r="U1198" i="1"/>
  <c r="U1202" i="1"/>
  <c r="U1207" i="1"/>
  <c r="U852" i="1"/>
  <c r="U1217" i="1"/>
  <c r="U1218" i="1"/>
  <c r="U1225" i="1"/>
  <c r="U1226" i="1"/>
  <c r="U1229" i="1"/>
  <c r="U1233" i="1"/>
  <c r="U1237" i="1"/>
  <c r="U1240" i="1"/>
  <c r="U1241" i="1"/>
  <c r="U1248" i="1"/>
  <c r="U600" i="1"/>
  <c r="U1249" i="1"/>
  <c r="U1250" i="1"/>
  <c r="U1251" i="1"/>
  <c r="U1254" i="1"/>
  <c r="U1261" i="1"/>
  <c r="U1266" i="1"/>
  <c r="U1269" i="1"/>
  <c r="U1270" i="1"/>
  <c r="U1272" i="1"/>
  <c r="U1273" i="1"/>
  <c r="U989" i="1"/>
  <c r="U1276" i="1"/>
  <c r="U1279" i="1"/>
  <c r="U1280" i="1"/>
  <c r="U1281" i="1"/>
  <c r="U1282" i="1"/>
  <c r="U1283" i="1"/>
  <c r="U1287" i="1"/>
  <c r="U1288" i="1"/>
  <c r="U1290" i="1"/>
  <c r="U1292" i="1"/>
  <c r="U1146" i="1"/>
  <c r="U1294" i="1"/>
  <c r="U1296" i="1"/>
  <c r="U1297" i="1"/>
  <c r="U1298" i="1"/>
  <c r="U1299" i="1"/>
  <c r="U1301" i="1"/>
  <c r="U1302" i="1"/>
  <c r="U1303" i="1"/>
  <c r="U1304" i="1"/>
  <c r="U1305" i="1"/>
  <c r="U1027" i="1"/>
  <c r="U1306" i="1"/>
  <c r="U1308" i="1"/>
  <c r="U1309" i="1"/>
  <c r="U1310" i="1"/>
  <c r="U1312" i="1"/>
  <c r="U1314" i="1"/>
  <c r="U1315" i="1"/>
  <c r="U1316" i="1"/>
  <c r="U1317" i="1"/>
  <c r="U1318" i="1"/>
  <c r="U855" i="1"/>
  <c r="U1319" i="1"/>
  <c r="U1320" i="1"/>
  <c r="U1321" i="1"/>
  <c r="U1324" i="1"/>
  <c r="U1325" i="1"/>
  <c r="U1326" i="1"/>
  <c r="U1327" i="1"/>
  <c r="U1328" i="1"/>
  <c r="U1329" i="1"/>
  <c r="U1332" i="1"/>
  <c r="U1065" i="1"/>
  <c r="U1336" i="1"/>
  <c r="U1337" i="1"/>
  <c r="U1338" i="1"/>
  <c r="U1339" i="1"/>
  <c r="U1340" i="1"/>
  <c r="U1341" i="1"/>
  <c r="U1342" i="1"/>
  <c r="U1343" i="1"/>
  <c r="U1346" i="1"/>
  <c r="U1347" i="1"/>
  <c r="U1190" i="1"/>
  <c r="U1348" i="1"/>
  <c r="U1349" i="1"/>
  <c r="U1351" i="1"/>
  <c r="U1352" i="1"/>
  <c r="U1353" i="1"/>
  <c r="U1354" i="1"/>
  <c r="U1357" i="1"/>
  <c r="U1358" i="1"/>
  <c r="U1359" i="1"/>
  <c r="U1360" i="1"/>
  <c r="U762" i="1"/>
  <c r="U1361" i="1"/>
  <c r="U1362" i="1"/>
  <c r="U1363" i="1"/>
  <c r="U1364" i="1"/>
  <c r="U1369" i="1"/>
  <c r="U1370" i="1"/>
  <c r="U1371" i="1"/>
  <c r="U1372" i="1"/>
  <c r="U1373" i="1"/>
  <c r="U1826" i="1"/>
  <c r="U1212" i="1"/>
  <c r="U1374" i="1"/>
  <c r="U1375" i="1"/>
  <c r="U1376" i="1"/>
  <c r="U1378" i="1"/>
  <c r="U1379" i="1"/>
  <c r="U1380" i="1"/>
  <c r="U1381" i="1"/>
  <c r="U1382" i="1"/>
  <c r="U1384" i="1"/>
  <c r="U1385" i="1"/>
  <c r="U856" i="1"/>
  <c r="U1853" i="1"/>
  <c r="U1387" i="1"/>
  <c r="U1389" i="1"/>
  <c r="U1390" i="1"/>
  <c r="U1391" i="1"/>
  <c r="U1393" i="1"/>
  <c r="U1394" i="1"/>
  <c r="U1395" i="1"/>
  <c r="U1396" i="1"/>
  <c r="U1399" i="1"/>
  <c r="U857" i="1"/>
  <c r="U1402" i="1"/>
  <c r="U1793" i="1"/>
  <c r="U1404" i="1"/>
  <c r="U1405" i="1"/>
  <c r="U1406" i="1"/>
  <c r="U1408" i="1"/>
  <c r="U1769" i="1"/>
  <c r="U1409" i="1"/>
  <c r="U1412" i="1"/>
  <c r="U1411" i="1"/>
  <c r="U915" i="1"/>
  <c r="U1413" i="1"/>
  <c r="U1854" i="1"/>
  <c r="U1424" i="1"/>
  <c r="U1414" i="1"/>
  <c r="U1415" i="1"/>
  <c r="U1416" i="1"/>
  <c r="U1417" i="1"/>
  <c r="U1418" i="1"/>
  <c r="U1419" i="1"/>
  <c r="U1422" i="1"/>
  <c r="U782" i="1"/>
  <c r="U1423" i="1"/>
  <c r="U1446" i="1"/>
  <c r="U1426" i="1"/>
  <c r="U1427" i="1"/>
  <c r="U1428" i="1"/>
  <c r="U1429" i="1"/>
  <c r="U1430" i="1"/>
  <c r="U1431" i="1"/>
  <c r="U1433" i="1"/>
  <c r="U1434" i="1"/>
  <c r="U652" i="1"/>
  <c r="U1435" i="1"/>
  <c r="U1436" i="1"/>
  <c r="U1437" i="1"/>
  <c r="U1438" i="1"/>
  <c r="U1439" i="1"/>
  <c r="U1440" i="1"/>
  <c r="U1441" i="1"/>
  <c r="U1442" i="1"/>
  <c r="U1444" i="1"/>
  <c r="U1445" i="1"/>
  <c r="U1129" i="1"/>
  <c r="U1448" i="1"/>
  <c r="U1447" i="1"/>
  <c r="U1455" i="1"/>
  <c r="U1449" i="1"/>
  <c r="U1450" i="1"/>
  <c r="U1451" i="1"/>
  <c r="U1452" i="1"/>
  <c r="U1453" i="1"/>
  <c r="U1454" i="1"/>
  <c r="U1719" i="1"/>
  <c r="U981" i="1"/>
  <c r="U1456" i="1"/>
  <c r="U1457" i="1"/>
  <c r="U1459" i="1"/>
  <c r="U1971" i="1"/>
  <c r="U1460" i="1"/>
  <c r="U1462" i="1"/>
  <c r="U1463" i="1"/>
  <c r="U1464" i="1"/>
  <c r="U1466" i="1"/>
  <c r="U1468" i="1"/>
  <c r="U833" i="1"/>
  <c r="U1469" i="1"/>
  <c r="U1470" i="1"/>
  <c r="U1471" i="1"/>
  <c r="U1472" i="1"/>
  <c r="U1473" i="1"/>
  <c r="U1474" i="1"/>
  <c r="U1988" i="1"/>
  <c r="U1984" i="1"/>
  <c r="U1475" i="1"/>
  <c r="U1478" i="1"/>
  <c r="U696" i="1"/>
  <c r="U1480" i="1"/>
  <c r="U1482" i="1"/>
  <c r="U1485" i="1"/>
  <c r="U1994" i="1"/>
  <c r="U1486" i="1"/>
  <c r="U1488" i="1"/>
  <c r="U1489" i="1"/>
  <c r="U1491" i="1"/>
  <c r="U1492" i="1"/>
  <c r="U1493" i="1"/>
  <c r="U1322" i="1"/>
  <c r="U1494" i="1"/>
  <c r="U1495" i="1"/>
  <c r="U1496" i="1"/>
  <c r="U1497" i="1"/>
  <c r="U1500" i="1"/>
  <c r="U1501" i="1"/>
  <c r="U1502" i="1"/>
  <c r="U1503" i="1"/>
  <c r="U1504" i="1"/>
  <c r="U2014" i="1"/>
  <c r="U1028" i="1"/>
  <c r="U1505" i="1"/>
  <c r="U1507" i="1"/>
  <c r="U1508" i="1"/>
  <c r="U1509" i="1"/>
  <c r="U1511" i="1"/>
  <c r="U1512" i="1"/>
  <c r="U1513" i="1"/>
  <c r="U1515" i="1"/>
  <c r="U1516" i="1"/>
  <c r="U1518" i="1"/>
  <c r="U765" i="1"/>
  <c r="U1519" i="1"/>
  <c r="U1520" i="1"/>
  <c r="U1522" i="1"/>
  <c r="U1523" i="1"/>
  <c r="U1524" i="1"/>
  <c r="U1526" i="1"/>
  <c r="U2029" i="1"/>
  <c r="U2035" i="1"/>
  <c r="U1527" i="1"/>
  <c r="U2037" i="1"/>
  <c r="U889" i="1"/>
  <c r="U1528" i="1"/>
  <c r="U1529" i="1"/>
  <c r="U1530" i="1"/>
  <c r="U1531" i="1"/>
  <c r="U1532" i="1"/>
  <c r="U1533" i="1"/>
  <c r="U1534" i="1"/>
  <c r="U1535" i="1"/>
  <c r="U1536" i="1"/>
  <c r="U1537" i="1"/>
  <c r="U937" i="1"/>
  <c r="U1538" i="1"/>
  <c r="U1539" i="1"/>
  <c r="U2044" i="1"/>
  <c r="U1541" i="1"/>
  <c r="U2375" i="1"/>
  <c r="U1544" i="1"/>
  <c r="U1545" i="1"/>
  <c r="U1546" i="1"/>
  <c r="U1547" i="1"/>
  <c r="U1548" i="1"/>
  <c r="U766" i="1"/>
  <c r="U1549" i="1"/>
  <c r="U1550" i="1"/>
  <c r="U1551" i="1"/>
  <c r="U1552" i="1"/>
  <c r="U1554" i="1"/>
  <c r="U1555" i="1"/>
  <c r="U1556" i="1"/>
  <c r="U1557" i="1"/>
  <c r="U1558" i="1"/>
  <c r="U1559" i="1"/>
  <c r="U967" i="1"/>
  <c r="U1560" i="1"/>
  <c r="U1563" i="1"/>
  <c r="U1565" i="1"/>
  <c r="U2337" i="1"/>
  <c r="U1566" i="1"/>
  <c r="U1567" i="1"/>
  <c r="U1568" i="1"/>
  <c r="U1569" i="1"/>
  <c r="U2373" i="1"/>
  <c r="U1570" i="1"/>
  <c r="U713" i="1"/>
  <c r="U1571" i="1"/>
  <c r="U1572" i="1"/>
  <c r="U1573" i="1"/>
  <c r="U1574" i="1"/>
  <c r="U1576" i="1"/>
  <c r="U1578" i="1"/>
  <c r="U1579" i="1"/>
  <c r="U1580" i="1"/>
  <c r="U1581" i="1"/>
  <c r="U1582" i="1"/>
  <c r="U714" i="1"/>
  <c r="U1583" i="1"/>
  <c r="U1584" i="1"/>
  <c r="U1586" i="1"/>
  <c r="U1587" i="1"/>
  <c r="U1588" i="1"/>
  <c r="U1590" i="1"/>
  <c r="U1591" i="1"/>
  <c r="U1592" i="1"/>
  <c r="U1593" i="1"/>
  <c r="U1594" i="1"/>
  <c r="U914" i="1"/>
  <c r="U1595" i="1"/>
  <c r="U1596" i="1"/>
  <c r="U1598" i="1"/>
  <c r="U1599" i="1"/>
  <c r="U1600" i="1"/>
  <c r="U1601" i="1"/>
  <c r="U1602" i="1"/>
  <c r="U1603" i="1"/>
  <c r="U1604" i="1"/>
  <c r="U1605" i="1"/>
  <c r="U1432" i="1"/>
  <c r="U1606" i="1"/>
  <c r="U1607" i="1"/>
  <c r="U1608" i="1"/>
  <c r="U1609" i="1"/>
  <c r="U1611" i="1"/>
  <c r="U1612" i="1"/>
  <c r="U1614" i="1"/>
  <c r="U1615" i="1"/>
  <c r="U1616" i="1"/>
  <c r="U1618" i="1"/>
  <c r="U943" i="1"/>
  <c r="U1619" i="1"/>
  <c r="U1620" i="1"/>
  <c r="U1621" i="1"/>
  <c r="U1622" i="1"/>
  <c r="U1624" i="1"/>
  <c r="U1625" i="1"/>
  <c r="U1626" i="1"/>
  <c r="U1627" i="1"/>
  <c r="U1628" i="1"/>
  <c r="U1629" i="1"/>
  <c r="U891" i="1"/>
  <c r="U1630" i="1"/>
  <c r="U1631" i="1"/>
  <c r="U1633" i="1"/>
  <c r="U1634" i="1"/>
  <c r="U1635" i="1"/>
  <c r="U1637" i="1"/>
  <c r="U2380" i="1"/>
  <c r="U1638" i="1"/>
  <c r="U1639" i="1"/>
  <c r="U1640" i="1"/>
  <c r="U646" i="1"/>
  <c r="U1641" i="1"/>
  <c r="U1642" i="1"/>
  <c r="U1644" i="1"/>
  <c r="U1645" i="1"/>
  <c r="U1646" i="1"/>
  <c r="U1647" i="1"/>
  <c r="U1648" i="1"/>
  <c r="U1649" i="1"/>
  <c r="U1650" i="1"/>
  <c r="U2160" i="1"/>
  <c r="U647" i="1"/>
  <c r="U1652" i="1"/>
  <c r="U1653" i="1"/>
  <c r="U1654" i="1"/>
  <c r="U1655" i="1"/>
  <c r="U1656" i="1"/>
  <c r="U1657" i="1"/>
  <c r="U1658" i="1"/>
  <c r="U1659" i="1"/>
  <c r="U1660" i="1"/>
  <c r="U1661" i="1"/>
  <c r="U649" i="1"/>
  <c r="U2171" i="1"/>
  <c r="U1662" i="1"/>
  <c r="U1663" i="1"/>
  <c r="U1664" i="1"/>
  <c r="U1665" i="1"/>
  <c r="U1666" i="1"/>
  <c r="U1667" i="1"/>
  <c r="U1668" i="1"/>
  <c r="U1670" i="1"/>
  <c r="U1671" i="1"/>
  <c r="U679" i="1"/>
  <c r="U1673" i="1"/>
  <c r="U1677" i="1"/>
  <c r="U1679" i="1"/>
  <c r="U1686" i="1"/>
  <c r="U1688" i="1"/>
  <c r="U1689" i="1"/>
  <c r="U1693" i="1"/>
  <c r="U1695" i="1"/>
  <c r="U1696" i="1"/>
  <c r="U1697" i="1"/>
  <c r="U953" i="1"/>
  <c r="U1698" i="1"/>
  <c r="U1699" i="1"/>
  <c r="U1700" i="1"/>
  <c r="U1701" i="1"/>
  <c r="U1702" i="1"/>
  <c r="U1703" i="1"/>
  <c r="U1704" i="1"/>
  <c r="U1705" i="1"/>
  <c r="U1706" i="1"/>
  <c r="U1707" i="1"/>
  <c r="U651" i="1"/>
  <c r="U1708" i="1"/>
  <c r="U1709" i="1"/>
  <c r="U1710" i="1"/>
  <c r="U1711" i="1"/>
  <c r="U1712" i="1"/>
  <c r="U1713" i="1"/>
  <c r="U1714" i="1"/>
  <c r="U1715" i="1"/>
  <c r="U1716" i="1"/>
  <c r="U1718" i="1"/>
  <c r="U707" i="1"/>
  <c r="U1720" i="1"/>
  <c r="U1721" i="1"/>
  <c r="U1722" i="1"/>
  <c r="U1723" i="1"/>
  <c r="U1724" i="1"/>
  <c r="U1725" i="1"/>
  <c r="U1726" i="1"/>
  <c r="U1727" i="1"/>
  <c r="U1728" i="1"/>
  <c r="U1729" i="1"/>
  <c r="U1542" i="1"/>
  <c r="U1730" i="1"/>
  <c r="U1731" i="1"/>
  <c r="U1732" i="1"/>
  <c r="U1733" i="1"/>
  <c r="U1734" i="1"/>
  <c r="U2240" i="1"/>
  <c r="U1735" i="1"/>
  <c r="U1736" i="1"/>
  <c r="U1737" i="1"/>
  <c r="U1738" i="1"/>
  <c r="U1553" i="1"/>
  <c r="U1739" i="1"/>
  <c r="U1740" i="1"/>
  <c r="U1741" i="1"/>
  <c r="U1742" i="1"/>
  <c r="U1743" i="1"/>
  <c r="U1744" i="1"/>
  <c r="U1745" i="1"/>
  <c r="U1746" i="1"/>
  <c r="U1747" i="1"/>
  <c r="U1748" i="1"/>
  <c r="U692" i="1"/>
  <c r="U1749" i="1"/>
  <c r="U1750" i="1"/>
  <c r="U1752" i="1"/>
  <c r="U1753" i="1"/>
  <c r="U1754" i="1"/>
  <c r="U1755" i="1"/>
  <c r="U1756" i="1"/>
  <c r="U1757" i="1"/>
  <c r="U1758" i="1"/>
  <c r="U1759" i="1"/>
  <c r="U1575" i="1"/>
  <c r="U1760" i="1"/>
  <c r="U1761" i="1"/>
  <c r="U1762" i="1"/>
  <c r="U1763" i="1"/>
  <c r="U1764" i="1"/>
  <c r="U1765" i="1"/>
  <c r="U1766" i="1"/>
  <c r="U1767" i="1"/>
  <c r="U1768" i="1"/>
  <c r="U2358" i="1"/>
  <c r="U756" i="1"/>
  <c r="U1770" i="1"/>
  <c r="U1771" i="1"/>
  <c r="U1772" i="1"/>
  <c r="U1773" i="1"/>
  <c r="U1774" i="1"/>
  <c r="U1775" i="1"/>
  <c r="U1776" i="1"/>
  <c r="U1777" i="1"/>
  <c r="U1778" i="1"/>
  <c r="U1779" i="1"/>
  <c r="U1029" i="1"/>
  <c r="U1780" i="1"/>
  <c r="U1781" i="1"/>
  <c r="U1782" i="1"/>
  <c r="U1783" i="1"/>
  <c r="U1784" i="1"/>
  <c r="U1785" i="1"/>
  <c r="U1786" i="1"/>
  <c r="U1787" i="1"/>
  <c r="U1788" i="1"/>
  <c r="U1789" i="1"/>
  <c r="U630" i="1"/>
  <c r="U1790" i="1"/>
  <c r="U1791" i="1"/>
  <c r="U1792" i="1"/>
  <c r="U1794" i="1"/>
  <c r="U1795" i="1"/>
  <c r="U1796" i="1"/>
  <c r="U1797" i="1"/>
  <c r="U1798" i="1"/>
  <c r="U2334" i="1"/>
  <c r="U2379" i="1"/>
  <c r="U832" i="1"/>
  <c r="U2335" i="1"/>
  <c r="U1799" i="1"/>
  <c r="U1800" i="1"/>
  <c r="U1801" i="1"/>
  <c r="U1802" i="1"/>
  <c r="U1803" i="1"/>
  <c r="U1804" i="1"/>
  <c r="U1805" i="1"/>
  <c r="U1806" i="1"/>
  <c r="U1807" i="1"/>
  <c r="U1223" i="1"/>
  <c r="U1808" i="1"/>
  <c r="U1809" i="1"/>
  <c r="U1810" i="1"/>
  <c r="U1811" i="1"/>
  <c r="U1812" i="1"/>
  <c r="U1813" i="1"/>
  <c r="U1814" i="1"/>
  <c r="U1815" i="1"/>
  <c r="U1816" i="1"/>
  <c r="U1817" i="1"/>
  <c r="U1011" i="1"/>
  <c r="U1818" i="1"/>
  <c r="U1819" i="1"/>
  <c r="U1820" i="1"/>
  <c r="U1821" i="1"/>
  <c r="U1822" i="1"/>
  <c r="U1823" i="1"/>
  <c r="U1824" i="1"/>
  <c r="U1825" i="1"/>
  <c r="U1827" i="1"/>
  <c r="U1828" i="1"/>
  <c r="U780" i="1"/>
  <c r="U1829" i="1"/>
  <c r="U1830" i="1"/>
  <c r="U1831" i="1"/>
  <c r="U1832" i="1"/>
  <c r="U1833" i="1"/>
  <c r="U1834" i="1"/>
  <c r="U1835" i="1"/>
  <c r="U1836" i="1"/>
  <c r="U1837" i="1"/>
  <c r="U1838" i="1"/>
  <c r="U923" i="1"/>
  <c r="U1839" i="1"/>
  <c r="U1840" i="1"/>
  <c r="U1841" i="1"/>
  <c r="U1842" i="1"/>
  <c r="U1843" i="1"/>
  <c r="U1844" i="1"/>
  <c r="U1845" i="1"/>
  <c r="U1846" i="1"/>
  <c r="U1847" i="1"/>
  <c r="U1848" i="1"/>
  <c r="U892" i="1"/>
  <c r="U1849" i="1"/>
  <c r="U1850" i="1"/>
  <c r="U1851" i="1"/>
  <c r="U1852" i="1"/>
  <c r="U1855" i="1"/>
  <c r="U1856" i="1"/>
  <c r="U1857" i="1"/>
  <c r="U1858" i="1"/>
  <c r="U1859" i="1"/>
  <c r="U1860" i="1"/>
  <c r="U1098" i="1"/>
  <c r="U1862" i="1"/>
  <c r="U1863" i="1"/>
  <c r="U1864" i="1"/>
  <c r="U1865" i="1"/>
  <c r="U1866" i="1"/>
  <c r="U1867" i="1"/>
  <c r="U1868" i="1"/>
  <c r="U1869" i="1"/>
  <c r="U1870" i="1"/>
  <c r="U1871" i="1"/>
  <c r="U1175" i="1"/>
  <c r="U1872" i="1"/>
  <c r="U1873" i="1"/>
  <c r="U1874" i="1"/>
  <c r="U1875" i="1"/>
  <c r="U1876" i="1"/>
  <c r="U1877" i="1"/>
  <c r="U1878" i="1"/>
  <c r="U1879" i="1"/>
  <c r="U1880" i="1"/>
  <c r="U1881" i="1"/>
  <c r="U873" i="1"/>
  <c r="U1883" i="1"/>
  <c r="U1884" i="1"/>
  <c r="U1885" i="1"/>
  <c r="U1886" i="1"/>
  <c r="U1887" i="1"/>
  <c r="U1888" i="1"/>
  <c r="U1889" i="1"/>
  <c r="U1890" i="1"/>
  <c r="U1891" i="1"/>
  <c r="U1893" i="1"/>
  <c r="U1066" i="1"/>
  <c r="U1895" i="1"/>
  <c r="U1896" i="1"/>
  <c r="U1897" i="1"/>
  <c r="U1898" i="1"/>
  <c r="U1899" i="1"/>
  <c r="U1900" i="1"/>
  <c r="U1901" i="1"/>
  <c r="U1902" i="1"/>
  <c r="U1903" i="1"/>
  <c r="U1904" i="1"/>
  <c r="U658" i="1"/>
  <c r="U1905" i="1"/>
  <c r="U1906" i="1"/>
  <c r="U1907" i="1"/>
  <c r="U1908" i="1"/>
  <c r="U1909" i="1"/>
  <c r="U1910" i="1"/>
  <c r="U1912" i="1"/>
  <c r="U1915" i="1"/>
  <c r="U1916" i="1"/>
  <c r="U1917" i="1"/>
  <c r="U656" i="1"/>
  <c r="U1920" i="1"/>
  <c r="U1922" i="1"/>
  <c r="U1923" i="1"/>
  <c r="U1924" i="1"/>
  <c r="U1925" i="1"/>
  <c r="U1926" i="1"/>
  <c r="U1928" i="1"/>
  <c r="U1929" i="1"/>
  <c r="U1930" i="1"/>
  <c r="U1931" i="1"/>
  <c r="U1751" i="1"/>
  <c r="U1932" i="1"/>
  <c r="U1933" i="1"/>
  <c r="U1934" i="1"/>
  <c r="U1935" i="1"/>
  <c r="U1936" i="1"/>
  <c r="U1937" i="1"/>
  <c r="U1938" i="1"/>
  <c r="U1939" i="1"/>
  <c r="U1940" i="1"/>
  <c r="U1941" i="1"/>
  <c r="U777" i="1"/>
  <c r="U1942" i="1"/>
  <c r="U1943" i="1"/>
  <c r="U1944" i="1"/>
  <c r="U1945" i="1"/>
  <c r="U1946" i="1"/>
  <c r="U1948" i="1"/>
  <c r="U1951" i="1"/>
  <c r="U1952" i="1"/>
  <c r="U1953" i="1"/>
  <c r="U1954" i="1"/>
  <c r="U955" i="1"/>
  <c r="U1955" i="1"/>
  <c r="U1956" i="1"/>
  <c r="U1957" i="1"/>
  <c r="U1958" i="1"/>
  <c r="U1959" i="1"/>
  <c r="U1961" i="1"/>
  <c r="U1962" i="1"/>
  <c r="U1963" i="1"/>
  <c r="U1964" i="1"/>
  <c r="U1965" i="1"/>
  <c r="U767" i="1"/>
  <c r="U1966" i="1"/>
  <c r="U1967" i="1"/>
  <c r="U1969" i="1"/>
  <c r="U1970" i="1"/>
  <c r="U1972" i="1"/>
  <c r="U1973" i="1"/>
  <c r="U1974" i="1"/>
  <c r="U1975" i="1"/>
  <c r="U1976" i="1"/>
  <c r="U1977" i="1"/>
  <c r="U768" i="1"/>
  <c r="U1978" i="1"/>
  <c r="U1979" i="1"/>
  <c r="U1980" i="1"/>
  <c r="U1981" i="1"/>
  <c r="U1982" i="1"/>
  <c r="U1983" i="1"/>
  <c r="U1985" i="1"/>
  <c r="U1986" i="1"/>
  <c r="U1987" i="1"/>
  <c r="U1989" i="1"/>
  <c r="U761" i="1"/>
  <c r="U1990" i="1"/>
  <c r="U1991" i="1"/>
  <c r="U1992" i="1"/>
  <c r="U1995" i="1"/>
  <c r="U1996" i="1"/>
  <c r="U1997" i="1"/>
  <c r="U1998" i="1"/>
  <c r="U1999" i="1"/>
  <c r="U2000" i="1"/>
  <c r="U2001" i="1"/>
  <c r="U1078" i="1"/>
  <c r="U2002" i="1"/>
  <c r="U2003" i="1"/>
  <c r="U2004" i="1"/>
  <c r="U2005" i="1"/>
  <c r="U2006" i="1"/>
  <c r="U2007" i="1"/>
  <c r="U2008" i="1"/>
  <c r="U2009" i="1"/>
  <c r="U2010" i="1"/>
  <c r="U2011" i="1"/>
  <c r="U711" i="1"/>
  <c r="U2013" i="1"/>
  <c r="U2015" i="1"/>
  <c r="U2016" i="1"/>
  <c r="U2018" i="1"/>
  <c r="U2019" i="1"/>
  <c r="U2020" i="1"/>
  <c r="U2021" i="1"/>
  <c r="U2023" i="1"/>
  <c r="U2024" i="1"/>
  <c r="U2025" i="1"/>
  <c r="U655" i="1"/>
  <c r="U2036" i="1"/>
  <c r="U2038" i="1"/>
  <c r="U2039" i="1"/>
  <c r="U2040" i="1"/>
  <c r="U2041" i="1"/>
  <c r="U2042" i="1"/>
  <c r="U2043" i="1"/>
  <c r="U2045" i="1"/>
  <c r="U2046" i="1"/>
  <c r="U2047" i="1"/>
  <c r="U934" i="1"/>
  <c r="U2048" i="1"/>
  <c r="U2049" i="1"/>
  <c r="U2050" i="1"/>
  <c r="U2051" i="1"/>
  <c r="U2060" i="1"/>
  <c r="U2062" i="1"/>
  <c r="U2063" i="1"/>
  <c r="U2066" i="1"/>
  <c r="U2069" i="1"/>
  <c r="U2070" i="1"/>
  <c r="U1861" i="1"/>
  <c r="U2071" i="1"/>
  <c r="U2073" i="1"/>
  <c r="U2076" i="1"/>
  <c r="U2077" i="1"/>
  <c r="U2078" i="1"/>
  <c r="U2079" i="1"/>
  <c r="U2080" i="1"/>
  <c r="U2082" i="1"/>
  <c r="U2084" i="1"/>
  <c r="U2085" i="1"/>
  <c r="U770" i="1"/>
  <c r="U2086" i="1"/>
  <c r="U2089" i="1"/>
  <c r="U2090" i="1"/>
  <c r="U2091" i="1"/>
  <c r="U2092" i="1"/>
  <c r="U2093" i="1"/>
  <c r="U2094" i="1"/>
  <c r="U2095" i="1"/>
  <c r="U2096" i="1"/>
  <c r="U2097" i="1"/>
  <c r="U771" i="1"/>
  <c r="U2098" i="1"/>
  <c r="U2100" i="1"/>
  <c r="U2102" i="1"/>
  <c r="U2105" i="1"/>
  <c r="U2106" i="1"/>
  <c r="U2107" i="1"/>
  <c r="U2108" i="1"/>
  <c r="U2109" i="1"/>
  <c r="U2111" i="1"/>
  <c r="U2112" i="1"/>
  <c r="U1894" i="1"/>
  <c r="U2113" i="1"/>
  <c r="U2118" i="1"/>
  <c r="U2119" i="1"/>
  <c r="U2120" i="1"/>
  <c r="U2121" i="1"/>
  <c r="U2122" i="1"/>
  <c r="U2123" i="1"/>
  <c r="U2125" i="1"/>
  <c r="U2128" i="1"/>
  <c r="U2129" i="1"/>
  <c r="U788" i="1"/>
  <c r="U2130" i="1"/>
  <c r="U2131" i="1"/>
  <c r="U2132" i="1"/>
  <c r="U2133" i="1"/>
  <c r="U2134" i="1"/>
  <c r="U2135" i="1"/>
  <c r="U2136" i="1"/>
  <c r="U2138" i="1"/>
  <c r="U2139" i="1"/>
  <c r="U2140" i="1"/>
  <c r="U954" i="1"/>
  <c r="U2142" i="1"/>
  <c r="U2143" i="1"/>
  <c r="U2144" i="1"/>
  <c r="U2146" i="1"/>
  <c r="U2147" i="1"/>
  <c r="U2148" i="1"/>
  <c r="U2149" i="1"/>
  <c r="U2151" i="1"/>
  <c r="U2155" i="1"/>
  <c r="U2156" i="1"/>
  <c r="U1067" i="1"/>
  <c r="U2157" i="1"/>
  <c r="U2161" i="1"/>
  <c r="U2162" i="1"/>
  <c r="U2163" i="1"/>
  <c r="U2166" i="1"/>
  <c r="U2167" i="1"/>
  <c r="U2170" i="1"/>
  <c r="U2172" i="1"/>
  <c r="U2174" i="1"/>
  <c r="U2175" i="1"/>
  <c r="U841" i="1"/>
  <c r="U2177" i="1"/>
  <c r="U2178" i="1"/>
  <c r="U2180" i="1"/>
  <c r="U2181" i="1"/>
  <c r="U2184" i="1"/>
  <c r="U2185" i="1"/>
  <c r="U2186" i="1"/>
  <c r="U2187" i="1"/>
  <c r="U2188" i="1"/>
  <c r="U2189" i="1"/>
  <c r="U785" i="1"/>
  <c r="U2190" i="1"/>
  <c r="U2191" i="1"/>
  <c r="U2192" i="1"/>
  <c r="U2193" i="1"/>
  <c r="U2194" i="1"/>
  <c r="U2195" i="1"/>
  <c r="U2197" i="1"/>
  <c r="U2200" i="1"/>
  <c r="U2613" i="1"/>
  <c r="U2202" i="1"/>
  <c r="U786" i="1"/>
  <c r="U2203" i="1"/>
  <c r="U2204" i="1"/>
  <c r="U2205" i="1"/>
  <c r="U2206" i="1"/>
  <c r="U2208" i="1"/>
  <c r="U2211" i="1"/>
  <c r="U2212" i="1"/>
  <c r="U2213" i="1"/>
  <c r="U2214" i="1"/>
  <c r="U2216" i="1"/>
  <c r="U772" i="1"/>
  <c r="U2219" i="1"/>
  <c r="U2223" i="1"/>
  <c r="U2224" i="1"/>
  <c r="U2623" i="1"/>
  <c r="U2228" i="1"/>
  <c r="U2229" i="1"/>
  <c r="U2230" i="1"/>
  <c r="U2234" i="1"/>
  <c r="U2235" i="1"/>
  <c r="U2236" i="1"/>
  <c r="U1052" i="1"/>
  <c r="U2239" i="1"/>
  <c r="U2241" i="1"/>
  <c r="U2243" i="1"/>
  <c r="U2244" i="1"/>
  <c r="U2246" i="1"/>
  <c r="U2247" i="1"/>
  <c r="U2665" i="1"/>
  <c r="U2248" i="1"/>
  <c r="U2249" i="1"/>
  <c r="U2250" i="1"/>
  <c r="U1993" i="1"/>
  <c r="U2251" i="1"/>
  <c r="U2253" i="1"/>
  <c r="U2254" i="1"/>
  <c r="U2631" i="1"/>
  <c r="U2632" i="1"/>
  <c r="U2255" i="1"/>
  <c r="U2256" i="1"/>
  <c r="U2259" i="1"/>
  <c r="U2638" i="1"/>
  <c r="U2635" i="1"/>
  <c r="U1152" i="1"/>
  <c r="U2260" i="1"/>
  <c r="U2261" i="1"/>
  <c r="U2265" i="1"/>
  <c r="U2637" i="1"/>
  <c r="U2267" i="1"/>
  <c r="U2270" i="1"/>
  <c r="U1044" i="1"/>
  <c r="U1094" i="1"/>
  <c r="U968" i="1"/>
  <c r="U925" i="1"/>
  <c r="U927" i="1"/>
  <c r="U1675" i="1"/>
  <c r="U2017" i="1"/>
  <c r="U893" i="1"/>
  <c r="U1058" i="1"/>
  <c r="U778" i="1"/>
  <c r="U827" i="1"/>
  <c r="U2022" i="1"/>
  <c r="U839" i="1"/>
  <c r="U844" i="1"/>
  <c r="U1087" i="1"/>
  <c r="U2026" i="1"/>
  <c r="U2027" i="1"/>
  <c r="U2028" i="1"/>
  <c r="U2271" i="1"/>
  <c r="U787" i="1"/>
  <c r="U826" i="1"/>
  <c r="U916" i="1"/>
  <c r="U917" i="1"/>
  <c r="U773" i="1"/>
  <c r="U985" i="1"/>
  <c r="U863" i="1"/>
  <c r="U774" i="1"/>
  <c r="U1050" i="1"/>
  <c r="U924" i="1"/>
  <c r="U997" i="1"/>
  <c r="U1082" i="1"/>
  <c r="U880" i="1"/>
  <c r="U1073" i="1"/>
  <c r="U864" i="1"/>
  <c r="U1012" i="1"/>
  <c r="U918" i="1"/>
  <c r="U1091" i="1"/>
  <c r="U952" i="1"/>
  <c r="U843" i="1"/>
  <c r="U1034" i="1"/>
  <c r="U1054" i="1"/>
  <c r="U2052" i="1"/>
  <c r="U2053" i="1"/>
  <c r="U2054" i="1"/>
  <c r="U2055" i="1"/>
  <c r="U2056" i="1"/>
  <c r="U2057" i="1"/>
  <c r="U2058" i="1"/>
  <c r="U2059" i="1"/>
  <c r="U987" i="1"/>
  <c r="U2061" i="1"/>
  <c r="U1311" i="1"/>
  <c r="U845" i="1"/>
  <c r="U2064" i="1"/>
  <c r="U2065" i="1"/>
  <c r="U1079" i="1"/>
  <c r="U2067" i="1"/>
  <c r="U2068" i="1"/>
  <c r="U986" i="1"/>
  <c r="U1051" i="1"/>
  <c r="U1090" i="1"/>
  <c r="U2072" i="1"/>
  <c r="U1086" i="1"/>
  <c r="U994" i="1"/>
  <c r="U2075" i="1"/>
  <c r="U1097" i="1"/>
  <c r="U1246" i="1"/>
  <c r="U1221" i="1"/>
  <c r="U1172" i="1"/>
  <c r="U1100" i="1"/>
  <c r="U2081" i="1"/>
  <c r="U1042" i="1"/>
  <c r="U2083" i="1"/>
  <c r="U1123" i="1"/>
  <c r="U1228" i="1"/>
  <c r="U1224" i="1"/>
  <c r="U2087" i="1"/>
  <c r="U2088" i="1"/>
  <c r="U1919" i="1"/>
  <c r="U1209" i="1"/>
  <c r="U1124" i="1"/>
  <c r="U1133" i="1"/>
  <c r="U1107" i="1"/>
  <c r="U1036" i="1"/>
  <c r="U1564" i="1"/>
  <c r="U1185" i="1"/>
  <c r="U1161" i="1"/>
  <c r="U1163" i="1"/>
  <c r="U2099" i="1"/>
  <c r="U1577" i="1"/>
  <c r="U2101" i="1"/>
  <c r="U1300" i="1"/>
  <c r="U2103" i="1"/>
  <c r="U2104" i="1"/>
  <c r="U1170" i="1"/>
  <c r="U1196" i="1"/>
  <c r="U1197" i="1"/>
  <c r="U1166" i="1"/>
  <c r="U1177" i="1"/>
  <c r="U2110" i="1"/>
  <c r="U1178" i="1"/>
  <c r="U1077" i="1"/>
  <c r="U1267" i="1"/>
  <c r="U2114" i="1"/>
  <c r="U2115" i="1"/>
  <c r="U2116" i="1"/>
  <c r="U2117" i="1"/>
  <c r="U1243" i="1"/>
  <c r="U1140" i="1"/>
  <c r="U1195" i="1"/>
  <c r="U1230" i="1"/>
  <c r="U1219" i="1"/>
  <c r="U1921" i="1"/>
  <c r="U2124" i="1"/>
  <c r="U1213" i="1"/>
  <c r="U2126" i="1"/>
  <c r="U2127" i="1"/>
  <c r="U1256" i="1"/>
  <c r="U1676" i="1"/>
  <c r="U1179" i="1"/>
  <c r="U1678" i="1"/>
  <c r="U1208" i="1"/>
  <c r="U2327" i="1"/>
  <c r="U1252" i="1"/>
  <c r="U2273" i="1"/>
  <c r="U1080" i="1"/>
  <c r="U1680" i="1"/>
  <c r="U1681" i="1"/>
  <c r="U1092" i="1"/>
  <c r="U1093" i="1"/>
  <c r="U2141" i="1"/>
  <c r="U1206" i="1"/>
  <c r="U1101" i="1"/>
  <c r="U1927" i="1"/>
  <c r="U2145" i="1"/>
  <c r="U2867" i="1"/>
  <c r="U1134" i="1"/>
  <c r="U1227" i="1"/>
  <c r="U1540" i="1"/>
  <c r="U2150" i="1"/>
  <c r="U1153" i="1"/>
  <c r="U2152" i="1"/>
  <c r="U2153" i="1"/>
  <c r="U2154" i="1"/>
  <c r="U1284" i="1"/>
  <c r="U1260" i="1"/>
  <c r="U1222" i="1"/>
  <c r="U2158" i="1"/>
  <c r="U2159" i="1"/>
  <c r="U1231" i="1"/>
  <c r="U1232" i="1"/>
  <c r="U1234" i="1"/>
  <c r="U1235" i="1"/>
  <c r="U2164" i="1"/>
  <c r="U2165" i="1"/>
  <c r="U1262" i="1"/>
  <c r="U1132" i="1"/>
  <c r="U2168" i="1"/>
  <c r="U2169" i="1"/>
  <c r="U1135" i="1"/>
  <c r="U1253" i="1"/>
  <c r="U1255" i="1"/>
  <c r="U2173" i="1"/>
  <c r="U1104" i="1"/>
  <c r="U1201" i="1"/>
  <c r="U2176" i="1"/>
  <c r="U1263" i="1"/>
  <c r="U1264" i="1"/>
  <c r="U2179" i="1"/>
  <c r="U1112" i="1"/>
  <c r="U1167" i="1"/>
  <c r="U1113" i="1"/>
  <c r="U1115" i="1"/>
  <c r="U1116" i="1"/>
  <c r="U1168" i="1"/>
  <c r="U1169" i="1"/>
  <c r="U1117" i="1"/>
  <c r="U1119" i="1"/>
  <c r="U1120" i="1"/>
  <c r="U1121" i="1"/>
  <c r="U1122" i="1"/>
  <c r="U1137" i="1"/>
  <c r="U1366" i="1"/>
  <c r="U1367" i="1"/>
  <c r="U1216" i="1"/>
  <c r="U2196" i="1"/>
  <c r="U1476" i="1"/>
  <c r="U2198" i="1"/>
  <c r="U2199" i="1"/>
  <c r="U1368" i="1"/>
  <c r="U2201" i="1"/>
  <c r="U1183" i="1"/>
  <c r="U1265" i="1"/>
  <c r="U1157" i="1"/>
  <c r="U1158" i="1"/>
  <c r="U1142" i="1"/>
  <c r="U2207" i="1"/>
  <c r="U1271" i="1"/>
  <c r="U2209" i="1"/>
  <c r="U2210" i="1"/>
  <c r="U1204" i="1"/>
  <c r="U1682" i="1"/>
  <c r="U1365" i="1"/>
  <c r="U1205" i="1"/>
  <c r="U2215" i="1"/>
  <c r="U2382" i="1"/>
  <c r="U2217" i="1"/>
  <c r="U2218" i="1"/>
  <c r="U1165" i="1"/>
  <c r="U1388" i="1"/>
  <c r="U2221" i="1"/>
  <c r="U2222" i="1"/>
  <c r="U1683" i="1"/>
  <c r="U1171" i="1"/>
  <c r="U2225" i="1"/>
  <c r="U2226" i="1"/>
  <c r="U2227" i="1"/>
  <c r="U1285" i="1"/>
  <c r="U1355" i="1"/>
  <c r="U1274" i="1"/>
  <c r="U2231" i="1"/>
  <c r="U2232" i="1"/>
  <c r="U2233" i="1"/>
  <c r="U1307" i="1"/>
  <c r="U1220" i="1"/>
  <c r="U1356" i="1"/>
  <c r="U2237" i="1"/>
  <c r="U2238" i="1"/>
  <c r="U1345" i="1"/>
  <c r="U2030" i="1"/>
  <c r="U2031" i="1"/>
  <c r="U2242" i="1"/>
  <c r="U1247" i="1"/>
  <c r="U2274" i="1"/>
  <c r="U2245" i="1"/>
  <c r="U1331" i="1"/>
  <c r="U1257" i="1"/>
  <c r="U1258" i="1"/>
  <c r="U1210" i="1"/>
  <c r="U1211" i="1"/>
  <c r="U1238" i="1"/>
  <c r="U2252" i="1"/>
  <c r="U1180" i="1"/>
  <c r="U1333" i="1"/>
  <c r="U1499" i="1"/>
  <c r="U1278" i="1"/>
  <c r="U2257" i="1"/>
  <c r="U2258" i="1"/>
  <c r="U1194" i="1"/>
  <c r="U1589" i="1"/>
  <c r="U1525" i="1"/>
  <c r="U2262" i="1"/>
  <c r="U2263" i="1"/>
  <c r="U2264" i="1"/>
  <c r="U2032" i="1"/>
  <c r="U2266" i="1"/>
  <c r="U2220" i="1"/>
  <c r="U2268" i="1"/>
  <c r="U2269" i="1"/>
  <c r="U1960" i="1"/>
  <c r="U1458" i="1"/>
  <c r="U2272" i="1"/>
  <c r="U2276" i="1"/>
  <c r="U1684" i="1"/>
  <c r="U2275" i="1"/>
  <c r="U1685" i="1"/>
  <c r="U1461" i="1"/>
  <c r="U1242" i="1"/>
  <c r="U2279" i="1"/>
  <c r="U1421" i="1"/>
  <c r="U2281" i="1"/>
  <c r="U2282" i="1"/>
  <c r="U2137" i="1"/>
  <c r="U2182" i="1"/>
  <c r="U2033" i="1"/>
  <c r="U2286" i="1"/>
  <c r="U1377" i="1"/>
  <c r="U1286" i="1"/>
  <c r="U1289" i="1"/>
  <c r="U1293" i="1"/>
  <c r="U1295" i="1"/>
  <c r="U2292" i="1"/>
  <c r="U2277" i="1"/>
  <c r="U2294" i="1"/>
  <c r="U2295" i="1"/>
  <c r="U1350" i="1"/>
  <c r="U1313" i="1"/>
  <c r="U2298" i="1"/>
  <c r="U2299" i="1"/>
  <c r="U2300" i="1"/>
  <c r="U2301" i="1"/>
  <c r="U2302" i="1"/>
  <c r="U2303" i="1"/>
  <c r="U2278" i="1"/>
  <c r="U1585" i="1"/>
  <c r="U1244" i="1"/>
  <c r="U2307" i="1"/>
  <c r="U2308" i="1"/>
  <c r="U2309" i="1"/>
  <c r="U2310" i="1"/>
  <c r="U2311" i="1"/>
  <c r="U2312" i="1"/>
  <c r="U1344" i="1"/>
  <c r="U2314" i="1"/>
  <c r="U1947" i="1"/>
  <c r="U1911" i="1"/>
  <c r="U1632" i="1"/>
  <c r="U1636" i="1"/>
  <c r="U2319" i="1"/>
  <c r="U1483" i="1"/>
  <c r="U2321" i="1"/>
  <c r="U1674" i="1"/>
  <c r="U1386" i="1"/>
  <c r="U2324" i="1"/>
  <c r="U2325" i="1"/>
  <c r="U2326" i="1"/>
  <c r="U1913" i="1"/>
  <c r="U2280" i="1"/>
  <c r="U2329" i="1"/>
  <c r="U2330" i="1"/>
  <c r="U2331" i="1"/>
  <c r="U2332" i="1"/>
  <c r="U1623" i="1"/>
  <c r="U1669" i="1"/>
  <c r="U1259" i="1"/>
  <c r="U2336" i="1"/>
  <c r="U2034" i="1"/>
  <c r="U2338" i="1"/>
  <c r="U2339" i="1"/>
  <c r="U2340" i="1"/>
  <c r="U2341" i="1"/>
  <c r="U1543" i="1"/>
  <c r="U1687" i="1"/>
  <c r="U1487" i="1"/>
  <c r="U1690" i="1"/>
  <c r="U1691" i="1"/>
  <c r="U1692" i="1"/>
  <c r="U2183" i="1"/>
  <c r="U2349" i="1"/>
  <c r="U2350" i="1"/>
  <c r="U1949" i="1"/>
  <c r="U2352" i="1"/>
  <c r="U2353" i="1"/>
  <c r="U2389" i="1"/>
  <c r="U2355" i="1"/>
  <c r="U2356" i="1"/>
  <c r="U1914" i="1"/>
  <c r="U1268" i="1"/>
  <c r="U2359" i="1"/>
  <c r="U2360" i="1"/>
  <c r="U2361" i="1"/>
  <c r="U1465" i="1"/>
  <c r="U1892" i="1"/>
  <c r="U2364" i="1"/>
  <c r="U1467" i="1"/>
  <c r="U2366" i="1"/>
  <c r="U2283" i="1"/>
  <c r="U1081" i="1"/>
  <c r="U1083" i="1"/>
  <c r="U2284" i="1"/>
  <c r="U2285" i="1"/>
  <c r="U2287" i="1"/>
  <c r="U2288" i="1"/>
  <c r="U2289" i="1"/>
  <c r="U2290" i="1"/>
  <c r="U2291" i="1"/>
  <c r="U2293" i="1"/>
  <c r="U2296" i="1"/>
  <c r="U2297" i="1"/>
  <c r="U2304" i="1"/>
  <c r="U2305" i="1"/>
  <c r="U2306" i="1"/>
  <c r="U2313" i="1"/>
  <c r="U2315" i="1"/>
  <c r="U2316" i="1"/>
  <c r="U1150" i="1"/>
  <c r="U1154" i="1"/>
  <c r="U2317" i="1"/>
  <c r="U2318" i="1"/>
  <c r="U2320" i="1"/>
  <c r="U2322" i="1"/>
  <c r="U2323" i="1"/>
  <c r="U2328" i="1"/>
  <c r="U2333" i="1"/>
  <c r="U2342" i="1"/>
  <c r="U2343" i="1"/>
  <c r="U1186" i="1"/>
  <c r="U1291" i="1"/>
  <c r="U2344" i="1"/>
  <c r="U2345" i="1"/>
  <c r="U2346" i="1"/>
  <c r="U2347" i="1"/>
  <c r="U2348" i="1"/>
  <c r="U2351" i="1"/>
  <c r="U2354" i="1"/>
  <c r="U2357" i="1"/>
  <c r="U2362" i="1"/>
  <c r="U2363" i="1"/>
  <c r="U2365" i="1"/>
  <c r="U2367" i="1"/>
  <c r="U2368" i="1"/>
  <c r="U2369" i="1"/>
  <c r="U2370" i="1"/>
  <c r="U2371" i="1"/>
  <c r="U2372" i="1"/>
  <c r="U2374" i="1"/>
  <c r="U1149" i="1"/>
  <c r="U2376" i="1"/>
  <c r="U2377" i="1"/>
  <c r="U2378" i="1"/>
  <c r="U2381" i="1"/>
  <c r="U2383" i="1"/>
  <c r="U2384" i="1"/>
  <c r="U2385" i="1"/>
  <c r="U2386" i="1"/>
  <c r="U2387" i="1"/>
  <c r="U2388"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1239" i="1"/>
  <c r="U2424" i="1"/>
  <c r="U2425" i="1"/>
  <c r="U2426" i="1"/>
  <c r="U2427" i="1"/>
  <c r="U2428" i="1"/>
  <c r="U2429" i="1"/>
  <c r="U2430" i="1"/>
  <c r="U2431" i="1"/>
  <c r="U2432" i="1"/>
  <c r="U1330" i="1"/>
  <c r="U2433" i="1"/>
  <c r="U1335" i="1"/>
  <c r="U1334"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1383" i="1"/>
  <c r="U2469" i="1"/>
  <c r="U2470" i="1"/>
  <c r="U2471" i="1"/>
  <c r="U2472" i="1"/>
  <c r="U2473" i="1"/>
  <c r="U2474" i="1"/>
  <c r="U2475" i="1"/>
  <c r="U2476" i="1"/>
  <c r="U2477" i="1"/>
  <c r="U2478" i="1"/>
  <c r="U2479" i="1"/>
  <c r="U2480" i="1"/>
  <c r="U2481" i="1"/>
  <c r="U2482" i="1"/>
  <c r="U2483" i="1"/>
  <c r="U2484" i="1"/>
  <c r="U2485" i="1"/>
  <c r="U1397" i="1"/>
  <c r="U1398" i="1"/>
  <c r="U2486" i="1"/>
  <c r="U2487" i="1"/>
  <c r="U2488" i="1"/>
  <c r="U1407"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1613" i="1"/>
  <c r="U2512" i="1"/>
  <c r="U1425"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147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1484" i="1"/>
  <c r="U2564" i="1"/>
  <c r="U2565" i="1"/>
  <c r="U2566" i="1"/>
  <c r="U2567" i="1"/>
  <c r="U1490" i="1"/>
  <c r="U1617" i="1"/>
  <c r="U2568" i="1"/>
  <c r="U2569" i="1"/>
  <c r="U2570" i="1"/>
  <c r="U2571" i="1"/>
  <c r="U2572" i="1"/>
  <c r="U2573" i="1"/>
  <c r="U2574" i="1"/>
  <c r="U2575" i="1"/>
  <c r="U1506" i="1"/>
  <c r="U2576" i="1"/>
  <c r="U2577" i="1"/>
  <c r="U2578" i="1"/>
  <c r="U2579" i="1"/>
  <c r="U2580" i="1"/>
  <c r="U2581" i="1"/>
  <c r="U2582" i="1"/>
  <c r="U1510" i="1"/>
  <c r="U2583" i="1"/>
  <c r="U1498" i="1"/>
  <c r="U2584" i="1"/>
  <c r="U2585" i="1"/>
  <c r="U2586" i="1"/>
  <c r="U2587" i="1"/>
  <c r="U2588" i="1"/>
  <c r="U2589" i="1"/>
  <c r="U2590" i="1"/>
  <c r="U2591" i="1"/>
  <c r="U2592" i="1"/>
  <c r="U2593" i="1"/>
  <c r="U2594" i="1"/>
  <c r="U2595" i="1"/>
  <c r="U2596" i="1"/>
  <c r="U2597" i="1"/>
  <c r="U2598" i="1"/>
  <c r="U2599" i="1"/>
  <c r="U2600" i="1"/>
  <c r="U2601" i="1"/>
  <c r="U1651" i="1"/>
  <c r="U2602" i="1"/>
  <c r="U2603" i="1"/>
  <c r="U2604" i="1"/>
  <c r="U2605" i="1"/>
  <c r="U2606" i="1"/>
  <c r="U2607" i="1"/>
  <c r="U2608" i="1"/>
  <c r="U2609" i="1"/>
  <c r="U2610" i="1"/>
  <c r="U1597" i="1"/>
  <c r="U2611" i="1"/>
  <c r="U2612" i="1"/>
  <c r="U2614" i="1"/>
  <c r="U2615" i="1"/>
  <c r="U2616" i="1"/>
  <c r="U2617" i="1"/>
  <c r="U2618" i="1"/>
  <c r="U2619" i="1"/>
  <c r="U2620" i="1"/>
  <c r="U2621" i="1"/>
  <c r="U2622" i="1"/>
  <c r="U2624" i="1"/>
  <c r="U2625" i="1"/>
  <c r="U2626" i="1"/>
  <c r="U2627" i="1"/>
  <c r="U2628" i="1"/>
  <c r="U2629" i="1"/>
  <c r="U2630" i="1"/>
  <c r="U2633" i="1"/>
  <c r="U2634" i="1"/>
  <c r="U2636" i="1"/>
  <c r="U1514" i="1"/>
  <c r="U2639" i="1"/>
  <c r="U2640" i="1"/>
  <c r="U2641" i="1"/>
  <c r="U2642" i="1"/>
  <c r="U1672" i="1"/>
  <c r="U2643" i="1"/>
  <c r="U2644" i="1"/>
  <c r="U2645" i="1"/>
  <c r="U2646" i="1"/>
  <c r="U2647" i="1"/>
  <c r="U2648" i="1"/>
  <c r="U2649" i="1"/>
  <c r="U2650" i="1"/>
  <c r="U2651" i="1"/>
  <c r="U2652" i="1"/>
  <c r="U2653" i="1"/>
  <c r="U2654" i="1"/>
  <c r="U2655" i="1"/>
  <c r="U2656" i="1"/>
  <c r="U2657" i="1"/>
  <c r="U2658" i="1"/>
  <c r="U2659" i="1"/>
  <c r="U2660" i="1"/>
  <c r="U2661" i="1"/>
  <c r="U1694" i="1"/>
  <c r="U2662" i="1"/>
  <c r="U2663" i="1"/>
  <c r="U2664" i="1"/>
  <c r="U2666" i="1"/>
  <c r="U2667" i="1"/>
  <c r="U2668" i="1"/>
  <c r="U2669" i="1"/>
  <c r="U2670" i="1"/>
  <c r="U2671" i="1"/>
  <c r="U2672" i="1"/>
  <c r="U2673" i="1"/>
  <c r="U2674" i="1"/>
  <c r="U2675" i="1"/>
  <c r="U2676" i="1"/>
  <c r="U2677" i="1"/>
  <c r="U2678" i="1"/>
  <c r="U2679" i="1"/>
  <c r="U2680" i="1"/>
  <c r="U2681" i="1"/>
  <c r="U2682" i="1"/>
  <c r="U2683" i="1"/>
  <c r="U2684" i="1"/>
  <c r="U2685" i="1"/>
  <c r="U2686" i="1"/>
  <c r="U2687" i="1"/>
  <c r="U1561" i="1"/>
  <c r="U2688" i="1"/>
  <c r="U1643" i="1"/>
  <c r="U2689" i="1"/>
  <c r="U2690" i="1"/>
  <c r="U2691" i="1"/>
  <c r="U2692" i="1"/>
  <c r="U2693" i="1"/>
  <c r="U2694" i="1"/>
  <c r="U2695" i="1"/>
  <c r="U2696" i="1"/>
  <c r="U2697" i="1"/>
  <c r="U2698" i="1"/>
  <c r="U2699" i="1"/>
  <c r="U2700" i="1"/>
  <c r="U2701" i="1"/>
  <c r="U2702" i="1"/>
  <c r="U2703" i="1"/>
  <c r="U2704" i="1"/>
  <c r="U2705" i="1"/>
  <c r="U2706" i="1"/>
  <c r="U2707" i="1"/>
  <c r="U1562" i="1"/>
  <c r="U1610" i="1"/>
  <c r="U2708" i="1"/>
  <c r="U2709" i="1"/>
  <c r="U2710" i="1"/>
  <c r="U2711" i="1"/>
  <c r="U2712" i="1"/>
  <c r="U2713" i="1"/>
  <c r="U2714" i="1"/>
  <c r="U2715" i="1"/>
  <c r="U2716" i="1"/>
  <c r="U2717" i="1"/>
  <c r="U2718" i="1"/>
  <c r="U2719" i="1"/>
  <c r="U2720" i="1"/>
  <c r="U2721" i="1"/>
  <c r="U2722" i="1"/>
  <c r="U1717" i="1"/>
  <c r="U2723" i="1"/>
  <c r="U1882" i="1"/>
  <c r="U2724" i="1"/>
  <c r="U2725" i="1"/>
  <c r="U2726" i="1"/>
  <c r="U2727" i="1"/>
  <c r="U2728" i="1"/>
  <c r="U2729" i="1"/>
  <c r="U2730" i="1"/>
  <c r="U1950" i="1"/>
  <c r="U2731" i="1"/>
  <c r="U2733" i="1"/>
  <c r="U2734" i="1"/>
  <c r="U2735" i="1"/>
  <c r="U2738" i="1"/>
  <c r="U2739" i="1"/>
  <c r="U2744" i="1"/>
  <c r="U2752" i="1"/>
  <c r="U2754" i="1"/>
  <c r="U2760" i="1"/>
  <c r="U2770" i="1"/>
  <c r="U2772" i="1"/>
  <c r="U2773" i="1"/>
  <c r="U2775" i="1"/>
  <c r="U2776" i="1"/>
  <c r="U2779" i="1"/>
  <c r="U2780" i="1"/>
  <c r="U2781" i="1"/>
  <c r="U2782" i="1"/>
  <c r="U2788" i="1"/>
  <c r="U2789" i="1"/>
  <c r="U2793" i="1"/>
  <c r="U2794" i="1"/>
  <c r="U2800" i="1"/>
  <c r="U2801" i="1"/>
  <c r="U2802" i="1"/>
  <c r="U2805" i="1"/>
  <c r="U2808" i="1"/>
  <c r="U2810" i="1"/>
  <c r="U2812" i="1"/>
  <c r="U2813" i="1"/>
  <c r="U2817" i="1"/>
  <c r="U2818" i="1"/>
  <c r="U2819" i="1"/>
  <c r="U2820" i="1"/>
  <c r="U2822" i="1"/>
  <c r="U2826" i="1"/>
  <c r="U2827" i="1"/>
  <c r="U2828" i="1"/>
  <c r="U2829" i="1"/>
  <c r="U2830" i="1"/>
  <c r="U2831" i="1"/>
  <c r="U2832" i="1"/>
  <c r="U2833" i="1"/>
  <c r="U1918" i="1"/>
  <c r="U2074" i="1"/>
  <c r="U2836" i="1"/>
  <c r="U2837" i="1"/>
  <c r="U2838" i="1"/>
  <c r="U2839" i="1"/>
  <c r="U2840" i="1"/>
  <c r="U2841" i="1"/>
  <c r="U2842" i="1"/>
  <c r="U2843" i="1"/>
  <c r="U2844" i="1"/>
  <c r="U2845" i="1"/>
  <c r="U2846" i="1"/>
  <c r="U2847" i="1"/>
  <c r="U577" i="1"/>
  <c r="U578" i="1"/>
  <c r="U2850" i="1"/>
  <c r="U757" i="1"/>
  <c r="U758" i="1"/>
  <c r="U817" i="1"/>
  <c r="U819" i="1"/>
  <c r="U995" i="1"/>
  <c r="U1089" i="1"/>
  <c r="U1401" i="1"/>
  <c r="U1403" i="1"/>
  <c r="U1410" i="1"/>
  <c r="U858" i="1"/>
  <c r="U1420" i="1"/>
  <c r="U861" i="1"/>
  <c r="U1056" i="1"/>
  <c r="U2864" i="1"/>
  <c r="U693" i="1"/>
  <c r="U1145" i="1"/>
  <c r="U1138" i="1"/>
  <c r="U2868" i="1"/>
  <c r="U2869" i="1"/>
  <c r="U3" i="1"/>
  <c r="T4" i="1"/>
  <c r="T2732" i="1"/>
  <c r="T6" i="1"/>
  <c r="T7" i="1"/>
  <c r="T16" i="1"/>
  <c r="T9" i="1"/>
  <c r="T10" i="1"/>
  <c r="T133" i="1"/>
  <c r="T12" i="1"/>
  <c r="T78" i="1"/>
  <c r="T157" i="1"/>
  <c r="T2736" i="1"/>
  <c r="T124" i="1"/>
  <c r="T17" i="1"/>
  <c r="T18" i="1"/>
  <c r="T19" i="1"/>
  <c r="T20" i="1"/>
  <c r="T21" i="1"/>
  <c r="T22" i="1"/>
  <c r="T23" i="1"/>
  <c r="T24" i="1"/>
  <c r="T25" i="1"/>
  <c r="T26" i="1"/>
  <c r="T2737" i="1"/>
  <c r="T2740" i="1"/>
  <c r="T60" i="1"/>
  <c r="T61" i="1"/>
  <c r="T31" i="1"/>
  <c r="T109" i="1"/>
  <c r="T33" i="1"/>
  <c r="T34" i="1"/>
  <c r="T2741" i="1"/>
  <c r="T36" i="1"/>
  <c r="T37" i="1"/>
  <c r="T2742" i="1"/>
  <c r="T159" i="1"/>
  <c r="T40" i="1"/>
  <c r="T41" i="1"/>
  <c r="T42" i="1"/>
  <c r="T43" i="1"/>
  <c r="T59" i="1"/>
  <c r="T45" i="1"/>
  <c r="T2743" i="1"/>
  <c r="T165" i="1"/>
  <c r="T2745" i="1"/>
  <c r="T49" i="1"/>
  <c r="T2746" i="1"/>
  <c r="T108" i="1"/>
  <c r="T2747" i="1"/>
  <c r="T2748" i="1"/>
  <c r="T54" i="1"/>
  <c r="T55" i="1"/>
  <c r="T56" i="1"/>
  <c r="T57" i="1"/>
  <c r="T58" i="1"/>
  <c r="T2749" i="1"/>
  <c r="T150" i="1"/>
  <c r="T5" i="1"/>
  <c r="T62" i="1"/>
  <c r="T2750" i="1"/>
  <c r="T2751" i="1"/>
  <c r="T65" i="1"/>
  <c r="T2753" i="1"/>
  <c r="T67" i="1"/>
  <c r="T2755" i="1"/>
  <c r="T75" i="1"/>
  <c r="T70" i="1"/>
  <c r="T71" i="1"/>
  <c r="T72" i="1"/>
  <c r="T64" i="1"/>
  <c r="T2756" i="1"/>
  <c r="T2757" i="1"/>
  <c r="T2758" i="1"/>
  <c r="T2759" i="1"/>
  <c r="T2761" i="1"/>
  <c r="T79" i="1"/>
  <c r="T93" i="1"/>
  <c r="T2762" i="1"/>
  <c r="T82" i="1"/>
  <c r="T83" i="1"/>
  <c r="T2763" i="1"/>
  <c r="T94" i="1"/>
  <c r="T2764" i="1"/>
  <c r="T2765" i="1"/>
  <c r="T88" i="1"/>
  <c r="T95" i="1"/>
  <c r="T185" i="1"/>
  <c r="T91" i="1"/>
  <c r="T194" i="1"/>
  <c r="T2766" i="1"/>
  <c r="T2767" i="1"/>
  <c r="T2768" i="1"/>
  <c r="T2769" i="1"/>
  <c r="T2771" i="1"/>
  <c r="T98" i="1"/>
  <c r="T190" i="1"/>
  <c r="T144" i="1"/>
  <c r="T130" i="1"/>
  <c r="T110" i="1"/>
  <c r="T2774" i="1"/>
  <c r="T2777" i="1"/>
  <c r="T105" i="1"/>
  <c r="T2778" i="1"/>
  <c r="T107" i="1"/>
  <c r="T2783" i="1"/>
  <c r="T2784" i="1"/>
  <c r="T2785" i="1"/>
  <c r="T111" i="1"/>
  <c r="T127" i="1"/>
  <c r="T2786" i="1"/>
  <c r="T2787" i="1"/>
  <c r="T191" i="1"/>
  <c r="T2790" i="1"/>
  <c r="T68" i="1"/>
  <c r="T69" i="1"/>
  <c r="T2791" i="1"/>
  <c r="T2792" i="1"/>
  <c r="T2795" i="1"/>
  <c r="T2796" i="1"/>
  <c r="T2797" i="1"/>
  <c r="T2798" i="1"/>
  <c r="T2799" i="1"/>
  <c r="T126" i="1"/>
  <c r="T2803" i="1"/>
  <c r="T89" i="1"/>
  <c r="T29" i="1"/>
  <c r="T2804" i="1"/>
  <c r="T48" i="1"/>
  <c r="T2806" i="1"/>
  <c r="T2807" i="1"/>
  <c r="T134" i="1"/>
  <c r="T135" i="1"/>
  <c r="T136" i="1"/>
  <c r="T2809" i="1"/>
  <c r="T138" i="1"/>
  <c r="T2811" i="1"/>
  <c r="T140" i="1"/>
  <c r="T2814" i="1"/>
  <c r="T142" i="1"/>
  <c r="T143" i="1"/>
  <c r="T2815" i="1"/>
  <c r="T2816" i="1"/>
  <c r="T85" i="1"/>
  <c r="T2821" i="1"/>
  <c r="T2823" i="1"/>
  <c r="T2824" i="1"/>
  <c r="T2825" i="1"/>
  <c r="T151" i="1"/>
  <c r="T2834" i="1"/>
  <c r="T153" i="1"/>
  <c r="T38" i="1"/>
  <c r="T155" i="1"/>
  <c r="T156" i="1"/>
  <c r="T2835" i="1"/>
  <c r="T160" i="1"/>
  <c r="T145" i="1"/>
  <c r="T76" i="1"/>
  <c r="T161" i="1"/>
  <c r="T162" i="1"/>
  <c r="T163" i="1"/>
  <c r="T164" i="1"/>
  <c r="T15" i="1"/>
  <c r="T39" i="1"/>
  <c r="T167" i="1"/>
  <c r="T168" i="1"/>
  <c r="T8" i="1"/>
  <c r="T11" i="1"/>
  <c r="T13" i="1"/>
  <c r="T73" i="1"/>
  <c r="T14" i="1"/>
  <c r="T50" i="1"/>
  <c r="T2848" i="1"/>
  <c r="T176" i="1"/>
  <c r="T177" i="1"/>
  <c r="T2849" i="1"/>
  <c r="T179" i="1"/>
  <c r="T2851" i="1"/>
  <c r="T2852" i="1"/>
  <c r="T2853" i="1"/>
  <c r="T2854" i="1"/>
  <c r="T2855" i="1"/>
  <c r="T2856" i="1"/>
  <c r="T46" i="1"/>
  <c r="T2857" i="1"/>
  <c r="T188" i="1"/>
  <c r="T117" i="1"/>
  <c r="T32" i="1"/>
  <c r="T51" i="1"/>
  <c r="T30" i="1"/>
  <c r="T47" i="1"/>
  <c r="T74" i="1"/>
  <c r="T195" i="1"/>
  <c r="T196" i="1"/>
  <c r="T90" i="1"/>
  <c r="T92" i="1"/>
  <c r="T28" i="1"/>
  <c r="T52" i="1"/>
  <c r="T201" i="1"/>
  <c r="T27" i="1"/>
  <c r="T203" i="1"/>
  <c r="T123" i="1"/>
  <c r="T205" i="1"/>
  <c r="T2858" i="1"/>
  <c r="T35" i="1"/>
  <c r="T208" i="1"/>
  <c r="T209" i="1"/>
  <c r="T210" i="1"/>
  <c r="T211" i="1"/>
  <c r="T212" i="1"/>
  <c r="T213" i="1"/>
  <c r="T128" i="1"/>
  <c r="T129" i="1"/>
  <c r="T44" i="1"/>
  <c r="T2859" i="1"/>
  <c r="T218" i="1"/>
  <c r="T66" i="1"/>
  <c r="T146" i="1"/>
  <c r="T221" i="1"/>
  <c r="T222" i="1"/>
  <c r="T223" i="1"/>
  <c r="T120" i="1"/>
  <c r="T225" i="1"/>
  <c r="T226" i="1"/>
  <c r="T53" i="1"/>
  <c r="T228" i="1"/>
  <c r="T2860" i="1"/>
  <c r="T63" i="1"/>
  <c r="T231" i="1"/>
  <c r="T202" i="1"/>
  <c r="T233" i="1"/>
  <c r="T119" i="1"/>
  <c r="T2861" i="1"/>
  <c r="T86" i="1"/>
  <c r="T229" i="1"/>
  <c r="T118" i="1"/>
  <c r="T116" i="1"/>
  <c r="T240" i="1"/>
  <c r="T147" i="1"/>
  <c r="T242" i="1"/>
  <c r="T2862" i="1"/>
  <c r="T2863" i="1"/>
  <c r="T96" i="1"/>
  <c r="T100" i="1"/>
  <c r="T87" i="1"/>
  <c r="T248" i="1"/>
  <c r="T137" i="1"/>
  <c r="T139" i="1"/>
  <c r="T224" i="1"/>
  <c r="T252" i="1"/>
  <c r="T97" i="1"/>
  <c r="T99" i="1"/>
  <c r="T255" i="1"/>
  <c r="T256" i="1"/>
  <c r="T257" i="1"/>
  <c r="T121" i="1"/>
  <c r="T122" i="1"/>
  <c r="T2865" i="1"/>
  <c r="T261" i="1"/>
  <c r="T230" i="1"/>
  <c r="T2866" i="1"/>
  <c r="T77" i="1"/>
  <c r="T265" i="1"/>
  <c r="T266" i="1"/>
  <c r="T267" i="1"/>
  <c r="T268" i="1"/>
  <c r="T269" i="1"/>
  <c r="T101" i="1"/>
  <c r="T102" i="1"/>
  <c r="T125" i="1"/>
  <c r="T103" i="1"/>
  <c r="T112" i="1"/>
  <c r="T113" i="1"/>
  <c r="T154" i="1"/>
  <c r="T277" i="1"/>
  <c r="T278" i="1"/>
  <c r="T114" i="1"/>
  <c r="T115" i="1"/>
  <c r="T152" i="1"/>
  <c r="T80" i="1"/>
  <c r="T81" i="1"/>
  <c r="T171" i="1"/>
  <c r="T84" i="1"/>
  <c r="T286" i="1"/>
  <c r="T104" i="1"/>
  <c r="T106" i="1"/>
  <c r="T289" i="1"/>
  <c r="T290" i="1"/>
  <c r="T291" i="1"/>
  <c r="T292" i="1"/>
  <c r="T293" i="1"/>
  <c r="T294" i="1"/>
  <c r="T148" i="1"/>
  <c r="T254" i="1"/>
  <c r="T297" i="1"/>
  <c r="T173" i="1"/>
  <c r="T131" i="1"/>
  <c r="T132" i="1"/>
  <c r="T158" i="1"/>
  <c r="T178" i="1"/>
  <c r="T141" i="1"/>
  <c r="T175" i="1"/>
  <c r="T305" i="1"/>
  <c r="T149" i="1"/>
  <c r="T307" i="1"/>
  <c r="T308" i="1"/>
  <c r="T309" i="1"/>
  <c r="T310" i="1"/>
  <c r="T311" i="1"/>
  <c r="T312" i="1"/>
  <c r="T313" i="1"/>
  <c r="T314" i="1"/>
  <c r="T315" i="1"/>
  <c r="T316" i="1"/>
  <c r="T317" i="1"/>
  <c r="T318" i="1"/>
  <c r="T319" i="1"/>
  <c r="T320" i="1"/>
  <c r="T321" i="1"/>
  <c r="T322" i="1"/>
  <c r="T166" i="1"/>
  <c r="T324" i="1"/>
  <c r="T1275" i="1"/>
  <c r="T326" i="1"/>
  <c r="T327" i="1"/>
  <c r="T328" i="1"/>
  <c r="T200" i="1"/>
  <c r="T258" i="1"/>
  <c r="T331" i="1"/>
  <c r="T235" i="1"/>
  <c r="T333" i="1"/>
  <c r="T334" i="1"/>
  <c r="T335" i="1"/>
  <c r="T207" i="1"/>
  <c r="T182" i="1"/>
  <c r="T180" i="1"/>
  <c r="T339" i="1"/>
  <c r="T340" i="1"/>
  <c r="T341" i="1"/>
  <c r="T172" i="1"/>
  <c r="T169" i="1"/>
  <c r="T170" i="1"/>
  <c r="T345" i="1"/>
  <c r="T346" i="1"/>
  <c r="T347" i="1"/>
  <c r="T348" i="1"/>
  <c r="T349" i="1"/>
  <c r="T350" i="1"/>
  <c r="T192" i="1"/>
  <c r="T352" i="1"/>
  <c r="T1214" i="1"/>
  <c r="T281" i="1"/>
  <c r="T575" i="1"/>
  <c r="T198" i="1"/>
  <c r="T199" i="1"/>
  <c r="T358" i="1"/>
  <c r="T359" i="1"/>
  <c r="T360" i="1"/>
  <c r="T274" i="1"/>
  <c r="T186" i="1"/>
  <c r="T187" i="1"/>
  <c r="T174" i="1"/>
  <c r="T365" i="1"/>
  <c r="T284" i="1"/>
  <c r="T367" i="1"/>
  <c r="T368" i="1"/>
  <c r="T234" i="1"/>
  <c r="T193" i="1"/>
  <c r="T371" i="1"/>
  <c r="T249" i="1"/>
  <c r="T197" i="1"/>
  <c r="T181" i="1"/>
  <c r="T236" i="1"/>
  <c r="T376" i="1"/>
  <c r="T665" i="1"/>
  <c r="T184" i="1"/>
  <c r="T220" i="1"/>
  <c r="T227" i="1"/>
  <c r="T204" i="1"/>
  <c r="T382" i="1"/>
  <c r="T183" i="1"/>
  <c r="T384" i="1"/>
  <c r="T385" i="1"/>
  <c r="T386" i="1"/>
  <c r="T189" i="1"/>
  <c r="T259" i="1"/>
  <c r="T389" i="1"/>
  <c r="T824" i="1"/>
  <c r="T391" i="1"/>
  <c r="T392" i="1"/>
  <c r="T215" i="1"/>
  <c r="T394" i="1"/>
  <c r="T561" i="1"/>
  <c r="T396" i="1"/>
  <c r="T244" i="1"/>
  <c r="T398" i="1"/>
  <c r="T399" i="1"/>
  <c r="T400" i="1"/>
  <c r="T237" i="1"/>
  <c r="T247" i="1"/>
  <c r="T263" i="1"/>
  <c r="T264" i="1"/>
  <c r="T214" i="1"/>
  <c r="T206" i="1"/>
  <c r="T407" i="1"/>
  <c r="T408" i="1"/>
  <c r="T250" i="1"/>
  <c r="T410" i="1"/>
  <c r="T411" i="1"/>
  <c r="T412" i="1"/>
  <c r="T275" i="1"/>
  <c r="T414" i="1"/>
  <c r="T287" i="1"/>
  <c r="T416" i="1"/>
  <c r="T332" i="1"/>
  <c r="T232" i="1"/>
  <c r="T280" i="1"/>
  <c r="T567" i="1"/>
  <c r="T1085" i="1"/>
  <c r="T422" i="1"/>
  <c r="T260" i="1"/>
  <c r="T246" i="1"/>
  <c r="T425" i="1"/>
  <c r="T262" i="1"/>
  <c r="T304" i="1"/>
  <c r="T243" i="1"/>
  <c r="T251" i="1"/>
  <c r="T238" i="1"/>
  <c r="T431" i="1"/>
  <c r="T432" i="1"/>
  <c r="T306" i="1"/>
  <c r="T253" i="1"/>
  <c r="T276" i="1"/>
  <c r="T436" i="1"/>
  <c r="T437" i="1"/>
  <c r="T272" i="1"/>
  <c r="T303" i="1"/>
  <c r="T440" i="1"/>
  <c r="T241" i="1"/>
  <c r="T330" i="1"/>
  <c r="T443" i="1"/>
  <c r="T444" i="1"/>
  <c r="T445" i="1"/>
  <c r="T245" i="1"/>
  <c r="T1084" i="1"/>
  <c r="T448" i="1"/>
  <c r="T1041" i="1"/>
  <c r="T1203" i="1"/>
  <c r="T451" i="1"/>
  <c r="T298" i="1"/>
  <c r="T299" i="1"/>
  <c r="T279" i="1"/>
  <c r="T455" i="1"/>
  <c r="T456" i="1"/>
  <c r="T302" i="1"/>
  <c r="T270" i="1"/>
  <c r="T459" i="1"/>
  <c r="T1215" i="1"/>
  <c r="T461" i="1"/>
  <c r="T271" i="1"/>
  <c r="T463" i="1"/>
  <c r="T464" i="1"/>
  <c r="T338" i="1"/>
  <c r="T466" i="1"/>
  <c r="T273" i="1"/>
  <c r="T468" i="1"/>
  <c r="T469" i="1"/>
  <c r="T470" i="1"/>
  <c r="T471" i="1"/>
  <c r="T542" i="1"/>
  <c r="T473" i="1"/>
  <c r="T474" i="1"/>
  <c r="T475" i="1"/>
  <c r="T476" i="1"/>
  <c r="T2012" i="1"/>
  <c r="T478" i="1"/>
  <c r="T479" i="1"/>
  <c r="T615" i="1"/>
  <c r="T481" i="1"/>
  <c r="T282" i="1"/>
  <c r="T869" i="1"/>
  <c r="T288" i="1"/>
  <c r="T485" i="1"/>
  <c r="T486" i="1"/>
  <c r="T487" i="1"/>
  <c r="T336" i="1"/>
  <c r="T489" i="1"/>
  <c r="T490" i="1"/>
  <c r="T364" i="1"/>
  <c r="T366" i="1"/>
  <c r="T493" i="1"/>
  <c r="T285" i="1"/>
  <c r="T388" i="1"/>
  <c r="T496" i="1"/>
  <c r="T497" i="1"/>
  <c r="T498" i="1"/>
  <c r="T619" i="1"/>
  <c r="T500" i="1"/>
  <c r="T433" i="1"/>
  <c r="T502" i="1"/>
  <c r="T503" i="1"/>
  <c r="T421" i="1"/>
  <c r="T283" i="1"/>
  <c r="T381" i="1"/>
  <c r="T426" i="1"/>
  <c r="T295" i="1"/>
  <c r="T509" i="1"/>
  <c r="T510" i="1"/>
  <c r="T511" i="1"/>
  <c r="T505" i="1"/>
  <c r="T513" i="1"/>
  <c r="T402" i="1"/>
  <c r="T984" i="1"/>
  <c r="T996" i="1"/>
  <c r="T517" i="1"/>
  <c r="T296" i="1"/>
  <c r="T593" i="1"/>
  <c r="T520" i="1"/>
  <c r="T834" i="1"/>
  <c r="T300" i="1"/>
  <c r="T523" i="1"/>
  <c r="T343" i="1"/>
  <c r="T525" i="1"/>
  <c r="T342" i="1"/>
  <c r="T527" i="1"/>
  <c r="T592" i="1"/>
  <c r="T781" i="1"/>
  <c r="T530" i="1"/>
  <c r="T531" i="1"/>
  <c r="T532" i="1"/>
  <c r="T397" i="1"/>
  <c r="T1030" i="1"/>
  <c r="T390" i="1"/>
  <c r="T945" i="1"/>
  <c r="T815" i="1"/>
  <c r="T538" i="1"/>
  <c r="T1968" i="1"/>
  <c r="T540" i="1"/>
  <c r="T835" i="1"/>
  <c r="T357" i="1"/>
  <c r="T825" i="1"/>
  <c r="T544" i="1"/>
  <c r="T301" i="1"/>
  <c r="T1323" i="1"/>
  <c r="T378" i="1"/>
  <c r="T494" i="1"/>
  <c r="T1037" i="1"/>
  <c r="T1038" i="1"/>
  <c r="T1039" i="1"/>
  <c r="T998" i="1"/>
  <c r="T999" i="1"/>
  <c r="T1155" i="1"/>
  <c r="T1392" i="1"/>
  <c r="T1074" i="1"/>
  <c r="T323" i="1"/>
  <c r="T1031" i="1"/>
  <c r="T559" i="1"/>
  <c r="T370" i="1"/>
  <c r="T663" i="1"/>
  <c r="T1131" i="1"/>
  <c r="T563" i="1"/>
  <c r="T564" i="1"/>
  <c r="T325" i="1"/>
  <c r="T553" i="1"/>
  <c r="T554" i="1"/>
  <c r="T719" i="1"/>
  <c r="T401" i="1"/>
  <c r="T570" i="1"/>
  <c r="T375" i="1"/>
  <c r="T620" i="1"/>
  <c r="T550" i="1"/>
  <c r="T1072" i="1"/>
  <c r="T1070" i="1"/>
  <c r="T387" i="1"/>
  <c r="T512" i="1"/>
  <c r="T626" i="1"/>
  <c r="T634" i="1"/>
  <c r="T1068" i="1"/>
  <c r="T551" i="1"/>
  <c r="T582" i="1"/>
  <c r="T938" i="1"/>
  <c r="T329" i="1"/>
  <c r="T801" i="1"/>
  <c r="T373" i="1"/>
  <c r="T587" i="1"/>
  <c r="T588" i="1"/>
  <c r="T641" i="1"/>
  <c r="T344" i="1"/>
  <c r="T337" i="1"/>
  <c r="T1047" i="1"/>
  <c r="T1053" i="1"/>
  <c r="T508" i="1"/>
  <c r="T351" i="1"/>
  <c r="T596" i="1"/>
  <c r="T543" i="1"/>
  <c r="T353" i="1"/>
  <c r="T599" i="1"/>
  <c r="T816" i="1"/>
  <c r="T580" i="1"/>
  <c r="T566" i="1"/>
  <c r="T948" i="1"/>
  <c r="T1517" i="1"/>
  <c r="T1139" i="1"/>
  <c r="T604" i="1"/>
  <c r="T928" i="1"/>
  <c r="T393" i="1"/>
  <c r="T395" i="1"/>
  <c r="T354" i="1"/>
  <c r="T882" i="1"/>
  <c r="T883" i="1"/>
  <c r="T884" i="1"/>
  <c r="T614" i="1"/>
  <c r="T506" i="1"/>
  <c r="T480" i="1"/>
  <c r="T720" i="1"/>
  <c r="T374" i="1"/>
  <c r="T383" i="1"/>
  <c r="T355" i="1"/>
  <c r="T356" i="1"/>
  <c r="T524" i="1"/>
  <c r="T894" i="1"/>
  <c r="T949" i="1"/>
  <c r="T625" i="1"/>
  <c r="T536" i="1"/>
  <c r="T627" i="1"/>
  <c r="T628" i="1"/>
  <c r="T621" i="1"/>
  <c r="T362" i="1"/>
  <c r="T369" i="1"/>
  <c r="T379" i="1"/>
  <c r="T642" i="1"/>
  <c r="T361" i="1"/>
  <c r="T671" i="1"/>
  <c r="T722" i="1"/>
  <c r="T637" i="1"/>
  <c r="T638" i="1"/>
  <c r="T723" i="1"/>
  <c r="T460" i="1"/>
  <c r="T363" i="1"/>
  <c r="T1063" i="1"/>
  <c r="T643" i="1"/>
  <c r="T789" i="1"/>
  <c r="T645" i="1"/>
  <c r="T534" i="1"/>
  <c r="T454" i="1"/>
  <c r="T648" i="1"/>
  <c r="T541" i="1"/>
  <c r="T650" i="1"/>
  <c r="T522" i="1"/>
  <c r="T726" i="1"/>
  <c r="T653" i="1"/>
  <c r="T670" i="1"/>
  <c r="T491" i="1"/>
  <c r="T495" i="1"/>
  <c r="T377" i="1"/>
  <c r="T821" i="1"/>
  <c r="T492" i="1"/>
  <c r="T1188" i="1"/>
  <c r="T372" i="1"/>
  <c r="T662" i="1"/>
  <c r="T1062" i="1"/>
  <c r="T840" i="1"/>
  <c r="T921" i="1"/>
  <c r="T897" i="1"/>
  <c r="T521" i="1"/>
  <c r="T668" i="1"/>
  <c r="T899" i="1"/>
  <c r="T900" i="1"/>
  <c r="T632" i="1"/>
  <c r="T1060" i="1"/>
  <c r="T727" i="1"/>
  <c r="T674" i="1"/>
  <c r="T616" i="1"/>
  <c r="T1187" i="1"/>
  <c r="T729" i="1"/>
  <c r="T730" i="1"/>
  <c r="T1014" i="1"/>
  <c r="T871" i="1"/>
  <c r="T681" i="1"/>
  <c r="T731" i="1"/>
  <c r="T601" i="1"/>
  <c r="T732" i="1"/>
  <c r="T733" i="1"/>
  <c r="T686" i="1"/>
  <c r="T831" i="1"/>
  <c r="T672" i="1"/>
  <c r="T939" i="1"/>
  <c r="T537" i="1"/>
  <c r="T691" i="1"/>
  <c r="T380" i="1"/>
  <c r="T635" i="1"/>
  <c r="T666" i="1"/>
  <c r="T695" i="1"/>
  <c r="T405" i="1"/>
  <c r="T618" i="1"/>
  <c r="T673" i="1"/>
  <c r="T734" i="1"/>
  <c r="T735" i="1"/>
  <c r="T738" i="1"/>
  <c r="T710" i="1"/>
  <c r="T703" i="1"/>
  <c r="T704" i="1"/>
  <c r="T705" i="1"/>
  <c r="T739" i="1"/>
  <c r="T1191" i="1"/>
  <c r="T919" i="1"/>
  <c r="T654" i="1"/>
  <c r="T1236" i="1"/>
  <c r="T1245" i="1"/>
  <c r="T836" i="1"/>
  <c r="T1174" i="1"/>
  <c r="T896" i="1"/>
  <c r="T680" i="1"/>
  <c r="T901" i="1"/>
  <c r="T717" i="1"/>
  <c r="T712" i="1"/>
  <c r="T682" i="1"/>
  <c r="T1148" i="1"/>
  <c r="T721" i="1"/>
  <c r="T991" i="1"/>
  <c r="T435" i="1"/>
  <c r="T724" i="1"/>
  <c r="T725" i="1"/>
  <c r="T528" i="1"/>
  <c r="T529" i="1"/>
  <c r="T728" i="1"/>
  <c r="T636" i="1"/>
  <c r="T639" i="1"/>
  <c r="T1075" i="1"/>
  <c r="T898" i="1"/>
  <c r="T430" i="1"/>
  <c r="T699" i="1"/>
  <c r="T612" i="1"/>
  <c r="T736" i="1"/>
  <c r="T737" i="1"/>
  <c r="T419" i="1"/>
  <c r="T420" i="1"/>
  <c r="T802" i="1"/>
  <c r="T740" i="1"/>
  <c r="T546" i="1"/>
  <c r="T929" i="1"/>
  <c r="T716" i="1"/>
  <c r="T745" i="1"/>
  <c r="T1018" i="1"/>
  <c r="T613" i="1"/>
  <c r="T741" i="1"/>
  <c r="T970" i="1"/>
  <c r="T972" i="1"/>
  <c r="T1277" i="1"/>
  <c r="T752" i="1"/>
  <c r="T526" i="1"/>
  <c r="T754" i="1"/>
  <c r="T763" i="1"/>
  <c r="T623" i="1"/>
  <c r="T1035" i="1"/>
  <c r="T1025" i="1"/>
  <c r="T759" i="1"/>
  <c r="T760" i="1"/>
  <c r="T622" i="1"/>
  <c r="T992" i="1"/>
  <c r="T572" i="1"/>
  <c r="T535" i="1"/>
  <c r="T548" i="1"/>
  <c r="T706" i="1"/>
  <c r="T697" i="1"/>
  <c r="T675" i="1"/>
  <c r="T769" i="1"/>
  <c r="T742" i="1"/>
  <c r="T452" i="1"/>
  <c r="T676" i="1"/>
  <c r="T886" i="1"/>
  <c r="T482" i="1"/>
  <c r="T483" i="1"/>
  <c r="T413" i="1"/>
  <c r="T415" i="1"/>
  <c r="T417" i="1"/>
  <c r="T418" i="1"/>
  <c r="T499" i="1"/>
  <c r="T428" i="1"/>
  <c r="T783" i="1"/>
  <c r="T1059" i="1"/>
  <c r="T784" i="1"/>
  <c r="T865" i="1"/>
  <c r="T659" i="1"/>
  <c r="T829" i="1"/>
  <c r="T830" i="1"/>
  <c r="T743" i="1"/>
  <c r="T744" i="1"/>
  <c r="T746" i="1"/>
  <c r="T747" i="1"/>
  <c r="T447" i="1"/>
  <c r="T449" i="1"/>
  <c r="T1103" i="1"/>
  <c r="T565" i="1"/>
  <c r="T797" i="1"/>
  <c r="T798" i="1"/>
  <c r="T660" i="1"/>
  <c r="T547" i="1"/>
  <c r="T569" i="1"/>
  <c r="T990" i="1"/>
  <c r="T803" i="1"/>
  <c r="T804" i="1"/>
  <c r="T805" i="1"/>
  <c r="T806" i="1"/>
  <c r="T450" i="1"/>
  <c r="T808" i="1"/>
  <c r="T988" i="1"/>
  <c r="T562" i="1"/>
  <c r="T811" i="1"/>
  <c r="T1181" i="1"/>
  <c r="T533" i="1"/>
  <c r="T814" i="1"/>
  <c r="T629" i="1"/>
  <c r="T581" i="1"/>
  <c r="T583" i="1"/>
  <c r="T818" i="1"/>
  <c r="T1143" i="1"/>
  <c r="T868" i="1"/>
  <c r="T514" i="1"/>
  <c r="T982" i="1"/>
  <c r="T677" i="1"/>
  <c r="T515" i="1"/>
  <c r="T516" i="1"/>
  <c r="T518" i="1"/>
  <c r="T519" i="1"/>
  <c r="T946" i="1"/>
  <c r="T633" i="1"/>
  <c r="T795" i="1"/>
  <c r="T796" i="1"/>
  <c r="T799" i="1"/>
  <c r="T1057" i="1"/>
  <c r="T846" i="1"/>
  <c r="T1004" i="1"/>
  <c r="T715" i="1"/>
  <c r="T966" i="1"/>
  <c r="T838" i="1"/>
  <c r="T1043" i="1"/>
  <c r="T403" i="1"/>
  <c r="T748" i="1"/>
  <c r="T842" i="1"/>
  <c r="T932" i="1"/>
  <c r="T631" i="1"/>
  <c r="T694" i="1"/>
  <c r="T922" i="1"/>
  <c r="T584" i="1"/>
  <c r="T874" i="1"/>
  <c r="T775" i="1"/>
  <c r="T605" i="1"/>
  <c r="T822" i="1"/>
  <c r="T887" i="1"/>
  <c r="T853" i="1"/>
  <c r="T854" i="1"/>
  <c r="T678" i="1"/>
  <c r="T457" i="1"/>
  <c r="T458" i="1"/>
  <c r="T837" i="1"/>
  <c r="T859" i="1"/>
  <c r="T860" i="1"/>
  <c r="T975" i="1"/>
  <c r="T504" i="1"/>
  <c r="T404" i="1"/>
  <c r="T823" i="1"/>
  <c r="T439" i="1"/>
  <c r="T866" i="1"/>
  <c r="T867" i="1"/>
  <c r="T462" i="1"/>
  <c r="T465" i="1"/>
  <c r="T875" i="1"/>
  <c r="T879" i="1"/>
  <c r="T951" i="1"/>
  <c r="T545" i="1"/>
  <c r="T571" i="1"/>
  <c r="T776" i="1"/>
  <c r="T876" i="1"/>
  <c r="T877" i="1"/>
  <c r="T878" i="1"/>
  <c r="T409" i="1"/>
  <c r="T1006" i="1"/>
  <c r="T881" i="1"/>
  <c r="T467" i="1"/>
  <c r="T472" i="1"/>
  <c r="T477" i="1"/>
  <c r="T1151" i="1"/>
  <c r="T902" i="1"/>
  <c r="T903" i="1"/>
  <c r="T683" i="1"/>
  <c r="T956" i="1"/>
  <c r="T890" i="1"/>
  <c r="T993" i="1"/>
  <c r="T406" i="1"/>
  <c r="T597" i="1"/>
  <c r="T800" i="1"/>
  <c r="T977" i="1"/>
  <c r="T820" i="1"/>
  <c r="T847" i="1"/>
  <c r="T667" i="1"/>
  <c r="T664" i="1"/>
  <c r="T790" i="1"/>
  <c r="T429" i="1"/>
  <c r="T862" i="1"/>
  <c r="T576" i="1"/>
  <c r="T423" i="1"/>
  <c r="T501" i="1"/>
  <c r="T906" i="1"/>
  <c r="T598" i="1"/>
  <c r="T434" i="1"/>
  <c r="T427" i="1"/>
  <c r="T1061" i="1"/>
  <c r="T807" i="1"/>
  <c r="T607" i="1"/>
  <c r="T684" i="1"/>
  <c r="T809" i="1"/>
  <c r="T685" i="1"/>
  <c r="T904" i="1"/>
  <c r="T1095" i="1"/>
  <c r="T905" i="1"/>
  <c r="T907" i="1"/>
  <c r="T687" i="1"/>
  <c r="T810" i="1"/>
  <c r="T608" i="1"/>
  <c r="T609" i="1"/>
  <c r="T812" i="1"/>
  <c r="T688" i="1"/>
  <c r="T908" i="1"/>
  <c r="T1096" i="1"/>
  <c r="T909" i="1"/>
  <c r="T507" i="1"/>
  <c r="T930" i="1"/>
  <c r="T931" i="1"/>
  <c r="T441" i="1"/>
  <c r="T442" i="1"/>
  <c r="T888" i="1"/>
  <c r="T446" i="1"/>
  <c r="T936" i="1"/>
  <c r="T602" i="1"/>
  <c r="T910" i="1"/>
  <c r="T689" i="1"/>
  <c r="T940" i="1"/>
  <c r="T424" i="1"/>
  <c r="T911" i="1"/>
  <c r="T912" i="1"/>
  <c r="T944" i="1"/>
  <c r="T585" i="1"/>
  <c r="T749" i="1"/>
  <c r="T947" i="1"/>
  <c r="T484" i="1"/>
  <c r="T438" i="1"/>
  <c r="T950" i="1"/>
  <c r="T750" i="1"/>
  <c r="T935" i="1"/>
  <c r="T751" i="1"/>
  <c r="T957" i="1"/>
  <c r="T920" i="1"/>
  <c r="T591" i="1"/>
  <c r="T640" i="1"/>
  <c r="T488" i="1"/>
  <c r="T595" i="1"/>
  <c r="T453" i="1"/>
  <c r="T961" i="1"/>
  <c r="T962" i="1"/>
  <c r="T963" i="1"/>
  <c r="T753" i="1"/>
  <c r="T965" i="1"/>
  <c r="T828" i="1"/>
  <c r="T552" i="1"/>
  <c r="T926" i="1"/>
  <c r="T969" i="1"/>
  <c r="T1076" i="1"/>
  <c r="T971" i="1"/>
  <c r="T239" i="1"/>
  <c r="T973" i="1"/>
  <c r="T974" i="1"/>
  <c r="T216" i="1"/>
  <c r="T976" i="1"/>
  <c r="T217" i="1"/>
  <c r="T219" i="1"/>
  <c r="T979" i="1"/>
  <c r="T980" i="1"/>
  <c r="T813" i="1"/>
  <c r="T669" i="1"/>
  <c r="T983" i="1"/>
  <c r="T539" i="1"/>
  <c r="T958" i="1"/>
  <c r="T702" i="1"/>
  <c r="T941" i="1"/>
  <c r="T603" i="1"/>
  <c r="T848" i="1"/>
  <c r="T549" i="1"/>
  <c r="T610" i="1"/>
  <c r="T611" i="1"/>
  <c r="T913" i="1"/>
  <c r="T690" i="1"/>
  <c r="T555" i="1"/>
  <c r="T556" i="1"/>
  <c r="T557" i="1"/>
  <c r="T558" i="1"/>
  <c r="T560" i="1"/>
  <c r="T1000" i="1"/>
  <c r="T1001" i="1"/>
  <c r="T1002" i="1"/>
  <c r="T1003" i="1"/>
  <c r="T594" i="1"/>
  <c r="T1005" i="1"/>
  <c r="T1200" i="1"/>
  <c r="T1019" i="1"/>
  <c r="T1008" i="1"/>
  <c r="T661" i="1"/>
  <c r="T1010" i="1"/>
  <c r="T617" i="1"/>
  <c r="T1479" i="1"/>
  <c r="T1013" i="1"/>
  <c r="T1443" i="1"/>
  <c r="T1015" i="1"/>
  <c r="T1099" i="1"/>
  <c r="T579" i="1"/>
  <c r="T709" i="1"/>
  <c r="T606" i="1"/>
  <c r="T1020" i="1"/>
  <c r="T1021" i="1"/>
  <c r="T1022" i="1"/>
  <c r="T1023" i="1"/>
  <c r="T872" i="1"/>
  <c r="T1007" i="1"/>
  <c r="T1026" i="1"/>
  <c r="T568" i="1"/>
  <c r="T791" i="1"/>
  <c r="T574" i="1"/>
  <c r="T590" i="1"/>
  <c r="T755" i="1"/>
  <c r="T1032" i="1"/>
  <c r="T1033" i="1"/>
  <c r="T1106" i="1"/>
  <c r="T573" i="1"/>
  <c r="T1048" i="1"/>
  <c r="T764" i="1"/>
  <c r="T1481" i="1"/>
  <c r="T657" i="1"/>
  <c r="T1040" i="1"/>
  <c r="T1521" i="1"/>
  <c r="T942" i="1"/>
  <c r="T586" i="1"/>
  <c r="T589" i="1"/>
  <c r="T700" i="1"/>
  <c r="T1046" i="1"/>
  <c r="T644" i="1"/>
  <c r="T1199" i="1"/>
  <c r="T1049" i="1"/>
  <c r="T895" i="1"/>
  <c r="T779" i="1"/>
  <c r="T849" i="1"/>
  <c r="T959" i="1"/>
  <c r="T870" i="1"/>
  <c r="T1055" i="1"/>
  <c r="T701" i="1"/>
  <c r="T1024" i="1"/>
  <c r="T718" i="1"/>
  <c r="T624" i="1"/>
  <c r="T792" i="1"/>
  <c r="T793" i="1"/>
  <c r="T794" i="1"/>
  <c r="T698" i="1"/>
  <c r="T1064" i="1"/>
  <c r="T933" i="1"/>
  <c r="T1016" i="1"/>
  <c r="T1017" i="1"/>
  <c r="T885" i="1"/>
  <c r="T1069" i="1"/>
  <c r="T960" i="1"/>
  <c r="T1071" i="1"/>
  <c r="T1126" i="1"/>
  <c r="T1400" i="1"/>
  <c r="T1045" i="1"/>
  <c r="T1009" i="1"/>
  <c r="T964" i="1"/>
  <c r="T1189" i="1"/>
  <c r="T978" i="1"/>
  <c r="T708" i="1"/>
  <c r="T850" i="1"/>
  <c r="T1088" i="1"/>
  <c r="T1105" i="1"/>
  <c r="T1108" i="1"/>
  <c r="T1109" i="1"/>
  <c r="T1110" i="1"/>
  <c r="T1111" i="1"/>
  <c r="T1114" i="1"/>
  <c r="T1118" i="1"/>
  <c r="T1125" i="1"/>
  <c r="T1127" i="1"/>
  <c r="T851" i="1"/>
  <c r="T1128" i="1"/>
  <c r="T1130" i="1"/>
  <c r="T1136" i="1"/>
  <c r="T1141" i="1"/>
  <c r="T1144" i="1"/>
  <c r="T1147" i="1"/>
  <c r="T1156" i="1"/>
  <c r="T1159" i="1"/>
  <c r="T1160" i="1"/>
  <c r="T1162" i="1"/>
  <c r="T1102" i="1"/>
  <c r="T1164" i="1"/>
  <c r="T1173" i="1"/>
  <c r="T1176" i="1"/>
  <c r="T1182" i="1"/>
  <c r="T1184" i="1"/>
  <c r="T1192" i="1"/>
  <c r="T1193" i="1"/>
  <c r="T1198" i="1"/>
  <c r="T1202" i="1"/>
  <c r="T1207" i="1"/>
  <c r="T852" i="1"/>
  <c r="T1217" i="1"/>
  <c r="T1218" i="1"/>
  <c r="T1225" i="1"/>
  <c r="T1226" i="1"/>
  <c r="T1229" i="1"/>
  <c r="T1233" i="1"/>
  <c r="T1237" i="1"/>
  <c r="T1240" i="1"/>
  <c r="T1241" i="1"/>
  <c r="T1248" i="1"/>
  <c r="T600" i="1"/>
  <c r="T1249" i="1"/>
  <c r="T1250" i="1"/>
  <c r="T1251" i="1"/>
  <c r="T1254" i="1"/>
  <c r="T1261" i="1"/>
  <c r="T1266" i="1"/>
  <c r="T1269" i="1"/>
  <c r="T1270" i="1"/>
  <c r="T1272" i="1"/>
  <c r="T1273" i="1"/>
  <c r="T989" i="1"/>
  <c r="T1276" i="1"/>
  <c r="T1279" i="1"/>
  <c r="T1280" i="1"/>
  <c r="T1281" i="1"/>
  <c r="T1282" i="1"/>
  <c r="T1283" i="1"/>
  <c r="T1287" i="1"/>
  <c r="T1288" i="1"/>
  <c r="T1290" i="1"/>
  <c r="T1292" i="1"/>
  <c r="T1146" i="1"/>
  <c r="T1294" i="1"/>
  <c r="T1296" i="1"/>
  <c r="T1297" i="1"/>
  <c r="T1298" i="1"/>
  <c r="T1299" i="1"/>
  <c r="T1301" i="1"/>
  <c r="T1302" i="1"/>
  <c r="T1303" i="1"/>
  <c r="T1304" i="1"/>
  <c r="T1305" i="1"/>
  <c r="T1027" i="1"/>
  <c r="T1306" i="1"/>
  <c r="T1308" i="1"/>
  <c r="T1309" i="1"/>
  <c r="T1310" i="1"/>
  <c r="T1312" i="1"/>
  <c r="T1314" i="1"/>
  <c r="T1315" i="1"/>
  <c r="T1316" i="1"/>
  <c r="T1317" i="1"/>
  <c r="T1318" i="1"/>
  <c r="T855" i="1"/>
  <c r="T1319" i="1"/>
  <c r="T1320" i="1"/>
  <c r="T1321" i="1"/>
  <c r="T1324" i="1"/>
  <c r="T1325" i="1"/>
  <c r="T1326" i="1"/>
  <c r="T1327" i="1"/>
  <c r="T1328" i="1"/>
  <c r="T1329" i="1"/>
  <c r="T1332" i="1"/>
  <c r="T1065" i="1"/>
  <c r="T1336" i="1"/>
  <c r="T1337" i="1"/>
  <c r="T1338" i="1"/>
  <c r="T1339" i="1"/>
  <c r="T1340" i="1"/>
  <c r="T1341" i="1"/>
  <c r="T1342" i="1"/>
  <c r="T1343" i="1"/>
  <c r="T1346" i="1"/>
  <c r="T1347" i="1"/>
  <c r="T1190" i="1"/>
  <c r="T1348" i="1"/>
  <c r="T1349" i="1"/>
  <c r="T1351" i="1"/>
  <c r="T1352" i="1"/>
  <c r="T1353" i="1"/>
  <c r="T1354" i="1"/>
  <c r="T1357" i="1"/>
  <c r="T1358" i="1"/>
  <c r="T1359" i="1"/>
  <c r="T1360" i="1"/>
  <c r="T762" i="1"/>
  <c r="T1361" i="1"/>
  <c r="T1362" i="1"/>
  <c r="T1363" i="1"/>
  <c r="T1364" i="1"/>
  <c r="T1369" i="1"/>
  <c r="T1370" i="1"/>
  <c r="T1371" i="1"/>
  <c r="T1372" i="1"/>
  <c r="T1373" i="1"/>
  <c r="T1826" i="1"/>
  <c r="T1212" i="1"/>
  <c r="T1374" i="1"/>
  <c r="T1375" i="1"/>
  <c r="T1376" i="1"/>
  <c r="T1378" i="1"/>
  <c r="T1379" i="1"/>
  <c r="T1380" i="1"/>
  <c r="T1381" i="1"/>
  <c r="T1382" i="1"/>
  <c r="T1384" i="1"/>
  <c r="T1385" i="1"/>
  <c r="T856" i="1"/>
  <c r="T1853" i="1"/>
  <c r="T1387" i="1"/>
  <c r="T1389" i="1"/>
  <c r="T1390" i="1"/>
  <c r="T1391" i="1"/>
  <c r="T1393" i="1"/>
  <c r="T1394" i="1"/>
  <c r="T1395" i="1"/>
  <c r="T1396" i="1"/>
  <c r="T1399" i="1"/>
  <c r="T857" i="1"/>
  <c r="T1402" i="1"/>
  <c r="T1793" i="1"/>
  <c r="T1404" i="1"/>
  <c r="T1405" i="1"/>
  <c r="T1406" i="1"/>
  <c r="T1408" i="1"/>
  <c r="T1769" i="1"/>
  <c r="T1409" i="1"/>
  <c r="T1412" i="1"/>
  <c r="T1411" i="1"/>
  <c r="T915" i="1"/>
  <c r="T1413" i="1"/>
  <c r="T1854" i="1"/>
  <c r="T1424" i="1"/>
  <c r="T1414" i="1"/>
  <c r="T1415" i="1"/>
  <c r="T1416" i="1"/>
  <c r="T1417" i="1"/>
  <c r="T1418" i="1"/>
  <c r="T1419" i="1"/>
  <c r="T1422" i="1"/>
  <c r="T782" i="1"/>
  <c r="T1423" i="1"/>
  <c r="T1446" i="1"/>
  <c r="T1426" i="1"/>
  <c r="T1427" i="1"/>
  <c r="T1428" i="1"/>
  <c r="T1429" i="1"/>
  <c r="T1430" i="1"/>
  <c r="T1431" i="1"/>
  <c r="T1433" i="1"/>
  <c r="T1434" i="1"/>
  <c r="T652" i="1"/>
  <c r="T1435" i="1"/>
  <c r="T1436" i="1"/>
  <c r="T1437" i="1"/>
  <c r="T1438" i="1"/>
  <c r="T1439" i="1"/>
  <c r="T1440" i="1"/>
  <c r="T1441" i="1"/>
  <c r="T1442" i="1"/>
  <c r="T1444" i="1"/>
  <c r="T1445" i="1"/>
  <c r="T1129" i="1"/>
  <c r="T1448" i="1"/>
  <c r="T1447" i="1"/>
  <c r="T1455" i="1"/>
  <c r="T1449" i="1"/>
  <c r="T1450" i="1"/>
  <c r="T1451" i="1"/>
  <c r="T1452" i="1"/>
  <c r="T1453" i="1"/>
  <c r="T1454" i="1"/>
  <c r="T1719" i="1"/>
  <c r="T981" i="1"/>
  <c r="T1456" i="1"/>
  <c r="T1457" i="1"/>
  <c r="T1459" i="1"/>
  <c r="T1971" i="1"/>
  <c r="T1460" i="1"/>
  <c r="T1462" i="1"/>
  <c r="T1463" i="1"/>
  <c r="T1464" i="1"/>
  <c r="T1466" i="1"/>
  <c r="T1468" i="1"/>
  <c r="T833" i="1"/>
  <c r="T1469" i="1"/>
  <c r="T1470" i="1"/>
  <c r="T1471" i="1"/>
  <c r="T1472" i="1"/>
  <c r="T1473" i="1"/>
  <c r="T1474" i="1"/>
  <c r="T1988" i="1"/>
  <c r="T1984" i="1"/>
  <c r="T1475" i="1"/>
  <c r="T1478" i="1"/>
  <c r="T696" i="1"/>
  <c r="T1480" i="1"/>
  <c r="T1482" i="1"/>
  <c r="T1485" i="1"/>
  <c r="T1994" i="1"/>
  <c r="T1486" i="1"/>
  <c r="T1488" i="1"/>
  <c r="T1489" i="1"/>
  <c r="T1491" i="1"/>
  <c r="T1492" i="1"/>
  <c r="T1493" i="1"/>
  <c r="T1322" i="1"/>
  <c r="T1494" i="1"/>
  <c r="T1495" i="1"/>
  <c r="T1496" i="1"/>
  <c r="T1497" i="1"/>
  <c r="T1500" i="1"/>
  <c r="T1501" i="1"/>
  <c r="T1502" i="1"/>
  <c r="T1503" i="1"/>
  <c r="T1504" i="1"/>
  <c r="T2014" i="1"/>
  <c r="T1028" i="1"/>
  <c r="T1505" i="1"/>
  <c r="T1507" i="1"/>
  <c r="T1508" i="1"/>
  <c r="T1509" i="1"/>
  <c r="T1511" i="1"/>
  <c r="T1512" i="1"/>
  <c r="T1513" i="1"/>
  <c r="T1515" i="1"/>
  <c r="T1516" i="1"/>
  <c r="T1518" i="1"/>
  <c r="T765" i="1"/>
  <c r="T1519" i="1"/>
  <c r="T1520" i="1"/>
  <c r="T1522" i="1"/>
  <c r="T1523" i="1"/>
  <c r="T1524" i="1"/>
  <c r="T1526" i="1"/>
  <c r="T2029" i="1"/>
  <c r="T2035" i="1"/>
  <c r="T1527" i="1"/>
  <c r="T2037" i="1"/>
  <c r="T889" i="1"/>
  <c r="T1528" i="1"/>
  <c r="T1529" i="1"/>
  <c r="T1530" i="1"/>
  <c r="T1531" i="1"/>
  <c r="T1532" i="1"/>
  <c r="T1533" i="1"/>
  <c r="T1534" i="1"/>
  <c r="T1535" i="1"/>
  <c r="T1536" i="1"/>
  <c r="T1537" i="1"/>
  <c r="T937" i="1"/>
  <c r="T1538" i="1"/>
  <c r="T1539" i="1"/>
  <c r="T2044" i="1"/>
  <c r="T1541" i="1"/>
  <c r="T2375" i="1"/>
  <c r="T1544" i="1"/>
  <c r="T1545" i="1"/>
  <c r="T1546" i="1"/>
  <c r="T1547" i="1"/>
  <c r="T1548" i="1"/>
  <c r="T766" i="1"/>
  <c r="T1549" i="1"/>
  <c r="T1550" i="1"/>
  <c r="T1551" i="1"/>
  <c r="T1552" i="1"/>
  <c r="T1554" i="1"/>
  <c r="T1555" i="1"/>
  <c r="T1556" i="1"/>
  <c r="T1557" i="1"/>
  <c r="T1558" i="1"/>
  <c r="T1559" i="1"/>
  <c r="T967" i="1"/>
  <c r="T1560" i="1"/>
  <c r="T1563" i="1"/>
  <c r="T1565" i="1"/>
  <c r="T2337" i="1"/>
  <c r="T1566" i="1"/>
  <c r="T1567" i="1"/>
  <c r="T1568" i="1"/>
  <c r="T1569" i="1"/>
  <c r="T2373" i="1"/>
  <c r="T1570" i="1"/>
  <c r="T713" i="1"/>
  <c r="T1571" i="1"/>
  <c r="T1572" i="1"/>
  <c r="T1573" i="1"/>
  <c r="T1574" i="1"/>
  <c r="T1576" i="1"/>
  <c r="T1578" i="1"/>
  <c r="T1579" i="1"/>
  <c r="T1580" i="1"/>
  <c r="T1581" i="1"/>
  <c r="T1582" i="1"/>
  <c r="T714" i="1"/>
  <c r="T1583" i="1"/>
  <c r="T1584" i="1"/>
  <c r="T1586" i="1"/>
  <c r="T1587" i="1"/>
  <c r="T1588" i="1"/>
  <c r="T1590" i="1"/>
  <c r="T1591" i="1"/>
  <c r="T1592" i="1"/>
  <c r="T1593" i="1"/>
  <c r="T1594" i="1"/>
  <c r="T914" i="1"/>
  <c r="T1595" i="1"/>
  <c r="T1596" i="1"/>
  <c r="T1598" i="1"/>
  <c r="T1599" i="1"/>
  <c r="T1600" i="1"/>
  <c r="T1601" i="1"/>
  <c r="T1602" i="1"/>
  <c r="T1603" i="1"/>
  <c r="T1604" i="1"/>
  <c r="T1605" i="1"/>
  <c r="T1432" i="1"/>
  <c r="T1606" i="1"/>
  <c r="T1607" i="1"/>
  <c r="T1608" i="1"/>
  <c r="T1609" i="1"/>
  <c r="T1611" i="1"/>
  <c r="T1612" i="1"/>
  <c r="T1614" i="1"/>
  <c r="T1615" i="1"/>
  <c r="T1616" i="1"/>
  <c r="T1618" i="1"/>
  <c r="T943" i="1"/>
  <c r="T1619" i="1"/>
  <c r="T1620" i="1"/>
  <c r="T1621" i="1"/>
  <c r="T1622" i="1"/>
  <c r="T1624" i="1"/>
  <c r="T1625" i="1"/>
  <c r="T1626" i="1"/>
  <c r="T1627" i="1"/>
  <c r="T1628" i="1"/>
  <c r="T1629" i="1"/>
  <c r="T891" i="1"/>
  <c r="T1630" i="1"/>
  <c r="T1631" i="1"/>
  <c r="T1633" i="1"/>
  <c r="T1634" i="1"/>
  <c r="T1635" i="1"/>
  <c r="T1637" i="1"/>
  <c r="T2380" i="1"/>
  <c r="T1638" i="1"/>
  <c r="T1639" i="1"/>
  <c r="T1640" i="1"/>
  <c r="T646" i="1"/>
  <c r="T1641" i="1"/>
  <c r="T1642" i="1"/>
  <c r="T1644" i="1"/>
  <c r="T1645" i="1"/>
  <c r="T1646" i="1"/>
  <c r="T1647" i="1"/>
  <c r="T1648" i="1"/>
  <c r="T1649" i="1"/>
  <c r="T1650" i="1"/>
  <c r="T2160" i="1"/>
  <c r="T647" i="1"/>
  <c r="T1652" i="1"/>
  <c r="T1653" i="1"/>
  <c r="T1654" i="1"/>
  <c r="T1655" i="1"/>
  <c r="T1656" i="1"/>
  <c r="T1657" i="1"/>
  <c r="T1658" i="1"/>
  <c r="T1659" i="1"/>
  <c r="T1660" i="1"/>
  <c r="T1661" i="1"/>
  <c r="T649" i="1"/>
  <c r="T2171" i="1"/>
  <c r="T1662" i="1"/>
  <c r="T1663" i="1"/>
  <c r="T1664" i="1"/>
  <c r="T1665" i="1"/>
  <c r="T1666" i="1"/>
  <c r="T1667" i="1"/>
  <c r="T1668" i="1"/>
  <c r="T1670" i="1"/>
  <c r="T1671" i="1"/>
  <c r="T679" i="1"/>
  <c r="T1673" i="1"/>
  <c r="T1677" i="1"/>
  <c r="T1679" i="1"/>
  <c r="T1686" i="1"/>
  <c r="T1688" i="1"/>
  <c r="T1689" i="1"/>
  <c r="T1693" i="1"/>
  <c r="T1695" i="1"/>
  <c r="T1696" i="1"/>
  <c r="T1697" i="1"/>
  <c r="T953" i="1"/>
  <c r="T1698" i="1"/>
  <c r="T1699" i="1"/>
  <c r="T1700" i="1"/>
  <c r="T1701" i="1"/>
  <c r="T1702" i="1"/>
  <c r="T1703" i="1"/>
  <c r="T1704" i="1"/>
  <c r="T1705" i="1"/>
  <c r="T1706" i="1"/>
  <c r="T1707" i="1"/>
  <c r="T651" i="1"/>
  <c r="T1708" i="1"/>
  <c r="T1709" i="1"/>
  <c r="T1710" i="1"/>
  <c r="T1711" i="1"/>
  <c r="T1712" i="1"/>
  <c r="T1713" i="1"/>
  <c r="T1714" i="1"/>
  <c r="T1715" i="1"/>
  <c r="T1716" i="1"/>
  <c r="T1718" i="1"/>
  <c r="T707" i="1"/>
  <c r="T1720" i="1"/>
  <c r="T1721" i="1"/>
  <c r="T1722" i="1"/>
  <c r="T1723" i="1"/>
  <c r="T1724" i="1"/>
  <c r="T1725" i="1"/>
  <c r="T1726" i="1"/>
  <c r="T1727" i="1"/>
  <c r="T1728" i="1"/>
  <c r="T1729" i="1"/>
  <c r="T1542" i="1"/>
  <c r="T1730" i="1"/>
  <c r="T1731" i="1"/>
  <c r="T1732" i="1"/>
  <c r="T1733" i="1"/>
  <c r="T1734" i="1"/>
  <c r="T2240" i="1"/>
  <c r="T1735" i="1"/>
  <c r="T1736" i="1"/>
  <c r="T1737" i="1"/>
  <c r="T1738" i="1"/>
  <c r="T1553" i="1"/>
  <c r="T1739" i="1"/>
  <c r="T1740" i="1"/>
  <c r="T1741" i="1"/>
  <c r="T1742" i="1"/>
  <c r="T1743" i="1"/>
  <c r="T1744" i="1"/>
  <c r="T1745" i="1"/>
  <c r="T1746" i="1"/>
  <c r="T1747" i="1"/>
  <c r="T1748" i="1"/>
  <c r="T692" i="1"/>
  <c r="T1749" i="1"/>
  <c r="T1750" i="1"/>
  <c r="T1752" i="1"/>
  <c r="T1753" i="1"/>
  <c r="T1754" i="1"/>
  <c r="T1755" i="1"/>
  <c r="T1756" i="1"/>
  <c r="T1757" i="1"/>
  <c r="T1758" i="1"/>
  <c r="T1759" i="1"/>
  <c r="T1575" i="1"/>
  <c r="T1760" i="1"/>
  <c r="T1761" i="1"/>
  <c r="T1762" i="1"/>
  <c r="T1763" i="1"/>
  <c r="T1764" i="1"/>
  <c r="T1765" i="1"/>
  <c r="T1766" i="1"/>
  <c r="T1767" i="1"/>
  <c r="T1768" i="1"/>
  <c r="T2358" i="1"/>
  <c r="T756" i="1"/>
  <c r="T1770" i="1"/>
  <c r="T1771" i="1"/>
  <c r="T1772" i="1"/>
  <c r="T1773" i="1"/>
  <c r="T1774" i="1"/>
  <c r="T1775" i="1"/>
  <c r="T1776" i="1"/>
  <c r="T1777" i="1"/>
  <c r="T1778" i="1"/>
  <c r="T1779" i="1"/>
  <c r="T1029" i="1"/>
  <c r="T1780" i="1"/>
  <c r="T1781" i="1"/>
  <c r="T1782" i="1"/>
  <c r="T1783" i="1"/>
  <c r="T1784" i="1"/>
  <c r="T1785" i="1"/>
  <c r="T1786" i="1"/>
  <c r="T1787" i="1"/>
  <c r="T1788" i="1"/>
  <c r="T1789" i="1"/>
  <c r="T630" i="1"/>
  <c r="T1790" i="1"/>
  <c r="T1791" i="1"/>
  <c r="T1792" i="1"/>
  <c r="T1794" i="1"/>
  <c r="T1795" i="1"/>
  <c r="T1796" i="1"/>
  <c r="T1797" i="1"/>
  <c r="T1798" i="1"/>
  <c r="T2334" i="1"/>
  <c r="T2379" i="1"/>
  <c r="T832" i="1"/>
  <c r="T2335" i="1"/>
  <c r="T1799" i="1"/>
  <c r="T1800" i="1"/>
  <c r="T1801" i="1"/>
  <c r="T1802" i="1"/>
  <c r="T1803" i="1"/>
  <c r="T1804" i="1"/>
  <c r="T1805" i="1"/>
  <c r="T1806" i="1"/>
  <c r="T1807" i="1"/>
  <c r="T1223" i="1"/>
  <c r="T1808" i="1"/>
  <c r="T1809" i="1"/>
  <c r="T1810" i="1"/>
  <c r="T1811" i="1"/>
  <c r="T1812" i="1"/>
  <c r="T1813" i="1"/>
  <c r="T1814" i="1"/>
  <c r="T1815" i="1"/>
  <c r="T1816" i="1"/>
  <c r="T1817" i="1"/>
  <c r="T1011" i="1"/>
  <c r="T1818" i="1"/>
  <c r="T1819" i="1"/>
  <c r="T1820" i="1"/>
  <c r="T1821" i="1"/>
  <c r="T1822" i="1"/>
  <c r="T1823" i="1"/>
  <c r="T1824" i="1"/>
  <c r="T1825" i="1"/>
  <c r="T1827" i="1"/>
  <c r="T1828" i="1"/>
  <c r="T780" i="1"/>
  <c r="T1829" i="1"/>
  <c r="T1830" i="1"/>
  <c r="T1831" i="1"/>
  <c r="T1832" i="1"/>
  <c r="T1833" i="1"/>
  <c r="T1834" i="1"/>
  <c r="T1835" i="1"/>
  <c r="T1836" i="1"/>
  <c r="T1837" i="1"/>
  <c r="T1838" i="1"/>
  <c r="T923" i="1"/>
  <c r="T1839" i="1"/>
  <c r="T1840" i="1"/>
  <c r="T1841" i="1"/>
  <c r="T1842" i="1"/>
  <c r="T1843" i="1"/>
  <c r="T1844" i="1"/>
  <c r="T1845" i="1"/>
  <c r="T1846" i="1"/>
  <c r="T1847" i="1"/>
  <c r="T1848" i="1"/>
  <c r="T892" i="1"/>
  <c r="T1849" i="1"/>
  <c r="T1850" i="1"/>
  <c r="T1851" i="1"/>
  <c r="T1852" i="1"/>
  <c r="T1855" i="1"/>
  <c r="T1856" i="1"/>
  <c r="T1857" i="1"/>
  <c r="T1858" i="1"/>
  <c r="T1859" i="1"/>
  <c r="T1860" i="1"/>
  <c r="T1098" i="1"/>
  <c r="T1862" i="1"/>
  <c r="T1863" i="1"/>
  <c r="T1864" i="1"/>
  <c r="T1865" i="1"/>
  <c r="T1866" i="1"/>
  <c r="T1867" i="1"/>
  <c r="T1868" i="1"/>
  <c r="T1869" i="1"/>
  <c r="T1870" i="1"/>
  <c r="T1871" i="1"/>
  <c r="T1175" i="1"/>
  <c r="T1872" i="1"/>
  <c r="T1873" i="1"/>
  <c r="T1874" i="1"/>
  <c r="T1875" i="1"/>
  <c r="T1876" i="1"/>
  <c r="T1877" i="1"/>
  <c r="T1878" i="1"/>
  <c r="T1879" i="1"/>
  <c r="T1880" i="1"/>
  <c r="T1881" i="1"/>
  <c r="T873" i="1"/>
  <c r="T1883" i="1"/>
  <c r="T1884" i="1"/>
  <c r="T1885" i="1"/>
  <c r="T1886" i="1"/>
  <c r="T1887" i="1"/>
  <c r="T1888" i="1"/>
  <c r="T1889" i="1"/>
  <c r="T1890" i="1"/>
  <c r="T1891" i="1"/>
  <c r="T1893" i="1"/>
  <c r="T1066" i="1"/>
  <c r="T1895" i="1"/>
  <c r="T1896" i="1"/>
  <c r="T1897" i="1"/>
  <c r="T1898" i="1"/>
  <c r="T1899" i="1"/>
  <c r="T1900" i="1"/>
  <c r="T1901" i="1"/>
  <c r="T1902" i="1"/>
  <c r="T1903" i="1"/>
  <c r="T1904" i="1"/>
  <c r="T658" i="1"/>
  <c r="T1905" i="1"/>
  <c r="T1906" i="1"/>
  <c r="T1907" i="1"/>
  <c r="T1908" i="1"/>
  <c r="T1909" i="1"/>
  <c r="T1910" i="1"/>
  <c r="T1912" i="1"/>
  <c r="T1915" i="1"/>
  <c r="T1916" i="1"/>
  <c r="T1917" i="1"/>
  <c r="T656" i="1"/>
  <c r="T1920" i="1"/>
  <c r="T1922" i="1"/>
  <c r="T1923" i="1"/>
  <c r="T1924" i="1"/>
  <c r="T1925" i="1"/>
  <c r="T1926" i="1"/>
  <c r="T1928" i="1"/>
  <c r="T1929" i="1"/>
  <c r="T1930" i="1"/>
  <c r="T1931" i="1"/>
  <c r="T1751" i="1"/>
  <c r="T1932" i="1"/>
  <c r="T1933" i="1"/>
  <c r="T1934" i="1"/>
  <c r="T1935" i="1"/>
  <c r="T1936" i="1"/>
  <c r="T1937" i="1"/>
  <c r="T1938" i="1"/>
  <c r="T1939" i="1"/>
  <c r="T1940" i="1"/>
  <c r="T1941" i="1"/>
  <c r="T777" i="1"/>
  <c r="T1942" i="1"/>
  <c r="T1943" i="1"/>
  <c r="T1944" i="1"/>
  <c r="T1945" i="1"/>
  <c r="T1946" i="1"/>
  <c r="T1948" i="1"/>
  <c r="T1951" i="1"/>
  <c r="T1952" i="1"/>
  <c r="T1953" i="1"/>
  <c r="T1954" i="1"/>
  <c r="T955" i="1"/>
  <c r="T1955" i="1"/>
  <c r="T1956" i="1"/>
  <c r="T1957" i="1"/>
  <c r="T1958" i="1"/>
  <c r="T1959" i="1"/>
  <c r="T1961" i="1"/>
  <c r="T1962" i="1"/>
  <c r="T1963" i="1"/>
  <c r="T1964" i="1"/>
  <c r="T1965" i="1"/>
  <c r="T767" i="1"/>
  <c r="T1966" i="1"/>
  <c r="T1967" i="1"/>
  <c r="T1969" i="1"/>
  <c r="T1970" i="1"/>
  <c r="T1972" i="1"/>
  <c r="T1973" i="1"/>
  <c r="T1974" i="1"/>
  <c r="T1975" i="1"/>
  <c r="T1976" i="1"/>
  <c r="T1977" i="1"/>
  <c r="T768" i="1"/>
  <c r="T1978" i="1"/>
  <c r="T1979" i="1"/>
  <c r="T1980" i="1"/>
  <c r="T1981" i="1"/>
  <c r="T1982" i="1"/>
  <c r="T1983" i="1"/>
  <c r="T1985" i="1"/>
  <c r="T1986" i="1"/>
  <c r="T1987" i="1"/>
  <c r="T1989" i="1"/>
  <c r="T761" i="1"/>
  <c r="T1990" i="1"/>
  <c r="T1991" i="1"/>
  <c r="T1992" i="1"/>
  <c r="T1995" i="1"/>
  <c r="T1996" i="1"/>
  <c r="T1997" i="1"/>
  <c r="T1998" i="1"/>
  <c r="T1999" i="1"/>
  <c r="T2000" i="1"/>
  <c r="T2001" i="1"/>
  <c r="T1078" i="1"/>
  <c r="T2002" i="1"/>
  <c r="T2003" i="1"/>
  <c r="T2004" i="1"/>
  <c r="T2005" i="1"/>
  <c r="T2006" i="1"/>
  <c r="T2007" i="1"/>
  <c r="T2008" i="1"/>
  <c r="T2009" i="1"/>
  <c r="T2010" i="1"/>
  <c r="T2011" i="1"/>
  <c r="T711" i="1"/>
  <c r="T2013" i="1"/>
  <c r="T2015" i="1"/>
  <c r="T2016" i="1"/>
  <c r="T2018" i="1"/>
  <c r="T2019" i="1"/>
  <c r="T2020" i="1"/>
  <c r="T2021" i="1"/>
  <c r="T2023" i="1"/>
  <c r="T2024" i="1"/>
  <c r="T2025" i="1"/>
  <c r="T655" i="1"/>
  <c r="T2036" i="1"/>
  <c r="T2038" i="1"/>
  <c r="T2039" i="1"/>
  <c r="T2040" i="1"/>
  <c r="T2041" i="1"/>
  <c r="T2042" i="1"/>
  <c r="T2043" i="1"/>
  <c r="T2045" i="1"/>
  <c r="T2046" i="1"/>
  <c r="T2047" i="1"/>
  <c r="T934" i="1"/>
  <c r="T2048" i="1"/>
  <c r="T2049" i="1"/>
  <c r="T2050" i="1"/>
  <c r="T2051" i="1"/>
  <c r="T2060" i="1"/>
  <c r="T2062" i="1"/>
  <c r="T2063" i="1"/>
  <c r="T2066" i="1"/>
  <c r="T2069" i="1"/>
  <c r="T2070" i="1"/>
  <c r="T1861" i="1"/>
  <c r="T2071" i="1"/>
  <c r="T2073" i="1"/>
  <c r="T2076" i="1"/>
  <c r="T2077" i="1"/>
  <c r="T2078" i="1"/>
  <c r="T2079" i="1"/>
  <c r="T2080" i="1"/>
  <c r="T2082" i="1"/>
  <c r="T2084" i="1"/>
  <c r="T2085" i="1"/>
  <c r="T770" i="1"/>
  <c r="T2086" i="1"/>
  <c r="T2089" i="1"/>
  <c r="T2090" i="1"/>
  <c r="T2091" i="1"/>
  <c r="T2092" i="1"/>
  <c r="T2093" i="1"/>
  <c r="T2094" i="1"/>
  <c r="T2095" i="1"/>
  <c r="T2096" i="1"/>
  <c r="T2097" i="1"/>
  <c r="T771" i="1"/>
  <c r="T2098" i="1"/>
  <c r="T2100" i="1"/>
  <c r="T2102" i="1"/>
  <c r="T2105" i="1"/>
  <c r="T2106" i="1"/>
  <c r="T2107" i="1"/>
  <c r="T2108" i="1"/>
  <c r="T2109" i="1"/>
  <c r="T2111" i="1"/>
  <c r="T2112" i="1"/>
  <c r="T1894" i="1"/>
  <c r="T2113" i="1"/>
  <c r="T2118" i="1"/>
  <c r="T2119" i="1"/>
  <c r="T2120" i="1"/>
  <c r="T2121" i="1"/>
  <c r="T2122" i="1"/>
  <c r="T2123" i="1"/>
  <c r="T2125" i="1"/>
  <c r="T2128" i="1"/>
  <c r="T2129" i="1"/>
  <c r="T788" i="1"/>
  <c r="T2130" i="1"/>
  <c r="T2131" i="1"/>
  <c r="T2132" i="1"/>
  <c r="T2133" i="1"/>
  <c r="T2134" i="1"/>
  <c r="T2135" i="1"/>
  <c r="T2136" i="1"/>
  <c r="T2138" i="1"/>
  <c r="T2139" i="1"/>
  <c r="T2140" i="1"/>
  <c r="T954" i="1"/>
  <c r="T2142" i="1"/>
  <c r="T2143" i="1"/>
  <c r="T2144" i="1"/>
  <c r="T2146" i="1"/>
  <c r="T2147" i="1"/>
  <c r="T2148" i="1"/>
  <c r="T2149" i="1"/>
  <c r="T2151" i="1"/>
  <c r="T2155" i="1"/>
  <c r="T2156" i="1"/>
  <c r="T1067" i="1"/>
  <c r="T2157" i="1"/>
  <c r="T2161" i="1"/>
  <c r="T2162" i="1"/>
  <c r="T2163" i="1"/>
  <c r="T2166" i="1"/>
  <c r="T2167" i="1"/>
  <c r="T2170" i="1"/>
  <c r="T2172" i="1"/>
  <c r="T2174" i="1"/>
  <c r="T2175" i="1"/>
  <c r="T841" i="1"/>
  <c r="T2177" i="1"/>
  <c r="T2178" i="1"/>
  <c r="T2180" i="1"/>
  <c r="T2181" i="1"/>
  <c r="T2184" i="1"/>
  <c r="T2185" i="1"/>
  <c r="T2186" i="1"/>
  <c r="T2187" i="1"/>
  <c r="T2188" i="1"/>
  <c r="T2189" i="1"/>
  <c r="T785" i="1"/>
  <c r="T2190" i="1"/>
  <c r="T2191" i="1"/>
  <c r="T2192" i="1"/>
  <c r="T2193" i="1"/>
  <c r="T2194" i="1"/>
  <c r="T2195" i="1"/>
  <c r="T2197" i="1"/>
  <c r="T2200" i="1"/>
  <c r="T2613" i="1"/>
  <c r="T2202" i="1"/>
  <c r="T786" i="1"/>
  <c r="T2203" i="1"/>
  <c r="T2204" i="1"/>
  <c r="T2205" i="1"/>
  <c r="T2206" i="1"/>
  <c r="T2208" i="1"/>
  <c r="T2211" i="1"/>
  <c r="T2212" i="1"/>
  <c r="T2213" i="1"/>
  <c r="T2214" i="1"/>
  <c r="T2216" i="1"/>
  <c r="T772" i="1"/>
  <c r="T2219" i="1"/>
  <c r="T2223" i="1"/>
  <c r="T2224" i="1"/>
  <c r="T2623" i="1"/>
  <c r="T2228" i="1"/>
  <c r="T2229" i="1"/>
  <c r="T2230" i="1"/>
  <c r="T2234" i="1"/>
  <c r="T2235" i="1"/>
  <c r="T2236" i="1"/>
  <c r="T1052" i="1"/>
  <c r="T2239" i="1"/>
  <c r="T2241" i="1"/>
  <c r="T2243" i="1"/>
  <c r="T2244" i="1"/>
  <c r="T2246" i="1"/>
  <c r="T2247" i="1"/>
  <c r="T2665" i="1"/>
  <c r="T2248" i="1"/>
  <c r="T2249" i="1"/>
  <c r="T2250" i="1"/>
  <c r="T1993" i="1"/>
  <c r="T2251" i="1"/>
  <c r="T2253" i="1"/>
  <c r="T2254" i="1"/>
  <c r="T2631" i="1"/>
  <c r="T2632" i="1"/>
  <c r="T2255" i="1"/>
  <c r="T2256" i="1"/>
  <c r="T2259" i="1"/>
  <c r="T2638" i="1"/>
  <c r="T2635" i="1"/>
  <c r="T1152" i="1"/>
  <c r="T2260" i="1"/>
  <c r="T2261" i="1"/>
  <c r="T2265" i="1"/>
  <c r="T2637" i="1"/>
  <c r="T2267" i="1"/>
  <c r="T2270" i="1"/>
  <c r="T1044" i="1"/>
  <c r="T1094" i="1"/>
  <c r="T968" i="1"/>
  <c r="T925" i="1"/>
  <c r="T927" i="1"/>
  <c r="T1675" i="1"/>
  <c r="T2017" i="1"/>
  <c r="T893" i="1"/>
  <c r="T1058" i="1"/>
  <c r="T778" i="1"/>
  <c r="T827" i="1"/>
  <c r="T2022" i="1"/>
  <c r="T839" i="1"/>
  <c r="T844" i="1"/>
  <c r="T1087" i="1"/>
  <c r="T2026" i="1"/>
  <c r="T2027" i="1"/>
  <c r="T2028" i="1"/>
  <c r="T2271" i="1"/>
  <c r="T787" i="1"/>
  <c r="T826" i="1"/>
  <c r="T916" i="1"/>
  <c r="T917" i="1"/>
  <c r="T773" i="1"/>
  <c r="T985" i="1"/>
  <c r="T863" i="1"/>
  <c r="T774" i="1"/>
  <c r="T1050" i="1"/>
  <c r="T924" i="1"/>
  <c r="T997" i="1"/>
  <c r="T1082" i="1"/>
  <c r="T880" i="1"/>
  <c r="T1073" i="1"/>
  <c r="T864" i="1"/>
  <c r="T1012" i="1"/>
  <c r="T918" i="1"/>
  <c r="T1091" i="1"/>
  <c r="T952" i="1"/>
  <c r="T843" i="1"/>
  <c r="T1034" i="1"/>
  <c r="T1054" i="1"/>
  <c r="T2052" i="1"/>
  <c r="T2053" i="1"/>
  <c r="T2054" i="1"/>
  <c r="T2055" i="1"/>
  <c r="T2056" i="1"/>
  <c r="T2057" i="1"/>
  <c r="T2058" i="1"/>
  <c r="T2059" i="1"/>
  <c r="T987" i="1"/>
  <c r="T2061" i="1"/>
  <c r="T1311" i="1"/>
  <c r="T845" i="1"/>
  <c r="T2064" i="1"/>
  <c r="T2065" i="1"/>
  <c r="T1079" i="1"/>
  <c r="T2067" i="1"/>
  <c r="T2068" i="1"/>
  <c r="T986" i="1"/>
  <c r="T1051" i="1"/>
  <c r="T1090" i="1"/>
  <c r="T2072" i="1"/>
  <c r="T1086" i="1"/>
  <c r="T994" i="1"/>
  <c r="T2075" i="1"/>
  <c r="T1097" i="1"/>
  <c r="T1246" i="1"/>
  <c r="T1221" i="1"/>
  <c r="T1172" i="1"/>
  <c r="T1100" i="1"/>
  <c r="T2081" i="1"/>
  <c r="T1042" i="1"/>
  <c r="T2083" i="1"/>
  <c r="T1123" i="1"/>
  <c r="T1228" i="1"/>
  <c r="T1224" i="1"/>
  <c r="T2087" i="1"/>
  <c r="T2088" i="1"/>
  <c r="T1919" i="1"/>
  <c r="T1209" i="1"/>
  <c r="T1124" i="1"/>
  <c r="T1133" i="1"/>
  <c r="T1107" i="1"/>
  <c r="T1036" i="1"/>
  <c r="T1564" i="1"/>
  <c r="T1185" i="1"/>
  <c r="T1161" i="1"/>
  <c r="T1163" i="1"/>
  <c r="T2099" i="1"/>
  <c r="T1577" i="1"/>
  <c r="T2101" i="1"/>
  <c r="T1300" i="1"/>
  <c r="T2103" i="1"/>
  <c r="T2104" i="1"/>
  <c r="T1170" i="1"/>
  <c r="T1196" i="1"/>
  <c r="T1197" i="1"/>
  <c r="T1166" i="1"/>
  <c r="T1177" i="1"/>
  <c r="T2110" i="1"/>
  <c r="T1178" i="1"/>
  <c r="T1077" i="1"/>
  <c r="T1267" i="1"/>
  <c r="T2114" i="1"/>
  <c r="T2115" i="1"/>
  <c r="T2116" i="1"/>
  <c r="T2117" i="1"/>
  <c r="T1243" i="1"/>
  <c r="T1140" i="1"/>
  <c r="T1195" i="1"/>
  <c r="T1230" i="1"/>
  <c r="T1219" i="1"/>
  <c r="T1921" i="1"/>
  <c r="T2124" i="1"/>
  <c r="T1213" i="1"/>
  <c r="T2126" i="1"/>
  <c r="T2127" i="1"/>
  <c r="T1256" i="1"/>
  <c r="T1676" i="1"/>
  <c r="T1179" i="1"/>
  <c r="T1678" i="1"/>
  <c r="T1208" i="1"/>
  <c r="T2327" i="1"/>
  <c r="T1252" i="1"/>
  <c r="T2273" i="1"/>
  <c r="T1080" i="1"/>
  <c r="T1680" i="1"/>
  <c r="T1681" i="1"/>
  <c r="T1092" i="1"/>
  <c r="T1093" i="1"/>
  <c r="T2141" i="1"/>
  <c r="T1206" i="1"/>
  <c r="T1101" i="1"/>
  <c r="T1927" i="1"/>
  <c r="T2145" i="1"/>
  <c r="T2867" i="1"/>
  <c r="T1134" i="1"/>
  <c r="T1227" i="1"/>
  <c r="T1540" i="1"/>
  <c r="T2150" i="1"/>
  <c r="T1153" i="1"/>
  <c r="T2152" i="1"/>
  <c r="T2153" i="1"/>
  <c r="T2154" i="1"/>
  <c r="T1284" i="1"/>
  <c r="T1260" i="1"/>
  <c r="T1222" i="1"/>
  <c r="T2158" i="1"/>
  <c r="T2159" i="1"/>
  <c r="T1231" i="1"/>
  <c r="T1232" i="1"/>
  <c r="T1234" i="1"/>
  <c r="T1235" i="1"/>
  <c r="T2164" i="1"/>
  <c r="T2165" i="1"/>
  <c r="T1262" i="1"/>
  <c r="T1132" i="1"/>
  <c r="T2168" i="1"/>
  <c r="T2169" i="1"/>
  <c r="T1135" i="1"/>
  <c r="T1253" i="1"/>
  <c r="T1255" i="1"/>
  <c r="T2173" i="1"/>
  <c r="T1104" i="1"/>
  <c r="T1201" i="1"/>
  <c r="T2176" i="1"/>
  <c r="T1263" i="1"/>
  <c r="T1264" i="1"/>
  <c r="T2179" i="1"/>
  <c r="T1112" i="1"/>
  <c r="T1167" i="1"/>
  <c r="T1113" i="1"/>
  <c r="T1115" i="1"/>
  <c r="T1116" i="1"/>
  <c r="T1168" i="1"/>
  <c r="T1169" i="1"/>
  <c r="T1117" i="1"/>
  <c r="T1119" i="1"/>
  <c r="T1120" i="1"/>
  <c r="T1121" i="1"/>
  <c r="T1122" i="1"/>
  <c r="T1137" i="1"/>
  <c r="T1366" i="1"/>
  <c r="T1367" i="1"/>
  <c r="T1216" i="1"/>
  <c r="T2196" i="1"/>
  <c r="T1476" i="1"/>
  <c r="T2198" i="1"/>
  <c r="T2199" i="1"/>
  <c r="T1368" i="1"/>
  <c r="T2201" i="1"/>
  <c r="T1183" i="1"/>
  <c r="T1265" i="1"/>
  <c r="T1157" i="1"/>
  <c r="T1158" i="1"/>
  <c r="T1142" i="1"/>
  <c r="T2207" i="1"/>
  <c r="T1271" i="1"/>
  <c r="T2209" i="1"/>
  <c r="T2210" i="1"/>
  <c r="T1204" i="1"/>
  <c r="T1682" i="1"/>
  <c r="T1365" i="1"/>
  <c r="T1205" i="1"/>
  <c r="T2215" i="1"/>
  <c r="T2382" i="1"/>
  <c r="T2217" i="1"/>
  <c r="T2218" i="1"/>
  <c r="T1165" i="1"/>
  <c r="T1388" i="1"/>
  <c r="T2221" i="1"/>
  <c r="T2222" i="1"/>
  <c r="T1683" i="1"/>
  <c r="T1171" i="1"/>
  <c r="T2225" i="1"/>
  <c r="T2226" i="1"/>
  <c r="T2227" i="1"/>
  <c r="T1285" i="1"/>
  <c r="T1355" i="1"/>
  <c r="T1274" i="1"/>
  <c r="T2231" i="1"/>
  <c r="T2232" i="1"/>
  <c r="T2233" i="1"/>
  <c r="T1307" i="1"/>
  <c r="T1220" i="1"/>
  <c r="T1356" i="1"/>
  <c r="T2237" i="1"/>
  <c r="T2238" i="1"/>
  <c r="T1345" i="1"/>
  <c r="T2030" i="1"/>
  <c r="T2031" i="1"/>
  <c r="T2242" i="1"/>
  <c r="T1247" i="1"/>
  <c r="T2274" i="1"/>
  <c r="T2245" i="1"/>
  <c r="T1331" i="1"/>
  <c r="T1257" i="1"/>
  <c r="T1258" i="1"/>
  <c r="T1210" i="1"/>
  <c r="T1211" i="1"/>
  <c r="T1238" i="1"/>
  <c r="T2252" i="1"/>
  <c r="T1180" i="1"/>
  <c r="T1333" i="1"/>
  <c r="T1499" i="1"/>
  <c r="T1278" i="1"/>
  <c r="T2257" i="1"/>
  <c r="T2258" i="1"/>
  <c r="T1194" i="1"/>
  <c r="T1589" i="1"/>
  <c r="T1525" i="1"/>
  <c r="T2262" i="1"/>
  <c r="T2263" i="1"/>
  <c r="T2264" i="1"/>
  <c r="T2032" i="1"/>
  <c r="T2266" i="1"/>
  <c r="T2220" i="1"/>
  <c r="T2268" i="1"/>
  <c r="T2269" i="1"/>
  <c r="T1960" i="1"/>
  <c r="T1458" i="1"/>
  <c r="T2272" i="1"/>
  <c r="T2276" i="1"/>
  <c r="T1684" i="1"/>
  <c r="T2275" i="1"/>
  <c r="T1685" i="1"/>
  <c r="T1461" i="1"/>
  <c r="T1242" i="1"/>
  <c r="T2279" i="1"/>
  <c r="T1421" i="1"/>
  <c r="T2281" i="1"/>
  <c r="T2282" i="1"/>
  <c r="T2137" i="1"/>
  <c r="T2182" i="1"/>
  <c r="T2033" i="1"/>
  <c r="T2286" i="1"/>
  <c r="T1377" i="1"/>
  <c r="T1286" i="1"/>
  <c r="T1289" i="1"/>
  <c r="T1293" i="1"/>
  <c r="T1295" i="1"/>
  <c r="T2292" i="1"/>
  <c r="T2277" i="1"/>
  <c r="T2294" i="1"/>
  <c r="T2295" i="1"/>
  <c r="T1350" i="1"/>
  <c r="T1313" i="1"/>
  <c r="T2298" i="1"/>
  <c r="T2299" i="1"/>
  <c r="T2300" i="1"/>
  <c r="T2301" i="1"/>
  <c r="T2302" i="1"/>
  <c r="T2303" i="1"/>
  <c r="T2278" i="1"/>
  <c r="T1585" i="1"/>
  <c r="T1244" i="1"/>
  <c r="T2307" i="1"/>
  <c r="T2308" i="1"/>
  <c r="T2309" i="1"/>
  <c r="T2310" i="1"/>
  <c r="T2311" i="1"/>
  <c r="T2312" i="1"/>
  <c r="T1344" i="1"/>
  <c r="T2314" i="1"/>
  <c r="T1947" i="1"/>
  <c r="T1911" i="1"/>
  <c r="T1632" i="1"/>
  <c r="T1636" i="1"/>
  <c r="T2319" i="1"/>
  <c r="T1483" i="1"/>
  <c r="T2321" i="1"/>
  <c r="T1674" i="1"/>
  <c r="T1386" i="1"/>
  <c r="T2324" i="1"/>
  <c r="T2325" i="1"/>
  <c r="T2326" i="1"/>
  <c r="T1913" i="1"/>
  <c r="T2280" i="1"/>
  <c r="T2329" i="1"/>
  <c r="T2330" i="1"/>
  <c r="T2331" i="1"/>
  <c r="T2332" i="1"/>
  <c r="T1623" i="1"/>
  <c r="T1669" i="1"/>
  <c r="T1259" i="1"/>
  <c r="T2336" i="1"/>
  <c r="T2034" i="1"/>
  <c r="T2338" i="1"/>
  <c r="T2339" i="1"/>
  <c r="T2340" i="1"/>
  <c r="T2341" i="1"/>
  <c r="T1543" i="1"/>
  <c r="T1687" i="1"/>
  <c r="T1487" i="1"/>
  <c r="T1690" i="1"/>
  <c r="T1691" i="1"/>
  <c r="T1692" i="1"/>
  <c r="T2183" i="1"/>
  <c r="T2349" i="1"/>
  <c r="T2350" i="1"/>
  <c r="T1949" i="1"/>
  <c r="T2352" i="1"/>
  <c r="T2353" i="1"/>
  <c r="T2389" i="1"/>
  <c r="T2355" i="1"/>
  <c r="T2356" i="1"/>
  <c r="T1914" i="1"/>
  <c r="T1268" i="1"/>
  <c r="T2359" i="1"/>
  <c r="T2360" i="1"/>
  <c r="T2361" i="1"/>
  <c r="T1465" i="1"/>
  <c r="T1892" i="1"/>
  <c r="T2364" i="1"/>
  <c r="T1467" i="1"/>
  <c r="T2366" i="1"/>
  <c r="T2283" i="1"/>
  <c r="T1081" i="1"/>
  <c r="T1083" i="1"/>
  <c r="T2284" i="1"/>
  <c r="T2285" i="1"/>
  <c r="T2287" i="1"/>
  <c r="T2288" i="1"/>
  <c r="T2289" i="1"/>
  <c r="T2290" i="1"/>
  <c r="T2291" i="1"/>
  <c r="T2293" i="1"/>
  <c r="T2296" i="1"/>
  <c r="T2297" i="1"/>
  <c r="T2304" i="1"/>
  <c r="T2305" i="1"/>
  <c r="T2306" i="1"/>
  <c r="T2313" i="1"/>
  <c r="T2315" i="1"/>
  <c r="T2316" i="1"/>
  <c r="T1150" i="1"/>
  <c r="T1154" i="1"/>
  <c r="T2317" i="1"/>
  <c r="T2318" i="1"/>
  <c r="T2320" i="1"/>
  <c r="T2322" i="1"/>
  <c r="T2323" i="1"/>
  <c r="T2328" i="1"/>
  <c r="T2333" i="1"/>
  <c r="T2342" i="1"/>
  <c r="T2343" i="1"/>
  <c r="T1186" i="1"/>
  <c r="T1291" i="1"/>
  <c r="T2344" i="1"/>
  <c r="T2345" i="1"/>
  <c r="T2346" i="1"/>
  <c r="T2347" i="1"/>
  <c r="T2348" i="1"/>
  <c r="T2351" i="1"/>
  <c r="T2354" i="1"/>
  <c r="T2357" i="1"/>
  <c r="T2362" i="1"/>
  <c r="T2363" i="1"/>
  <c r="T2365" i="1"/>
  <c r="T2367" i="1"/>
  <c r="T2368" i="1"/>
  <c r="T2369" i="1"/>
  <c r="T2370" i="1"/>
  <c r="T2371" i="1"/>
  <c r="T2372" i="1"/>
  <c r="T2374" i="1"/>
  <c r="T1149" i="1"/>
  <c r="T2376" i="1"/>
  <c r="T2377" i="1"/>
  <c r="T2378" i="1"/>
  <c r="T2381" i="1"/>
  <c r="T2383" i="1"/>
  <c r="T2384" i="1"/>
  <c r="T2385" i="1"/>
  <c r="T2386" i="1"/>
  <c r="T2387" i="1"/>
  <c r="T2388"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1239" i="1"/>
  <c r="T2424" i="1"/>
  <c r="T2425" i="1"/>
  <c r="T2426" i="1"/>
  <c r="T2427" i="1"/>
  <c r="T2428" i="1"/>
  <c r="T2429" i="1"/>
  <c r="T2430" i="1"/>
  <c r="T2431" i="1"/>
  <c r="T2432" i="1"/>
  <c r="T1330" i="1"/>
  <c r="T2433" i="1"/>
  <c r="T1335" i="1"/>
  <c r="T1334"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1383" i="1"/>
  <c r="T2469" i="1"/>
  <c r="T2470" i="1"/>
  <c r="T2471" i="1"/>
  <c r="T2472" i="1"/>
  <c r="T2473" i="1"/>
  <c r="T2474" i="1"/>
  <c r="T2475" i="1"/>
  <c r="T2476" i="1"/>
  <c r="T2477" i="1"/>
  <c r="T2478" i="1"/>
  <c r="T2479" i="1"/>
  <c r="T2480" i="1"/>
  <c r="T2481" i="1"/>
  <c r="T2482" i="1"/>
  <c r="T2483" i="1"/>
  <c r="T2484" i="1"/>
  <c r="T2485" i="1"/>
  <c r="T1397" i="1"/>
  <c r="T1398" i="1"/>
  <c r="T2486" i="1"/>
  <c r="T2487" i="1"/>
  <c r="T2488" i="1"/>
  <c r="T1407"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1613" i="1"/>
  <c r="T2512" i="1"/>
  <c r="T1425"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147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1484" i="1"/>
  <c r="T2564" i="1"/>
  <c r="T2565" i="1"/>
  <c r="T2566" i="1"/>
  <c r="T2567" i="1"/>
  <c r="T1490" i="1"/>
  <c r="T1617" i="1"/>
  <c r="T2568" i="1"/>
  <c r="T2569" i="1"/>
  <c r="T2570" i="1"/>
  <c r="T2571" i="1"/>
  <c r="T2572" i="1"/>
  <c r="T2573" i="1"/>
  <c r="T2574" i="1"/>
  <c r="T2575" i="1"/>
  <c r="T1506" i="1"/>
  <c r="T2576" i="1"/>
  <c r="T2577" i="1"/>
  <c r="T2578" i="1"/>
  <c r="T2579" i="1"/>
  <c r="T2580" i="1"/>
  <c r="T2581" i="1"/>
  <c r="T2582" i="1"/>
  <c r="T1510" i="1"/>
  <c r="T2583" i="1"/>
  <c r="T1498" i="1"/>
  <c r="T2584" i="1"/>
  <c r="T2585" i="1"/>
  <c r="T2586" i="1"/>
  <c r="T2587" i="1"/>
  <c r="T2588" i="1"/>
  <c r="T2589" i="1"/>
  <c r="T2590" i="1"/>
  <c r="T2591" i="1"/>
  <c r="T2592" i="1"/>
  <c r="T2593" i="1"/>
  <c r="T2594" i="1"/>
  <c r="T2595" i="1"/>
  <c r="T2596" i="1"/>
  <c r="T2597" i="1"/>
  <c r="T2598" i="1"/>
  <c r="T2599" i="1"/>
  <c r="T2600" i="1"/>
  <c r="T2601" i="1"/>
  <c r="T1651" i="1"/>
  <c r="T2602" i="1"/>
  <c r="T2603" i="1"/>
  <c r="T2604" i="1"/>
  <c r="T2605" i="1"/>
  <c r="T2606" i="1"/>
  <c r="T2607" i="1"/>
  <c r="T2608" i="1"/>
  <c r="T2609" i="1"/>
  <c r="T2610" i="1"/>
  <c r="T1597" i="1"/>
  <c r="T2611" i="1"/>
  <c r="T2612" i="1"/>
  <c r="T2614" i="1"/>
  <c r="T2615" i="1"/>
  <c r="T2616" i="1"/>
  <c r="T2617" i="1"/>
  <c r="T2618" i="1"/>
  <c r="T2619" i="1"/>
  <c r="T2620" i="1"/>
  <c r="T2621" i="1"/>
  <c r="T2622" i="1"/>
  <c r="T2624" i="1"/>
  <c r="T2625" i="1"/>
  <c r="T2626" i="1"/>
  <c r="T2627" i="1"/>
  <c r="T2628" i="1"/>
  <c r="T2629" i="1"/>
  <c r="T2630" i="1"/>
  <c r="T2633" i="1"/>
  <c r="T2634" i="1"/>
  <c r="T2636" i="1"/>
  <c r="T1514" i="1"/>
  <c r="T2639" i="1"/>
  <c r="T2640" i="1"/>
  <c r="T2641" i="1"/>
  <c r="T2642" i="1"/>
  <c r="T1672" i="1"/>
  <c r="T2643" i="1"/>
  <c r="T2644" i="1"/>
  <c r="T2645" i="1"/>
  <c r="T2646" i="1"/>
  <c r="T2647" i="1"/>
  <c r="T2648" i="1"/>
  <c r="T2649" i="1"/>
  <c r="T2650" i="1"/>
  <c r="T2651" i="1"/>
  <c r="T2652" i="1"/>
  <c r="T2653" i="1"/>
  <c r="T2654" i="1"/>
  <c r="T2655" i="1"/>
  <c r="T2656" i="1"/>
  <c r="T2657" i="1"/>
  <c r="T2658" i="1"/>
  <c r="T2659" i="1"/>
  <c r="T2660" i="1"/>
  <c r="T2661" i="1"/>
  <c r="T1694" i="1"/>
  <c r="T2662" i="1"/>
  <c r="T2663" i="1"/>
  <c r="T2664" i="1"/>
  <c r="T2666" i="1"/>
  <c r="T2667" i="1"/>
  <c r="T2668" i="1"/>
  <c r="T2669" i="1"/>
  <c r="T2670" i="1"/>
  <c r="T2671" i="1"/>
  <c r="T2672" i="1"/>
  <c r="T2673" i="1"/>
  <c r="T2674" i="1"/>
  <c r="T2675" i="1"/>
  <c r="T2676" i="1"/>
  <c r="T2677" i="1"/>
  <c r="T2678" i="1"/>
  <c r="T2679" i="1"/>
  <c r="T2680" i="1"/>
  <c r="T2681" i="1"/>
  <c r="T2682" i="1"/>
  <c r="T2683" i="1"/>
  <c r="T2684" i="1"/>
  <c r="T2685" i="1"/>
  <c r="T2686" i="1"/>
  <c r="T2687" i="1"/>
  <c r="T1561" i="1"/>
  <c r="T2688" i="1"/>
  <c r="T1643" i="1"/>
  <c r="T2689" i="1"/>
  <c r="T2690" i="1"/>
  <c r="T2691" i="1"/>
  <c r="T2692" i="1"/>
  <c r="T2693" i="1"/>
  <c r="T2694" i="1"/>
  <c r="T2695" i="1"/>
  <c r="T2696" i="1"/>
  <c r="T2697" i="1"/>
  <c r="T2698" i="1"/>
  <c r="T2699" i="1"/>
  <c r="T2700" i="1"/>
  <c r="T2701" i="1"/>
  <c r="T2702" i="1"/>
  <c r="T2703" i="1"/>
  <c r="T2704" i="1"/>
  <c r="T2705" i="1"/>
  <c r="T2706" i="1"/>
  <c r="T2707" i="1"/>
  <c r="T1562" i="1"/>
  <c r="T1610" i="1"/>
  <c r="T2708" i="1"/>
  <c r="T2709" i="1"/>
  <c r="T2710" i="1"/>
  <c r="T2711" i="1"/>
  <c r="T2712" i="1"/>
  <c r="T2713" i="1"/>
  <c r="T2714" i="1"/>
  <c r="T2715" i="1"/>
  <c r="T2716" i="1"/>
  <c r="T2717" i="1"/>
  <c r="T2718" i="1"/>
  <c r="T2719" i="1"/>
  <c r="T2720" i="1"/>
  <c r="T2721" i="1"/>
  <c r="T2722" i="1"/>
  <c r="T1717" i="1"/>
  <c r="T2723" i="1"/>
  <c r="T1882" i="1"/>
  <c r="T2724" i="1"/>
  <c r="T2725" i="1"/>
  <c r="T2726" i="1"/>
  <c r="T2727" i="1"/>
  <c r="T2728" i="1"/>
  <c r="T2729" i="1"/>
  <c r="T2730" i="1"/>
  <c r="T1950" i="1"/>
  <c r="T2731" i="1"/>
  <c r="T2733" i="1"/>
  <c r="T2734" i="1"/>
  <c r="T2735" i="1"/>
  <c r="T2738" i="1"/>
  <c r="T2739" i="1"/>
  <c r="T2744" i="1"/>
  <c r="T2752" i="1"/>
  <c r="T2754" i="1"/>
  <c r="T2760" i="1"/>
  <c r="T2770" i="1"/>
  <c r="T2772" i="1"/>
  <c r="T2773" i="1"/>
  <c r="T2775" i="1"/>
  <c r="T2776" i="1"/>
  <c r="T2779" i="1"/>
  <c r="T2780" i="1"/>
  <c r="T2781" i="1"/>
  <c r="T2782" i="1"/>
  <c r="T2788" i="1"/>
  <c r="T2789" i="1"/>
  <c r="T2793" i="1"/>
  <c r="T2794" i="1"/>
  <c r="T2800" i="1"/>
  <c r="T2801" i="1"/>
  <c r="T2802" i="1"/>
  <c r="T2805" i="1"/>
  <c r="T2808" i="1"/>
  <c r="T2810" i="1"/>
  <c r="T2812" i="1"/>
  <c r="T2813" i="1"/>
  <c r="T2817" i="1"/>
  <c r="T2818" i="1"/>
  <c r="T2819" i="1"/>
  <c r="T2820" i="1"/>
  <c r="T2822" i="1"/>
  <c r="T2826" i="1"/>
  <c r="T2827" i="1"/>
  <c r="T2828" i="1"/>
  <c r="T2829" i="1"/>
  <c r="T2830" i="1"/>
  <c r="T2831" i="1"/>
  <c r="T2832" i="1"/>
  <c r="T2833" i="1"/>
  <c r="T1918" i="1"/>
  <c r="T2074" i="1"/>
  <c r="T2836" i="1"/>
  <c r="T2837" i="1"/>
  <c r="T2838" i="1"/>
  <c r="T2839" i="1"/>
  <c r="T2840" i="1"/>
  <c r="T2841" i="1"/>
  <c r="T2842" i="1"/>
  <c r="T2843" i="1"/>
  <c r="T2844" i="1"/>
  <c r="T2845" i="1"/>
  <c r="T2846" i="1"/>
  <c r="T2847" i="1"/>
  <c r="T577" i="1"/>
  <c r="T578" i="1"/>
  <c r="T2850" i="1"/>
  <c r="T757" i="1"/>
  <c r="T758" i="1"/>
  <c r="T817" i="1"/>
  <c r="T819" i="1"/>
  <c r="T995" i="1"/>
  <c r="T1089" i="1"/>
  <c r="T1401" i="1"/>
  <c r="T1403" i="1"/>
  <c r="T1410" i="1"/>
  <c r="T858" i="1"/>
  <c r="T1420" i="1"/>
  <c r="T861" i="1"/>
  <c r="T1056" i="1"/>
  <c r="T2864" i="1"/>
  <c r="T693" i="1"/>
  <c r="T1145" i="1"/>
  <c r="T1138" i="1"/>
  <c r="T2868" i="1"/>
  <c r="T2869" i="1"/>
  <c r="T3" i="1"/>
  <c r="S4" i="1"/>
  <c r="S2732" i="1"/>
  <c r="S6" i="1"/>
  <c r="S7" i="1"/>
  <c r="S16" i="1"/>
  <c r="S9" i="1"/>
  <c r="S10" i="1"/>
  <c r="S133" i="1"/>
  <c r="S12" i="1"/>
  <c r="S78" i="1"/>
  <c r="S157" i="1"/>
  <c r="S2736" i="1"/>
  <c r="S124" i="1"/>
  <c r="S17" i="1"/>
  <c r="S18" i="1"/>
  <c r="S19" i="1"/>
  <c r="S20" i="1"/>
  <c r="S21" i="1"/>
  <c r="S22" i="1"/>
  <c r="S23" i="1"/>
  <c r="S24" i="1"/>
  <c r="S25" i="1"/>
  <c r="S26" i="1"/>
  <c r="S2737" i="1"/>
  <c r="S2740" i="1"/>
  <c r="S60" i="1"/>
  <c r="S61" i="1"/>
  <c r="S31" i="1"/>
  <c r="S109" i="1"/>
  <c r="S33" i="1"/>
  <c r="S34" i="1"/>
  <c r="S2741" i="1"/>
  <c r="S36" i="1"/>
  <c r="S37" i="1"/>
  <c r="S2742" i="1"/>
  <c r="S159" i="1"/>
  <c r="S40" i="1"/>
  <c r="S41" i="1"/>
  <c r="S42" i="1"/>
  <c r="S43" i="1"/>
  <c r="S59" i="1"/>
  <c r="S45" i="1"/>
  <c r="S2743" i="1"/>
  <c r="S165" i="1"/>
  <c r="S2745" i="1"/>
  <c r="S49" i="1"/>
  <c r="S2746" i="1"/>
  <c r="S108" i="1"/>
  <c r="S2747" i="1"/>
  <c r="S2748" i="1"/>
  <c r="S54" i="1"/>
  <c r="S55" i="1"/>
  <c r="S56" i="1"/>
  <c r="S57" i="1"/>
  <c r="S58" i="1"/>
  <c r="S2749" i="1"/>
  <c r="S150" i="1"/>
  <c r="S5" i="1"/>
  <c r="S62" i="1"/>
  <c r="S2750" i="1"/>
  <c r="S2751" i="1"/>
  <c r="S65" i="1"/>
  <c r="S2753" i="1"/>
  <c r="S67" i="1"/>
  <c r="S2755" i="1"/>
  <c r="S75" i="1"/>
  <c r="S70" i="1"/>
  <c r="S71" i="1"/>
  <c r="S72" i="1"/>
  <c r="S64" i="1"/>
  <c r="S2756" i="1"/>
  <c r="S2757" i="1"/>
  <c r="S2758" i="1"/>
  <c r="S2759" i="1"/>
  <c r="S2761" i="1"/>
  <c r="S79" i="1"/>
  <c r="S93" i="1"/>
  <c r="S2762" i="1"/>
  <c r="S82" i="1"/>
  <c r="S83" i="1"/>
  <c r="S2763" i="1"/>
  <c r="S94" i="1"/>
  <c r="S2764" i="1"/>
  <c r="S2765" i="1"/>
  <c r="S88" i="1"/>
  <c r="S95" i="1"/>
  <c r="S185" i="1"/>
  <c r="S91" i="1"/>
  <c r="S194" i="1"/>
  <c r="S2766" i="1"/>
  <c r="S2767" i="1"/>
  <c r="S2768" i="1"/>
  <c r="S2769" i="1"/>
  <c r="S2771" i="1"/>
  <c r="S98" i="1"/>
  <c r="S190" i="1"/>
  <c r="S144" i="1"/>
  <c r="S130" i="1"/>
  <c r="S110" i="1"/>
  <c r="S2774" i="1"/>
  <c r="S2777" i="1"/>
  <c r="S105" i="1"/>
  <c r="S2778" i="1"/>
  <c r="S107" i="1"/>
  <c r="S2783" i="1"/>
  <c r="S2784" i="1"/>
  <c r="S2785" i="1"/>
  <c r="S111" i="1"/>
  <c r="S127" i="1"/>
  <c r="S2786" i="1"/>
  <c r="S2787" i="1"/>
  <c r="S191" i="1"/>
  <c r="S2790" i="1"/>
  <c r="S68" i="1"/>
  <c r="S69" i="1"/>
  <c r="S2791" i="1"/>
  <c r="S2792" i="1"/>
  <c r="S2795" i="1"/>
  <c r="S2796" i="1"/>
  <c r="S2797" i="1"/>
  <c r="S2798" i="1"/>
  <c r="S2799" i="1"/>
  <c r="S126" i="1"/>
  <c r="S2803" i="1"/>
  <c r="S89" i="1"/>
  <c r="S29" i="1"/>
  <c r="S2804" i="1"/>
  <c r="S48" i="1"/>
  <c r="S2806" i="1"/>
  <c r="S2807" i="1"/>
  <c r="S134" i="1"/>
  <c r="S135" i="1"/>
  <c r="S136" i="1"/>
  <c r="S2809" i="1"/>
  <c r="S138" i="1"/>
  <c r="S2811" i="1"/>
  <c r="S140" i="1"/>
  <c r="S2814" i="1"/>
  <c r="S142" i="1"/>
  <c r="S143" i="1"/>
  <c r="S2815" i="1"/>
  <c r="S2816" i="1"/>
  <c r="S85" i="1"/>
  <c r="S2821" i="1"/>
  <c r="S2823" i="1"/>
  <c r="S2824" i="1"/>
  <c r="S2825" i="1"/>
  <c r="S151" i="1"/>
  <c r="S2834" i="1"/>
  <c r="S153" i="1"/>
  <c r="S38" i="1"/>
  <c r="S155" i="1"/>
  <c r="S156" i="1"/>
  <c r="S2835" i="1"/>
  <c r="S160" i="1"/>
  <c r="S145" i="1"/>
  <c r="S76" i="1"/>
  <c r="S161" i="1"/>
  <c r="S162" i="1"/>
  <c r="S163" i="1"/>
  <c r="S164" i="1"/>
  <c r="S15" i="1"/>
  <c r="S39" i="1"/>
  <c r="S167" i="1"/>
  <c r="S168" i="1"/>
  <c r="S8" i="1"/>
  <c r="S11" i="1"/>
  <c r="S13" i="1"/>
  <c r="S73" i="1"/>
  <c r="S14" i="1"/>
  <c r="S50" i="1"/>
  <c r="S2848" i="1"/>
  <c r="S176" i="1"/>
  <c r="S177" i="1"/>
  <c r="S2849" i="1"/>
  <c r="S179" i="1"/>
  <c r="S2851" i="1"/>
  <c r="S2852" i="1"/>
  <c r="S2853" i="1"/>
  <c r="S2854" i="1"/>
  <c r="S2855" i="1"/>
  <c r="S2856" i="1"/>
  <c r="S46" i="1"/>
  <c r="S2857" i="1"/>
  <c r="S188" i="1"/>
  <c r="S117" i="1"/>
  <c r="S32" i="1"/>
  <c r="S51" i="1"/>
  <c r="S30" i="1"/>
  <c r="S47" i="1"/>
  <c r="S74" i="1"/>
  <c r="S195" i="1"/>
  <c r="S196" i="1"/>
  <c r="S90" i="1"/>
  <c r="S92" i="1"/>
  <c r="S28" i="1"/>
  <c r="S52" i="1"/>
  <c r="S201" i="1"/>
  <c r="S27" i="1"/>
  <c r="S203" i="1"/>
  <c r="S123" i="1"/>
  <c r="S205" i="1"/>
  <c r="S2858" i="1"/>
  <c r="S35" i="1"/>
  <c r="S208" i="1"/>
  <c r="S209" i="1"/>
  <c r="S210" i="1"/>
  <c r="S211" i="1"/>
  <c r="S212" i="1"/>
  <c r="S213" i="1"/>
  <c r="S128" i="1"/>
  <c r="S129" i="1"/>
  <c r="S44" i="1"/>
  <c r="S2859" i="1"/>
  <c r="S218" i="1"/>
  <c r="S66" i="1"/>
  <c r="S146" i="1"/>
  <c r="S221" i="1"/>
  <c r="S222" i="1"/>
  <c r="S223" i="1"/>
  <c r="S120" i="1"/>
  <c r="S225" i="1"/>
  <c r="S226" i="1"/>
  <c r="S53" i="1"/>
  <c r="S228" i="1"/>
  <c r="S2860" i="1"/>
  <c r="S63" i="1"/>
  <c r="S231" i="1"/>
  <c r="S202" i="1"/>
  <c r="S233" i="1"/>
  <c r="S119" i="1"/>
  <c r="S2861" i="1"/>
  <c r="S86" i="1"/>
  <c r="S229" i="1"/>
  <c r="S118" i="1"/>
  <c r="S116" i="1"/>
  <c r="S240" i="1"/>
  <c r="S147" i="1"/>
  <c r="S242" i="1"/>
  <c r="S2862" i="1"/>
  <c r="S2863" i="1"/>
  <c r="S96" i="1"/>
  <c r="S100" i="1"/>
  <c r="S87" i="1"/>
  <c r="S248" i="1"/>
  <c r="S137" i="1"/>
  <c r="S139" i="1"/>
  <c r="S224" i="1"/>
  <c r="S252" i="1"/>
  <c r="S97" i="1"/>
  <c r="S99" i="1"/>
  <c r="S255" i="1"/>
  <c r="S256" i="1"/>
  <c r="S257" i="1"/>
  <c r="S121" i="1"/>
  <c r="S122" i="1"/>
  <c r="S2865" i="1"/>
  <c r="S261" i="1"/>
  <c r="S230" i="1"/>
  <c r="S2866" i="1"/>
  <c r="S77" i="1"/>
  <c r="S265" i="1"/>
  <c r="S266" i="1"/>
  <c r="S267" i="1"/>
  <c r="S268" i="1"/>
  <c r="S269" i="1"/>
  <c r="S101" i="1"/>
  <c r="S102" i="1"/>
  <c r="S125" i="1"/>
  <c r="S103" i="1"/>
  <c r="S112" i="1"/>
  <c r="S113" i="1"/>
  <c r="S154" i="1"/>
  <c r="S277" i="1"/>
  <c r="S278" i="1"/>
  <c r="S114" i="1"/>
  <c r="S115" i="1"/>
  <c r="S152" i="1"/>
  <c r="S80" i="1"/>
  <c r="S81" i="1"/>
  <c r="S171" i="1"/>
  <c r="S84" i="1"/>
  <c r="S286" i="1"/>
  <c r="S104" i="1"/>
  <c r="S106" i="1"/>
  <c r="S289" i="1"/>
  <c r="S290" i="1"/>
  <c r="S291" i="1"/>
  <c r="S292" i="1"/>
  <c r="S293" i="1"/>
  <c r="S294" i="1"/>
  <c r="S148" i="1"/>
  <c r="S254" i="1"/>
  <c r="S297" i="1"/>
  <c r="S173" i="1"/>
  <c r="S131" i="1"/>
  <c r="S132" i="1"/>
  <c r="S158" i="1"/>
  <c r="S178" i="1"/>
  <c r="S141" i="1"/>
  <c r="S175" i="1"/>
  <c r="S305" i="1"/>
  <c r="S149" i="1"/>
  <c r="S307" i="1"/>
  <c r="S308" i="1"/>
  <c r="S309" i="1"/>
  <c r="S310" i="1"/>
  <c r="S311" i="1"/>
  <c r="S312" i="1"/>
  <c r="S313" i="1"/>
  <c r="S314" i="1"/>
  <c r="S315" i="1"/>
  <c r="S316" i="1"/>
  <c r="S317" i="1"/>
  <c r="S318" i="1"/>
  <c r="S319" i="1"/>
  <c r="S320" i="1"/>
  <c r="S321" i="1"/>
  <c r="S322" i="1"/>
  <c r="S166" i="1"/>
  <c r="S324" i="1"/>
  <c r="S1275" i="1"/>
  <c r="S326" i="1"/>
  <c r="S327" i="1"/>
  <c r="S328" i="1"/>
  <c r="S200" i="1"/>
  <c r="S258" i="1"/>
  <c r="S331" i="1"/>
  <c r="S235" i="1"/>
  <c r="S333" i="1"/>
  <c r="S334" i="1"/>
  <c r="S335" i="1"/>
  <c r="S207" i="1"/>
  <c r="S182" i="1"/>
  <c r="S180" i="1"/>
  <c r="S339" i="1"/>
  <c r="S340" i="1"/>
  <c r="S341" i="1"/>
  <c r="S172" i="1"/>
  <c r="S169" i="1"/>
  <c r="S170" i="1"/>
  <c r="S345" i="1"/>
  <c r="S346" i="1"/>
  <c r="S347" i="1"/>
  <c r="S348" i="1"/>
  <c r="S349" i="1"/>
  <c r="S350" i="1"/>
  <c r="S192" i="1"/>
  <c r="S352" i="1"/>
  <c r="S1214" i="1"/>
  <c r="S281" i="1"/>
  <c r="S575" i="1"/>
  <c r="S198" i="1"/>
  <c r="S199" i="1"/>
  <c r="S358" i="1"/>
  <c r="S359" i="1"/>
  <c r="S360" i="1"/>
  <c r="S274" i="1"/>
  <c r="S186" i="1"/>
  <c r="S187" i="1"/>
  <c r="S174" i="1"/>
  <c r="S365" i="1"/>
  <c r="S284" i="1"/>
  <c r="S367" i="1"/>
  <c r="S368" i="1"/>
  <c r="S234" i="1"/>
  <c r="S193" i="1"/>
  <c r="S371" i="1"/>
  <c r="S249" i="1"/>
  <c r="S197" i="1"/>
  <c r="S181" i="1"/>
  <c r="S236" i="1"/>
  <c r="S376" i="1"/>
  <c r="S665" i="1"/>
  <c r="S184" i="1"/>
  <c r="S220" i="1"/>
  <c r="S227" i="1"/>
  <c r="S204" i="1"/>
  <c r="S382" i="1"/>
  <c r="S183" i="1"/>
  <c r="S384" i="1"/>
  <c r="S385" i="1"/>
  <c r="S386" i="1"/>
  <c r="S189" i="1"/>
  <c r="S259" i="1"/>
  <c r="S389" i="1"/>
  <c r="S824" i="1"/>
  <c r="S391" i="1"/>
  <c r="S392" i="1"/>
  <c r="S215" i="1"/>
  <c r="S394" i="1"/>
  <c r="S561" i="1"/>
  <c r="S396" i="1"/>
  <c r="S244" i="1"/>
  <c r="S398" i="1"/>
  <c r="S399" i="1"/>
  <c r="S400" i="1"/>
  <c r="S237" i="1"/>
  <c r="S247" i="1"/>
  <c r="S263" i="1"/>
  <c r="S264" i="1"/>
  <c r="S214" i="1"/>
  <c r="S206" i="1"/>
  <c r="S407" i="1"/>
  <c r="S408" i="1"/>
  <c r="S250" i="1"/>
  <c r="S410" i="1"/>
  <c r="S411" i="1"/>
  <c r="S412" i="1"/>
  <c r="S275" i="1"/>
  <c r="S414" i="1"/>
  <c r="S287" i="1"/>
  <c r="S416" i="1"/>
  <c r="S332" i="1"/>
  <c r="S232" i="1"/>
  <c r="S280" i="1"/>
  <c r="S567" i="1"/>
  <c r="S1085" i="1"/>
  <c r="S422" i="1"/>
  <c r="S260" i="1"/>
  <c r="S246" i="1"/>
  <c r="S425" i="1"/>
  <c r="S262" i="1"/>
  <c r="S304" i="1"/>
  <c r="S243" i="1"/>
  <c r="S251" i="1"/>
  <c r="S238" i="1"/>
  <c r="S431" i="1"/>
  <c r="S432" i="1"/>
  <c r="S306" i="1"/>
  <c r="S253" i="1"/>
  <c r="S276" i="1"/>
  <c r="S436" i="1"/>
  <c r="S437" i="1"/>
  <c r="S272" i="1"/>
  <c r="S303" i="1"/>
  <c r="S440" i="1"/>
  <c r="S241" i="1"/>
  <c r="S330" i="1"/>
  <c r="S443" i="1"/>
  <c r="S444" i="1"/>
  <c r="S445" i="1"/>
  <c r="S245" i="1"/>
  <c r="S1084" i="1"/>
  <c r="S448" i="1"/>
  <c r="S1041" i="1"/>
  <c r="S1203" i="1"/>
  <c r="S451" i="1"/>
  <c r="S298" i="1"/>
  <c r="S299" i="1"/>
  <c r="S279" i="1"/>
  <c r="S455" i="1"/>
  <c r="S456" i="1"/>
  <c r="S302" i="1"/>
  <c r="S270" i="1"/>
  <c r="S459" i="1"/>
  <c r="S1215" i="1"/>
  <c r="S461" i="1"/>
  <c r="S271" i="1"/>
  <c r="S463" i="1"/>
  <c r="S464" i="1"/>
  <c r="S338" i="1"/>
  <c r="S466" i="1"/>
  <c r="S273" i="1"/>
  <c r="S468" i="1"/>
  <c r="S469" i="1"/>
  <c r="S470" i="1"/>
  <c r="S471" i="1"/>
  <c r="S542" i="1"/>
  <c r="S473" i="1"/>
  <c r="S474" i="1"/>
  <c r="S475" i="1"/>
  <c r="S476" i="1"/>
  <c r="S2012" i="1"/>
  <c r="S478" i="1"/>
  <c r="S479" i="1"/>
  <c r="S615" i="1"/>
  <c r="S481" i="1"/>
  <c r="S282" i="1"/>
  <c r="S869" i="1"/>
  <c r="S288" i="1"/>
  <c r="S485" i="1"/>
  <c r="S486" i="1"/>
  <c r="S487" i="1"/>
  <c r="S336" i="1"/>
  <c r="S489" i="1"/>
  <c r="S490" i="1"/>
  <c r="S364" i="1"/>
  <c r="S366" i="1"/>
  <c r="S493" i="1"/>
  <c r="S285" i="1"/>
  <c r="S388" i="1"/>
  <c r="S496" i="1"/>
  <c r="S497" i="1"/>
  <c r="S498" i="1"/>
  <c r="S619" i="1"/>
  <c r="S500" i="1"/>
  <c r="S433" i="1"/>
  <c r="S502" i="1"/>
  <c r="S503" i="1"/>
  <c r="S421" i="1"/>
  <c r="S283" i="1"/>
  <c r="S381" i="1"/>
  <c r="S426" i="1"/>
  <c r="S295" i="1"/>
  <c r="S509" i="1"/>
  <c r="S510" i="1"/>
  <c r="S511" i="1"/>
  <c r="S505" i="1"/>
  <c r="S513" i="1"/>
  <c r="S402" i="1"/>
  <c r="S984" i="1"/>
  <c r="S996" i="1"/>
  <c r="S517" i="1"/>
  <c r="S296" i="1"/>
  <c r="S593" i="1"/>
  <c r="S520" i="1"/>
  <c r="S834" i="1"/>
  <c r="S300" i="1"/>
  <c r="S523" i="1"/>
  <c r="S343" i="1"/>
  <c r="S525" i="1"/>
  <c r="S342" i="1"/>
  <c r="S527" i="1"/>
  <c r="S592" i="1"/>
  <c r="S781" i="1"/>
  <c r="S530" i="1"/>
  <c r="S531" i="1"/>
  <c r="S532" i="1"/>
  <c r="S397" i="1"/>
  <c r="S1030" i="1"/>
  <c r="S390" i="1"/>
  <c r="S945" i="1"/>
  <c r="S815" i="1"/>
  <c r="S538" i="1"/>
  <c r="S1968" i="1"/>
  <c r="S540" i="1"/>
  <c r="S835" i="1"/>
  <c r="S357" i="1"/>
  <c r="S825" i="1"/>
  <c r="S544" i="1"/>
  <c r="S301" i="1"/>
  <c r="S1323" i="1"/>
  <c r="S378" i="1"/>
  <c r="S494" i="1"/>
  <c r="S1037" i="1"/>
  <c r="S1038" i="1"/>
  <c r="S1039" i="1"/>
  <c r="S998" i="1"/>
  <c r="S999" i="1"/>
  <c r="S1155" i="1"/>
  <c r="S1392" i="1"/>
  <c r="S1074" i="1"/>
  <c r="S323" i="1"/>
  <c r="S1031" i="1"/>
  <c r="S559" i="1"/>
  <c r="S370" i="1"/>
  <c r="S663" i="1"/>
  <c r="S1131" i="1"/>
  <c r="S563" i="1"/>
  <c r="S564" i="1"/>
  <c r="S325" i="1"/>
  <c r="S553" i="1"/>
  <c r="S554" i="1"/>
  <c r="S719" i="1"/>
  <c r="S401" i="1"/>
  <c r="S570" i="1"/>
  <c r="S375" i="1"/>
  <c r="S620" i="1"/>
  <c r="S550" i="1"/>
  <c r="S1072" i="1"/>
  <c r="S1070" i="1"/>
  <c r="S387" i="1"/>
  <c r="S512" i="1"/>
  <c r="S626" i="1"/>
  <c r="S634" i="1"/>
  <c r="S1068" i="1"/>
  <c r="S551" i="1"/>
  <c r="S582" i="1"/>
  <c r="S938" i="1"/>
  <c r="S329" i="1"/>
  <c r="S801" i="1"/>
  <c r="S373" i="1"/>
  <c r="S587" i="1"/>
  <c r="S588" i="1"/>
  <c r="S641" i="1"/>
  <c r="S344" i="1"/>
  <c r="S337" i="1"/>
  <c r="S1047" i="1"/>
  <c r="S1053" i="1"/>
  <c r="S508" i="1"/>
  <c r="S351" i="1"/>
  <c r="S596" i="1"/>
  <c r="S543" i="1"/>
  <c r="S353" i="1"/>
  <c r="S599" i="1"/>
  <c r="S816" i="1"/>
  <c r="S580" i="1"/>
  <c r="S566" i="1"/>
  <c r="S948" i="1"/>
  <c r="S1517" i="1"/>
  <c r="S1139" i="1"/>
  <c r="S604" i="1"/>
  <c r="S928" i="1"/>
  <c r="S393" i="1"/>
  <c r="S395" i="1"/>
  <c r="S354" i="1"/>
  <c r="S882" i="1"/>
  <c r="S883" i="1"/>
  <c r="S884" i="1"/>
  <c r="S614" i="1"/>
  <c r="S506" i="1"/>
  <c r="S480" i="1"/>
  <c r="S720" i="1"/>
  <c r="S374" i="1"/>
  <c r="S383" i="1"/>
  <c r="S355" i="1"/>
  <c r="S356" i="1"/>
  <c r="S524" i="1"/>
  <c r="S894" i="1"/>
  <c r="S949" i="1"/>
  <c r="S625" i="1"/>
  <c r="S536" i="1"/>
  <c r="S627" i="1"/>
  <c r="S628" i="1"/>
  <c r="S621" i="1"/>
  <c r="S362" i="1"/>
  <c r="S369" i="1"/>
  <c r="S379" i="1"/>
  <c r="S642" i="1"/>
  <c r="S361" i="1"/>
  <c r="S671" i="1"/>
  <c r="S722" i="1"/>
  <c r="S637" i="1"/>
  <c r="S638" i="1"/>
  <c r="S723" i="1"/>
  <c r="S460" i="1"/>
  <c r="S363" i="1"/>
  <c r="S1063" i="1"/>
  <c r="S643" i="1"/>
  <c r="S789" i="1"/>
  <c r="S645" i="1"/>
  <c r="S534" i="1"/>
  <c r="S454" i="1"/>
  <c r="S648" i="1"/>
  <c r="S541" i="1"/>
  <c r="S650" i="1"/>
  <c r="S522" i="1"/>
  <c r="S726" i="1"/>
  <c r="S653" i="1"/>
  <c r="S670" i="1"/>
  <c r="S491" i="1"/>
  <c r="S495" i="1"/>
  <c r="S377" i="1"/>
  <c r="S821" i="1"/>
  <c r="S492" i="1"/>
  <c r="S1188" i="1"/>
  <c r="S372" i="1"/>
  <c r="S662" i="1"/>
  <c r="S1062" i="1"/>
  <c r="S840" i="1"/>
  <c r="S921" i="1"/>
  <c r="S897" i="1"/>
  <c r="S521" i="1"/>
  <c r="S668" i="1"/>
  <c r="S899" i="1"/>
  <c r="S900" i="1"/>
  <c r="S632" i="1"/>
  <c r="S1060" i="1"/>
  <c r="S727" i="1"/>
  <c r="S674" i="1"/>
  <c r="S616" i="1"/>
  <c r="S1187" i="1"/>
  <c r="S729" i="1"/>
  <c r="S730" i="1"/>
  <c r="S1014" i="1"/>
  <c r="S871" i="1"/>
  <c r="S681" i="1"/>
  <c r="S731" i="1"/>
  <c r="S601" i="1"/>
  <c r="S732" i="1"/>
  <c r="S733" i="1"/>
  <c r="S686" i="1"/>
  <c r="S831" i="1"/>
  <c r="S672" i="1"/>
  <c r="S939" i="1"/>
  <c r="S537" i="1"/>
  <c r="S691" i="1"/>
  <c r="S380" i="1"/>
  <c r="S635" i="1"/>
  <c r="S666" i="1"/>
  <c r="S695" i="1"/>
  <c r="S405" i="1"/>
  <c r="S618" i="1"/>
  <c r="S673" i="1"/>
  <c r="S734" i="1"/>
  <c r="S735" i="1"/>
  <c r="S738" i="1"/>
  <c r="S710" i="1"/>
  <c r="S703" i="1"/>
  <c r="S704" i="1"/>
  <c r="S705" i="1"/>
  <c r="S739" i="1"/>
  <c r="S1191" i="1"/>
  <c r="S919" i="1"/>
  <c r="S654" i="1"/>
  <c r="S1236" i="1"/>
  <c r="S1245" i="1"/>
  <c r="S836" i="1"/>
  <c r="S1174" i="1"/>
  <c r="S896" i="1"/>
  <c r="S680" i="1"/>
  <c r="S901" i="1"/>
  <c r="S717" i="1"/>
  <c r="S712" i="1"/>
  <c r="S682" i="1"/>
  <c r="S1148" i="1"/>
  <c r="S721" i="1"/>
  <c r="S991" i="1"/>
  <c r="S435" i="1"/>
  <c r="S724" i="1"/>
  <c r="S725" i="1"/>
  <c r="S528" i="1"/>
  <c r="S529" i="1"/>
  <c r="S728" i="1"/>
  <c r="S636" i="1"/>
  <c r="S639" i="1"/>
  <c r="S1075" i="1"/>
  <c r="S898" i="1"/>
  <c r="S430" i="1"/>
  <c r="S699" i="1"/>
  <c r="S612" i="1"/>
  <c r="S736" i="1"/>
  <c r="S737" i="1"/>
  <c r="S419" i="1"/>
  <c r="S420" i="1"/>
  <c r="S802" i="1"/>
  <c r="S740" i="1"/>
  <c r="S546" i="1"/>
  <c r="S929" i="1"/>
  <c r="S716" i="1"/>
  <c r="S745" i="1"/>
  <c r="S1018" i="1"/>
  <c r="S613" i="1"/>
  <c r="S741" i="1"/>
  <c r="S970" i="1"/>
  <c r="S972" i="1"/>
  <c r="S1277" i="1"/>
  <c r="S752" i="1"/>
  <c r="S526" i="1"/>
  <c r="S754" i="1"/>
  <c r="S763" i="1"/>
  <c r="S623" i="1"/>
  <c r="S1035" i="1"/>
  <c r="S1025" i="1"/>
  <c r="S759" i="1"/>
  <c r="S760" i="1"/>
  <c r="S622" i="1"/>
  <c r="S992" i="1"/>
  <c r="S572" i="1"/>
  <c r="S535" i="1"/>
  <c r="S548" i="1"/>
  <c r="S706" i="1"/>
  <c r="S697" i="1"/>
  <c r="S675" i="1"/>
  <c r="S769" i="1"/>
  <c r="S742" i="1"/>
  <c r="S452" i="1"/>
  <c r="S676" i="1"/>
  <c r="S886" i="1"/>
  <c r="S482" i="1"/>
  <c r="S483" i="1"/>
  <c r="S413" i="1"/>
  <c r="S415" i="1"/>
  <c r="S417" i="1"/>
  <c r="S418" i="1"/>
  <c r="S499" i="1"/>
  <c r="S428" i="1"/>
  <c r="S783" i="1"/>
  <c r="S1059" i="1"/>
  <c r="S784" i="1"/>
  <c r="S865" i="1"/>
  <c r="S659" i="1"/>
  <c r="S829" i="1"/>
  <c r="S830" i="1"/>
  <c r="S743" i="1"/>
  <c r="S744" i="1"/>
  <c r="S746" i="1"/>
  <c r="S747" i="1"/>
  <c r="S447" i="1"/>
  <c r="S449" i="1"/>
  <c r="S1103" i="1"/>
  <c r="S565" i="1"/>
  <c r="S797" i="1"/>
  <c r="S798" i="1"/>
  <c r="S660" i="1"/>
  <c r="S547" i="1"/>
  <c r="S569" i="1"/>
  <c r="S990" i="1"/>
  <c r="S803" i="1"/>
  <c r="S804" i="1"/>
  <c r="S805" i="1"/>
  <c r="S806" i="1"/>
  <c r="S450" i="1"/>
  <c r="S808" i="1"/>
  <c r="S988" i="1"/>
  <c r="S562" i="1"/>
  <c r="S811" i="1"/>
  <c r="S1181" i="1"/>
  <c r="S533" i="1"/>
  <c r="S814" i="1"/>
  <c r="S629" i="1"/>
  <c r="S581" i="1"/>
  <c r="S583" i="1"/>
  <c r="S818" i="1"/>
  <c r="S1143" i="1"/>
  <c r="S868" i="1"/>
  <c r="S514" i="1"/>
  <c r="S982" i="1"/>
  <c r="S677" i="1"/>
  <c r="S515" i="1"/>
  <c r="S516" i="1"/>
  <c r="S518" i="1"/>
  <c r="S519" i="1"/>
  <c r="S946" i="1"/>
  <c r="S633" i="1"/>
  <c r="S795" i="1"/>
  <c r="S796" i="1"/>
  <c r="S799" i="1"/>
  <c r="S1057" i="1"/>
  <c r="S846" i="1"/>
  <c r="S1004" i="1"/>
  <c r="S715" i="1"/>
  <c r="S966" i="1"/>
  <c r="S838" i="1"/>
  <c r="S1043" i="1"/>
  <c r="S403" i="1"/>
  <c r="S748" i="1"/>
  <c r="S842" i="1"/>
  <c r="S932" i="1"/>
  <c r="S631" i="1"/>
  <c r="S694" i="1"/>
  <c r="S922" i="1"/>
  <c r="S584" i="1"/>
  <c r="S874" i="1"/>
  <c r="S775" i="1"/>
  <c r="S605" i="1"/>
  <c r="S822" i="1"/>
  <c r="S887" i="1"/>
  <c r="S853" i="1"/>
  <c r="S854" i="1"/>
  <c r="S678" i="1"/>
  <c r="S457" i="1"/>
  <c r="S458" i="1"/>
  <c r="S837" i="1"/>
  <c r="S859" i="1"/>
  <c r="S860" i="1"/>
  <c r="S975" i="1"/>
  <c r="S504" i="1"/>
  <c r="S404" i="1"/>
  <c r="S823" i="1"/>
  <c r="S439" i="1"/>
  <c r="S866" i="1"/>
  <c r="S867" i="1"/>
  <c r="S462" i="1"/>
  <c r="S465" i="1"/>
  <c r="S875" i="1"/>
  <c r="S879" i="1"/>
  <c r="S951" i="1"/>
  <c r="S545" i="1"/>
  <c r="S571" i="1"/>
  <c r="S776" i="1"/>
  <c r="S876" i="1"/>
  <c r="S877" i="1"/>
  <c r="S878" i="1"/>
  <c r="S409" i="1"/>
  <c r="S1006" i="1"/>
  <c r="S881" i="1"/>
  <c r="S467" i="1"/>
  <c r="S472" i="1"/>
  <c r="S477" i="1"/>
  <c r="S1151" i="1"/>
  <c r="S902" i="1"/>
  <c r="S903" i="1"/>
  <c r="S683" i="1"/>
  <c r="S956" i="1"/>
  <c r="S890" i="1"/>
  <c r="S993" i="1"/>
  <c r="S406" i="1"/>
  <c r="S597" i="1"/>
  <c r="S800" i="1"/>
  <c r="S977" i="1"/>
  <c r="S820" i="1"/>
  <c r="S847" i="1"/>
  <c r="S667" i="1"/>
  <c r="S664" i="1"/>
  <c r="S790" i="1"/>
  <c r="S429" i="1"/>
  <c r="S862" i="1"/>
  <c r="S576" i="1"/>
  <c r="S423" i="1"/>
  <c r="S501" i="1"/>
  <c r="S906" i="1"/>
  <c r="S598" i="1"/>
  <c r="S434" i="1"/>
  <c r="S427" i="1"/>
  <c r="S1061" i="1"/>
  <c r="S807" i="1"/>
  <c r="S607" i="1"/>
  <c r="S684" i="1"/>
  <c r="S809" i="1"/>
  <c r="S685" i="1"/>
  <c r="S904" i="1"/>
  <c r="S1095" i="1"/>
  <c r="S905" i="1"/>
  <c r="S907" i="1"/>
  <c r="S687" i="1"/>
  <c r="S810" i="1"/>
  <c r="S608" i="1"/>
  <c r="S609" i="1"/>
  <c r="S812" i="1"/>
  <c r="S688" i="1"/>
  <c r="S908" i="1"/>
  <c r="S1096" i="1"/>
  <c r="S909" i="1"/>
  <c r="S507" i="1"/>
  <c r="S930" i="1"/>
  <c r="S931" i="1"/>
  <c r="S441" i="1"/>
  <c r="S442" i="1"/>
  <c r="S888" i="1"/>
  <c r="S446" i="1"/>
  <c r="S936" i="1"/>
  <c r="S602" i="1"/>
  <c r="S910" i="1"/>
  <c r="S689" i="1"/>
  <c r="S940" i="1"/>
  <c r="S424" i="1"/>
  <c r="S911" i="1"/>
  <c r="S912" i="1"/>
  <c r="S944" i="1"/>
  <c r="S585" i="1"/>
  <c r="S749" i="1"/>
  <c r="S947" i="1"/>
  <c r="S484" i="1"/>
  <c r="S438" i="1"/>
  <c r="S950" i="1"/>
  <c r="S750" i="1"/>
  <c r="S935" i="1"/>
  <c r="S751" i="1"/>
  <c r="S957" i="1"/>
  <c r="S920" i="1"/>
  <c r="S591" i="1"/>
  <c r="S640" i="1"/>
  <c r="S488" i="1"/>
  <c r="S595" i="1"/>
  <c r="S453" i="1"/>
  <c r="S961" i="1"/>
  <c r="S962" i="1"/>
  <c r="S963" i="1"/>
  <c r="S753" i="1"/>
  <c r="S965" i="1"/>
  <c r="S828" i="1"/>
  <c r="S552" i="1"/>
  <c r="S926" i="1"/>
  <c r="S969" i="1"/>
  <c r="S1076" i="1"/>
  <c r="S971" i="1"/>
  <c r="S239" i="1"/>
  <c r="S973" i="1"/>
  <c r="S974" i="1"/>
  <c r="S216" i="1"/>
  <c r="S976" i="1"/>
  <c r="S217" i="1"/>
  <c r="S219" i="1"/>
  <c r="S979" i="1"/>
  <c r="S980" i="1"/>
  <c r="S813" i="1"/>
  <c r="S669" i="1"/>
  <c r="S983" i="1"/>
  <c r="S539" i="1"/>
  <c r="S958" i="1"/>
  <c r="S702" i="1"/>
  <c r="S941" i="1"/>
  <c r="S603" i="1"/>
  <c r="S848" i="1"/>
  <c r="S549" i="1"/>
  <c r="S610" i="1"/>
  <c r="S611" i="1"/>
  <c r="S913" i="1"/>
  <c r="S690" i="1"/>
  <c r="S555" i="1"/>
  <c r="S556" i="1"/>
  <c r="S557" i="1"/>
  <c r="S558" i="1"/>
  <c r="S560" i="1"/>
  <c r="S1000" i="1"/>
  <c r="S1001" i="1"/>
  <c r="S1002" i="1"/>
  <c r="S1003" i="1"/>
  <c r="S594" i="1"/>
  <c r="S1005" i="1"/>
  <c r="S1200" i="1"/>
  <c r="S1019" i="1"/>
  <c r="S1008" i="1"/>
  <c r="S661" i="1"/>
  <c r="S1010" i="1"/>
  <c r="S617" i="1"/>
  <c r="S1479" i="1"/>
  <c r="S1013" i="1"/>
  <c r="S1443" i="1"/>
  <c r="S1015" i="1"/>
  <c r="S1099" i="1"/>
  <c r="S579" i="1"/>
  <c r="S709" i="1"/>
  <c r="S606" i="1"/>
  <c r="S1020" i="1"/>
  <c r="S1021" i="1"/>
  <c r="S1022" i="1"/>
  <c r="S1023" i="1"/>
  <c r="S872" i="1"/>
  <c r="S1007" i="1"/>
  <c r="S1026" i="1"/>
  <c r="S568" i="1"/>
  <c r="S791" i="1"/>
  <c r="S574" i="1"/>
  <c r="S590" i="1"/>
  <c r="S755" i="1"/>
  <c r="S1032" i="1"/>
  <c r="S1033" i="1"/>
  <c r="S1106" i="1"/>
  <c r="S573" i="1"/>
  <c r="S1048" i="1"/>
  <c r="S764" i="1"/>
  <c r="S1481" i="1"/>
  <c r="S657" i="1"/>
  <c r="S1040" i="1"/>
  <c r="S1521" i="1"/>
  <c r="S942" i="1"/>
  <c r="S586" i="1"/>
  <c r="S589" i="1"/>
  <c r="S700" i="1"/>
  <c r="S1046" i="1"/>
  <c r="S644" i="1"/>
  <c r="S1199" i="1"/>
  <c r="S1049" i="1"/>
  <c r="S895" i="1"/>
  <c r="S779" i="1"/>
  <c r="S849" i="1"/>
  <c r="S959" i="1"/>
  <c r="S870" i="1"/>
  <c r="S1055" i="1"/>
  <c r="S701" i="1"/>
  <c r="S1024" i="1"/>
  <c r="S718" i="1"/>
  <c r="S624" i="1"/>
  <c r="S792" i="1"/>
  <c r="S793" i="1"/>
  <c r="S794" i="1"/>
  <c r="S698" i="1"/>
  <c r="S1064" i="1"/>
  <c r="S933" i="1"/>
  <c r="S1016" i="1"/>
  <c r="S1017" i="1"/>
  <c r="S885" i="1"/>
  <c r="S1069" i="1"/>
  <c r="S960" i="1"/>
  <c r="S1071" i="1"/>
  <c r="S1126" i="1"/>
  <c r="S1400" i="1"/>
  <c r="S1045" i="1"/>
  <c r="S1009" i="1"/>
  <c r="S964" i="1"/>
  <c r="S1189" i="1"/>
  <c r="S978" i="1"/>
  <c r="S708" i="1"/>
  <c r="S850" i="1"/>
  <c r="S1088" i="1"/>
  <c r="S1105" i="1"/>
  <c r="S1108" i="1"/>
  <c r="S1109" i="1"/>
  <c r="S1110" i="1"/>
  <c r="S1111" i="1"/>
  <c r="S1114" i="1"/>
  <c r="S1118" i="1"/>
  <c r="S1125" i="1"/>
  <c r="S1127" i="1"/>
  <c r="S851" i="1"/>
  <c r="S1128" i="1"/>
  <c r="S1130" i="1"/>
  <c r="S1136" i="1"/>
  <c r="S1141" i="1"/>
  <c r="S1144" i="1"/>
  <c r="S1147" i="1"/>
  <c r="S1156" i="1"/>
  <c r="S1159" i="1"/>
  <c r="S1160" i="1"/>
  <c r="S1162" i="1"/>
  <c r="S1102" i="1"/>
  <c r="S1164" i="1"/>
  <c r="S1173" i="1"/>
  <c r="S1176" i="1"/>
  <c r="S1182" i="1"/>
  <c r="S1184" i="1"/>
  <c r="S1192" i="1"/>
  <c r="S1193" i="1"/>
  <c r="S1198" i="1"/>
  <c r="S1202" i="1"/>
  <c r="S1207" i="1"/>
  <c r="S852" i="1"/>
  <c r="S1217" i="1"/>
  <c r="S1218" i="1"/>
  <c r="S1225" i="1"/>
  <c r="S1226" i="1"/>
  <c r="S1229" i="1"/>
  <c r="S1233" i="1"/>
  <c r="S1237" i="1"/>
  <c r="S1240" i="1"/>
  <c r="S1241" i="1"/>
  <c r="S1248" i="1"/>
  <c r="S600" i="1"/>
  <c r="S1249" i="1"/>
  <c r="S1250" i="1"/>
  <c r="S1251" i="1"/>
  <c r="S1254" i="1"/>
  <c r="S1261" i="1"/>
  <c r="S1266" i="1"/>
  <c r="S1269" i="1"/>
  <c r="S1270" i="1"/>
  <c r="S1272" i="1"/>
  <c r="S1273" i="1"/>
  <c r="S989" i="1"/>
  <c r="S1276" i="1"/>
  <c r="S1279" i="1"/>
  <c r="S1280" i="1"/>
  <c r="S1281" i="1"/>
  <c r="S1282" i="1"/>
  <c r="S1283" i="1"/>
  <c r="S1287" i="1"/>
  <c r="S1288" i="1"/>
  <c r="S1290" i="1"/>
  <c r="S1292" i="1"/>
  <c r="S1146" i="1"/>
  <c r="S1294" i="1"/>
  <c r="S1296" i="1"/>
  <c r="S1297" i="1"/>
  <c r="S1298" i="1"/>
  <c r="S1299" i="1"/>
  <c r="S1301" i="1"/>
  <c r="S1302" i="1"/>
  <c r="S1303" i="1"/>
  <c r="S1304" i="1"/>
  <c r="S1305" i="1"/>
  <c r="S1027" i="1"/>
  <c r="S1306" i="1"/>
  <c r="S1308" i="1"/>
  <c r="S1309" i="1"/>
  <c r="S1310" i="1"/>
  <c r="S1312" i="1"/>
  <c r="S1314" i="1"/>
  <c r="S1315" i="1"/>
  <c r="S1316" i="1"/>
  <c r="S1317" i="1"/>
  <c r="S1318" i="1"/>
  <c r="S855" i="1"/>
  <c r="S1319" i="1"/>
  <c r="S1320" i="1"/>
  <c r="S1321" i="1"/>
  <c r="S1324" i="1"/>
  <c r="S1325" i="1"/>
  <c r="S1326" i="1"/>
  <c r="S1327" i="1"/>
  <c r="S1328" i="1"/>
  <c r="S1329" i="1"/>
  <c r="S1332" i="1"/>
  <c r="S1065" i="1"/>
  <c r="S1336" i="1"/>
  <c r="S1337" i="1"/>
  <c r="S1338" i="1"/>
  <c r="S1339" i="1"/>
  <c r="S1340" i="1"/>
  <c r="S1341" i="1"/>
  <c r="S1342" i="1"/>
  <c r="S1343" i="1"/>
  <c r="S1346" i="1"/>
  <c r="S1347" i="1"/>
  <c r="S1190" i="1"/>
  <c r="S1348" i="1"/>
  <c r="S1349" i="1"/>
  <c r="S1351" i="1"/>
  <c r="S1352" i="1"/>
  <c r="S1353" i="1"/>
  <c r="S1354" i="1"/>
  <c r="S1357" i="1"/>
  <c r="S1358" i="1"/>
  <c r="S1359" i="1"/>
  <c r="S1360" i="1"/>
  <c r="S762" i="1"/>
  <c r="S1361" i="1"/>
  <c r="S1362" i="1"/>
  <c r="S1363" i="1"/>
  <c r="S1364" i="1"/>
  <c r="S1369" i="1"/>
  <c r="S1370" i="1"/>
  <c r="S1371" i="1"/>
  <c r="S1372" i="1"/>
  <c r="S1373" i="1"/>
  <c r="S1826" i="1"/>
  <c r="S1212" i="1"/>
  <c r="S1374" i="1"/>
  <c r="S1375" i="1"/>
  <c r="S1376" i="1"/>
  <c r="S1378" i="1"/>
  <c r="S1379" i="1"/>
  <c r="S1380" i="1"/>
  <c r="S1381" i="1"/>
  <c r="S1382" i="1"/>
  <c r="S1384" i="1"/>
  <c r="S1385" i="1"/>
  <c r="S856" i="1"/>
  <c r="S1853" i="1"/>
  <c r="S1387" i="1"/>
  <c r="S1389" i="1"/>
  <c r="S1390" i="1"/>
  <c r="S1391" i="1"/>
  <c r="S1393" i="1"/>
  <c r="S1394" i="1"/>
  <c r="S1395" i="1"/>
  <c r="S1396" i="1"/>
  <c r="S1399" i="1"/>
  <c r="S857" i="1"/>
  <c r="S1402" i="1"/>
  <c r="S1793" i="1"/>
  <c r="S1404" i="1"/>
  <c r="S1405" i="1"/>
  <c r="S1406" i="1"/>
  <c r="S1408" i="1"/>
  <c r="S1769" i="1"/>
  <c r="S1409" i="1"/>
  <c r="S1412" i="1"/>
  <c r="S1411" i="1"/>
  <c r="S915" i="1"/>
  <c r="S1413" i="1"/>
  <c r="S1854" i="1"/>
  <c r="S1424" i="1"/>
  <c r="S1414" i="1"/>
  <c r="S1415" i="1"/>
  <c r="S1416" i="1"/>
  <c r="S1417" i="1"/>
  <c r="S1418" i="1"/>
  <c r="S1419" i="1"/>
  <c r="S1422" i="1"/>
  <c r="S782" i="1"/>
  <c r="S1423" i="1"/>
  <c r="S1446" i="1"/>
  <c r="S1426" i="1"/>
  <c r="S1427" i="1"/>
  <c r="S1428" i="1"/>
  <c r="S1429" i="1"/>
  <c r="S1430" i="1"/>
  <c r="S1431" i="1"/>
  <c r="S1433" i="1"/>
  <c r="S1434" i="1"/>
  <c r="S652" i="1"/>
  <c r="S1435" i="1"/>
  <c r="S1436" i="1"/>
  <c r="S1437" i="1"/>
  <c r="S1438" i="1"/>
  <c r="S1439" i="1"/>
  <c r="S1440" i="1"/>
  <c r="S1441" i="1"/>
  <c r="S1442" i="1"/>
  <c r="S1444" i="1"/>
  <c r="S1445" i="1"/>
  <c r="S1129" i="1"/>
  <c r="S1448" i="1"/>
  <c r="S1447" i="1"/>
  <c r="S1455" i="1"/>
  <c r="S1449" i="1"/>
  <c r="S1450" i="1"/>
  <c r="S1451" i="1"/>
  <c r="S1452" i="1"/>
  <c r="S1453" i="1"/>
  <c r="S1454" i="1"/>
  <c r="S1719" i="1"/>
  <c r="S981" i="1"/>
  <c r="S1456" i="1"/>
  <c r="S1457" i="1"/>
  <c r="S1459" i="1"/>
  <c r="S1971" i="1"/>
  <c r="S1460" i="1"/>
  <c r="S1462" i="1"/>
  <c r="S1463" i="1"/>
  <c r="S1464" i="1"/>
  <c r="S1466" i="1"/>
  <c r="S1468" i="1"/>
  <c r="S833" i="1"/>
  <c r="S1469" i="1"/>
  <c r="S1470" i="1"/>
  <c r="S1471" i="1"/>
  <c r="S1472" i="1"/>
  <c r="S1473" i="1"/>
  <c r="S1474" i="1"/>
  <c r="S1988" i="1"/>
  <c r="S1984" i="1"/>
  <c r="S1475" i="1"/>
  <c r="S1478" i="1"/>
  <c r="S696" i="1"/>
  <c r="S1480" i="1"/>
  <c r="S1482" i="1"/>
  <c r="S1485" i="1"/>
  <c r="S1994" i="1"/>
  <c r="S1486" i="1"/>
  <c r="S1488" i="1"/>
  <c r="S1489" i="1"/>
  <c r="S1491" i="1"/>
  <c r="S1492" i="1"/>
  <c r="S1493" i="1"/>
  <c r="S1322" i="1"/>
  <c r="S1494" i="1"/>
  <c r="S1495" i="1"/>
  <c r="S1496" i="1"/>
  <c r="S1497" i="1"/>
  <c r="S1500" i="1"/>
  <c r="S1501" i="1"/>
  <c r="S1502" i="1"/>
  <c r="S1503" i="1"/>
  <c r="S1504" i="1"/>
  <c r="S2014" i="1"/>
  <c r="S1028" i="1"/>
  <c r="S1505" i="1"/>
  <c r="S1507" i="1"/>
  <c r="S1508" i="1"/>
  <c r="S1509" i="1"/>
  <c r="S1511" i="1"/>
  <c r="S1512" i="1"/>
  <c r="S1513" i="1"/>
  <c r="S1515" i="1"/>
  <c r="S1516" i="1"/>
  <c r="S1518" i="1"/>
  <c r="S765" i="1"/>
  <c r="S1519" i="1"/>
  <c r="S1520" i="1"/>
  <c r="S1522" i="1"/>
  <c r="S1523" i="1"/>
  <c r="S1524" i="1"/>
  <c r="S1526" i="1"/>
  <c r="S2029" i="1"/>
  <c r="S2035" i="1"/>
  <c r="S1527" i="1"/>
  <c r="S2037" i="1"/>
  <c r="S889" i="1"/>
  <c r="S1528" i="1"/>
  <c r="S1529" i="1"/>
  <c r="S1530" i="1"/>
  <c r="S1531" i="1"/>
  <c r="S1532" i="1"/>
  <c r="S1533" i="1"/>
  <c r="S1534" i="1"/>
  <c r="S1535" i="1"/>
  <c r="S1536" i="1"/>
  <c r="S1537" i="1"/>
  <c r="S937" i="1"/>
  <c r="S1538" i="1"/>
  <c r="S1539" i="1"/>
  <c r="S2044" i="1"/>
  <c r="S1541" i="1"/>
  <c r="S2375" i="1"/>
  <c r="S1544" i="1"/>
  <c r="S1545" i="1"/>
  <c r="S1546" i="1"/>
  <c r="S1547" i="1"/>
  <c r="S1548" i="1"/>
  <c r="S766" i="1"/>
  <c r="S1549" i="1"/>
  <c r="S1550" i="1"/>
  <c r="S1551" i="1"/>
  <c r="S1552" i="1"/>
  <c r="S1554" i="1"/>
  <c r="S1555" i="1"/>
  <c r="S1556" i="1"/>
  <c r="S1557" i="1"/>
  <c r="S1558" i="1"/>
  <c r="S1559" i="1"/>
  <c r="S967" i="1"/>
  <c r="S1560" i="1"/>
  <c r="S1563" i="1"/>
  <c r="S1565" i="1"/>
  <c r="S2337" i="1"/>
  <c r="S1566" i="1"/>
  <c r="S1567" i="1"/>
  <c r="S1568" i="1"/>
  <c r="S1569" i="1"/>
  <c r="S2373" i="1"/>
  <c r="S1570" i="1"/>
  <c r="S713" i="1"/>
  <c r="S1571" i="1"/>
  <c r="S1572" i="1"/>
  <c r="S1573" i="1"/>
  <c r="S1574" i="1"/>
  <c r="S1576" i="1"/>
  <c r="S1578" i="1"/>
  <c r="S1579" i="1"/>
  <c r="S1580" i="1"/>
  <c r="S1581" i="1"/>
  <c r="S1582" i="1"/>
  <c r="S714" i="1"/>
  <c r="S1583" i="1"/>
  <c r="S1584" i="1"/>
  <c r="S1586" i="1"/>
  <c r="S1587" i="1"/>
  <c r="S1588" i="1"/>
  <c r="S1590" i="1"/>
  <c r="S1591" i="1"/>
  <c r="S1592" i="1"/>
  <c r="S1593" i="1"/>
  <c r="S1594" i="1"/>
  <c r="S914" i="1"/>
  <c r="S1595" i="1"/>
  <c r="S1596" i="1"/>
  <c r="S1598" i="1"/>
  <c r="S1599" i="1"/>
  <c r="S1600" i="1"/>
  <c r="S1601" i="1"/>
  <c r="S1602" i="1"/>
  <c r="S1603" i="1"/>
  <c r="S1604" i="1"/>
  <c r="S1605" i="1"/>
  <c r="S1432" i="1"/>
  <c r="S1606" i="1"/>
  <c r="S1607" i="1"/>
  <c r="S1608" i="1"/>
  <c r="S1609" i="1"/>
  <c r="S1611" i="1"/>
  <c r="S1612" i="1"/>
  <c r="S1614" i="1"/>
  <c r="S1615" i="1"/>
  <c r="S1616" i="1"/>
  <c r="S1618" i="1"/>
  <c r="S943" i="1"/>
  <c r="S1619" i="1"/>
  <c r="S1620" i="1"/>
  <c r="S1621" i="1"/>
  <c r="S1622" i="1"/>
  <c r="S1624" i="1"/>
  <c r="S1625" i="1"/>
  <c r="S1626" i="1"/>
  <c r="S1627" i="1"/>
  <c r="S1628" i="1"/>
  <c r="S1629" i="1"/>
  <c r="S891" i="1"/>
  <c r="S1630" i="1"/>
  <c r="S1631" i="1"/>
  <c r="S1633" i="1"/>
  <c r="S1634" i="1"/>
  <c r="S1635" i="1"/>
  <c r="S1637" i="1"/>
  <c r="S2380" i="1"/>
  <c r="S1638" i="1"/>
  <c r="S1639" i="1"/>
  <c r="S1640" i="1"/>
  <c r="S646" i="1"/>
  <c r="S1641" i="1"/>
  <c r="S1642" i="1"/>
  <c r="S1644" i="1"/>
  <c r="S1645" i="1"/>
  <c r="S1646" i="1"/>
  <c r="S1647" i="1"/>
  <c r="S1648" i="1"/>
  <c r="S1649" i="1"/>
  <c r="S1650" i="1"/>
  <c r="S2160" i="1"/>
  <c r="S647" i="1"/>
  <c r="S1652" i="1"/>
  <c r="S1653" i="1"/>
  <c r="S1654" i="1"/>
  <c r="S1655" i="1"/>
  <c r="S1656" i="1"/>
  <c r="S1657" i="1"/>
  <c r="S1658" i="1"/>
  <c r="S1659" i="1"/>
  <c r="S1660" i="1"/>
  <c r="S1661" i="1"/>
  <c r="S649" i="1"/>
  <c r="S2171" i="1"/>
  <c r="S1662" i="1"/>
  <c r="S1663" i="1"/>
  <c r="S1664" i="1"/>
  <c r="S1665" i="1"/>
  <c r="S1666" i="1"/>
  <c r="S1667" i="1"/>
  <c r="S1668" i="1"/>
  <c r="S1670" i="1"/>
  <c r="S1671" i="1"/>
  <c r="S679" i="1"/>
  <c r="S1673" i="1"/>
  <c r="S1677" i="1"/>
  <c r="S1679" i="1"/>
  <c r="S1686" i="1"/>
  <c r="S1688" i="1"/>
  <c r="S1689" i="1"/>
  <c r="S1693" i="1"/>
  <c r="S1695" i="1"/>
  <c r="S1696" i="1"/>
  <c r="S1697" i="1"/>
  <c r="S953" i="1"/>
  <c r="S1698" i="1"/>
  <c r="S1699" i="1"/>
  <c r="S1700" i="1"/>
  <c r="S1701" i="1"/>
  <c r="S1702" i="1"/>
  <c r="S1703" i="1"/>
  <c r="S1704" i="1"/>
  <c r="S1705" i="1"/>
  <c r="S1706" i="1"/>
  <c r="S1707" i="1"/>
  <c r="S651" i="1"/>
  <c r="S1708" i="1"/>
  <c r="S1709" i="1"/>
  <c r="S1710" i="1"/>
  <c r="S1711" i="1"/>
  <c r="S1712" i="1"/>
  <c r="S1713" i="1"/>
  <c r="S1714" i="1"/>
  <c r="S1715" i="1"/>
  <c r="S1716" i="1"/>
  <c r="S1718" i="1"/>
  <c r="S707" i="1"/>
  <c r="S1720" i="1"/>
  <c r="S1721" i="1"/>
  <c r="S1722" i="1"/>
  <c r="S1723" i="1"/>
  <c r="S1724" i="1"/>
  <c r="S1725" i="1"/>
  <c r="S1726" i="1"/>
  <c r="S1727" i="1"/>
  <c r="S1728" i="1"/>
  <c r="S1729" i="1"/>
  <c r="S1542" i="1"/>
  <c r="S1730" i="1"/>
  <c r="S1731" i="1"/>
  <c r="S1732" i="1"/>
  <c r="S1733" i="1"/>
  <c r="S1734" i="1"/>
  <c r="S2240" i="1"/>
  <c r="S1735" i="1"/>
  <c r="S1736" i="1"/>
  <c r="S1737" i="1"/>
  <c r="S1738" i="1"/>
  <c r="S1553" i="1"/>
  <c r="S1739" i="1"/>
  <c r="S1740" i="1"/>
  <c r="S1741" i="1"/>
  <c r="S1742" i="1"/>
  <c r="S1743" i="1"/>
  <c r="S1744" i="1"/>
  <c r="S1745" i="1"/>
  <c r="S1746" i="1"/>
  <c r="S1747" i="1"/>
  <c r="S1748" i="1"/>
  <c r="S692" i="1"/>
  <c r="S1749" i="1"/>
  <c r="S1750" i="1"/>
  <c r="S1752" i="1"/>
  <c r="S1753" i="1"/>
  <c r="S1754" i="1"/>
  <c r="S1755" i="1"/>
  <c r="S1756" i="1"/>
  <c r="S1757" i="1"/>
  <c r="S1758" i="1"/>
  <c r="S1759" i="1"/>
  <c r="S1575" i="1"/>
  <c r="S1760" i="1"/>
  <c r="S1761" i="1"/>
  <c r="S1762" i="1"/>
  <c r="S1763" i="1"/>
  <c r="S1764" i="1"/>
  <c r="S1765" i="1"/>
  <c r="S1766" i="1"/>
  <c r="S1767" i="1"/>
  <c r="S1768" i="1"/>
  <c r="S2358" i="1"/>
  <c r="S756" i="1"/>
  <c r="S1770" i="1"/>
  <c r="S1771" i="1"/>
  <c r="S1772" i="1"/>
  <c r="S1773" i="1"/>
  <c r="S1774" i="1"/>
  <c r="S1775" i="1"/>
  <c r="S1776" i="1"/>
  <c r="S1777" i="1"/>
  <c r="S1778" i="1"/>
  <c r="S1779" i="1"/>
  <c r="S1029" i="1"/>
  <c r="S1780" i="1"/>
  <c r="S1781" i="1"/>
  <c r="S1782" i="1"/>
  <c r="S1783" i="1"/>
  <c r="S1784" i="1"/>
  <c r="S1785" i="1"/>
  <c r="S1786" i="1"/>
  <c r="S1787" i="1"/>
  <c r="S1788" i="1"/>
  <c r="S1789" i="1"/>
  <c r="S630" i="1"/>
  <c r="S1790" i="1"/>
  <c r="S1791" i="1"/>
  <c r="S1792" i="1"/>
  <c r="S1794" i="1"/>
  <c r="S1795" i="1"/>
  <c r="S1796" i="1"/>
  <c r="S1797" i="1"/>
  <c r="S1798" i="1"/>
  <c r="S2334" i="1"/>
  <c r="S2379" i="1"/>
  <c r="S832" i="1"/>
  <c r="S2335" i="1"/>
  <c r="S1799" i="1"/>
  <c r="S1800" i="1"/>
  <c r="S1801" i="1"/>
  <c r="S1802" i="1"/>
  <c r="S1803" i="1"/>
  <c r="S1804" i="1"/>
  <c r="S1805" i="1"/>
  <c r="S1806" i="1"/>
  <c r="S1807" i="1"/>
  <c r="S1223" i="1"/>
  <c r="S1808" i="1"/>
  <c r="S1809" i="1"/>
  <c r="S1810" i="1"/>
  <c r="S1811" i="1"/>
  <c r="S1812" i="1"/>
  <c r="S1813" i="1"/>
  <c r="S1814" i="1"/>
  <c r="S1815" i="1"/>
  <c r="S1816" i="1"/>
  <c r="S1817" i="1"/>
  <c r="S1011" i="1"/>
  <c r="S1818" i="1"/>
  <c r="S1819" i="1"/>
  <c r="S1820" i="1"/>
  <c r="S1821" i="1"/>
  <c r="S1822" i="1"/>
  <c r="S1823" i="1"/>
  <c r="S1824" i="1"/>
  <c r="S1825" i="1"/>
  <c r="S1827" i="1"/>
  <c r="S1828" i="1"/>
  <c r="S780" i="1"/>
  <c r="S1829" i="1"/>
  <c r="S1830" i="1"/>
  <c r="S1831" i="1"/>
  <c r="S1832" i="1"/>
  <c r="S1833" i="1"/>
  <c r="S1834" i="1"/>
  <c r="S1835" i="1"/>
  <c r="S1836" i="1"/>
  <c r="S1837" i="1"/>
  <c r="S1838" i="1"/>
  <c r="S923" i="1"/>
  <c r="S1839" i="1"/>
  <c r="S1840" i="1"/>
  <c r="S1841" i="1"/>
  <c r="S1842" i="1"/>
  <c r="S1843" i="1"/>
  <c r="S1844" i="1"/>
  <c r="S1845" i="1"/>
  <c r="S1846" i="1"/>
  <c r="S1847" i="1"/>
  <c r="S1848" i="1"/>
  <c r="S892" i="1"/>
  <c r="S1849" i="1"/>
  <c r="S1850" i="1"/>
  <c r="S1851" i="1"/>
  <c r="S1852" i="1"/>
  <c r="S1855" i="1"/>
  <c r="S1856" i="1"/>
  <c r="S1857" i="1"/>
  <c r="S1858" i="1"/>
  <c r="S1859" i="1"/>
  <c r="S1860" i="1"/>
  <c r="S1098" i="1"/>
  <c r="S1862" i="1"/>
  <c r="S1863" i="1"/>
  <c r="S1864" i="1"/>
  <c r="S1865" i="1"/>
  <c r="S1866" i="1"/>
  <c r="S1867" i="1"/>
  <c r="S1868" i="1"/>
  <c r="S1869" i="1"/>
  <c r="S1870" i="1"/>
  <c r="S1871" i="1"/>
  <c r="S1175" i="1"/>
  <c r="S1872" i="1"/>
  <c r="S1873" i="1"/>
  <c r="S1874" i="1"/>
  <c r="S1875" i="1"/>
  <c r="S1876" i="1"/>
  <c r="S1877" i="1"/>
  <c r="S1878" i="1"/>
  <c r="S1879" i="1"/>
  <c r="S1880" i="1"/>
  <c r="S1881" i="1"/>
  <c r="S873" i="1"/>
  <c r="S1883" i="1"/>
  <c r="S1884" i="1"/>
  <c r="S1885" i="1"/>
  <c r="S1886" i="1"/>
  <c r="S1887" i="1"/>
  <c r="S1888" i="1"/>
  <c r="S1889" i="1"/>
  <c r="S1890" i="1"/>
  <c r="S1891" i="1"/>
  <c r="S1893" i="1"/>
  <c r="S1066" i="1"/>
  <c r="S1895" i="1"/>
  <c r="S1896" i="1"/>
  <c r="S1897" i="1"/>
  <c r="S1898" i="1"/>
  <c r="S1899" i="1"/>
  <c r="S1900" i="1"/>
  <c r="S1901" i="1"/>
  <c r="S1902" i="1"/>
  <c r="S1903" i="1"/>
  <c r="S1904" i="1"/>
  <c r="S658" i="1"/>
  <c r="S1905" i="1"/>
  <c r="S1906" i="1"/>
  <c r="S1907" i="1"/>
  <c r="S1908" i="1"/>
  <c r="S1909" i="1"/>
  <c r="S1910" i="1"/>
  <c r="S1912" i="1"/>
  <c r="S1915" i="1"/>
  <c r="S1916" i="1"/>
  <c r="S1917" i="1"/>
  <c r="S656" i="1"/>
  <c r="S1920" i="1"/>
  <c r="S1922" i="1"/>
  <c r="S1923" i="1"/>
  <c r="S1924" i="1"/>
  <c r="S1925" i="1"/>
  <c r="S1926" i="1"/>
  <c r="S1928" i="1"/>
  <c r="S1929" i="1"/>
  <c r="S1930" i="1"/>
  <c r="S1931" i="1"/>
  <c r="S1751" i="1"/>
  <c r="S1932" i="1"/>
  <c r="S1933" i="1"/>
  <c r="S1934" i="1"/>
  <c r="S1935" i="1"/>
  <c r="S1936" i="1"/>
  <c r="S1937" i="1"/>
  <c r="S1938" i="1"/>
  <c r="S1939" i="1"/>
  <c r="S1940" i="1"/>
  <c r="S1941" i="1"/>
  <c r="S777" i="1"/>
  <c r="S1942" i="1"/>
  <c r="S1943" i="1"/>
  <c r="S1944" i="1"/>
  <c r="S1945" i="1"/>
  <c r="S1946" i="1"/>
  <c r="S1948" i="1"/>
  <c r="S1951" i="1"/>
  <c r="S1952" i="1"/>
  <c r="S1953" i="1"/>
  <c r="S1954" i="1"/>
  <c r="S955" i="1"/>
  <c r="S1955" i="1"/>
  <c r="S1956" i="1"/>
  <c r="S1957" i="1"/>
  <c r="S1958" i="1"/>
  <c r="S1959" i="1"/>
  <c r="S1961" i="1"/>
  <c r="S1962" i="1"/>
  <c r="S1963" i="1"/>
  <c r="S1964" i="1"/>
  <c r="S1965" i="1"/>
  <c r="S767" i="1"/>
  <c r="S1966" i="1"/>
  <c r="S1967" i="1"/>
  <c r="S1969" i="1"/>
  <c r="S1970" i="1"/>
  <c r="S1972" i="1"/>
  <c r="S1973" i="1"/>
  <c r="S1974" i="1"/>
  <c r="S1975" i="1"/>
  <c r="S1976" i="1"/>
  <c r="S1977" i="1"/>
  <c r="S768" i="1"/>
  <c r="S1978" i="1"/>
  <c r="S1979" i="1"/>
  <c r="S1980" i="1"/>
  <c r="S1981" i="1"/>
  <c r="S1982" i="1"/>
  <c r="S1983" i="1"/>
  <c r="S1985" i="1"/>
  <c r="S1986" i="1"/>
  <c r="S1987" i="1"/>
  <c r="S1989" i="1"/>
  <c r="S761" i="1"/>
  <c r="S1990" i="1"/>
  <c r="S1991" i="1"/>
  <c r="S1992" i="1"/>
  <c r="S1995" i="1"/>
  <c r="S1996" i="1"/>
  <c r="S1997" i="1"/>
  <c r="S1998" i="1"/>
  <c r="S1999" i="1"/>
  <c r="S2000" i="1"/>
  <c r="S2001" i="1"/>
  <c r="S1078" i="1"/>
  <c r="S2002" i="1"/>
  <c r="S2003" i="1"/>
  <c r="S2004" i="1"/>
  <c r="S2005" i="1"/>
  <c r="S2006" i="1"/>
  <c r="S2007" i="1"/>
  <c r="S2008" i="1"/>
  <c r="S2009" i="1"/>
  <c r="S2010" i="1"/>
  <c r="S2011" i="1"/>
  <c r="S711" i="1"/>
  <c r="S2013" i="1"/>
  <c r="S2015" i="1"/>
  <c r="S2016" i="1"/>
  <c r="S2018" i="1"/>
  <c r="S2019" i="1"/>
  <c r="S2020" i="1"/>
  <c r="S2021" i="1"/>
  <c r="S2023" i="1"/>
  <c r="S2024" i="1"/>
  <c r="S2025" i="1"/>
  <c r="S655" i="1"/>
  <c r="S2036" i="1"/>
  <c r="S2038" i="1"/>
  <c r="S2039" i="1"/>
  <c r="S2040" i="1"/>
  <c r="S2041" i="1"/>
  <c r="S2042" i="1"/>
  <c r="S2043" i="1"/>
  <c r="S2045" i="1"/>
  <c r="S2046" i="1"/>
  <c r="S2047" i="1"/>
  <c r="S934" i="1"/>
  <c r="S2048" i="1"/>
  <c r="S2049" i="1"/>
  <c r="S2050" i="1"/>
  <c r="S2051" i="1"/>
  <c r="S2060" i="1"/>
  <c r="S2062" i="1"/>
  <c r="S2063" i="1"/>
  <c r="S2066" i="1"/>
  <c r="S2069" i="1"/>
  <c r="S2070" i="1"/>
  <c r="S1861" i="1"/>
  <c r="S2071" i="1"/>
  <c r="S2073" i="1"/>
  <c r="S2076" i="1"/>
  <c r="S2077" i="1"/>
  <c r="S2078" i="1"/>
  <c r="S2079" i="1"/>
  <c r="S2080" i="1"/>
  <c r="S2082" i="1"/>
  <c r="S2084" i="1"/>
  <c r="S2085" i="1"/>
  <c r="S770" i="1"/>
  <c r="S2086" i="1"/>
  <c r="S2089" i="1"/>
  <c r="S2090" i="1"/>
  <c r="S2091" i="1"/>
  <c r="S2092" i="1"/>
  <c r="S2093" i="1"/>
  <c r="S2094" i="1"/>
  <c r="S2095" i="1"/>
  <c r="S2096" i="1"/>
  <c r="S2097" i="1"/>
  <c r="S771" i="1"/>
  <c r="S2098" i="1"/>
  <c r="S2100" i="1"/>
  <c r="S2102" i="1"/>
  <c r="S2105" i="1"/>
  <c r="S2106" i="1"/>
  <c r="S2107" i="1"/>
  <c r="S2108" i="1"/>
  <c r="S2109" i="1"/>
  <c r="S2111" i="1"/>
  <c r="S2112" i="1"/>
  <c r="S1894" i="1"/>
  <c r="S2113" i="1"/>
  <c r="S2118" i="1"/>
  <c r="S2119" i="1"/>
  <c r="S2120" i="1"/>
  <c r="S2121" i="1"/>
  <c r="S2122" i="1"/>
  <c r="S2123" i="1"/>
  <c r="S2125" i="1"/>
  <c r="S2128" i="1"/>
  <c r="S2129" i="1"/>
  <c r="S788" i="1"/>
  <c r="S2130" i="1"/>
  <c r="S2131" i="1"/>
  <c r="S2132" i="1"/>
  <c r="S2133" i="1"/>
  <c r="S2134" i="1"/>
  <c r="S2135" i="1"/>
  <c r="S2136" i="1"/>
  <c r="S2138" i="1"/>
  <c r="S2139" i="1"/>
  <c r="S2140" i="1"/>
  <c r="S954" i="1"/>
  <c r="S2142" i="1"/>
  <c r="S2143" i="1"/>
  <c r="S2144" i="1"/>
  <c r="S2146" i="1"/>
  <c r="S2147" i="1"/>
  <c r="S2148" i="1"/>
  <c r="S2149" i="1"/>
  <c r="S2151" i="1"/>
  <c r="S2155" i="1"/>
  <c r="S2156" i="1"/>
  <c r="S1067" i="1"/>
  <c r="S2157" i="1"/>
  <c r="S2161" i="1"/>
  <c r="S2162" i="1"/>
  <c r="S2163" i="1"/>
  <c r="S2166" i="1"/>
  <c r="S2167" i="1"/>
  <c r="S2170" i="1"/>
  <c r="S2172" i="1"/>
  <c r="S2174" i="1"/>
  <c r="S2175" i="1"/>
  <c r="S841" i="1"/>
  <c r="S2177" i="1"/>
  <c r="S2178" i="1"/>
  <c r="S2180" i="1"/>
  <c r="S2181" i="1"/>
  <c r="S2184" i="1"/>
  <c r="S2185" i="1"/>
  <c r="S2186" i="1"/>
  <c r="S2187" i="1"/>
  <c r="S2188" i="1"/>
  <c r="S2189" i="1"/>
  <c r="S785" i="1"/>
  <c r="S2190" i="1"/>
  <c r="S2191" i="1"/>
  <c r="S2192" i="1"/>
  <c r="S2193" i="1"/>
  <c r="S2194" i="1"/>
  <c r="S2195" i="1"/>
  <c r="S2197" i="1"/>
  <c r="S2200" i="1"/>
  <c r="S2613" i="1"/>
  <c r="S2202" i="1"/>
  <c r="S786" i="1"/>
  <c r="S2203" i="1"/>
  <c r="S2204" i="1"/>
  <c r="S2205" i="1"/>
  <c r="S2206" i="1"/>
  <c r="S2208" i="1"/>
  <c r="S2211" i="1"/>
  <c r="S2212" i="1"/>
  <c r="S2213" i="1"/>
  <c r="S2214" i="1"/>
  <c r="S2216" i="1"/>
  <c r="S772" i="1"/>
  <c r="S2219" i="1"/>
  <c r="S2223" i="1"/>
  <c r="S2224" i="1"/>
  <c r="S2623" i="1"/>
  <c r="S2228" i="1"/>
  <c r="S2229" i="1"/>
  <c r="S2230" i="1"/>
  <c r="S2234" i="1"/>
  <c r="S2235" i="1"/>
  <c r="S2236" i="1"/>
  <c r="S1052" i="1"/>
  <c r="S2239" i="1"/>
  <c r="S2241" i="1"/>
  <c r="S2243" i="1"/>
  <c r="S2244" i="1"/>
  <c r="S2246" i="1"/>
  <c r="S2247" i="1"/>
  <c r="S2665" i="1"/>
  <c r="S2248" i="1"/>
  <c r="S2249" i="1"/>
  <c r="S2250" i="1"/>
  <c r="S1993" i="1"/>
  <c r="S2251" i="1"/>
  <c r="S2253" i="1"/>
  <c r="S2254" i="1"/>
  <c r="S2631" i="1"/>
  <c r="S2632" i="1"/>
  <c r="S2255" i="1"/>
  <c r="S2256" i="1"/>
  <c r="S2259" i="1"/>
  <c r="S2638" i="1"/>
  <c r="S2635" i="1"/>
  <c r="S1152" i="1"/>
  <c r="S2260" i="1"/>
  <c r="S2261" i="1"/>
  <c r="S2265" i="1"/>
  <c r="S2637" i="1"/>
  <c r="S2267" i="1"/>
  <c r="S2270" i="1"/>
  <c r="S1044" i="1"/>
  <c r="S1094" i="1"/>
  <c r="S968" i="1"/>
  <c r="S925" i="1"/>
  <c r="S927" i="1"/>
  <c r="S1675" i="1"/>
  <c r="S2017" i="1"/>
  <c r="S893" i="1"/>
  <c r="S1058" i="1"/>
  <c r="S778" i="1"/>
  <c r="S827" i="1"/>
  <c r="S2022" i="1"/>
  <c r="S839" i="1"/>
  <c r="S844" i="1"/>
  <c r="S1087" i="1"/>
  <c r="S2026" i="1"/>
  <c r="S2027" i="1"/>
  <c r="S2028" i="1"/>
  <c r="S2271" i="1"/>
  <c r="S787" i="1"/>
  <c r="S826" i="1"/>
  <c r="S916" i="1"/>
  <c r="S917" i="1"/>
  <c r="S773" i="1"/>
  <c r="S985" i="1"/>
  <c r="S863" i="1"/>
  <c r="S774" i="1"/>
  <c r="S1050" i="1"/>
  <c r="S924" i="1"/>
  <c r="S997" i="1"/>
  <c r="S1082" i="1"/>
  <c r="S880" i="1"/>
  <c r="S1073" i="1"/>
  <c r="S864" i="1"/>
  <c r="S1012" i="1"/>
  <c r="S918" i="1"/>
  <c r="S1091" i="1"/>
  <c r="S952" i="1"/>
  <c r="S843" i="1"/>
  <c r="S1034" i="1"/>
  <c r="S1054" i="1"/>
  <c r="S2052" i="1"/>
  <c r="S2053" i="1"/>
  <c r="S2054" i="1"/>
  <c r="S2055" i="1"/>
  <c r="S2056" i="1"/>
  <c r="S2057" i="1"/>
  <c r="S2058" i="1"/>
  <c r="S2059" i="1"/>
  <c r="S987" i="1"/>
  <c r="S2061" i="1"/>
  <c r="S1311" i="1"/>
  <c r="S845" i="1"/>
  <c r="S2064" i="1"/>
  <c r="S2065" i="1"/>
  <c r="S1079" i="1"/>
  <c r="S2067" i="1"/>
  <c r="S2068" i="1"/>
  <c r="S986" i="1"/>
  <c r="S1051" i="1"/>
  <c r="S1090" i="1"/>
  <c r="S2072" i="1"/>
  <c r="S1086" i="1"/>
  <c r="S994" i="1"/>
  <c r="S2075" i="1"/>
  <c r="S1097" i="1"/>
  <c r="S1246" i="1"/>
  <c r="S1221" i="1"/>
  <c r="S1172" i="1"/>
  <c r="S1100" i="1"/>
  <c r="S2081" i="1"/>
  <c r="S1042" i="1"/>
  <c r="S2083" i="1"/>
  <c r="S1123" i="1"/>
  <c r="S1228" i="1"/>
  <c r="S1224" i="1"/>
  <c r="S2087" i="1"/>
  <c r="S2088" i="1"/>
  <c r="S1919" i="1"/>
  <c r="S1209" i="1"/>
  <c r="S1124" i="1"/>
  <c r="S1133" i="1"/>
  <c r="S1107" i="1"/>
  <c r="S1036" i="1"/>
  <c r="S1564" i="1"/>
  <c r="S1185" i="1"/>
  <c r="S1161" i="1"/>
  <c r="S1163" i="1"/>
  <c r="S2099" i="1"/>
  <c r="S1577" i="1"/>
  <c r="S2101" i="1"/>
  <c r="S1300" i="1"/>
  <c r="S2103" i="1"/>
  <c r="S2104" i="1"/>
  <c r="S1170" i="1"/>
  <c r="S1196" i="1"/>
  <c r="S1197" i="1"/>
  <c r="S1166" i="1"/>
  <c r="S1177" i="1"/>
  <c r="S2110" i="1"/>
  <c r="S1178" i="1"/>
  <c r="S1077" i="1"/>
  <c r="S1267" i="1"/>
  <c r="S2114" i="1"/>
  <c r="S2115" i="1"/>
  <c r="S2116" i="1"/>
  <c r="S2117" i="1"/>
  <c r="S1243" i="1"/>
  <c r="S1140" i="1"/>
  <c r="S1195" i="1"/>
  <c r="S1230" i="1"/>
  <c r="S1219" i="1"/>
  <c r="S1921" i="1"/>
  <c r="S2124" i="1"/>
  <c r="S1213" i="1"/>
  <c r="S2126" i="1"/>
  <c r="S2127" i="1"/>
  <c r="S1256" i="1"/>
  <c r="S1676" i="1"/>
  <c r="S1179" i="1"/>
  <c r="S1678" i="1"/>
  <c r="S1208" i="1"/>
  <c r="S2327" i="1"/>
  <c r="S1252" i="1"/>
  <c r="S2273" i="1"/>
  <c r="S1080" i="1"/>
  <c r="S1680" i="1"/>
  <c r="S1681" i="1"/>
  <c r="S1092" i="1"/>
  <c r="S1093" i="1"/>
  <c r="S2141" i="1"/>
  <c r="S1206" i="1"/>
  <c r="S1101" i="1"/>
  <c r="S1927" i="1"/>
  <c r="S2145" i="1"/>
  <c r="S2867" i="1"/>
  <c r="S1134" i="1"/>
  <c r="S1227" i="1"/>
  <c r="S1540" i="1"/>
  <c r="S2150" i="1"/>
  <c r="S1153" i="1"/>
  <c r="S2152" i="1"/>
  <c r="S2153" i="1"/>
  <c r="S2154" i="1"/>
  <c r="S1284" i="1"/>
  <c r="S1260" i="1"/>
  <c r="S1222" i="1"/>
  <c r="S2158" i="1"/>
  <c r="S2159" i="1"/>
  <c r="S1231" i="1"/>
  <c r="S1232" i="1"/>
  <c r="S1234" i="1"/>
  <c r="S1235" i="1"/>
  <c r="S2164" i="1"/>
  <c r="S2165" i="1"/>
  <c r="S1262" i="1"/>
  <c r="S1132" i="1"/>
  <c r="S2168" i="1"/>
  <c r="S2169" i="1"/>
  <c r="S1135" i="1"/>
  <c r="S1253" i="1"/>
  <c r="S1255" i="1"/>
  <c r="S2173" i="1"/>
  <c r="S1104" i="1"/>
  <c r="S1201" i="1"/>
  <c r="S2176" i="1"/>
  <c r="S1263" i="1"/>
  <c r="S1264" i="1"/>
  <c r="S2179" i="1"/>
  <c r="S1112" i="1"/>
  <c r="S1167" i="1"/>
  <c r="S1113" i="1"/>
  <c r="S1115" i="1"/>
  <c r="S1116" i="1"/>
  <c r="S1168" i="1"/>
  <c r="S1169" i="1"/>
  <c r="S1117" i="1"/>
  <c r="S1119" i="1"/>
  <c r="S1120" i="1"/>
  <c r="S1121" i="1"/>
  <c r="S1122" i="1"/>
  <c r="S1137" i="1"/>
  <c r="S1366" i="1"/>
  <c r="S1367" i="1"/>
  <c r="S1216" i="1"/>
  <c r="S2196" i="1"/>
  <c r="S1476" i="1"/>
  <c r="S2198" i="1"/>
  <c r="S2199" i="1"/>
  <c r="S1368" i="1"/>
  <c r="S2201" i="1"/>
  <c r="S1183" i="1"/>
  <c r="S1265" i="1"/>
  <c r="S1157" i="1"/>
  <c r="S1158" i="1"/>
  <c r="S1142" i="1"/>
  <c r="S2207" i="1"/>
  <c r="S1271" i="1"/>
  <c r="S2209" i="1"/>
  <c r="S2210" i="1"/>
  <c r="S1204" i="1"/>
  <c r="S1682" i="1"/>
  <c r="S1365" i="1"/>
  <c r="S1205" i="1"/>
  <c r="S2215" i="1"/>
  <c r="S2382" i="1"/>
  <c r="S2217" i="1"/>
  <c r="S2218" i="1"/>
  <c r="S1165" i="1"/>
  <c r="S1388" i="1"/>
  <c r="S2221" i="1"/>
  <c r="S2222" i="1"/>
  <c r="S1683" i="1"/>
  <c r="S1171" i="1"/>
  <c r="S2225" i="1"/>
  <c r="S2226" i="1"/>
  <c r="S2227" i="1"/>
  <c r="S1285" i="1"/>
  <c r="S1355" i="1"/>
  <c r="S1274" i="1"/>
  <c r="S2231" i="1"/>
  <c r="S2232" i="1"/>
  <c r="S2233" i="1"/>
  <c r="S1307" i="1"/>
  <c r="S1220" i="1"/>
  <c r="S1356" i="1"/>
  <c r="S2237" i="1"/>
  <c r="S2238" i="1"/>
  <c r="S1345" i="1"/>
  <c r="S2030" i="1"/>
  <c r="S2031" i="1"/>
  <c r="S2242" i="1"/>
  <c r="S1247" i="1"/>
  <c r="S2274" i="1"/>
  <c r="S2245" i="1"/>
  <c r="S1331" i="1"/>
  <c r="S1257" i="1"/>
  <c r="S1258" i="1"/>
  <c r="S1210" i="1"/>
  <c r="S1211" i="1"/>
  <c r="S1238" i="1"/>
  <c r="S2252" i="1"/>
  <c r="S1180" i="1"/>
  <c r="S1333" i="1"/>
  <c r="S1499" i="1"/>
  <c r="S1278" i="1"/>
  <c r="S2257" i="1"/>
  <c r="S2258" i="1"/>
  <c r="S1194" i="1"/>
  <c r="S1589" i="1"/>
  <c r="S1525" i="1"/>
  <c r="S2262" i="1"/>
  <c r="S2263" i="1"/>
  <c r="S2264" i="1"/>
  <c r="S2032" i="1"/>
  <c r="S2266" i="1"/>
  <c r="S2220" i="1"/>
  <c r="S2268" i="1"/>
  <c r="S2269" i="1"/>
  <c r="S1960" i="1"/>
  <c r="S1458" i="1"/>
  <c r="S2272" i="1"/>
  <c r="S2276" i="1"/>
  <c r="S1684" i="1"/>
  <c r="S2275" i="1"/>
  <c r="S1685" i="1"/>
  <c r="S1461" i="1"/>
  <c r="S1242" i="1"/>
  <c r="S2279" i="1"/>
  <c r="S1421" i="1"/>
  <c r="S2281" i="1"/>
  <c r="S2282" i="1"/>
  <c r="S2137" i="1"/>
  <c r="S2182" i="1"/>
  <c r="S2033" i="1"/>
  <c r="S2286" i="1"/>
  <c r="S1377" i="1"/>
  <c r="S1286" i="1"/>
  <c r="S1289" i="1"/>
  <c r="S1293" i="1"/>
  <c r="S1295" i="1"/>
  <c r="S2292" i="1"/>
  <c r="S2277" i="1"/>
  <c r="S2294" i="1"/>
  <c r="S2295" i="1"/>
  <c r="S1350" i="1"/>
  <c r="S1313" i="1"/>
  <c r="S2298" i="1"/>
  <c r="S2299" i="1"/>
  <c r="S2300" i="1"/>
  <c r="S2301" i="1"/>
  <c r="S2302" i="1"/>
  <c r="S2303" i="1"/>
  <c r="S2278" i="1"/>
  <c r="S1585" i="1"/>
  <c r="S1244" i="1"/>
  <c r="S2307" i="1"/>
  <c r="S2308" i="1"/>
  <c r="S2309" i="1"/>
  <c r="S2310" i="1"/>
  <c r="S2311" i="1"/>
  <c r="S2312" i="1"/>
  <c r="S1344" i="1"/>
  <c r="S2314" i="1"/>
  <c r="S1947" i="1"/>
  <c r="S1911" i="1"/>
  <c r="S1632" i="1"/>
  <c r="S1636" i="1"/>
  <c r="S2319" i="1"/>
  <c r="S1483" i="1"/>
  <c r="S2321" i="1"/>
  <c r="S1674" i="1"/>
  <c r="S1386" i="1"/>
  <c r="S2324" i="1"/>
  <c r="S2325" i="1"/>
  <c r="S2326" i="1"/>
  <c r="S1913" i="1"/>
  <c r="S2280" i="1"/>
  <c r="S2329" i="1"/>
  <c r="S2330" i="1"/>
  <c r="S2331" i="1"/>
  <c r="S2332" i="1"/>
  <c r="S1623" i="1"/>
  <c r="S1669" i="1"/>
  <c r="S1259" i="1"/>
  <c r="S2336" i="1"/>
  <c r="S2034" i="1"/>
  <c r="S2338" i="1"/>
  <c r="S2339" i="1"/>
  <c r="S2340" i="1"/>
  <c r="S2341" i="1"/>
  <c r="S1543" i="1"/>
  <c r="S1687" i="1"/>
  <c r="S1487" i="1"/>
  <c r="S1690" i="1"/>
  <c r="S1691" i="1"/>
  <c r="S1692" i="1"/>
  <c r="S2183" i="1"/>
  <c r="S2349" i="1"/>
  <c r="S2350" i="1"/>
  <c r="S1949" i="1"/>
  <c r="S2352" i="1"/>
  <c r="S2353" i="1"/>
  <c r="S2389" i="1"/>
  <c r="S2355" i="1"/>
  <c r="S2356" i="1"/>
  <c r="S1914" i="1"/>
  <c r="S1268" i="1"/>
  <c r="S2359" i="1"/>
  <c r="S2360" i="1"/>
  <c r="S2361" i="1"/>
  <c r="S1465" i="1"/>
  <c r="S1892" i="1"/>
  <c r="S2364" i="1"/>
  <c r="S1467" i="1"/>
  <c r="S2366" i="1"/>
  <c r="S2283" i="1"/>
  <c r="S1081" i="1"/>
  <c r="S1083" i="1"/>
  <c r="S2284" i="1"/>
  <c r="S2285" i="1"/>
  <c r="S2287" i="1"/>
  <c r="S2288" i="1"/>
  <c r="S2289" i="1"/>
  <c r="S2290" i="1"/>
  <c r="S2291" i="1"/>
  <c r="S2293" i="1"/>
  <c r="S2296" i="1"/>
  <c r="S2297" i="1"/>
  <c r="S2304" i="1"/>
  <c r="S2305" i="1"/>
  <c r="S2306" i="1"/>
  <c r="S2313" i="1"/>
  <c r="S2315" i="1"/>
  <c r="S2316" i="1"/>
  <c r="S1150" i="1"/>
  <c r="S1154" i="1"/>
  <c r="S2317" i="1"/>
  <c r="S2318" i="1"/>
  <c r="S2320" i="1"/>
  <c r="S2322" i="1"/>
  <c r="S2323" i="1"/>
  <c r="S2328" i="1"/>
  <c r="S2333" i="1"/>
  <c r="S2342" i="1"/>
  <c r="S2343" i="1"/>
  <c r="S1186" i="1"/>
  <c r="S1291" i="1"/>
  <c r="S2344" i="1"/>
  <c r="S2345" i="1"/>
  <c r="S2346" i="1"/>
  <c r="S2347" i="1"/>
  <c r="S2348" i="1"/>
  <c r="S2351" i="1"/>
  <c r="S2354" i="1"/>
  <c r="S2357" i="1"/>
  <c r="S2362" i="1"/>
  <c r="S2363" i="1"/>
  <c r="S2365" i="1"/>
  <c r="S2367" i="1"/>
  <c r="S2368" i="1"/>
  <c r="S2369" i="1"/>
  <c r="S2370" i="1"/>
  <c r="S2371" i="1"/>
  <c r="S2372" i="1"/>
  <c r="S2374" i="1"/>
  <c r="S1149" i="1"/>
  <c r="S2376" i="1"/>
  <c r="S2377" i="1"/>
  <c r="S2378" i="1"/>
  <c r="S2381" i="1"/>
  <c r="S2383" i="1"/>
  <c r="S2384" i="1"/>
  <c r="S2385" i="1"/>
  <c r="S2386" i="1"/>
  <c r="S2387" i="1"/>
  <c r="S2388"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1239" i="1"/>
  <c r="S2424" i="1"/>
  <c r="S2425" i="1"/>
  <c r="S2426" i="1"/>
  <c r="S2427" i="1"/>
  <c r="S2428" i="1"/>
  <c r="S2429" i="1"/>
  <c r="S2430" i="1"/>
  <c r="S2431" i="1"/>
  <c r="S2432" i="1"/>
  <c r="S1330" i="1"/>
  <c r="S2433" i="1"/>
  <c r="S1335" i="1"/>
  <c r="S1334"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1383" i="1"/>
  <c r="S2469" i="1"/>
  <c r="S2470" i="1"/>
  <c r="S2471" i="1"/>
  <c r="S2472" i="1"/>
  <c r="S2473" i="1"/>
  <c r="S2474" i="1"/>
  <c r="S2475" i="1"/>
  <c r="S2476" i="1"/>
  <c r="S2477" i="1"/>
  <c r="S2478" i="1"/>
  <c r="S2479" i="1"/>
  <c r="S2480" i="1"/>
  <c r="S2481" i="1"/>
  <c r="S2482" i="1"/>
  <c r="S2483" i="1"/>
  <c r="S2484" i="1"/>
  <c r="S2485" i="1"/>
  <c r="S1397" i="1"/>
  <c r="S1398" i="1"/>
  <c r="S2486" i="1"/>
  <c r="S2487" i="1"/>
  <c r="S2488" i="1"/>
  <c r="S1407"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1613" i="1"/>
  <c r="S2512" i="1"/>
  <c r="S1425"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147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1484" i="1"/>
  <c r="S2564" i="1"/>
  <c r="S2565" i="1"/>
  <c r="S2566" i="1"/>
  <c r="S2567" i="1"/>
  <c r="S1490" i="1"/>
  <c r="S1617" i="1"/>
  <c r="S2568" i="1"/>
  <c r="S2569" i="1"/>
  <c r="S2570" i="1"/>
  <c r="S2571" i="1"/>
  <c r="S2572" i="1"/>
  <c r="S2573" i="1"/>
  <c r="S2574" i="1"/>
  <c r="S2575" i="1"/>
  <c r="S1506" i="1"/>
  <c r="S2576" i="1"/>
  <c r="S2577" i="1"/>
  <c r="S2578" i="1"/>
  <c r="S2579" i="1"/>
  <c r="S2580" i="1"/>
  <c r="S2581" i="1"/>
  <c r="S2582" i="1"/>
  <c r="S1510" i="1"/>
  <c r="S2583" i="1"/>
  <c r="S1498" i="1"/>
  <c r="S2584" i="1"/>
  <c r="S2585" i="1"/>
  <c r="S2586" i="1"/>
  <c r="S2587" i="1"/>
  <c r="S2588" i="1"/>
  <c r="S2589" i="1"/>
  <c r="S2590" i="1"/>
  <c r="S2591" i="1"/>
  <c r="S2592" i="1"/>
  <c r="S2593" i="1"/>
  <c r="S2594" i="1"/>
  <c r="S2595" i="1"/>
  <c r="S2596" i="1"/>
  <c r="S2597" i="1"/>
  <c r="S2598" i="1"/>
  <c r="S2599" i="1"/>
  <c r="S2600" i="1"/>
  <c r="S2601" i="1"/>
  <c r="S1651" i="1"/>
  <c r="S2602" i="1"/>
  <c r="S2603" i="1"/>
  <c r="S2604" i="1"/>
  <c r="S2605" i="1"/>
  <c r="S2606" i="1"/>
  <c r="S2607" i="1"/>
  <c r="S2608" i="1"/>
  <c r="S2609" i="1"/>
  <c r="S2610" i="1"/>
  <c r="S1597" i="1"/>
  <c r="S2611" i="1"/>
  <c r="S2612" i="1"/>
  <c r="S2614" i="1"/>
  <c r="S2615" i="1"/>
  <c r="S2616" i="1"/>
  <c r="S2617" i="1"/>
  <c r="S2618" i="1"/>
  <c r="S2619" i="1"/>
  <c r="S2620" i="1"/>
  <c r="S2621" i="1"/>
  <c r="S2622" i="1"/>
  <c r="S2624" i="1"/>
  <c r="S2625" i="1"/>
  <c r="S2626" i="1"/>
  <c r="S2627" i="1"/>
  <c r="S2628" i="1"/>
  <c r="S2629" i="1"/>
  <c r="S2630" i="1"/>
  <c r="S2633" i="1"/>
  <c r="S2634" i="1"/>
  <c r="S2636" i="1"/>
  <c r="S1514" i="1"/>
  <c r="S2639" i="1"/>
  <c r="S2640" i="1"/>
  <c r="S2641" i="1"/>
  <c r="S2642" i="1"/>
  <c r="S1672" i="1"/>
  <c r="S2643" i="1"/>
  <c r="S2644" i="1"/>
  <c r="S2645" i="1"/>
  <c r="S2646" i="1"/>
  <c r="S2647" i="1"/>
  <c r="S2648" i="1"/>
  <c r="S2649" i="1"/>
  <c r="S2650" i="1"/>
  <c r="S2651" i="1"/>
  <c r="S2652" i="1"/>
  <c r="S2653" i="1"/>
  <c r="S2654" i="1"/>
  <c r="S2655" i="1"/>
  <c r="S2656" i="1"/>
  <c r="S2657" i="1"/>
  <c r="S2658" i="1"/>
  <c r="S2659" i="1"/>
  <c r="S2660" i="1"/>
  <c r="S2661" i="1"/>
  <c r="S1694" i="1"/>
  <c r="S2662" i="1"/>
  <c r="S2663" i="1"/>
  <c r="S2664" i="1"/>
  <c r="S2666" i="1"/>
  <c r="S2667" i="1"/>
  <c r="S2668" i="1"/>
  <c r="S2669" i="1"/>
  <c r="S2670" i="1"/>
  <c r="S2671" i="1"/>
  <c r="S2672" i="1"/>
  <c r="S2673" i="1"/>
  <c r="S2674" i="1"/>
  <c r="S2675" i="1"/>
  <c r="S2676" i="1"/>
  <c r="S2677" i="1"/>
  <c r="S2678" i="1"/>
  <c r="S2679" i="1"/>
  <c r="S2680" i="1"/>
  <c r="S2681" i="1"/>
  <c r="S2682" i="1"/>
  <c r="S2683" i="1"/>
  <c r="S2684" i="1"/>
  <c r="S2685" i="1"/>
  <c r="S2686" i="1"/>
  <c r="S2687" i="1"/>
  <c r="S1561" i="1"/>
  <c r="S2688" i="1"/>
  <c r="S1643" i="1"/>
  <c r="S2689" i="1"/>
  <c r="S2690" i="1"/>
  <c r="S2691" i="1"/>
  <c r="S2692" i="1"/>
  <c r="S2693" i="1"/>
  <c r="S2694" i="1"/>
  <c r="S2695" i="1"/>
  <c r="S2696" i="1"/>
  <c r="S2697" i="1"/>
  <c r="S2698" i="1"/>
  <c r="S2699" i="1"/>
  <c r="S2700" i="1"/>
  <c r="S2701" i="1"/>
  <c r="S2702" i="1"/>
  <c r="S2703" i="1"/>
  <c r="S2704" i="1"/>
  <c r="S2705" i="1"/>
  <c r="S2706" i="1"/>
  <c r="S2707" i="1"/>
  <c r="S1562" i="1"/>
  <c r="S1610" i="1"/>
  <c r="S2708" i="1"/>
  <c r="S2709" i="1"/>
  <c r="S2710" i="1"/>
  <c r="S2711" i="1"/>
  <c r="S2712" i="1"/>
  <c r="S2713" i="1"/>
  <c r="S2714" i="1"/>
  <c r="S2715" i="1"/>
  <c r="S2716" i="1"/>
  <c r="S2717" i="1"/>
  <c r="S2718" i="1"/>
  <c r="S2719" i="1"/>
  <c r="S2720" i="1"/>
  <c r="S2721" i="1"/>
  <c r="S2722" i="1"/>
  <c r="S1717" i="1"/>
  <c r="S2723" i="1"/>
  <c r="S1882" i="1"/>
  <c r="S2724" i="1"/>
  <c r="S2725" i="1"/>
  <c r="S2726" i="1"/>
  <c r="S2727" i="1"/>
  <c r="S2728" i="1"/>
  <c r="S2729" i="1"/>
  <c r="S2730" i="1"/>
  <c r="S1950" i="1"/>
  <c r="S2731" i="1"/>
  <c r="S2733" i="1"/>
  <c r="S2734" i="1"/>
  <c r="S2735" i="1"/>
  <c r="S2738" i="1"/>
  <c r="S2739" i="1"/>
  <c r="S2744" i="1"/>
  <c r="S2752" i="1"/>
  <c r="S2754" i="1"/>
  <c r="S2760" i="1"/>
  <c r="S2770" i="1"/>
  <c r="S2772" i="1"/>
  <c r="S2773" i="1"/>
  <c r="S2775" i="1"/>
  <c r="S2776" i="1"/>
  <c r="S2779" i="1"/>
  <c r="S2780" i="1"/>
  <c r="S2781" i="1"/>
  <c r="S2782" i="1"/>
  <c r="S2788" i="1"/>
  <c r="S2789" i="1"/>
  <c r="S2793" i="1"/>
  <c r="S2794" i="1"/>
  <c r="S2800" i="1"/>
  <c r="S2801" i="1"/>
  <c r="S2802" i="1"/>
  <c r="S2805" i="1"/>
  <c r="S2808" i="1"/>
  <c r="S2810" i="1"/>
  <c r="S2812" i="1"/>
  <c r="S2813" i="1"/>
  <c r="S2817" i="1"/>
  <c r="S2818" i="1"/>
  <c r="S2819" i="1"/>
  <c r="S2820" i="1"/>
  <c r="S2822" i="1"/>
  <c r="S2826" i="1"/>
  <c r="S2827" i="1"/>
  <c r="S2828" i="1"/>
  <c r="S2829" i="1"/>
  <c r="S2830" i="1"/>
  <c r="S2831" i="1"/>
  <c r="S2832" i="1"/>
  <c r="S2833" i="1"/>
  <c r="S1918" i="1"/>
  <c r="S2074" i="1"/>
  <c r="S2836" i="1"/>
  <c r="S2837" i="1"/>
  <c r="S2838" i="1"/>
  <c r="S2839" i="1"/>
  <c r="S2840" i="1"/>
  <c r="S2841" i="1"/>
  <c r="S2842" i="1"/>
  <c r="S2843" i="1"/>
  <c r="S2844" i="1"/>
  <c r="S2845" i="1"/>
  <c r="S2846" i="1"/>
  <c r="S2847" i="1"/>
  <c r="S577" i="1"/>
  <c r="S578" i="1"/>
  <c r="S2850" i="1"/>
  <c r="S757" i="1"/>
  <c r="S758" i="1"/>
  <c r="S817" i="1"/>
  <c r="S819" i="1"/>
  <c r="S995" i="1"/>
  <c r="S1089" i="1"/>
  <c r="S1401" i="1"/>
  <c r="S1403" i="1"/>
  <c r="S1410" i="1"/>
  <c r="S858" i="1"/>
  <c r="S1420" i="1"/>
  <c r="S861" i="1"/>
  <c r="S1056" i="1"/>
  <c r="S2864" i="1"/>
  <c r="S693" i="1"/>
  <c r="S1145" i="1"/>
  <c r="S1138" i="1"/>
  <c r="S2868" i="1"/>
  <c r="S2869" i="1"/>
  <c r="S3" i="1"/>
  <c r="Q4" i="1"/>
  <c r="Q2732" i="1"/>
  <c r="Q6" i="1"/>
  <c r="Q7" i="1"/>
  <c r="Q16" i="1"/>
  <c r="Q9" i="1"/>
  <c r="Q10" i="1"/>
  <c r="Q133" i="1"/>
  <c r="Q12" i="1"/>
  <c r="Q78" i="1"/>
  <c r="Q157" i="1"/>
  <c r="Q2736" i="1"/>
  <c r="Q124" i="1"/>
  <c r="Q17" i="1"/>
  <c r="Q18" i="1"/>
  <c r="Q19" i="1"/>
  <c r="Q20" i="1"/>
  <c r="Q21" i="1"/>
  <c r="Q22" i="1"/>
  <c r="Q23" i="1"/>
  <c r="Q24" i="1"/>
  <c r="Q25" i="1"/>
  <c r="Q26" i="1"/>
  <c r="Q2737" i="1"/>
  <c r="Q2740" i="1"/>
  <c r="Q60" i="1"/>
  <c r="Q61" i="1"/>
  <c r="Q31" i="1"/>
  <c r="Q109" i="1"/>
  <c r="Q33" i="1"/>
  <c r="Q34" i="1"/>
  <c r="Q2741" i="1"/>
  <c r="Q36" i="1"/>
  <c r="Q37" i="1"/>
  <c r="Q2742" i="1"/>
  <c r="Q159" i="1"/>
  <c r="Q40" i="1"/>
  <c r="Q41" i="1"/>
  <c r="Q42" i="1"/>
  <c r="Q43" i="1"/>
  <c r="Q59" i="1"/>
  <c r="Q45" i="1"/>
  <c r="Q2743" i="1"/>
  <c r="Q165" i="1"/>
  <c r="Q2745" i="1"/>
  <c r="Q49" i="1"/>
  <c r="Q2746" i="1"/>
  <c r="Q108" i="1"/>
  <c r="Q2747" i="1"/>
  <c r="Q2748" i="1"/>
  <c r="Q54" i="1"/>
  <c r="Q55" i="1"/>
  <c r="Q56" i="1"/>
  <c r="Q57" i="1"/>
  <c r="Q58" i="1"/>
  <c r="Q2749" i="1"/>
  <c r="Q150" i="1"/>
  <c r="Q5" i="1"/>
  <c r="Q62" i="1"/>
  <c r="Q2750" i="1"/>
  <c r="Q2751" i="1"/>
  <c r="Q65" i="1"/>
  <c r="Q2753" i="1"/>
  <c r="Q67" i="1"/>
  <c r="Q2755" i="1"/>
  <c r="Q75" i="1"/>
  <c r="Q70" i="1"/>
  <c r="Q71" i="1"/>
  <c r="Q72" i="1"/>
  <c r="Q64" i="1"/>
  <c r="Q2756" i="1"/>
  <c r="Q2757" i="1"/>
  <c r="Q2758" i="1"/>
  <c r="Q2759" i="1"/>
  <c r="Q2761" i="1"/>
  <c r="Q79" i="1"/>
  <c r="Q93" i="1"/>
  <c r="Q2762" i="1"/>
  <c r="Q82" i="1"/>
  <c r="Q83" i="1"/>
  <c r="Q2763" i="1"/>
  <c r="Q94" i="1"/>
  <c r="Q2764" i="1"/>
  <c r="Q2765" i="1"/>
  <c r="Q88" i="1"/>
  <c r="Q95" i="1"/>
  <c r="Q185" i="1"/>
  <c r="Q91" i="1"/>
  <c r="Q194" i="1"/>
  <c r="Q2766" i="1"/>
  <c r="Q2767" i="1"/>
  <c r="Q2768" i="1"/>
  <c r="Q2769" i="1"/>
  <c r="Q2771" i="1"/>
  <c r="Q98" i="1"/>
  <c r="Q190" i="1"/>
  <c r="Q144" i="1"/>
  <c r="Q130" i="1"/>
  <c r="Q110" i="1"/>
  <c r="Q2774" i="1"/>
  <c r="Q2777" i="1"/>
  <c r="Q105" i="1"/>
  <c r="Q2778" i="1"/>
  <c r="Q107" i="1"/>
  <c r="Q2783" i="1"/>
  <c r="Q2784" i="1"/>
  <c r="Q2785" i="1"/>
  <c r="Q111" i="1"/>
  <c r="Q127" i="1"/>
  <c r="Q2786" i="1"/>
  <c r="Q2787" i="1"/>
  <c r="Q191" i="1"/>
  <c r="Q2790" i="1"/>
  <c r="Q68" i="1"/>
  <c r="Q69" i="1"/>
  <c r="Q2791" i="1"/>
  <c r="Q2792" i="1"/>
  <c r="Q2795" i="1"/>
  <c r="Q2796" i="1"/>
  <c r="Q2797" i="1"/>
  <c r="Q2798" i="1"/>
  <c r="Q2799" i="1"/>
  <c r="Q126" i="1"/>
  <c r="Q2803" i="1"/>
  <c r="Q89" i="1"/>
  <c r="Q29" i="1"/>
  <c r="Q2804" i="1"/>
  <c r="Q48" i="1"/>
  <c r="Q2806" i="1"/>
  <c r="Q2807" i="1"/>
  <c r="Q134" i="1"/>
  <c r="Q135" i="1"/>
  <c r="Q136" i="1"/>
  <c r="Q2809" i="1"/>
  <c r="Q138" i="1"/>
  <c r="Q2811" i="1"/>
  <c r="Q140" i="1"/>
  <c r="Q2814" i="1"/>
  <c r="Q142" i="1"/>
  <c r="Q143" i="1"/>
  <c r="Q2815" i="1"/>
  <c r="Q2816" i="1"/>
  <c r="Q85" i="1"/>
  <c r="Q2821" i="1"/>
  <c r="Q2823" i="1"/>
  <c r="Q2824" i="1"/>
  <c r="Q2825" i="1"/>
  <c r="Q151" i="1"/>
  <c r="Q2834" i="1"/>
  <c r="Q153" i="1"/>
  <c r="Q38" i="1"/>
  <c r="Q155" i="1"/>
  <c r="Q156" i="1"/>
  <c r="Q2835" i="1"/>
  <c r="Q160" i="1"/>
  <c r="Q145" i="1"/>
  <c r="Q76" i="1"/>
  <c r="Q161" i="1"/>
  <c r="Q162" i="1"/>
  <c r="Q163" i="1"/>
  <c r="Q164" i="1"/>
  <c r="Q15" i="1"/>
  <c r="Q39" i="1"/>
  <c r="Q167" i="1"/>
  <c r="Q168" i="1"/>
  <c r="Q8" i="1"/>
  <c r="Q11" i="1"/>
  <c r="Q13" i="1"/>
  <c r="Q73" i="1"/>
  <c r="Q14" i="1"/>
  <c r="Q50" i="1"/>
  <c r="Q2848" i="1"/>
  <c r="Q176" i="1"/>
  <c r="Q177" i="1"/>
  <c r="Q2849" i="1"/>
  <c r="Q179" i="1"/>
  <c r="Q2851" i="1"/>
  <c r="Q2852" i="1"/>
  <c r="Q2853" i="1"/>
  <c r="Q2854" i="1"/>
  <c r="Q2855" i="1"/>
  <c r="Q2856" i="1"/>
  <c r="Q46" i="1"/>
  <c r="Q2857" i="1"/>
  <c r="Q188" i="1"/>
  <c r="Q117" i="1"/>
  <c r="Q32" i="1"/>
  <c r="Q51" i="1"/>
  <c r="Q30" i="1"/>
  <c r="Q47" i="1"/>
  <c r="Q74" i="1"/>
  <c r="Q195" i="1"/>
  <c r="Q196" i="1"/>
  <c r="Q90" i="1"/>
  <c r="Q92" i="1"/>
  <c r="Q28" i="1"/>
  <c r="Q52" i="1"/>
  <c r="Q201" i="1"/>
  <c r="Q27" i="1"/>
  <c r="Q203" i="1"/>
  <c r="Q123" i="1"/>
  <c r="Q205" i="1"/>
  <c r="Q2858" i="1"/>
  <c r="Q35" i="1"/>
  <c r="Q208" i="1"/>
  <c r="Q209" i="1"/>
  <c r="Q210" i="1"/>
  <c r="Q211" i="1"/>
  <c r="Q212" i="1"/>
  <c r="Q213" i="1"/>
  <c r="Q128" i="1"/>
  <c r="Q129" i="1"/>
  <c r="Q44" i="1"/>
  <c r="Q2859" i="1"/>
  <c r="Q218" i="1"/>
  <c r="Q66" i="1"/>
  <c r="Q146" i="1"/>
  <c r="Q221" i="1"/>
  <c r="Q222" i="1"/>
  <c r="Q223" i="1"/>
  <c r="Q120" i="1"/>
  <c r="Q225" i="1"/>
  <c r="Q226" i="1"/>
  <c r="Q53" i="1"/>
  <c r="Q228" i="1"/>
  <c r="Q2860" i="1"/>
  <c r="Q63" i="1"/>
  <c r="Q231" i="1"/>
  <c r="Q202" i="1"/>
  <c r="Q233" i="1"/>
  <c r="Q119" i="1"/>
  <c r="Q2861" i="1"/>
  <c r="Q86" i="1"/>
  <c r="Q229" i="1"/>
  <c r="Q118" i="1"/>
  <c r="Q116" i="1"/>
  <c r="Q240" i="1"/>
  <c r="Q147" i="1"/>
  <c r="Q242" i="1"/>
  <c r="Q2862" i="1"/>
  <c r="Q2863" i="1"/>
  <c r="Q96" i="1"/>
  <c r="Q100" i="1"/>
  <c r="Q87" i="1"/>
  <c r="Q248" i="1"/>
  <c r="Q137" i="1"/>
  <c r="Q139" i="1"/>
  <c r="Q224" i="1"/>
  <c r="Q252" i="1"/>
  <c r="Q97" i="1"/>
  <c r="Q99" i="1"/>
  <c r="Q255" i="1"/>
  <c r="Q256" i="1"/>
  <c r="Q257" i="1"/>
  <c r="Q121" i="1"/>
  <c r="Q122" i="1"/>
  <c r="Q2865" i="1"/>
  <c r="Q261" i="1"/>
  <c r="Q230" i="1"/>
  <c r="Q2866" i="1"/>
  <c r="Q77" i="1"/>
  <c r="Q265" i="1"/>
  <c r="Q266" i="1"/>
  <c r="Q267" i="1"/>
  <c r="Q268" i="1"/>
  <c r="Q269" i="1"/>
  <c r="Q101" i="1"/>
  <c r="Q102" i="1"/>
  <c r="Q125" i="1"/>
  <c r="Q103" i="1"/>
  <c r="Q112" i="1"/>
  <c r="Q113" i="1"/>
  <c r="Q154" i="1"/>
  <c r="Q277" i="1"/>
  <c r="Q278" i="1"/>
  <c r="Q114" i="1"/>
  <c r="Q115" i="1"/>
  <c r="Q152" i="1"/>
  <c r="Q80" i="1"/>
  <c r="Q81" i="1"/>
  <c r="Q171" i="1"/>
  <c r="Q84" i="1"/>
  <c r="Q286" i="1"/>
  <c r="Q104" i="1"/>
  <c r="Q106" i="1"/>
  <c r="Q289" i="1"/>
  <c r="Q290" i="1"/>
  <c r="Q291" i="1"/>
  <c r="Q292" i="1"/>
  <c r="Q293" i="1"/>
  <c r="Q294" i="1"/>
  <c r="Q148" i="1"/>
  <c r="Q254" i="1"/>
  <c r="Q297" i="1"/>
  <c r="Q173" i="1"/>
  <c r="Q131" i="1"/>
  <c r="Q132" i="1"/>
  <c r="Q158" i="1"/>
  <c r="Q178" i="1"/>
  <c r="Q141" i="1"/>
  <c r="Q175" i="1"/>
  <c r="Q305" i="1"/>
  <c r="Q149" i="1"/>
  <c r="Q307" i="1"/>
  <c r="Q308" i="1"/>
  <c r="Q309" i="1"/>
  <c r="Q310" i="1"/>
  <c r="Q311" i="1"/>
  <c r="Q312" i="1"/>
  <c r="Q313" i="1"/>
  <c r="Q314" i="1"/>
  <c r="Q315" i="1"/>
  <c r="Q316" i="1"/>
  <c r="Q317" i="1"/>
  <c r="Q318" i="1"/>
  <c r="Q319" i="1"/>
  <c r="Q320" i="1"/>
  <c r="Q321" i="1"/>
  <c r="Q322" i="1"/>
  <c r="Q166" i="1"/>
  <c r="Q324" i="1"/>
  <c r="Q1275" i="1"/>
  <c r="Q326" i="1"/>
  <c r="Q327" i="1"/>
  <c r="Q328" i="1"/>
  <c r="Q200" i="1"/>
  <c r="Q258" i="1"/>
  <c r="Q331" i="1"/>
  <c r="Q235" i="1"/>
  <c r="Q333" i="1"/>
  <c r="Q334" i="1"/>
  <c r="Q335" i="1"/>
  <c r="Q207" i="1"/>
  <c r="Q182" i="1"/>
  <c r="Q180" i="1"/>
  <c r="Q339" i="1"/>
  <c r="Q340" i="1"/>
  <c r="Q341" i="1"/>
  <c r="Q172" i="1"/>
  <c r="Q169" i="1"/>
  <c r="Q170" i="1"/>
  <c r="Q345" i="1"/>
  <c r="Q346" i="1"/>
  <c r="Q347" i="1"/>
  <c r="Q348" i="1"/>
  <c r="Q349" i="1"/>
  <c r="Q350" i="1"/>
  <c r="Q192" i="1"/>
  <c r="Q352" i="1"/>
  <c r="Q1214" i="1"/>
  <c r="Q281" i="1"/>
  <c r="Q575" i="1"/>
  <c r="Q198" i="1"/>
  <c r="Q199" i="1"/>
  <c r="Q358" i="1"/>
  <c r="Q359" i="1"/>
  <c r="Q360" i="1"/>
  <c r="Q274" i="1"/>
  <c r="Q186" i="1"/>
  <c r="Q187" i="1"/>
  <c r="Q174" i="1"/>
  <c r="Q365" i="1"/>
  <c r="Q284" i="1"/>
  <c r="Q367" i="1"/>
  <c r="Q368" i="1"/>
  <c r="Q234" i="1"/>
  <c r="Q193" i="1"/>
  <c r="Q371" i="1"/>
  <c r="Q249" i="1"/>
  <c r="Q197" i="1"/>
  <c r="Q181" i="1"/>
  <c r="Q236" i="1"/>
  <c r="Q376" i="1"/>
  <c r="Q665" i="1"/>
  <c r="Q184" i="1"/>
  <c r="Q220" i="1"/>
  <c r="Q227" i="1"/>
  <c r="Q204" i="1"/>
  <c r="Q382" i="1"/>
  <c r="Q183" i="1"/>
  <c r="Q384" i="1"/>
  <c r="Q385" i="1"/>
  <c r="Q386" i="1"/>
  <c r="Q189" i="1"/>
  <c r="Q259" i="1"/>
  <c r="Q389" i="1"/>
  <c r="Q824" i="1"/>
  <c r="Q391" i="1"/>
  <c r="Q392" i="1"/>
  <c r="Q215" i="1"/>
  <c r="Q394" i="1"/>
  <c r="Q561" i="1"/>
  <c r="Q396" i="1"/>
  <c r="Q244" i="1"/>
  <c r="Q398" i="1"/>
  <c r="Q399" i="1"/>
  <c r="Q400" i="1"/>
  <c r="Q237" i="1"/>
  <c r="Q247" i="1"/>
  <c r="Q263" i="1"/>
  <c r="Q264" i="1"/>
  <c r="Q214" i="1"/>
  <c r="Q206" i="1"/>
  <c r="Q407" i="1"/>
  <c r="Q408" i="1"/>
  <c r="Q250" i="1"/>
  <c r="Q410" i="1"/>
  <c r="Q411" i="1"/>
  <c r="Q412" i="1"/>
  <c r="Q275" i="1"/>
  <c r="Q414" i="1"/>
  <c r="Q287" i="1"/>
  <c r="Q416" i="1"/>
  <c r="Q332" i="1"/>
  <c r="Q232" i="1"/>
  <c r="Q280" i="1"/>
  <c r="Q567" i="1"/>
  <c r="Q1085" i="1"/>
  <c r="Q422" i="1"/>
  <c r="Q260" i="1"/>
  <c r="Q246" i="1"/>
  <c r="Q425" i="1"/>
  <c r="Q262" i="1"/>
  <c r="Q304" i="1"/>
  <c r="Q243" i="1"/>
  <c r="Q251" i="1"/>
  <c r="Q238" i="1"/>
  <c r="Q431" i="1"/>
  <c r="Q432" i="1"/>
  <c r="Q306" i="1"/>
  <c r="Q253" i="1"/>
  <c r="Q276" i="1"/>
  <c r="Q436" i="1"/>
  <c r="Q437" i="1"/>
  <c r="Q272" i="1"/>
  <c r="Q303" i="1"/>
  <c r="Q440" i="1"/>
  <c r="Q241" i="1"/>
  <c r="Q330" i="1"/>
  <c r="Q443" i="1"/>
  <c r="Q444" i="1"/>
  <c r="Q445" i="1"/>
  <c r="Q245" i="1"/>
  <c r="Q1084" i="1"/>
  <c r="Q448" i="1"/>
  <c r="Q1041" i="1"/>
  <c r="Q1203" i="1"/>
  <c r="Q451" i="1"/>
  <c r="Q298" i="1"/>
  <c r="Q299" i="1"/>
  <c r="Q279" i="1"/>
  <c r="Q455" i="1"/>
  <c r="Q456" i="1"/>
  <c r="Q302" i="1"/>
  <c r="Q270" i="1"/>
  <c r="Q459" i="1"/>
  <c r="Q1215" i="1"/>
  <c r="Q461" i="1"/>
  <c r="Q271" i="1"/>
  <c r="Q463" i="1"/>
  <c r="Q464" i="1"/>
  <c r="Q338" i="1"/>
  <c r="Q466" i="1"/>
  <c r="Q273" i="1"/>
  <c r="Q468" i="1"/>
  <c r="Q469" i="1"/>
  <c r="Q470" i="1"/>
  <c r="Q471" i="1"/>
  <c r="Q542" i="1"/>
  <c r="Q473" i="1"/>
  <c r="Q474" i="1"/>
  <c r="Q475" i="1"/>
  <c r="Q476" i="1"/>
  <c r="Q2012" i="1"/>
  <c r="Q478" i="1"/>
  <c r="Q479" i="1"/>
  <c r="Q615" i="1"/>
  <c r="Q481" i="1"/>
  <c r="Q282" i="1"/>
  <c r="Q869" i="1"/>
  <c r="Q288" i="1"/>
  <c r="Q485" i="1"/>
  <c r="Q486" i="1"/>
  <c r="Q487" i="1"/>
  <c r="Q336" i="1"/>
  <c r="Q489" i="1"/>
  <c r="Q490" i="1"/>
  <c r="Q364" i="1"/>
  <c r="Q366" i="1"/>
  <c r="Q493" i="1"/>
  <c r="Q285" i="1"/>
  <c r="Q388" i="1"/>
  <c r="Q496" i="1"/>
  <c r="Q497" i="1"/>
  <c r="Q498" i="1"/>
  <c r="Q619" i="1"/>
  <c r="Q500" i="1"/>
  <c r="Q433" i="1"/>
  <c r="Q502" i="1"/>
  <c r="Q503" i="1"/>
  <c r="Q421" i="1"/>
  <c r="Q283" i="1"/>
  <c r="Q381" i="1"/>
  <c r="Q426" i="1"/>
  <c r="Q295" i="1"/>
  <c r="Q509" i="1"/>
  <c r="Q510" i="1"/>
  <c r="Q511" i="1"/>
  <c r="Q505" i="1"/>
  <c r="Q513" i="1"/>
  <c r="Q402" i="1"/>
  <c r="Q984" i="1"/>
  <c r="Q996" i="1"/>
  <c r="Q517" i="1"/>
  <c r="Q296" i="1"/>
  <c r="Q593" i="1"/>
  <c r="Q520" i="1"/>
  <c r="Q834" i="1"/>
  <c r="Q300" i="1"/>
  <c r="Q523" i="1"/>
  <c r="Q343" i="1"/>
  <c r="Q525" i="1"/>
  <c r="Q342" i="1"/>
  <c r="Q527" i="1"/>
  <c r="Q592" i="1"/>
  <c r="Q781" i="1"/>
  <c r="Q530" i="1"/>
  <c r="Q531" i="1"/>
  <c r="Q532" i="1"/>
  <c r="Q397" i="1"/>
  <c r="Q1030" i="1"/>
  <c r="Q390" i="1"/>
  <c r="Q945" i="1"/>
  <c r="Q815" i="1"/>
  <c r="Q538" i="1"/>
  <c r="Q1968" i="1"/>
  <c r="Q540" i="1"/>
  <c r="Q835" i="1"/>
  <c r="Q357" i="1"/>
  <c r="Q825" i="1"/>
  <c r="Q544" i="1"/>
  <c r="Q301" i="1"/>
  <c r="Q1323" i="1"/>
  <c r="Q378" i="1"/>
  <c r="Q494" i="1"/>
  <c r="Q1037" i="1"/>
  <c r="Q1038" i="1"/>
  <c r="Q1039" i="1"/>
  <c r="Q998" i="1"/>
  <c r="Q999" i="1"/>
  <c r="Q1155" i="1"/>
  <c r="Q1392" i="1"/>
  <c r="Q1074" i="1"/>
  <c r="Q323" i="1"/>
  <c r="Q1031" i="1"/>
  <c r="Q559" i="1"/>
  <c r="Q370" i="1"/>
  <c r="Q663" i="1"/>
  <c r="Q1131" i="1"/>
  <c r="Q563" i="1"/>
  <c r="Q564" i="1"/>
  <c r="Q325" i="1"/>
  <c r="Q553" i="1"/>
  <c r="Q554" i="1"/>
  <c r="Q719" i="1"/>
  <c r="Q401" i="1"/>
  <c r="Q570" i="1"/>
  <c r="Q375" i="1"/>
  <c r="Q620" i="1"/>
  <c r="Q550" i="1"/>
  <c r="Q1072" i="1"/>
  <c r="Q1070" i="1"/>
  <c r="Q387" i="1"/>
  <c r="Q512" i="1"/>
  <c r="Q626" i="1"/>
  <c r="Q634" i="1"/>
  <c r="Q1068" i="1"/>
  <c r="Q551" i="1"/>
  <c r="Q582" i="1"/>
  <c r="Q938" i="1"/>
  <c r="Q329" i="1"/>
  <c r="Q801" i="1"/>
  <c r="Q373" i="1"/>
  <c r="Q587" i="1"/>
  <c r="Q588" i="1"/>
  <c r="Q641" i="1"/>
  <c r="Q344" i="1"/>
  <c r="Q337" i="1"/>
  <c r="Q1047" i="1"/>
  <c r="Q1053" i="1"/>
  <c r="Q508" i="1"/>
  <c r="Q351" i="1"/>
  <c r="Q596" i="1"/>
  <c r="Q543" i="1"/>
  <c r="Q353" i="1"/>
  <c r="Q599" i="1"/>
  <c r="Q816" i="1"/>
  <c r="Q580" i="1"/>
  <c r="Q566" i="1"/>
  <c r="Q948" i="1"/>
  <c r="Q1517" i="1"/>
  <c r="Q1139" i="1"/>
  <c r="Q604" i="1"/>
  <c r="Q928" i="1"/>
  <c r="Q393" i="1"/>
  <c r="Q395" i="1"/>
  <c r="Q354" i="1"/>
  <c r="Q882" i="1"/>
  <c r="Q883" i="1"/>
  <c r="Q884" i="1"/>
  <c r="Q614" i="1"/>
  <c r="Q506" i="1"/>
  <c r="Q480" i="1"/>
  <c r="Q720" i="1"/>
  <c r="Q374" i="1"/>
  <c r="Q383" i="1"/>
  <c r="Q355" i="1"/>
  <c r="Q356" i="1"/>
  <c r="Q524" i="1"/>
  <c r="Q894" i="1"/>
  <c r="Q949" i="1"/>
  <c r="Q625" i="1"/>
  <c r="Q536" i="1"/>
  <c r="Q627" i="1"/>
  <c r="Q628" i="1"/>
  <c r="Q621" i="1"/>
  <c r="Q362" i="1"/>
  <c r="Q369" i="1"/>
  <c r="Q379" i="1"/>
  <c r="Q642" i="1"/>
  <c r="Q361" i="1"/>
  <c r="Q671" i="1"/>
  <c r="Q722" i="1"/>
  <c r="Q637" i="1"/>
  <c r="Q638" i="1"/>
  <c r="Q723" i="1"/>
  <c r="Q460" i="1"/>
  <c r="Q363" i="1"/>
  <c r="Q1063" i="1"/>
  <c r="Q643" i="1"/>
  <c r="Q789" i="1"/>
  <c r="Q645" i="1"/>
  <c r="Q534" i="1"/>
  <c r="Q454" i="1"/>
  <c r="Q648" i="1"/>
  <c r="Q541" i="1"/>
  <c r="Q650" i="1"/>
  <c r="Q522" i="1"/>
  <c r="Q726" i="1"/>
  <c r="Q653" i="1"/>
  <c r="Q670" i="1"/>
  <c r="Q491" i="1"/>
  <c r="Q495" i="1"/>
  <c r="Q377" i="1"/>
  <c r="Q821" i="1"/>
  <c r="Q492" i="1"/>
  <c r="Q1188" i="1"/>
  <c r="Q372" i="1"/>
  <c r="Q662" i="1"/>
  <c r="Q1062" i="1"/>
  <c r="Q840" i="1"/>
  <c r="Q921" i="1"/>
  <c r="Q897" i="1"/>
  <c r="Q521" i="1"/>
  <c r="Q668" i="1"/>
  <c r="Q899" i="1"/>
  <c r="Q900" i="1"/>
  <c r="Q632" i="1"/>
  <c r="Q1060" i="1"/>
  <c r="Q727" i="1"/>
  <c r="Q674" i="1"/>
  <c r="Q616" i="1"/>
  <c r="Q1187" i="1"/>
  <c r="Q729" i="1"/>
  <c r="Q730" i="1"/>
  <c r="Q1014" i="1"/>
  <c r="Q871" i="1"/>
  <c r="Q681" i="1"/>
  <c r="Q731" i="1"/>
  <c r="Q601" i="1"/>
  <c r="Q732" i="1"/>
  <c r="Q733" i="1"/>
  <c r="Q686" i="1"/>
  <c r="Q831" i="1"/>
  <c r="Q672" i="1"/>
  <c r="Q939" i="1"/>
  <c r="Q537" i="1"/>
  <c r="Q691" i="1"/>
  <c r="Q380" i="1"/>
  <c r="Q635" i="1"/>
  <c r="Q666" i="1"/>
  <c r="Q695" i="1"/>
  <c r="Q405" i="1"/>
  <c r="Q618" i="1"/>
  <c r="Q673" i="1"/>
  <c r="Q734" i="1"/>
  <c r="Q735" i="1"/>
  <c r="Q738" i="1"/>
  <c r="Q710" i="1"/>
  <c r="Q703" i="1"/>
  <c r="Q704" i="1"/>
  <c r="Q705" i="1"/>
  <c r="Q739" i="1"/>
  <c r="Q1191" i="1"/>
  <c r="Q919" i="1"/>
  <c r="Q654" i="1"/>
  <c r="Q1236" i="1"/>
  <c r="Q1245" i="1"/>
  <c r="Q836" i="1"/>
  <c r="Q1174" i="1"/>
  <c r="Q896" i="1"/>
  <c r="Q680" i="1"/>
  <c r="Q901" i="1"/>
  <c r="Q717" i="1"/>
  <c r="Q712" i="1"/>
  <c r="Q682" i="1"/>
  <c r="Q1148" i="1"/>
  <c r="Q721" i="1"/>
  <c r="Q991" i="1"/>
  <c r="Q435" i="1"/>
  <c r="Q724" i="1"/>
  <c r="Q725" i="1"/>
  <c r="Q528" i="1"/>
  <c r="Q529" i="1"/>
  <c r="Q728" i="1"/>
  <c r="Q636" i="1"/>
  <c r="Q639" i="1"/>
  <c r="Q1075" i="1"/>
  <c r="Q898" i="1"/>
  <c r="Q430" i="1"/>
  <c r="Q699" i="1"/>
  <c r="Q612" i="1"/>
  <c r="Q736" i="1"/>
  <c r="Q737" i="1"/>
  <c r="Q419" i="1"/>
  <c r="Q420" i="1"/>
  <c r="Q802" i="1"/>
  <c r="Q740" i="1"/>
  <c r="Q546" i="1"/>
  <c r="Q929" i="1"/>
  <c r="Q716" i="1"/>
  <c r="Q745" i="1"/>
  <c r="Q1018" i="1"/>
  <c r="Q613" i="1"/>
  <c r="Q741" i="1"/>
  <c r="Q970" i="1"/>
  <c r="Q972" i="1"/>
  <c r="Q1277" i="1"/>
  <c r="Q752" i="1"/>
  <c r="Q526" i="1"/>
  <c r="Q754" i="1"/>
  <c r="Q763" i="1"/>
  <c r="Q623" i="1"/>
  <c r="Q1035" i="1"/>
  <c r="Q1025" i="1"/>
  <c r="Q759" i="1"/>
  <c r="Q760" i="1"/>
  <c r="Q622" i="1"/>
  <c r="Q992" i="1"/>
  <c r="Q572" i="1"/>
  <c r="Q535" i="1"/>
  <c r="Q548" i="1"/>
  <c r="Q706" i="1"/>
  <c r="Q697" i="1"/>
  <c r="Q675" i="1"/>
  <c r="Q769" i="1"/>
  <c r="Q742" i="1"/>
  <c r="Q452" i="1"/>
  <c r="Q676" i="1"/>
  <c r="Q886" i="1"/>
  <c r="Q482" i="1"/>
  <c r="Q483" i="1"/>
  <c r="Q413" i="1"/>
  <c r="Q415" i="1"/>
  <c r="Q417" i="1"/>
  <c r="Q418" i="1"/>
  <c r="Q499" i="1"/>
  <c r="Q428" i="1"/>
  <c r="Q783" i="1"/>
  <c r="Q1059" i="1"/>
  <c r="Q784" i="1"/>
  <c r="Q865" i="1"/>
  <c r="Q659" i="1"/>
  <c r="Q829" i="1"/>
  <c r="Q830" i="1"/>
  <c r="Q743" i="1"/>
  <c r="Q744" i="1"/>
  <c r="Q746" i="1"/>
  <c r="Q747" i="1"/>
  <c r="Q447" i="1"/>
  <c r="Q449" i="1"/>
  <c r="Q1103" i="1"/>
  <c r="Q565" i="1"/>
  <c r="Q797" i="1"/>
  <c r="Q798" i="1"/>
  <c r="Q660" i="1"/>
  <c r="Q547" i="1"/>
  <c r="Q569" i="1"/>
  <c r="Q990" i="1"/>
  <c r="Q803" i="1"/>
  <c r="Q804" i="1"/>
  <c r="Q805" i="1"/>
  <c r="Q806" i="1"/>
  <c r="Q450" i="1"/>
  <c r="Q808" i="1"/>
  <c r="Q988" i="1"/>
  <c r="Q562" i="1"/>
  <c r="Q811" i="1"/>
  <c r="Q1181" i="1"/>
  <c r="Q533" i="1"/>
  <c r="Q814" i="1"/>
  <c r="Q629" i="1"/>
  <c r="Q581" i="1"/>
  <c r="Q583" i="1"/>
  <c r="Q818" i="1"/>
  <c r="Q1143" i="1"/>
  <c r="Q868" i="1"/>
  <c r="Q514" i="1"/>
  <c r="Q982" i="1"/>
  <c r="Q677" i="1"/>
  <c r="Q515" i="1"/>
  <c r="Q516" i="1"/>
  <c r="Q518" i="1"/>
  <c r="Q519" i="1"/>
  <c r="Q946" i="1"/>
  <c r="Q633" i="1"/>
  <c r="Q795" i="1"/>
  <c r="Q796" i="1"/>
  <c r="Q799" i="1"/>
  <c r="Q1057" i="1"/>
  <c r="Q846" i="1"/>
  <c r="Q1004" i="1"/>
  <c r="Q715" i="1"/>
  <c r="Q966" i="1"/>
  <c r="Q838" i="1"/>
  <c r="Q1043" i="1"/>
  <c r="Q403" i="1"/>
  <c r="Q748" i="1"/>
  <c r="Q842" i="1"/>
  <c r="Q932" i="1"/>
  <c r="Q631" i="1"/>
  <c r="Q694" i="1"/>
  <c r="Q922" i="1"/>
  <c r="Q584" i="1"/>
  <c r="Q874" i="1"/>
  <c r="Q775" i="1"/>
  <c r="Q605" i="1"/>
  <c r="Q822" i="1"/>
  <c r="Q887" i="1"/>
  <c r="Q853" i="1"/>
  <c r="Q854" i="1"/>
  <c r="Q678" i="1"/>
  <c r="Q457" i="1"/>
  <c r="Q458" i="1"/>
  <c r="Q837" i="1"/>
  <c r="Q859" i="1"/>
  <c r="Q860" i="1"/>
  <c r="Q975" i="1"/>
  <c r="Q504" i="1"/>
  <c r="Q404" i="1"/>
  <c r="Q823" i="1"/>
  <c r="Q439" i="1"/>
  <c r="Q866" i="1"/>
  <c r="Q867" i="1"/>
  <c r="Q462" i="1"/>
  <c r="Q465" i="1"/>
  <c r="Q875" i="1"/>
  <c r="Q879" i="1"/>
  <c r="Q951" i="1"/>
  <c r="Q545" i="1"/>
  <c r="Q571" i="1"/>
  <c r="Q776" i="1"/>
  <c r="Q876" i="1"/>
  <c r="Q877" i="1"/>
  <c r="Q878" i="1"/>
  <c r="Q409" i="1"/>
  <c r="Q1006" i="1"/>
  <c r="Q881" i="1"/>
  <c r="Q467" i="1"/>
  <c r="Q472" i="1"/>
  <c r="Q477" i="1"/>
  <c r="Q1151" i="1"/>
  <c r="Q902" i="1"/>
  <c r="Q903" i="1"/>
  <c r="Q683" i="1"/>
  <c r="Q956" i="1"/>
  <c r="Q890" i="1"/>
  <c r="Q993" i="1"/>
  <c r="Q406" i="1"/>
  <c r="Q597" i="1"/>
  <c r="Q800" i="1"/>
  <c r="Q977" i="1"/>
  <c r="Q820" i="1"/>
  <c r="Q847" i="1"/>
  <c r="Q667" i="1"/>
  <c r="Q664" i="1"/>
  <c r="Q790" i="1"/>
  <c r="Q429" i="1"/>
  <c r="Q862" i="1"/>
  <c r="Q576" i="1"/>
  <c r="Q423" i="1"/>
  <c r="Q501" i="1"/>
  <c r="Q906" i="1"/>
  <c r="Q598" i="1"/>
  <c r="Q434" i="1"/>
  <c r="Q427" i="1"/>
  <c r="Q1061" i="1"/>
  <c r="Q807" i="1"/>
  <c r="Q607" i="1"/>
  <c r="Q684" i="1"/>
  <c r="Q809" i="1"/>
  <c r="Q685" i="1"/>
  <c r="Q904" i="1"/>
  <c r="Q1095" i="1"/>
  <c r="Q905" i="1"/>
  <c r="Q907" i="1"/>
  <c r="Q687" i="1"/>
  <c r="Q810" i="1"/>
  <c r="Q608" i="1"/>
  <c r="Q609" i="1"/>
  <c r="Q812" i="1"/>
  <c r="Q688" i="1"/>
  <c r="Q908" i="1"/>
  <c r="Q1096" i="1"/>
  <c r="Q909" i="1"/>
  <c r="Q507" i="1"/>
  <c r="Q930" i="1"/>
  <c r="Q931" i="1"/>
  <c r="Q441" i="1"/>
  <c r="Q442" i="1"/>
  <c r="Q888" i="1"/>
  <c r="Q446" i="1"/>
  <c r="Q936" i="1"/>
  <c r="Q602" i="1"/>
  <c r="Q910" i="1"/>
  <c r="Q689" i="1"/>
  <c r="Q940" i="1"/>
  <c r="Q424" i="1"/>
  <c r="Q911" i="1"/>
  <c r="Q912" i="1"/>
  <c r="Q944" i="1"/>
  <c r="Q585" i="1"/>
  <c r="Q749" i="1"/>
  <c r="Q947" i="1"/>
  <c r="Q484" i="1"/>
  <c r="Q438" i="1"/>
  <c r="Q950" i="1"/>
  <c r="Q750" i="1"/>
  <c r="Q935" i="1"/>
  <c r="Q751" i="1"/>
  <c r="Q957" i="1"/>
  <c r="Q920" i="1"/>
  <c r="Q591" i="1"/>
  <c r="Q640" i="1"/>
  <c r="Q488" i="1"/>
  <c r="Q595" i="1"/>
  <c r="Q453" i="1"/>
  <c r="Q961" i="1"/>
  <c r="Q962" i="1"/>
  <c r="Q963" i="1"/>
  <c r="Q753" i="1"/>
  <c r="Q965" i="1"/>
  <c r="Q828" i="1"/>
  <c r="Q552" i="1"/>
  <c r="Q926" i="1"/>
  <c r="Q969" i="1"/>
  <c r="Q1076" i="1"/>
  <c r="Q971" i="1"/>
  <c r="Q239" i="1"/>
  <c r="Q973" i="1"/>
  <c r="Q974" i="1"/>
  <c r="Q216" i="1"/>
  <c r="Q976" i="1"/>
  <c r="Q217" i="1"/>
  <c r="Q219" i="1"/>
  <c r="Q979" i="1"/>
  <c r="Q980" i="1"/>
  <c r="Q813" i="1"/>
  <c r="Q669" i="1"/>
  <c r="Q983" i="1"/>
  <c r="Q539" i="1"/>
  <c r="Q958" i="1"/>
  <c r="Q702" i="1"/>
  <c r="Q941" i="1"/>
  <c r="Q603" i="1"/>
  <c r="Q848" i="1"/>
  <c r="Q549" i="1"/>
  <c r="Q610" i="1"/>
  <c r="Q611" i="1"/>
  <c r="Q913" i="1"/>
  <c r="Q690" i="1"/>
  <c r="Q555" i="1"/>
  <c r="Q556" i="1"/>
  <c r="Q557" i="1"/>
  <c r="Q558" i="1"/>
  <c r="Q560" i="1"/>
  <c r="Q1000" i="1"/>
  <c r="Q1001" i="1"/>
  <c r="Q1002" i="1"/>
  <c r="Q1003" i="1"/>
  <c r="Q594" i="1"/>
  <c r="Q1005" i="1"/>
  <c r="Q1200" i="1"/>
  <c r="Q1019" i="1"/>
  <c r="Q1008" i="1"/>
  <c r="Q661" i="1"/>
  <c r="Q1010" i="1"/>
  <c r="Q617" i="1"/>
  <c r="Q1479" i="1"/>
  <c r="Q1013" i="1"/>
  <c r="Q1443" i="1"/>
  <c r="Q1015" i="1"/>
  <c r="Q1099" i="1"/>
  <c r="Q579" i="1"/>
  <c r="Q709" i="1"/>
  <c r="Q606" i="1"/>
  <c r="Q1020" i="1"/>
  <c r="Q1021" i="1"/>
  <c r="Q1022" i="1"/>
  <c r="Q1023" i="1"/>
  <c r="Q872" i="1"/>
  <c r="Q1007" i="1"/>
  <c r="Q1026" i="1"/>
  <c r="Q568" i="1"/>
  <c r="Q791" i="1"/>
  <c r="Q574" i="1"/>
  <c r="Q590" i="1"/>
  <c r="Q755" i="1"/>
  <c r="Q1032" i="1"/>
  <c r="Q1033" i="1"/>
  <c r="Q1106" i="1"/>
  <c r="Q573" i="1"/>
  <c r="Q1048" i="1"/>
  <c r="Q764" i="1"/>
  <c r="Q1481" i="1"/>
  <c r="Q657" i="1"/>
  <c r="Q1040" i="1"/>
  <c r="Q1521" i="1"/>
  <c r="Q942" i="1"/>
  <c r="Q586" i="1"/>
  <c r="Q589" i="1"/>
  <c r="Q700" i="1"/>
  <c r="Q1046" i="1"/>
  <c r="Q644" i="1"/>
  <c r="Q1199" i="1"/>
  <c r="Q1049" i="1"/>
  <c r="Q895" i="1"/>
  <c r="Q779" i="1"/>
  <c r="Q849" i="1"/>
  <c r="Q959" i="1"/>
  <c r="Q870" i="1"/>
  <c r="Q1055" i="1"/>
  <c r="Q701" i="1"/>
  <c r="Q1024" i="1"/>
  <c r="Q718" i="1"/>
  <c r="Q624" i="1"/>
  <c r="Q792" i="1"/>
  <c r="Q793" i="1"/>
  <c r="Q794" i="1"/>
  <c r="Q698" i="1"/>
  <c r="Q1064" i="1"/>
  <c r="Q933" i="1"/>
  <c r="Q1016" i="1"/>
  <c r="Q1017" i="1"/>
  <c r="Q885" i="1"/>
  <c r="Q1069" i="1"/>
  <c r="Q960" i="1"/>
  <c r="Q1071" i="1"/>
  <c r="Q1126" i="1"/>
  <c r="Q1400" i="1"/>
  <c r="Q1045" i="1"/>
  <c r="Q1009" i="1"/>
  <c r="Q964" i="1"/>
  <c r="Q1189" i="1"/>
  <c r="Q978" i="1"/>
  <c r="Q708" i="1"/>
  <c r="Q850" i="1"/>
  <c r="Q1088" i="1"/>
  <c r="Q1105" i="1"/>
  <c r="Q1108" i="1"/>
  <c r="Q1109" i="1"/>
  <c r="Q1110" i="1"/>
  <c r="Q1111" i="1"/>
  <c r="Q1114" i="1"/>
  <c r="Q1118" i="1"/>
  <c r="Q1125" i="1"/>
  <c r="Q1127" i="1"/>
  <c r="Q851" i="1"/>
  <c r="Q1128" i="1"/>
  <c r="Q1130" i="1"/>
  <c r="Q1136" i="1"/>
  <c r="Q1141" i="1"/>
  <c r="Q1144" i="1"/>
  <c r="Q1147" i="1"/>
  <c r="Q1156" i="1"/>
  <c r="Q1159" i="1"/>
  <c r="Q1160" i="1"/>
  <c r="Q1162" i="1"/>
  <c r="Q1102" i="1"/>
  <c r="Q1164" i="1"/>
  <c r="Q1173" i="1"/>
  <c r="Q1176" i="1"/>
  <c r="Q1182" i="1"/>
  <c r="Q1184" i="1"/>
  <c r="Q1192" i="1"/>
  <c r="Q1193" i="1"/>
  <c r="Q1198" i="1"/>
  <c r="Q1202" i="1"/>
  <c r="Q1207" i="1"/>
  <c r="Q852" i="1"/>
  <c r="Q1217" i="1"/>
  <c r="Q1218" i="1"/>
  <c r="Q1225" i="1"/>
  <c r="Q1226" i="1"/>
  <c r="Q1229" i="1"/>
  <c r="Q1233" i="1"/>
  <c r="Q1237" i="1"/>
  <c r="Q1240" i="1"/>
  <c r="Q1241" i="1"/>
  <c r="Q1248" i="1"/>
  <c r="Q600" i="1"/>
  <c r="Q1249" i="1"/>
  <c r="Q1250" i="1"/>
  <c r="Q1251" i="1"/>
  <c r="Q1254" i="1"/>
  <c r="Q1261" i="1"/>
  <c r="Q1266" i="1"/>
  <c r="Q1269" i="1"/>
  <c r="Q1270" i="1"/>
  <c r="Q1272" i="1"/>
  <c r="Q1273" i="1"/>
  <c r="Q989" i="1"/>
  <c r="Q1276" i="1"/>
  <c r="Q1279" i="1"/>
  <c r="Q1280" i="1"/>
  <c r="Q1281" i="1"/>
  <c r="Q1282" i="1"/>
  <c r="Q1283" i="1"/>
  <c r="Q1287" i="1"/>
  <c r="Q1288" i="1"/>
  <c r="Q1290" i="1"/>
  <c r="Q1292" i="1"/>
  <c r="Q1146" i="1"/>
  <c r="Q1294" i="1"/>
  <c r="Q1296" i="1"/>
  <c r="Q1297" i="1"/>
  <c r="Q1298" i="1"/>
  <c r="Q1299" i="1"/>
  <c r="Q1301" i="1"/>
  <c r="Q1302" i="1"/>
  <c r="Q1303" i="1"/>
  <c r="Q1304" i="1"/>
  <c r="Q1305" i="1"/>
  <c r="Q1027" i="1"/>
  <c r="Q1306" i="1"/>
  <c r="Q1308" i="1"/>
  <c r="Q1309" i="1"/>
  <c r="AR1309" i="1" s="1"/>
  <c r="Q1310" i="1"/>
  <c r="Q1312" i="1"/>
  <c r="Q1314" i="1"/>
  <c r="Q1315" i="1"/>
  <c r="Q1316" i="1"/>
  <c r="Q1317" i="1"/>
  <c r="Q1318" i="1"/>
  <c r="Q855" i="1"/>
  <c r="Q1319" i="1"/>
  <c r="Q1320" i="1"/>
  <c r="Q1321" i="1"/>
  <c r="Q1324" i="1"/>
  <c r="Q1325" i="1"/>
  <c r="Q1326" i="1"/>
  <c r="Q1327" i="1"/>
  <c r="Q1328" i="1"/>
  <c r="Q1329" i="1"/>
  <c r="Q1332" i="1"/>
  <c r="Q1065" i="1"/>
  <c r="Q1336" i="1"/>
  <c r="Q1337" i="1"/>
  <c r="Q1338" i="1"/>
  <c r="Q1339" i="1"/>
  <c r="Q1340" i="1"/>
  <c r="Q1341" i="1"/>
  <c r="Q1342" i="1"/>
  <c r="Q1343" i="1"/>
  <c r="Q1346" i="1"/>
  <c r="Q1347" i="1"/>
  <c r="Q1190" i="1"/>
  <c r="Q1348" i="1"/>
  <c r="Q1349" i="1"/>
  <c r="Q1351" i="1"/>
  <c r="Q1352" i="1"/>
  <c r="Q1353" i="1"/>
  <c r="Q1354" i="1"/>
  <c r="Q1357" i="1"/>
  <c r="Q1358" i="1"/>
  <c r="Q1359" i="1"/>
  <c r="Q1360" i="1"/>
  <c r="Q762" i="1"/>
  <c r="Q1361" i="1"/>
  <c r="Q1362" i="1"/>
  <c r="Q1363" i="1"/>
  <c r="Q1364" i="1"/>
  <c r="Q1369" i="1"/>
  <c r="Q1370" i="1"/>
  <c r="Q1371" i="1"/>
  <c r="Q1372" i="1"/>
  <c r="Q1373" i="1"/>
  <c r="Q1826" i="1"/>
  <c r="Q1212" i="1"/>
  <c r="Q1374" i="1"/>
  <c r="Q1375" i="1"/>
  <c r="Q1376" i="1"/>
  <c r="Q1378" i="1"/>
  <c r="Q1379" i="1"/>
  <c r="Q1380" i="1"/>
  <c r="Q1381" i="1"/>
  <c r="Q1382" i="1"/>
  <c r="Q1384" i="1"/>
  <c r="Q1385" i="1"/>
  <c r="Q856" i="1"/>
  <c r="Q1853" i="1"/>
  <c r="Q1387" i="1"/>
  <c r="Q1389" i="1"/>
  <c r="Q1390" i="1"/>
  <c r="Q1391" i="1"/>
  <c r="Q1393" i="1"/>
  <c r="Q1394" i="1"/>
  <c r="Q1395" i="1"/>
  <c r="Q1396" i="1"/>
  <c r="Q1399" i="1"/>
  <c r="Q857" i="1"/>
  <c r="Q1402" i="1"/>
  <c r="Q1793" i="1"/>
  <c r="Q1404" i="1"/>
  <c r="Q1405" i="1"/>
  <c r="Q1406" i="1"/>
  <c r="Q1408" i="1"/>
  <c r="Q1769" i="1"/>
  <c r="Q1409" i="1"/>
  <c r="Q1412" i="1"/>
  <c r="Q1411" i="1"/>
  <c r="Q915" i="1"/>
  <c r="Q1413" i="1"/>
  <c r="Q1854" i="1"/>
  <c r="Q1424" i="1"/>
  <c r="Q1414" i="1"/>
  <c r="Q1415" i="1"/>
  <c r="Q1416" i="1"/>
  <c r="Q1417" i="1"/>
  <c r="Q1418" i="1"/>
  <c r="Q1419" i="1"/>
  <c r="Q1422" i="1"/>
  <c r="Q782" i="1"/>
  <c r="Q1423" i="1"/>
  <c r="Q1446" i="1"/>
  <c r="Q1426" i="1"/>
  <c r="Q1427" i="1"/>
  <c r="Q1428" i="1"/>
  <c r="Q1429" i="1"/>
  <c r="Q1430" i="1"/>
  <c r="Q1431" i="1"/>
  <c r="Q1433" i="1"/>
  <c r="Q1434" i="1"/>
  <c r="Q652" i="1"/>
  <c r="Q1435" i="1"/>
  <c r="Q1436" i="1"/>
  <c r="Q1437" i="1"/>
  <c r="Q1438" i="1"/>
  <c r="Q1439" i="1"/>
  <c r="Q1440" i="1"/>
  <c r="Q1441" i="1"/>
  <c r="Q1442" i="1"/>
  <c r="Q1444" i="1"/>
  <c r="Q1445" i="1"/>
  <c r="Q1129" i="1"/>
  <c r="Q1448" i="1"/>
  <c r="Q1447" i="1"/>
  <c r="Q1455" i="1"/>
  <c r="Q1449" i="1"/>
  <c r="Q1450" i="1"/>
  <c r="Q1451" i="1"/>
  <c r="Q1452" i="1"/>
  <c r="Q1453" i="1"/>
  <c r="Q1454" i="1"/>
  <c r="Q1719" i="1"/>
  <c r="Q981" i="1"/>
  <c r="Q1456" i="1"/>
  <c r="Q1457" i="1"/>
  <c r="Q1459" i="1"/>
  <c r="Q1971" i="1"/>
  <c r="Q1460" i="1"/>
  <c r="Q1462" i="1"/>
  <c r="Q1463" i="1"/>
  <c r="Q1464" i="1"/>
  <c r="Q1466" i="1"/>
  <c r="Q1468" i="1"/>
  <c r="Q833" i="1"/>
  <c r="Q1469" i="1"/>
  <c r="Q1470" i="1"/>
  <c r="Q1471" i="1"/>
  <c r="Q1472" i="1"/>
  <c r="Q1473" i="1"/>
  <c r="Q1474" i="1"/>
  <c r="Q1988" i="1"/>
  <c r="Q1984" i="1"/>
  <c r="Q1475" i="1"/>
  <c r="Q1478" i="1"/>
  <c r="Q696" i="1"/>
  <c r="Q1480" i="1"/>
  <c r="Q1482" i="1"/>
  <c r="Q1485" i="1"/>
  <c r="Q1994" i="1"/>
  <c r="Q1486" i="1"/>
  <c r="Q1488" i="1"/>
  <c r="Q1489" i="1"/>
  <c r="Q1491" i="1"/>
  <c r="Q1492" i="1"/>
  <c r="Q1493" i="1"/>
  <c r="Q1322" i="1"/>
  <c r="Q1494" i="1"/>
  <c r="Q1495" i="1"/>
  <c r="Q1496" i="1"/>
  <c r="Q1497" i="1"/>
  <c r="Q1500" i="1"/>
  <c r="Q1501" i="1"/>
  <c r="Q1502" i="1"/>
  <c r="Q1503" i="1"/>
  <c r="Q1504" i="1"/>
  <c r="Q2014" i="1"/>
  <c r="Q1028" i="1"/>
  <c r="Q1505" i="1"/>
  <c r="Q1507" i="1"/>
  <c r="Q1508" i="1"/>
  <c r="Q1509" i="1"/>
  <c r="Q1511" i="1"/>
  <c r="Q1512" i="1"/>
  <c r="Q1513" i="1"/>
  <c r="Q1515" i="1"/>
  <c r="Q1516" i="1"/>
  <c r="Q1518" i="1"/>
  <c r="Q765" i="1"/>
  <c r="Q1519" i="1"/>
  <c r="Q1520" i="1"/>
  <c r="Q1522" i="1"/>
  <c r="Q1523" i="1"/>
  <c r="Q1524" i="1"/>
  <c r="Q1526" i="1"/>
  <c r="Q2029" i="1"/>
  <c r="Q2035" i="1"/>
  <c r="Q1527" i="1"/>
  <c r="Q2037" i="1"/>
  <c r="Q889" i="1"/>
  <c r="Q1528" i="1"/>
  <c r="Q1529" i="1"/>
  <c r="Q1530" i="1"/>
  <c r="Q1531" i="1"/>
  <c r="Q1532" i="1"/>
  <c r="Q1533" i="1"/>
  <c r="Q1534" i="1"/>
  <c r="Q1535" i="1"/>
  <c r="Q1536" i="1"/>
  <c r="Q1537" i="1"/>
  <c r="Q937" i="1"/>
  <c r="Q1538" i="1"/>
  <c r="Q1539" i="1"/>
  <c r="Q2044" i="1"/>
  <c r="Q1541" i="1"/>
  <c r="Q2375" i="1"/>
  <c r="Q1544" i="1"/>
  <c r="Q1545" i="1"/>
  <c r="Q1546" i="1"/>
  <c r="Q1547" i="1"/>
  <c r="Q1548" i="1"/>
  <c r="Q766" i="1"/>
  <c r="Q1549" i="1"/>
  <c r="Q1550" i="1"/>
  <c r="Q1551" i="1"/>
  <c r="Q1552" i="1"/>
  <c r="Q1554" i="1"/>
  <c r="Q1555" i="1"/>
  <c r="Q1556" i="1"/>
  <c r="Q1557" i="1"/>
  <c r="Q1558" i="1"/>
  <c r="Q1559" i="1"/>
  <c r="Q967" i="1"/>
  <c r="Q1560" i="1"/>
  <c r="Q1563" i="1"/>
  <c r="Q1565" i="1"/>
  <c r="Q2337" i="1"/>
  <c r="Q1566" i="1"/>
  <c r="Q1567" i="1"/>
  <c r="Q1568" i="1"/>
  <c r="Q1569" i="1"/>
  <c r="Q2373" i="1"/>
  <c r="Q1570" i="1"/>
  <c r="Q713" i="1"/>
  <c r="Q1571" i="1"/>
  <c r="Q1572" i="1"/>
  <c r="Q1573" i="1"/>
  <c r="Q1574" i="1"/>
  <c r="Q1576" i="1"/>
  <c r="Q1578" i="1"/>
  <c r="Q1579" i="1"/>
  <c r="Q1580" i="1"/>
  <c r="Q1581" i="1"/>
  <c r="Q1582" i="1"/>
  <c r="Q714" i="1"/>
  <c r="Q1583" i="1"/>
  <c r="Q1584" i="1"/>
  <c r="Q1586" i="1"/>
  <c r="Q1587" i="1"/>
  <c r="Q1588" i="1"/>
  <c r="Q1590" i="1"/>
  <c r="Q1591" i="1"/>
  <c r="Q1592" i="1"/>
  <c r="Q1593" i="1"/>
  <c r="Q1594" i="1"/>
  <c r="Q914" i="1"/>
  <c r="Q1595" i="1"/>
  <c r="Q1596" i="1"/>
  <c r="Q1598" i="1"/>
  <c r="Q1599" i="1"/>
  <c r="Q1600" i="1"/>
  <c r="Q1601" i="1"/>
  <c r="Q1602" i="1"/>
  <c r="Q1603" i="1"/>
  <c r="Q1604" i="1"/>
  <c r="Q1605" i="1"/>
  <c r="Q1432" i="1"/>
  <c r="Q1606" i="1"/>
  <c r="Q1607" i="1"/>
  <c r="Q1608" i="1"/>
  <c r="Q1609" i="1"/>
  <c r="Q1611" i="1"/>
  <c r="Q1612" i="1"/>
  <c r="Q1614" i="1"/>
  <c r="Q1615" i="1"/>
  <c r="Q1616" i="1"/>
  <c r="Q1618" i="1"/>
  <c r="Q943" i="1"/>
  <c r="Q1619" i="1"/>
  <c r="Q1620" i="1"/>
  <c r="Q1621" i="1"/>
  <c r="Q1622" i="1"/>
  <c r="Q1624" i="1"/>
  <c r="Q1625" i="1"/>
  <c r="Q1626" i="1"/>
  <c r="Q1627" i="1"/>
  <c r="Q1628" i="1"/>
  <c r="Q1629" i="1"/>
  <c r="Q891" i="1"/>
  <c r="Q1630" i="1"/>
  <c r="Q1631" i="1"/>
  <c r="Q1633" i="1"/>
  <c r="Q1634" i="1"/>
  <c r="Q1635" i="1"/>
  <c r="Q1637" i="1"/>
  <c r="Q2380" i="1"/>
  <c r="Q1638" i="1"/>
  <c r="Q1639" i="1"/>
  <c r="Q1640" i="1"/>
  <c r="Q646" i="1"/>
  <c r="Q1641" i="1"/>
  <c r="Q1642" i="1"/>
  <c r="Q1644" i="1"/>
  <c r="Q1645" i="1"/>
  <c r="Q1646" i="1"/>
  <c r="Q1647" i="1"/>
  <c r="Q1648" i="1"/>
  <c r="Q1649" i="1"/>
  <c r="Q1650" i="1"/>
  <c r="Q2160" i="1"/>
  <c r="Q647" i="1"/>
  <c r="Q1652" i="1"/>
  <c r="Q1653" i="1"/>
  <c r="Q1654" i="1"/>
  <c r="Q1655" i="1"/>
  <c r="Q1656" i="1"/>
  <c r="Q1657" i="1"/>
  <c r="Q1658" i="1"/>
  <c r="Q1659" i="1"/>
  <c r="Q1660" i="1"/>
  <c r="Q1661" i="1"/>
  <c r="Q649" i="1"/>
  <c r="Q2171" i="1"/>
  <c r="Q1662" i="1"/>
  <c r="Q1663" i="1"/>
  <c r="Q1664" i="1"/>
  <c r="Q1665" i="1"/>
  <c r="Q1666" i="1"/>
  <c r="Q1667" i="1"/>
  <c r="Q1668" i="1"/>
  <c r="Q1670" i="1"/>
  <c r="Q1671" i="1"/>
  <c r="Q679" i="1"/>
  <c r="Q1673" i="1"/>
  <c r="Q1677" i="1"/>
  <c r="Q1679" i="1"/>
  <c r="Q1686" i="1"/>
  <c r="Q1688" i="1"/>
  <c r="Q1689" i="1"/>
  <c r="Q1693" i="1"/>
  <c r="Q1695" i="1"/>
  <c r="Q1696" i="1"/>
  <c r="Q1697" i="1"/>
  <c r="Q953" i="1"/>
  <c r="Q1698" i="1"/>
  <c r="Q1699" i="1"/>
  <c r="Q1700" i="1"/>
  <c r="Q1701" i="1"/>
  <c r="Q1702" i="1"/>
  <c r="Q1703" i="1"/>
  <c r="Q1704" i="1"/>
  <c r="Q1705" i="1"/>
  <c r="Q1706" i="1"/>
  <c r="Q1707" i="1"/>
  <c r="Q651" i="1"/>
  <c r="Q1708" i="1"/>
  <c r="Q1709" i="1"/>
  <c r="Q1710" i="1"/>
  <c r="Q1711" i="1"/>
  <c r="Q1712" i="1"/>
  <c r="Q1713" i="1"/>
  <c r="Q1714" i="1"/>
  <c r="Q1715" i="1"/>
  <c r="Q1716" i="1"/>
  <c r="Q1718" i="1"/>
  <c r="Q707" i="1"/>
  <c r="Q1720" i="1"/>
  <c r="Q1721" i="1"/>
  <c r="Q1722" i="1"/>
  <c r="Q1723" i="1"/>
  <c r="Q1724" i="1"/>
  <c r="Q1725" i="1"/>
  <c r="Q1726" i="1"/>
  <c r="Q1727" i="1"/>
  <c r="Q1728" i="1"/>
  <c r="Q1729" i="1"/>
  <c r="Q1542" i="1"/>
  <c r="Q1730" i="1"/>
  <c r="Q1731" i="1"/>
  <c r="Q1732" i="1"/>
  <c r="Q1733" i="1"/>
  <c r="Q1734" i="1"/>
  <c r="Q2240" i="1"/>
  <c r="Q1735" i="1"/>
  <c r="Q1736" i="1"/>
  <c r="Q1737" i="1"/>
  <c r="Q1738" i="1"/>
  <c r="Q1553" i="1"/>
  <c r="Q1739" i="1"/>
  <c r="Q1740" i="1"/>
  <c r="Q1741" i="1"/>
  <c r="Q1742" i="1"/>
  <c r="Q1743" i="1"/>
  <c r="Q1744" i="1"/>
  <c r="Q1745" i="1"/>
  <c r="Q1746" i="1"/>
  <c r="Q1747" i="1"/>
  <c r="Q1748" i="1"/>
  <c r="Q692" i="1"/>
  <c r="Q1749" i="1"/>
  <c r="Q1750" i="1"/>
  <c r="Q1752" i="1"/>
  <c r="Q1753" i="1"/>
  <c r="Q1754" i="1"/>
  <c r="Q1755" i="1"/>
  <c r="Q1756" i="1"/>
  <c r="Q1757" i="1"/>
  <c r="Q1758" i="1"/>
  <c r="Q1759" i="1"/>
  <c r="Q1575" i="1"/>
  <c r="Q1760" i="1"/>
  <c r="Q1761" i="1"/>
  <c r="Q1762" i="1"/>
  <c r="Q1763" i="1"/>
  <c r="Q1764" i="1"/>
  <c r="Q1765" i="1"/>
  <c r="Q1766" i="1"/>
  <c r="Q1767" i="1"/>
  <c r="Q1768" i="1"/>
  <c r="Q2358" i="1"/>
  <c r="Q756" i="1"/>
  <c r="Q1770" i="1"/>
  <c r="Q1771" i="1"/>
  <c r="Q1772" i="1"/>
  <c r="Q1773" i="1"/>
  <c r="Q1774" i="1"/>
  <c r="Q1775" i="1"/>
  <c r="Q1776" i="1"/>
  <c r="Q1777" i="1"/>
  <c r="Q1778" i="1"/>
  <c r="Q1779" i="1"/>
  <c r="Q1029" i="1"/>
  <c r="Q1780" i="1"/>
  <c r="Q1781" i="1"/>
  <c r="Q1782" i="1"/>
  <c r="Q1783" i="1"/>
  <c r="Q1784" i="1"/>
  <c r="Q1785" i="1"/>
  <c r="Q1786" i="1"/>
  <c r="Q1787" i="1"/>
  <c r="Q1788" i="1"/>
  <c r="Q1789" i="1"/>
  <c r="Q630" i="1"/>
  <c r="Q1790" i="1"/>
  <c r="Q1791" i="1"/>
  <c r="Q1792" i="1"/>
  <c r="Q1794" i="1"/>
  <c r="Q1795" i="1"/>
  <c r="Q1796" i="1"/>
  <c r="Q1797" i="1"/>
  <c r="Q1798" i="1"/>
  <c r="Q2334" i="1"/>
  <c r="Q2379" i="1"/>
  <c r="Q832" i="1"/>
  <c r="Q2335" i="1"/>
  <c r="Q1799" i="1"/>
  <c r="Q1800" i="1"/>
  <c r="Q1801" i="1"/>
  <c r="Q1802" i="1"/>
  <c r="Q1803" i="1"/>
  <c r="Q1804" i="1"/>
  <c r="Q1805" i="1"/>
  <c r="Q1806" i="1"/>
  <c r="Q1807" i="1"/>
  <c r="Q1223" i="1"/>
  <c r="Q1808" i="1"/>
  <c r="Q1809" i="1"/>
  <c r="Q1810" i="1"/>
  <c r="Q1811" i="1"/>
  <c r="Q1812" i="1"/>
  <c r="Q1813" i="1"/>
  <c r="Q1814" i="1"/>
  <c r="Q1815" i="1"/>
  <c r="Q1816" i="1"/>
  <c r="Q1817" i="1"/>
  <c r="Q1011" i="1"/>
  <c r="Q1818" i="1"/>
  <c r="Q1819" i="1"/>
  <c r="Q1820" i="1"/>
  <c r="Q1821" i="1"/>
  <c r="Q1822" i="1"/>
  <c r="Q1823" i="1"/>
  <c r="Q1824" i="1"/>
  <c r="Q1825" i="1"/>
  <c r="Q1827" i="1"/>
  <c r="Q1828" i="1"/>
  <c r="Q780" i="1"/>
  <c r="Q1829" i="1"/>
  <c r="Q1830" i="1"/>
  <c r="Q1831" i="1"/>
  <c r="Q1832" i="1"/>
  <c r="Q1833" i="1"/>
  <c r="Q1834" i="1"/>
  <c r="Q1835" i="1"/>
  <c r="Q1836" i="1"/>
  <c r="Q1837" i="1"/>
  <c r="Q1838" i="1"/>
  <c r="Q923" i="1"/>
  <c r="Q1839" i="1"/>
  <c r="Q1840" i="1"/>
  <c r="Q1841" i="1"/>
  <c r="Q1842" i="1"/>
  <c r="Q1843" i="1"/>
  <c r="Q1844" i="1"/>
  <c r="Q1845" i="1"/>
  <c r="Q1846" i="1"/>
  <c r="Q1847" i="1"/>
  <c r="Q1848" i="1"/>
  <c r="Q892" i="1"/>
  <c r="Q1849" i="1"/>
  <c r="Q1850" i="1"/>
  <c r="Q1851" i="1"/>
  <c r="Q1852" i="1"/>
  <c r="Q1855" i="1"/>
  <c r="Q1856" i="1"/>
  <c r="Q1857" i="1"/>
  <c r="Q1858" i="1"/>
  <c r="Q1859" i="1"/>
  <c r="Q1860" i="1"/>
  <c r="Q1098" i="1"/>
  <c r="Q1862" i="1"/>
  <c r="Q1863" i="1"/>
  <c r="Q1864" i="1"/>
  <c r="Q1865" i="1"/>
  <c r="Q1866" i="1"/>
  <c r="Q1867" i="1"/>
  <c r="Q1868" i="1"/>
  <c r="Q1869" i="1"/>
  <c r="Q1870" i="1"/>
  <c r="Q1871" i="1"/>
  <c r="Q1175" i="1"/>
  <c r="Q1872" i="1"/>
  <c r="Q1873" i="1"/>
  <c r="Q1874" i="1"/>
  <c r="Q1875" i="1"/>
  <c r="Q1876" i="1"/>
  <c r="Q1877" i="1"/>
  <c r="Q1878" i="1"/>
  <c r="Q1879" i="1"/>
  <c r="Q1880" i="1"/>
  <c r="Q1881" i="1"/>
  <c r="Q873" i="1"/>
  <c r="Q1883" i="1"/>
  <c r="Q1884" i="1"/>
  <c r="Q1885" i="1"/>
  <c r="Q1886" i="1"/>
  <c r="Q1887" i="1"/>
  <c r="Q1888" i="1"/>
  <c r="Q1889" i="1"/>
  <c r="Q1890" i="1"/>
  <c r="Q1891" i="1"/>
  <c r="Q1893" i="1"/>
  <c r="Q1066" i="1"/>
  <c r="Q1895" i="1"/>
  <c r="Q1896" i="1"/>
  <c r="Q1897" i="1"/>
  <c r="Q1898" i="1"/>
  <c r="Q1899" i="1"/>
  <c r="Q1900" i="1"/>
  <c r="Q1901" i="1"/>
  <c r="Q1902" i="1"/>
  <c r="Q1903" i="1"/>
  <c r="Q1904" i="1"/>
  <c r="Q658" i="1"/>
  <c r="Q1905" i="1"/>
  <c r="Q1906" i="1"/>
  <c r="Q1907" i="1"/>
  <c r="Q1908" i="1"/>
  <c r="Q1909" i="1"/>
  <c r="Q1910" i="1"/>
  <c r="Q1912" i="1"/>
  <c r="Q1915" i="1"/>
  <c r="Q1916" i="1"/>
  <c r="Q1917" i="1"/>
  <c r="Q656" i="1"/>
  <c r="Q1920" i="1"/>
  <c r="Q1922" i="1"/>
  <c r="Q1923" i="1"/>
  <c r="Q1924" i="1"/>
  <c r="Q1925" i="1"/>
  <c r="Q1926" i="1"/>
  <c r="Q1928" i="1"/>
  <c r="Q1929" i="1"/>
  <c r="Q1930" i="1"/>
  <c r="Q1931" i="1"/>
  <c r="Q1751" i="1"/>
  <c r="Q1932" i="1"/>
  <c r="Q1933" i="1"/>
  <c r="Q1934" i="1"/>
  <c r="Q1935" i="1"/>
  <c r="Q1936" i="1"/>
  <c r="Q1937" i="1"/>
  <c r="Q1938" i="1"/>
  <c r="Q1939" i="1"/>
  <c r="Q1940" i="1"/>
  <c r="Q1941" i="1"/>
  <c r="Q777" i="1"/>
  <c r="Q1942" i="1"/>
  <c r="Q1943" i="1"/>
  <c r="Q1944" i="1"/>
  <c r="Q1945" i="1"/>
  <c r="Q1946" i="1"/>
  <c r="Q1948" i="1"/>
  <c r="Q1951" i="1"/>
  <c r="Q1952" i="1"/>
  <c r="Q1953" i="1"/>
  <c r="Q1954" i="1"/>
  <c r="Q955" i="1"/>
  <c r="Q1955" i="1"/>
  <c r="Q1956" i="1"/>
  <c r="Q1957" i="1"/>
  <c r="Q1958" i="1"/>
  <c r="Q1959" i="1"/>
  <c r="Q1961" i="1"/>
  <c r="Q1962" i="1"/>
  <c r="Q1963" i="1"/>
  <c r="Q1964" i="1"/>
  <c r="Q1965" i="1"/>
  <c r="Q767" i="1"/>
  <c r="Q1966" i="1"/>
  <c r="Q1967" i="1"/>
  <c r="Q1969" i="1"/>
  <c r="Q1970" i="1"/>
  <c r="Q1972" i="1"/>
  <c r="Q1973" i="1"/>
  <c r="Q1974" i="1"/>
  <c r="Q1975" i="1"/>
  <c r="Q1976" i="1"/>
  <c r="Q1977" i="1"/>
  <c r="Q768" i="1"/>
  <c r="Q1978" i="1"/>
  <c r="Q1979" i="1"/>
  <c r="Q1980" i="1"/>
  <c r="Q1981" i="1"/>
  <c r="Q1982" i="1"/>
  <c r="Q1983" i="1"/>
  <c r="Q1985" i="1"/>
  <c r="Q1986" i="1"/>
  <c r="Q1987" i="1"/>
  <c r="Q1989" i="1"/>
  <c r="Q761" i="1"/>
  <c r="Q1990" i="1"/>
  <c r="Q1991" i="1"/>
  <c r="Q1992" i="1"/>
  <c r="Q1995" i="1"/>
  <c r="Q1996" i="1"/>
  <c r="Q1997" i="1"/>
  <c r="Q1998" i="1"/>
  <c r="Q1999" i="1"/>
  <c r="Q2000" i="1"/>
  <c r="Q2001" i="1"/>
  <c r="Q1078" i="1"/>
  <c r="Q2002" i="1"/>
  <c r="Q2003" i="1"/>
  <c r="Q2004" i="1"/>
  <c r="Q2005" i="1"/>
  <c r="Q2006" i="1"/>
  <c r="Q2007" i="1"/>
  <c r="Q2008" i="1"/>
  <c r="Q2009" i="1"/>
  <c r="Q2010" i="1"/>
  <c r="Q2011" i="1"/>
  <c r="Q711" i="1"/>
  <c r="Q2013" i="1"/>
  <c r="Q2015" i="1"/>
  <c r="Q2016" i="1"/>
  <c r="Q2018" i="1"/>
  <c r="Q2019" i="1"/>
  <c r="Q2020" i="1"/>
  <c r="Q2021" i="1"/>
  <c r="Q2023" i="1"/>
  <c r="Q2024" i="1"/>
  <c r="Q2025" i="1"/>
  <c r="Q655" i="1"/>
  <c r="Q2036" i="1"/>
  <c r="Q2038" i="1"/>
  <c r="Q2039" i="1"/>
  <c r="Q2040" i="1"/>
  <c r="Q2041" i="1"/>
  <c r="Q2042" i="1"/>
  <c r="Q2043" i="1"/>
  <c r="Q2045" i="1"/>
  <c r="Q2046" i="1"/>
  <c r="Q2047" i="1"/>
  <c r="Q934" i="1"/>
  <c r="Q2048" i="1"/>
  <c r="Q2049" i="1"/>
  <c r="Q2050" i="1"/>
  <c r="Q2051" i="1"/>
  <c r="Q2060" i="1"/>
  <c r="Q2062" i="1"/>
  <c r="Q2063" i="1"/>
  <c r="Q2066" i="1"/>
  <c r="Q2069" i="1"/>
  <c r="Q2070" i="1"/>
  <c r="Q1861" i="1"/>
  <c r="Q2071" i="1"/>
  <c r="Q2073" i="1"/>
  <c r="Q2076" i="1"/>
  <c r="Q2077" i="1"/>
  <c r="Q2078" i="1"/>
  <c r="Q2079" i="1"/>
  <c r="Q2080" i="1"/>
  <c r="Q2082" i="1"/>
  <c r="Q2084" i="1"/>
  <c r="Q2085" i="1"/>
  <c r="Q770" i="1"/>
  <c r="Q2086" i="1"/>
  <c r="Q2089" i="1"/>
  <c r="Q2090" i="1"/>
  <c r="Q2091" i="1"/>
  <c r="Q2092" i="1"/>
  <c r="Q2093" i="1"/>
  <c r="Q2094" i="1"/>
  <c r="Q2095" i="1"/>
  <c r="Q2096" i="1"/>
  <c r="Q2097" i="1"/>
  <c r="Q771" i="1"/>
  <c r="Q2098" i="1"/>
  <c r="Q2100" i="1"/>
  <c r="Q2102" i="1"/>
  <c r="Q2105" i="1"/>
  <c r="Q2106" i="1"/>
  <c r="Q2107" i="1"/>
  <c r="Q2108" i="1"/>
  <c r="Q2109" i="1"/>
  <c r="Q2111" i="1"/>
  <c r="Q2112" i="1"/>
  <c r="Q1894" i="1"/>
  <c r="Q2113" i="1"/>
  <c r="Q2118" i="1"/>
  <c r="Q2119" i="1"/>
  <c r="Q2120" i="1"/>
  <c r="Q2121" i="1"/>
  <c r="Q2122" i="1"/>
  <c r="Q2123" i="1"/>
  <c r="Q2125" i="1"/>
  <c r="Q2128" i="1"/>
  <c r="Q2129" i="1"/>
  <c r="Q788" i="1"/>
  <c r="Q2130" i="1"/>
  <c r="Q2131" i="1"/>
  <c r="Q2132" i="1"/>
  <c r="Q2133" i="1"/>
  <c r="Q2134" i="1"/>
  <c r="Q2135" i="1"/>
  <c r="Q2136" i="1"/>
  <c r="Q2138" i="1"/>
  <c r="Q2139" i="1"/>
  <c r="Q2140" i="1"/>
  <c r="Q954" i="1"/>
  <c r="Q2142" i="1"/>
  <c r="Q2143" i="1"/>
  <c r="Q2144" i="1"/>
  <c r="Q2146" i="1"/>
  <c r="Q2147" i="1"/>
  <c r="Q2148" i="1"/>
  <c r="Q2149" i="1"/>
  <c r="Q2151" i="1"/>
  <c r="Q2155" i="1"/>
  <c r="Q2156" i="1"/>
  <c r="Q1067" i="1"/>
  <c r="Q2157" i="1"/>
  <c r="Q2161" i="1"/>
  <c r="Q2162" i="1"/>
  <c r="Q2163" i="1"/>
  <c r="Q2166" i="1"/>
  <c r="Q2167" i="1"/>
  <c r="Q2170" i="1"/>
  <c r="Q2172" i="1"/>
  <c r="Q2174" i="1"/>
  <c r="Q2175" i="1"/>
  <c r="Q841" i="1"/>
  <c r="Q2177" i="1"/>
  <c r="Q2178" i="1"/>
  <c r="Q2180" i="1"/>
  <c r="Q2181" i="1"/>
  <c r="Q2184" i="1"/>
  <c r="Q2185" i="1"/>
  <c r="Q2186" i="1"/>
  <c r="Q2187" i="1"/>
  <c r="Q2188" i="1"/>
  <c r="Q2189" i="1"/>
  <c r="Q785" i="1"/>
  <c r="Q2190" i="1"/>
  <c r="Q2191" i="1"/>
  <c r="Q2192" i="1"/>
  <c r="Q2193" i="1"/>
  <c r="Q2194" i="1"/>
  <c r="Q2195" i="1"/>
  <c r="Q2197" i="1"/>
  <c r="Q2200" i="1"/>
  <c r="Q2613" i="1"/>
  <c r="Q2202" i="1"/>
  <c r="Q786" i="1"/>
  <c r="Q2203" i="1"/>
  <c r="Q2204" i="1"/>
  <c r="Q2205" i="1"/>
  <c r="Q2206" i="1"/>
  <c r="Q2208" i="1"/>
  <c r="Q2211" i="1"/>
  <c r="Q2212" i="1"/>
  <c r="Q2213" i="1"/>
  <c r="Q2214" i="1"/>
  <c r="Q2216" i="1"/>
  <c r="Q772" i="1"/>
  <c r="Q2219" i="1"/>
  <c r="Q2223" i="1"/>
  <c r="Q2224" i="1"/>
  <c r="Q2623" i="1"/>
  <c r="Q2228" i="1"/>
  <c r="Q2229" i="1"/>
  <c r="Q2230" i="1"/>
  <c r="Q2234" i="1"/>
  <c r="Q2235" i="1"/>
  <c r="Q2236" i="1"/>
  <c r="Q1052" i="1"/>
  <c r="Q2239" i="1"/>
  <c r="Q2241" i="1"/>
  <c r="Q2243" i="1"/>
  <c r="Q2244" i="1"/>
  <c r="Q2246" i="1"/>
  <c r="Q2247" i="1"/>
  <c r="Q2665" i="1"/>
  <c r="Q2248" i="1"/>
  <c r="Q2249" i="1"/>
  <c r="Q2250" i="1"/>
  <c r="Q1993" i="1"/>
  <c r="Q2251" i="1"/>
  <c r="Q2253" i="1"/>
  <c r="Q2254" i="1"/>
  <c r="Q2631" i="1"/>
  <c r="Q2632" i="1"/>
  <c r="Q2255" i="1"/>
  <c r="Q2256" i="1"/>
  <c r="Q2259" i="1"/>
  <c r="Q2638" i="1"/>
  <c r="Q2635" i="1"/>
  <c r="Q1152" i="1"/>
  <c r="Q2260" i="1"/>
  <c r="Q2261" i="1"/>
  <c r="Q2265" i="1"/>
  <c r="Q2637" i="1"/>
  <c r="Q2267" i="1"/>
  <c r="Q2270" i="1"/>
  <c r="Q1044" i="1"/>
  <c r="Q1094" i="1"/>
  <c r="Q968" i="1"/>
  <c r="Q925" i="1"/>
  <c r="Q927" i="1"/>
  <c r="Q1675" i="1"/>
  <c r="Q2017" i="1"/>
  <c r="Q893" i="1"/>
  <c r="Q1058" i="1"/>
  <c r="Q778" i="1"/>
  <c r="Q827" i="1"/>
  <c r="Q2022" i="1"/>
  <c r="Q839" i="1"/>
  <c r="Q844" i="1"/>
  <c r="Q1087" i="1"/>
  <c r="Q2026" i="1"/>
  <c r="Q2027" i="1"/>
  <c r="Q2028" i="1"/>
  <c r="Q2271" i="1"/>
  <c r="Q787" i="1"/>
  <c r="Q826" i="1"/>
  <c r="Q916" i="1"/>
  <c r="Q917" i="1"/>
  <c r="Q773" i="1"/>
  <c r="Q985" i="1"/>
  <c r="Q863" i="1"/>
  <c r="Q774" i="1"/>
  <c r="Q1050" i="1"/>
  <c r="Q924" i="1"/>
  <c r="Q997" i="1"/>
  <c r="Q1082" i="1"/>
  <c r="Q880" i="1"/>
  <c r="Q1073" i="1"/>
  <c r="Q864" i="1"/>
  <c r="Q1012" i="1"/>
  <c r="Q918" i="1"/>
  <c r="Q1091" i="1"/>
  <c r="Q952" i="1"/>
  <c r="Q843" i="1"/>
  <c r="Q1034" i="1"/>
  <c r="Q1054" i="1"/>
  <c r="Q2052" i="1"/>
  <c r="Q2053" i="1"/>
  <c r="Q2054" i="1"/>
  <c r="Q2055" i="1"/>
  <c r="Q2056" i="1"/>
  <c r="Q2057" i="1"/>
  <c r="Q2058" i="1"/>
  <c r="Q2059" i="1"/>
  <c r="Q987" i="1"/>
  <c r="Q2061" i="1"/>
  <c r="Q1311" i="1"/>
  <c r="Q845" i="1"/>
  <c r="Q2064" i="1"/>
  <c r="Q2065" i="1"/>
  <c r="Q1079" i="1"/>
  <c r="Q2067" i="1"/>
  <c r="Q2068" i="1"/>
  <c r="Q986" i="1"/>
  <c r="Q1051" i="1"/>
  <c r="Q1090" i="1"/>
  <c r="Q2072" i="1"/>
  <c r="Q1086" i="1"/>
  <c r="Q994" i="1"/>
  <c r="Q2075" i="1"/>
  <c r="Q1097" i="1"/>
  <c r="Q1246" i="1"/>
  <c r="Q1221" i="1"/>
  <c r="Q1172" i="1"/>
  <c r="Q1100" i="1"/>
  <c r="Q2081" i="1"/>
  <c r="Q1042" i="1"/>
  <c r="Q2083" i="1"/>
  <c r="Q1123" i="1"/>
  <c r="Q1228" i="1"/>
  <c r="Q1224" i="1"/>
  <c r="Q2087" i="1"/>
  <c r="Q2088" i="1"/>
  <c r="Q1919" i="1"/>
  <c r="Q1209" i="1"/>
  <c r="Q1124" i="1"/>
  <c r="Q1133" i="1"/>
  <c r="Q1107" i="1"/>
  <c r="Q1036" i="1"/>
  <c r="Q1564" i="1"/>
  <c r="Q1185" i="1"/>
  <c r="Q1161" i="1"/>
  <c r="Q1163" i="1"/>
  <c r="Q2099" i="1"/>
  <c r="Q1577" i="1"/>
  <c r="Q2101" i="1"/>
  <c r="Q1300" i="1"/>
  <c r="Q2103" i="1"/>
  <c r="Q2104" i="1"/>
  <c r="Q1170" i="1"/>
  <c r="Q1196" i="1"/>
  <c r="Q1197" i="1"/>
  <c r="Q1166" i="1"/>
  <c r="Q1177" i="1"/>
  <c r="Q2110" i="1"/>
  <c r="Q1178" i="1"/>
  <c r="Q1077" i="1"/>
  <c r="Q1267" i="1"/>
  <c r="Q2114" i="1"/>
  <c r="Q2115" i="1"/>
  <c r="Q2116" i="1"/>
  <c r="Q2117" i="1"/>
  <c r="Q1243" i="1"/>
  <c r="Q1140" i="1"/>
  <c r="Q1195" i="1"/>
  <c r="Q1230" i="1"/>
  <c r="Q1219" i="1"/>
  <c r="Q1921" i="1"/>
  <c r="Q2124" i="1"/>
  <c r="Q1213" i="1"/>
  <c r="Q2126" i="1"/>
  <c r="Q2127" i="1"/>
  <c r="Q1256" i="1"/>
  <c r="Q1676" i="1"/>
  <c r="Q1179" i="1"/>
  <c r="Q1678" i="1"/>
  <c r="Q1208" i="1"/>
  <c r="Q2327" i="1"/>
  <c r="Q1252" i="1"/>
  <c r="Q2273" i="1"/>
  <c r="Q1080" i="1"/>
  <c r="Q1680" i="1"/>
  <c r="Q1681" i="1"/>
  <c r="Q1092" i="1"/>
  <c r="Q1093" i="1"/>
  <c r="Q2141" i="1"/>
  <c r="Q1206" i="1"/>
  <c r="Q1101" i="1"/>
  <c r="Q1927" i="1"/>
  <c r="Q2145" i="1"/>
  <c r="Q2867" i="1"/>
  <c r="Q1134" i="1"/>
  <c r="Q1227" i="1"/>
  <c r="Q1540" i="1"/>
  <c r="Q2150" i="1"/>
  <c r="Q1153" i="1"/>
  <c r="Q2152" i="1"/>
  <c r="Q2153" i="1"/>
  <c r="Q2154" i="1"/>
  <c r="Q1284" i="1"/>
  <c r="Q1260" i="1"/>
  <c r="Q1222" i="1"/>
  <c r="Q2158" i="1"/>
  <c r="Q2159" i="1"/>
  <c r="Q1231" i="1"/>
  <c r="Q1232" i="1"/>
  <c r="Q1234" i="1"/>
  <c r="Q1235" i="1"/>
  <c r="Q2164" i="1"/>
  <c r="Q2165" i="1"/>
  <c r="Q1262" i="1"/>
  <c r="Q1132" i="1"/>
  <c r="Q2168" i="1"/>
  <c r="Q2169" i="1"/>
  <c r="Q1135" i="1"/>
  <c r="Q1253" i="1"/>
  <c r="Q1255" i="1"/>
  <c r="Q2173" i="1"/>
  <c r="Q1104" i="1"/>
  <c r="Q1201" i="1"/>
  <c r="Q2176" i="1"/>
  <c r="Q1263" i="1"/>
  <c r="Q1264" i="1"/>
  <c r="Q2179" i="1"/>
  <c r="Q1112" i="1"/>
  <c r="Q1167" i="1"/>
  <c r="Q1113" i="1"/>
  <c r="Q1115" i="1"/>
  <c r="Q1116" i="1"/>
  <c r="Q1168" i="1"/>
  <c r="Q1169" i="1"/>
  <c r="Q1117" i="1"/>
  <c r="Q1119" i="1"/>
  <c r="Q1120" i="1"/>
  <c r="Q1121" i="1"/>
  <c r="Q1122" i="1"/>
  <c r="Q1137" i="1"/>
  <c r="Q1366" i="1"/>
  <c r="Q1367" i="1"/>
  <c r="Q1216" i="1"/>
  <c r="Q2196" i="1"/>
  <c r="Q1476" i="1"/>
  <c r="Q2198" i="1"/>
  <c r="Q2199" i="1"/>
  <c r="Q1368" i="1"/>
  <c r="Q2201" i="1"/>
  <c r="Q1183" i="1"/>
  <c r="Q1265" i="1"/>
  <c r="Q1157" i="1"/>
  <c r="Q1158" i="1"/>
  <c r="Q1142" i="1"/>
  <c r="Q2207" i="1"/>
  <c r="Q1271" i="1"/>
  <c r="Q2209" i="1"/>
  <c r="Q2210" i="1"/>
  <c r="Q1204" i="1"/>
  <c r="Q1682" i="1"/>
  <c r="Q1365" i="1"/>
  <c r="Q1205" i="1"/>
  <c r="Q2215" i="1"/>
  <c r="Q2382" i="1"/>
  <c r="Q2217" i="1"/>
  <c r="Q2218" i="1"/>
  <c r="Q1165" i="1"/>
  <c r="Q1388" i="1"/>
  <c r="Q2221" i="1"/>
  <c r="Q2222" i="1"/>
  <c r="Q1683" i="1"/>
  <c r="Q1171" i="1"/>
  <c r="Q2225" i="1"/>
  <c r="Q2226" i="1"/>
  <c r="Q2227" i="1"/>
  <c r="Q1285" i="1"/>
  <c r="Q1355" i="1"/>
  <c r="Q1274" i="1"/>
  <c r="Q2231" i="1"/>
  <c r="Q2232" i="1"/>
  <c r="Q2233" i="1"/>
  <c r="Q1307" i="1"/>
  <c r="Q1220" i="1"/>
  <c r="Q1356" i="1"/>
  <c r="Q2237" i="1"/>
  <c r="Q2238" i="1"/>
  <c r="Q1345" i="1"/>
  <c r="Q2030" i="1"/>
  <c r="Q2031" i="1"/>
  <c r="Q2242" i="1"/>
  <c r="Q1247" i="1"/>
  <c r="Q2274" i="1"/>
  <c r="Q2245" i="1"/>
  <c r="Q1331" i="1"/>
  <c r="Q1257" i="1"/>
  <c r="Q1258" i="1"/>
  <c r="Q1210" i="1"/>
  <c r="Q1211" i="1"/>
  <c r="Q1238" i="1"/>
  <c r="Q2252" i="1"/>
  <c r="Q1180" i="1"/>
  <c r="Q1333" i="1"/>
  <c r="Q1499" i="1"/>
  <c r="Q1278" i="1"/>
  <c r="Q2257" i="1"/>
  <c r="Q2258" i="1"/>
  <c r="Q1194" i="1"/>
  <c r="Q1589" i="1"/>
  <c r="Q1525" i="1"/>
  <c r="Q2262" i="1"/>
  <c r="Q2263" i="1"/>
  <c r="Q2264" i="1"/>
  <c r="Q2032" i="1"/>
  <c r="Q2266" i="1"/>
  <c r="Q2220" i="1"/>
  <c r="Q2268" i="1"/>
  <c r="Q2269" i="1"/>
  <c r="Q1960" i="1"/>
  <c r="Q1458" i="1"/>
  <c r="Q2272" i="1"/>
  <c r="Q2276" i="1"/>
  <c r="Q1684" i="1"/>
  <c r="Q2275" i="1"/>
  <c r="Q1685" i="1"/>
  <c r="Q1461" i="1"/>
  <c r="Q1242" i="1"/>
  <c r="Q2279" i="1"/>
  <c r="Q1421" i="1"/>
  <c r="Q2281" i="1"/>
  <c r="Q2282" i="1"/>
  <c r="Q2137" i="1"/>
  <c r="Q2182" i="1"/>
  <c r="Q2033" i="1"/>
  <c r="Q2286" i="1"/>
  <c r="Q1377" i="1"/>
  <c r="Q1286" i="1"/>
  <c r="Q1289" i="1"/>
  <c r="Q1293" i="1"/>
  <c r="Q1295" i="1"/>
  <c r="Q2292" i="1"/>
  <c r="Q2277" i="1"/>
  <c r="Q2294" i="1"/>
  <c r="Q2295" i="1"/>
  <c r="Q1350" i="1"/>
  <c r="Q1313" i="1"/>
  <c r="Q2298" i="1"/>
  <c r="Q2299" i="1"/>
  <c r="Q2300" i="1"/>
  <c r="Q2301" i="1"/>
  <c r="Q2302" i="1"/>
  <c r="Q2303" i="1"/>
  <c r="Q2278" i="1"/>
  <c r="Q1585" i="1"/>
  <c r="Q1244" i="1"/>
  <c r="Q2307" i="1"/>
  <c r="Q2308" i="1"/>
  <c r="Q2309" i="1"/>
  <c r="Q2310" i="1"/>
  <c r="Q2311" i="1"/>
  <c r="Q2312" i="1"/>
  <c r="Q1344" i="1"/>
  <c r="Q2314" i="1"/>
  <c r="Q1947" i="1"/>
  <c r="Q1911" i="1"/>
  <c r="Q1632" i="1"/>
  <c r="Q1636" i="1"/>
  <c r="Q2319" i="1"/>
  <c r="Q1483" i="1"/>
  <c r="Q2321" i="1"/>
  <c r="Q1674" i="1"/>
  <c r="Q1386" i="1"/>
  <c r="Q2324" i="1"/>
  <c r="Q2325" i="1"/>
  <c r="Q2326" i="1"/>
  <c r="Q1913" i="1"/>
  <c r="Q2280" i="1"/>
  <c r="Q2329" i="1"/>
  <c r="Q2330" i="1"/>
  <c r="Q2331" i="1"/>
  <c r="Q2332" i="1"/>
  <c r="Q1623" i="1"/>
  <c r="Q1669" i="1"/>
  <c r="Q1259" i="1"/>
  <c r="Q2336" i="1"/>
  <c r="Q2034" i="1"/>
  <c r="Q2338" i="1"/>
  <c r="Q2339" i="1"/>
  <c r="Q2340" i="1"/>
  <c r="Q2341" i="1"/>
  <c r="Q1543" i="1"/>
  <c r="Q1687" i="1"/>
  <c r="Q1487" i="1"/>
  <c r="Q1690" i="1"/>
  <c r="Q1691" i="1"/>
  <c r="Q1692" i="1"/>
  <c r="Q2183" i="1"/>
  <c r="Q2349" i="1"/>
  <c r="Q2350" i="1"/>
  <c r="Q1949" i="1"/>
  <c r="Q2352" i="1"/>
  <c r="Q2353" i="1"/>
  <c r="Q2389" i="1"/>
  <c r="Q2355" i="1"/>
  <c r="Q2356" i="1"/>
  <c r="Q1914" i="1"/>
  <c r="Q1268" i="1"/>
  <c r="Q2359" i="1"/>
  <c r="Q2360" i="1"/>
  <c r="Q2361" i="1"/>
  <c r="Q1465" i="1"/>
  <c r="Q1892" i="1"/>
  <c r="Q2364" i="1"/>
  <c r="Q1467" i="1"/>
  <c r="Q2366" i="1"/>
  <c r="Q2283" i="1"/>
  <c r="Q1081" i="1"/>
  <c r="Q1083" i="1"/>
  <c r="Q2284" i="1"/>
  <c r="Q2285" i="1"/>
  <c r="Q2287" i="1"/>
  <c r="Q2288" i="1"/>
  <c r="Q2289" i="1"/>
  <c r="Q2290" i="1"/>
  <c r="Q2291" i="1"/>
  <c r="Q2293" i="1"/>
  <c r="Q2296" i="1"/>
  <c r="Q2297" i="1"/>
  <c r="Q2304" i="1"/>
  <c r="Q2305" i="1"/>
  <c r="Q2306" i="1"/>
  <c r="Q2313" i="1"/>
  <c r="Q2315" i="1"/>
  <c r="Q2316" i="1"/>
  <c r="Q1150" i="1"/>
  <c r="Q1154" i="1"/>
  <c r="Q2317" i="1"/>
  <c r="Q2318" i="1"/>
  <c r="Q2320" i="1"/>
  <c r="Q2322" i="1"/>
  <c r="Q2323" i="1"/>
  <c r="Q2328" i="1"/>
  <c r="Q2333" i="1"/>
  <c r="Q2342" i="1"/>
  <c r="Q2343" i="1"/>
  <c r="Q1186" i="1"/>
  <c r="Q1291" i="1"/>
  <c r="Q2344" i="1"/>
  <c r="Q2345" i="1"/>
  <c r="Q2346" i="1"/>
  <c r="Q2347" i="1"/>
  <c r="Q2348" i="1"/>
  <c r="Q2351" i="1"/>
  <c r="Q2354" i="1"/>
  <c r="Q2357" i="1"/>
  <c r="Q2362" i="1"/>
  <c r="Q2363" i="1"/>
  <c r="Q2365" i="1"/>
  <c r="Q2367" i="1"/>
  <c r="Q2368" i="1"/>
  <c r="Q2369" i="1"/>
  <c r="Q2370" i="1"/>
  <c r="Q2371" i="1"/>
  <c r="Q2372" i="1"/>
  <c r="Q2374" i="1"/>
  <c r="Q1149" i="1"/>
  <c r="Q2376" i="1"/>
  <c r="Q2377" i="1"/>
  <c r="Q2378" i="1"/>
  <c r="Q2381" i="1"/>
  <c r="Q2383" i="1"/>
  <c r="Q2384" i="1"/>
  <c r="Q2385" i="1"/>
  <c r="Q2386" i="1"/>
  <c r="Q2387" i="1"/>
  <c r="Q2388"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1239" i="1"/>
  <c r="Q2424" i="1"/>
  <c r="Q2425" i="1"/>
  <c r="Q2426" i="1"/>
  <c r="Q2427" i="1"/>
  <c r="Q2428" i="1"/>
  <c r="Q2429" i="1"/>
  <c r="Q2430" i="1"/>
  <c r="Q2431" i="1"/>
  <c r="Q2432" i="1"/>
  <c r="Q1330" i="1"/>
  <c r="Q2433" i="1"/>
  <c r="Q1335" i="1"/>
  <c r="Q1334"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1383" i="1"/>
  <c r="Q2469" i="1"/>
  <c r="Q2470" i="1"/>
  <c r="Q2471" i="1"/>
  <c r="Q2472" i="1"/>
  <c r="Q2473" i="1"/>
  <c r="Q2474" i="1"/>
  <c r="Q2475" i="1"/>
  <c r="Q2476" i="1"/>
  <c r="Q2477" i="1"/>
  <c r="Q2478" i="1"/>
  <c r="Q2479" i="1"/>
  <c r="Q2480" i="1"/>
  <c r="Q2481" i="1"/>
  <c r="Q2482" i="1"/>
  <c r="Q2483" i="1"/>
  <c r="Q2484" i="1"/>
  <c r="Q2485" i="1"/>
  <c r="Q1397" i="1"/>
  <c r="Q1398" i="1"/>
  <c r="Q2486" i="1"/>
  <c r="Q2487" i="1"/>
  <c r="Q2488" i="1"/>
  <c r="Q1407"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1613" i="1"/>
  <c r="Q2512" i="1"/>
  <c r="Q1425"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147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1484" i="1"/>
  <c r="Q2564" i="1"/>
  <c r="Q2565" i="1"/>
  <c r="Q2566" i="1"/>
  <c r="Q2567" i="1"/>
  <c r="Q1490" i="1"/>
  <c r="Q1617" i="1"/>
  <c r="Q2568" i="1"/>
  <c r="Q2569" i="1"/>
  <c r="Q2570" i="1"/>
  <c r="Q2571" i="1"/>
  <c r="Q2572" i="1"/>
  <c r="Q2573" i="1"/>
  <c r="Q2574" i="1"/>
  <c r="Q2575" i="1"/>
  <c r="Q1506" i="1"/>
  <c r="Q2576" i="1"/>
  <c r="Q2577" i="1"/>
  <c r="Q2578" i="1"/>
  <c r="Q2579" i="1"/>
  <c r="Q2580" i="1"/>
  <c r="Q2581" i="1"/>
  <c r="Q2582" i="1"/>
  <c r="Q1510" i="1"/>
  <c r="Q2583" i="1"/>
  <c r="Q1498" i="1"/>
  <c r="Q2584" i="1"/>
  <c r="Q2585" i="1"/>
  <c r="Q2586" i="1"/>
  <c r="Q2587" i="1"/>
  <c r="Q2588" i="1"/>
  <c r="Q2589" i="1"/>
  <c r="Q2590" i="1"/>
  <c r="Q2591" i="1"/>
  <c r="Q2592" i="1"/>
  <c r="Q2593" i="1"/>
  <c r="Q2594" i="1"/>
  <c r="Q2595" i="1"/>
  <c r="Q2596" i="1"/>
  <c r="Q2597" i="1"/>
  <c r="Q2598" i="1"/>
  <c r="Q2599" i="1"/>
  <c r="Q2600" i="1"/>
  <c r="Q2601" i="1"/>
  <c r="Q1651" i="1"/>
  <c r="Q2602" i="1"/>
  <c r="Q2603" i="1"/>
  <c r="Q2604" i="1"/>
  <c r="Q2605" i="1"/>
  <c r="Q2606" i="1"/>
  <c r="Q2607" i="1"/>
  <c r="Q2608" i="1"/>
  <c r="Q2609" i="1"/>
  <c r="Q2610" i="1"/>
  <c r="Q1597" i="1"/>
  <c r="Q2611" i="1"/>
  <c r="Q2612" i="1"/>
  <c r="Q2614" i="1"/>
  <c r="Q2615" i="1"/>
  <c r="Q2616" i="1"/>
  <c r="Q2617" i="1"/>
  <c r="Q2618" i="1"/>
  <c r="Q2619" i="1"/>
  <c r="Q2620" i="1"/>
  <c r="Q2621" i="1"/>
  <c r="Q2622" i="1"/>
  <c r="Q2624" i="1"/>
  <c r="Q2625" i="1"/>
  <c r="Q2626" i="1"/>
  <c r="Q2627" i="1"/>
  <c r="Q2628" i="1"/>
  <c r="Q2629" i="1"/>
  <c r="Q2630" i="1"/>
  <c r="Q2633" i="1"/>
  <c r="Q2634" i="1"/>
  <c r="Q2636" i="1"/>
  <c r="Q1514" i="1"/>
  <c r="Q2639" i="1"/>
  <c r="Q2640" i="1"/>
  <c r="Q2641" i="1"/>
  <c r="Q2642" i="1"/>
  <c r="Q1672" i="1"/>
  <c r="Q2643" i="1"/>
  <c r="Q2644" i="1"/>
  <c r="Q2645" i="1"/>
  <c r="Q2646" i="1"/>
  <c r="Q2647" i="1"/>
  <c r="Q2648" i="1"/>
  <c r="Q2649" i="1"/>
  <c r="Q2650" i="1"/>
  <c r="Q2651" i="1"/>
  <c r="Q2652" i="1"/>
  <c r="Q2653" i="1"/>
  <c r="Q2654" i="1"/>
  <c r="Q2655" i="1"/>
  <c r="Q2656" i="1"/>
  <c r="Q2657" i="1"/>
  <c r="Q2658" i="1"/>
  <c r="Q2659" i="1"/>
  <c r="Q2660" i="1"/>
  <c r="Q2661" i="1"/>
  <c r="Q1694" i="1"/>
  <c r="Q2662" i="1"/>
  <c r="Q2663" i="1"/>
  <c r="Q2664" i="1"/>
  <c r="Q2666" i="1"/>
  <c r="Q2667" i="1"/>
  <c r="Q2668" i="1"/>
  <c r="Q2669" i="1"/>
  <c r="Q2670" i="1"/>
  <c r="Q2671" i="1"/>
  <c r="Q2672" i="1"/>
  <c r="Q2673" i="1"/>
  <c r="Q2674" i="1"/>
  <c r="Q2675" i="1"/>
  <c r="Q2676" i="1"/>
  <c r="Q2677" i="1"/>
  <c r="Q2678" i="1"/>
  <c r="Q2679" i="1"/>
  <c r="Q2680" i="1"/>
  <c r="Q2681" i="1"/>
  <c r="Q2682" i="1"/>
  <c r="Q2683" i="1"/>
  <c r="Q2684" i="1"/>
  <c r="Q2685" i="1"/>
  <c r="Q2686" i="1"/>
  <c r="Q2687" i="1"/>
  <c r="Q1561" i="1"/>
  <c r="Q2688" i="1"/>
  <c r="Q1643" i="1"/>
  <c r="Q2689" i="1"/>
  <c r="Q2690" i="1"/>
  <c r="Q2691" i="1"/>
  <c r="Q2692" i="1"/>
  <c r="Q2693" i="1"/>
  <c r="Q2694" i="1"/>
  <c r="Q2695" i="1"/>
  <c r="Q2696" i="1"/>
  <c r="Q2697" i="1"/>
  <c r="Q2698" i="1"/>
  <c r="Q2699" i="1"/>
  <c r="Q2700" i="1"/>
  <c r="Q2701" i="1"/>
  <c r="Q2702" i="1"/>
  <c r="Q2703" i="1"/>
  <c r="Q2704" i="1"/>
  <c r="Q2705" i="1"/>
  <c r="Q2706" i="1"/>
  <c r="Q2707" i="1"/>
  <c r="Q1562" i="1"/>
  <c r="Q1610" i="1"/>
  <c r="Q2708" i="1"/>
  <c r="Q2709" i="1"/>
  <c r="Q2710" i="1"/>
  <c r="Q2711" i="1"/>
  <c r="Q2712" i="1"/>
  <c r="Q2713" i="1"/>
  <c r="Q2714" i="1"/>
  <c r="Q2715" i="1"/>
  <c r="Q2716" i="1"/>
  <c r="Q2717" i="1"/>
  <c r="Q2718" i="1"/>
  <c r="Q2719" i="1"/>
  <c r="Q2720" i="1"/>
  <c r="Q2721" i="1"/>
  <c r="Q2722" i="1"/>
  <c r="Q1717" i="1"/>
  <c r="Q2723" i="1"/>
  <c r="Q1882" i="1"/>
  <c r="Q2724" i="1"/>
  <c r="Q2725" i="1"/>
  <c r="Q2726" i="1"/>
  <c r="Q2727" i="1"/>
  <c r="Q2728" i="1"/>
  <c r="Q2729" i="1"/>
  <c r="Q2730" i="1"/>
  <c r="Q1950" i="1"/>
  <c r="Q2731" i="1"/>
  <c r="Q2733" i="1"/>
  <c r="Q2734" i="1"/>
  <c r="Q2735" i="1"/>
  <c r="Q2738" i="1"/>
  <c r="Q2739" i="1"/>
  <c r="Q2744" i="1"/>
  <c r="Q2752" i="1"/>
  <c r="Q2754" i="1"/>
  <c r="Q2760" i="1"/>
  <c r="Q2770" i="1"/>
  <c r="Q2772" i="1"/>
  <c r="Q2773" i="1"/>
  <c r="Q2775" i="1"/>
  <c r="Q2776" i="1"/>
  <c r="Q2779" i="1"/>
  <c r="Q2780" i="1"/>
  <c r="Q2781" i="1"/>
  <c r="Q2782" i="1"/>
  <c r="Q2788" i="1"/>
  <c r="Q2789" i="1"/>
  <c r="Q2793" i="1"/>
  <c r="Q2794" i="1"/>
  <c r="Q2800" i="1"/>
  <c r="Q2801" i="1"/>
  <c r="Q2802" i="1"/>
  <c r="Q2805" i="1"/>
  <c r="Q2808" i="1"/>
  <c r="Q2810" i="1"/>
  <c r="Q2812" i="1"/>
  <c r="Q2813" i="1"/>
  <c r="Q2817" i="1"/>
  <c r="Q2818" i="1"/>
  <c r="Q2819" i="1"/>
  <c r="Q2820" i="1"/>
  <c r="Q2822" i="1"/>
  <c r="Q2826" i="1"/>
  <c r="Q2827" i="1"/>
  <c r="Q2828" i="1"/>
  <c r="Q2829" i="1"/>
  <c r="Q2830" i="1"/>
  <c r="Q2831" i="1"/>
  <c r="Q2832" i="1"/>
  <c r="Q2833" i="1"/>
  <c r="Q1918" i="1"/>
  <c r="Q2074" i="1"/>
  <c r="Q2836" i="1"/>
  <c r="Q2837" i="1"/>
  <c r="Q2838" i="1"/>
  <c r="Q2839" i="1"/>
  <c r="Q2840" i="1"/>
  <c r="Q2841" i="1"/>
  <c r="Q2842" i="1"/>
  <c r="Q2843" i="1"/>
  <c r="Q2844" i="1"/>
  <c r="Q2845" i="1"/>
  <c r="Q2846" i="1"/>
  <c r="Q2847" i="1"/>
  <c r="Q577" i="1"/>
  <c r="Q578" i="1"/>
  <c r="Q2850" i="1"/>
  <c r="Q757" i="1"/>
  <c r="Q758" i="1"/>
  <c r="Q817" i="1"/>
  <c r="Q819" i="1"/>
  <c r="Q995" i="1"/>
  <c r="Q1089" i="1"/>
  <c r="Q1401" i="1"/>
  <c r="Q1403" i="1"/>
  <c r="Q1410" i="1"/>
  <c r="Q858" i="1"/>
  <c r="Q1420" i="1"/>
  <c r="Q861" i="1"/>
  <c r="Q1056" i="1"/>
  <c r="Q2864" i="1"/>
  <c r="Q693" i="1"/>
  <c r="Q1145" i="1"/>
  <c r="Q1138" i="1"/>
  <c r="Q2868" i="1"/>
  <c r="Q2869" i="1"/>
  <c r="Q3" i="1"/>
  <c r="H4" i="1"/>
  <c r="H2732" i="1"/>
  <c r="H6" i="1"/>
  <c r="H7" i="1"/>
  <c r="H16" i="1"/>
  <c r="H9" i="1"/>
  <c r="H10" i="1"/>
  <c r="H133" i="1"/>
  <c r="H12" i="1"/>
  <c r="H78" i="1"/>
  <c r="H157" i="1"/>
  <c r="H2736" i="1"/>
  <c r="H124" i="1"/>
  <c r="H17" i="1"/>
  <c r="H18" i="1"/>
  <c r="H19" i="1"/>
  <c r="H20" i="1"/>
  <c r="H21" i="1"/>
  <c r="H22" i="1"/>
  <c r="H23" i="1"/>
  <c r="H24" i="1"/>
  <c r="H25" i="1"/>
  <c r="H26" i="1"/>
  <c r="H2737" i="1"/>
  <c r="H2740" i="1"/>
  <c r="H60" i="1"/>
  <c r="H61" i="1"/>
  <c r="H31" i="1"/>
  <c r="H109" i="1"/>
  <c r="H33" i="1"/>
  <c r="H34" i="1"/>
  <c r="H2741" i="1"/>
  <c r="H36" i="1"/>
  <c r="H37" i="1"/>
  <c r="H2742" i="1"/>
  <c r="H159" i="1"/>
  <c r="H40" i="1"/>
  <c r="H41" i="1"/>
  <c r="H42" i="1"/>
  <c r="H43" i="1"/>
  <c r="H59" i="1"/>
  <c r="H45" i="1"/>
  <c r="H2743" i="1"/>
  <c r="H165" i="1"/>
  <c r="H2745" i="1"/>
  <c r="H49" i="1"/>
  <c r="H2746" i="1"/>
  <c r="H108" i="1"/>
  <c r="H2747" i="1"/>
  <c r="H2748" i="1"/>
  <c r="H54" i="1"/>
  <c r="H55" i="1"/>
  <c r="H56" i="1"/>
  <c r="H57" i="1"/>
  <c r="H58" i="1"/>
  <c r="H2749" i="1"/>
  <c r="H150" i="1"/>
  <c r="H5" i="1"/>
  <c r="H62" i="1"/>
  <c r="H2750" i="1"/>
  <c r="H2751" i="1"/>
  <c r="H65" i="1"/>
  <c r="H2753" i="1"/>
  <c r="H67" i="1"/>
  <c r="H2755" i="1"/>
  <c r="H75" i="1"/>
  <c r="H70" i="1"/>
  <c r="H71" i="1"/>
  <c r="H72" i="1"/>
  <c r="H64" i="1"/>
  <c r="H2756" i="1"/>
  <c r="H2757" i="1"/>
  <c r="H2758" i="1"/>
  <c r="H2759" i="1"/>
  <c r="H2761" i="1"/>
  <c r="H79" i="1"/>
  <c r="H93" i="1"/>
  <c r="H2762" i="1"/>
  <c r="H82" i="1"/>
  <c r="H83" i="1"/>
  <c r="H2763" i="1"/>
  <c r="H94" i="1"/>
  <c r="H2764" i="1"/>
  <c r="H2765" i="1"/>
  <c r="H88" i="1"/>
  <c r="H95" i="1"/>
  <c r="H185" i="1"/>
  <c r="H91" i="1"/>
  <c r="H194" i="1"/>
  <c r="H2766" i="1"/>
  <c r="H2767" i="1"/>
  <c r="H2768" i="1"/>
  <c r="H2769" i="1"/>
  <c r="H2771" i="1"/>
  <c r="H98" i="1"/>
  <c r="H190" i="1"/>
  <c r="H144" i="1"/>
  <c r="H130" i="1"/>
  <c r="H110" i="1"/>
  <c r="H2774" i="1"/>
  <c r="H2777" i="1"/>
  <c r="H105" i="1"/>
  <c r="H2778" i="1"/>
  <c r="H107" i="1"/>
  <c r="H2783" i="1"/>
  <c r="H2784" i="1"/>
  <c r="H2785" i="1"/>
  <c r="H111" i="1"/>
  <c r="H127" i="1"/>
  <c r="H2786" i="1"/>
  <c r="H2787" i="1"/>
  <c r="H191" i="1"/>
  <c r="H2790" i="1"/>
  <c r="H68" i="1"/>
  <c r="H69" i="1"/>
  <c r="H2791" i="1"/>
  <c r="H2792" i="1"/>
  <c r="H2795" i="1"/>
  <c r="H2796" i="1"/>
  <c r="H2797" i="1"/>
  <c r="H2798" i="1"/>
  <c r="H2799" i="1"/>
  <c r="H126" i="1"/>
  <c r="H2803" i="1"/>
  <c r="H89" i="1"/>
  <c r="H29" i="1"/>
  <c r="H2804" i="1"/>
  <c r="H48" i="1"/>
  <c r="H2806" i="1"/>
  <c r="H2807" i="1"/>
  <c r="H134" i="1"/>
  <c r="H135" i="1"/>
  <c r="H136" i="1"/>
  <c r="H2809" i="1"/>
  <c r="H138" i="1"/>
  <c r="H2811" i="1"/>
  <c r="H140" i="1"/>
  <c r="H2814" i="1"/>
  <c r="H142" i="1"/>
  <c r="H143" i="1"/>
  <c r="H2815" i="1"/>
  <c r="H2816" i="1"/>
  <c r="H85" i="1"/>
  <c r="H2821" i="1"/>
  <c r="H2823" i="1"/>
  <c r="H2824" i="1"/>
  <c r="H2825" i="1"/>
  <c r="H151" i="1"/>
  <c r="H2834" i="1"/>
  <c r="H153" i="1"/>
  <c r="H38" i="1"/>
  <c r="H155" i="1"/>
  <c r="H156" i="1"/>
  <c r="H2835" i="1"/>
  <c r="H160" i="1"/>
  <c r="H145" i="1"/>
  <c r="H76" i="1"/>
  <c r="H161" i="1"/>
  <c r="H162" i="1"/>
  <c r="H163" i="1"/>
  <c r="H164" i="1"/>
  <c r="H15" i="1"/>
  <c r="H39" i="1"/>
  <c r="H167" i="1"/>
  <c r="H168" i="1"/>
  <c r="H8" i="1"/>
  <c r="H11" i="1"/>
  <c r="H13" i="1"/>
  <c r="H73" i="1"/>
  <c r="H14" i="1"/>
  <c r="H50" i="1"/>
  <c r="H2848" i="1"/>
  <c r="H176" i="1"/>
  <c r="H177" i="1"/>
  <c r="H2849" i="1"/>
  <c r="H179" i="1"/>
  <c r="H2851" i="1"/>
  <c r="H2852" i="1"/>
  <c r="H2853" i="1"/>
  <c r="H2854" i="1"/>
  <c r="H2855" i="1"/>
  <c r="H2856" i="1"/>
  <c r="H46" i="1"/>
  <c r="H2857" i="1"/>
  <c r="H188" i="1"/>
  <c r="H117" i="1"/>
  <c r="H32" i="1"/>
  <c r="H51" i="1"/>
  <c r="H30" i="1"/>
  <c r="H47" i="1"/>
  <c r="H74" i="1"/>
  <c r="H195" i="1"/>
  <c r="H196" i="1"/>
  <c r="H90" i="1"/>
  <c r="H92" i="1"/>
  <c r="H28" i="1"/>
  <c r="H52" i="1"/>
  <c r="H201" i="1"/>
  <c r="H27" i="1"/>
  <c r="H203" i="1"/>
  <c r="H123" i="1"/>
  <c r="H205" i="1"/>
  <c r="H2858" i="1"/>
  <c r="H35" i="1"/>
  <c r="H208" i="1"/>
  <c r="H209" i="1"/>
  <c r="H210" i="1"/>
  <c r="H211" i="1"/>
  <c r="H212" i="1"/>
  <c r="H213" i="1"/>
  <c r="H128" i="1"/>
  <c r="H129" i="1"/>
  <c r="H44" i="1"/>
  <c r="H2859" i="1"/>
  <c r="H218" i="1"/>
  <c r="H66" i="1"/>
  <c r="H146" i="1"/>
  <c r="H221" i="1"/>
  <c r="H222" i="1"/>
  <c r="H223" i="1"/>
  <c r="H120" i="1"/>
  <c r="H225" i="1"/>
  <c r="H226" i="1"/>
  <c r="H53" i="1"/>
  <c r="H228" i="1"/>
  <c r="H2860" i="1"/>
  <c r="H63" i="1"/>
  <c r="H231" i="1"/>
  <c r="H202" i="1"/>
  <c r="H233" i="1"/>
  <c r="H119" i="1"/>
  <c r="H2861" i="1"/>
  <c r="H86" i="1"/>
  <c r="H229" i="1"/>
  <c r="H118" i="1"/>
  <c r="H116" i="1"/>
  <c r="H240" i="1"/>
  <c r="H147" i="1"/>
  <c r="H242" i="1"/>
  <c r="H2862" i="1"/>
  <c r="H2863" i="1"/>
  <c r="H96" i="1"/>
  <c r="H100" i="1"/>
  <c r="H87" i="1"/>
  <c r="H248" i="1"/>
  <c r="H137" i="1"/>
  <c r="H139" i="1"/>
  <c r="H224" i="1"/>
  <c r="H252" i="1"/>
  <c r="H97" i="1"/>
  <c r="H99" i="1"/>
  <c r="H255" i="1"/>
  <c r="H256" i="1"/>
  <c r="H257" i="1"/>
  <c r="H121" i="1"/>
  <c r="H122" i="1"/>
  <c r="H2865" i="1"/>
  <c r="H261" i="1"/>
  <c r="H230" i="1"/>
  <c r="H2866" i="1"/>
  <c r="H77" i="1"/>
  <c r="H265" i="1"/>
  <c r="H266" i="1"/>
  <c r="H267" i="1"/>
  <c r="H268" i="1"/>
  <c r="H269" i="1"/>
  <c r="H101" i="1"/>
  <c r="H102" i="1"/>
  <c r="H125" i="1"/>
  <c r="H103" i="1"/>
  <c r="H112" i="1"/>
  <c r="H113" i="1"/>
  <c r="H154" i="1"/>
  <c r="H277" i="1"/>
  <c r="H278" i="1"/>
  <c r="H114" i="1"/>
  <c r="H115" i="1"/>
  <c r="H152" i="1"/>
  <c r="H80" i="1"/>
  <c r="H81" i="1"/>
  <c r="H171" i="1"/>
  <c r="H84" i="1"/>
  <c r="H286" i="1"/>
  <c r="H104" i="1"/>
  <c r="H106" i="1"/>
  <c r="H289" i="1"/>
  <c r="H290" i="1"/>
  <c r="H291" i="1"/>
  <c r="H292" i="1"/>
  <c r="H293" i="1"/>
  <c r="H294" i="1"/>
  <c r="H148" i="1"/>
  <c r="H254" i="1"/>
  <c r="H297" i="1"/>
  <c r="H173" i="1"/>
  <c r="H131" i="1"/>
  <c r="H132" i="1"/>
  <c r="H158" i="1"/>
  <c r="H178" i="1"/>
  <c r="H141" i="1"/>
  <c r="H175" i="1"/>
  <c r="H305" i="1"/>
  <c r="H149" i="1"/>
  <c r="H307" i="1"/>
  <c r="H308" i="1"/>
  <c r="H309" i="1"/>
  <c r="H310" i="1"/>
  <c r="H311" i="1"/>
  <c r="H312" i="1"/>
  <c r="H313" i="1"/>
  <c r="H314" i="1"/>
  <c r="H315" i="1"/>
  <c r="H316" i="1"/>
  <c r="H317" i="1"/>
  <c r="H318" i="1"/>
  <c r="H319" i="1"/>
  <c r="H320" i="1"/>
  <c r="H321" i="1"/>
  <c r="H322" i="1"/>
  <c r="H166" i="1"/>
  <c r="H324" i="1"/>
  <c r="H1275" i="1"/>
  <c r="H326" i="1"/>
  <c r="H327" i="1"/>
  <c r="H328" i="1"/>
  <c r="H200" i="1"/>
  <c r="H258" i="1"/>
  <c r="H331" i="1"/>
  <c r="H235" i="1"/>
  <c r="H333" i="1"/>
  <c r="H334" i="1"/>
  <c r="H335" i="1"/>
  <c r="H207" i="1"/>
  <c r="H182" i="1"/>
  <c r="H180" i="1"/>
  <c r="H339" i="1"/>
  <c r="H340" i="1"/>
  <c r="H341" i="1"/>
  <c r="H172" i="1"/>
  <c r="H169" i="1"/>
  <c r="H170" i="1"/>
  <c r="H345" i="1"/>
  <c r="H346" i="1"/>
  <c r="H347" i="1"/>
  <c r="H348" i="1"/>
  <c r="H349" i="1"/>
  <c r="H350" i="1"/>
  <c r="H192" i="1"/>
  <c r="H352" i="1"/>
  <c r="H1214" i="1"/>
  <c r="H281" i="1"/>
  <c r="H575" i="1"/>
  <c r="H198" i="1"/>
  <c r="H199" i="1"/>
  <c r="H358" i="1"/>
  <c r="H359" i="1"/>
  <c r="H360" i="1"/>
  <c r="H274" i="1"/>
  <c r="H186" i="1"/>
  <c r="H187" i="1"/>
  <c r="H174" i="1"/>
  <c r="H365" i="1"/>
  <c r="H284" i="1"/>
  <c r="H367" i="1"/>
  <c r="H368" i="1"/>
  <c r="H234" i="1"/>
  <c r="H193" i="1"/>
  <c r="H371" i="1"/>
  <c r="H249" i="1"/>
  <c r="H197" i="1"/>
  <c r="H181" i="1"/>
  <c r="H236" i="1"/>
  <c r="H376" i="1"/>
  <c r="H665" i="1"/>
  <c r="H184" i="1"/>
  <c r="H220" i="1"/>
  <c r="H227" i="1"/>
  <c r="H204" i="1"/>
  <c r="H382" i="1"/>
  <c r="H183" i="1"/>
  <c r="H384" i="1"/>
  <c r="H385" i="1"/>
  <c r="H386" i="1"/>
  <c r="H189" i="1"/>
  <c r="H259" i="1"/>
  <c r="H389" i="1"/>
  <c r="H824" i="1"/>
  <c r="H391" i="1"/>
  <c r="H392" i="1"/>
  <c r="H215" i="1"/>
  <c r="H394" i="1"/>
  <c r="H561" i="1"/>
  <c r="H396" i="1"/>
  <c r="H244" i="1"/>
  <c r="H398" i="1"/>
  <c r="H399" i="1"/>
  <c r="H400" i="1"/>
  <c r="H237" i="1"/>
  <c r="H247" i="1"/>
  <c r="H263" i="1"/>
  <c r="H264" i="1"/>
  <c r="H214" i="1"/>
  <c r="H206" i="1"/>
  <c r="H407" i="1"/>
  <c r="H408" i="1"/>
  <c r="H250" i="1"/>
  <c r="H410" i="1"/>
  <c r="H411" i="1"/>
  <c r="H412" i="1"/>
  <c r="H275" i="1"/>
  <c r="H414" i="1"/>
  <c r="H287" i="1"/>
  <c r="H416" i="1"/>
  <c r="H332" i="1"/>
  <c r="H232" i="1"/>
  <c r="H280" i="1"/>
  <c r="H567" i="1"/>
  <c r="H1085" i="1"/>
  <c r="H422" i="1"/>
  <c r="H260" i="1"/>
  <c r="H246" i="1"/>
  <c r="H425" i="1"/>
  <c r="H262" i="1"/>
  <c r="H304" i="1"/>
  <c r="H243" i="1"/>
  <c r="H251" i="1"/>
  <c r="H238" i="1"/>
  <c r="H431" i="1"/>
  <c r="H432" i="1"/>
  <c r="H306" i="1"/>
  <c r="H253" i="1"/>
  <c r="H276" i="1"/>
  <c r="H436" i="1"/>
  <c r="H437" i="1"/>
  <c r="H272" i="1"/>
  <c r="H303" i="1"/>
  <c r="H440" i="1"/>
  <c r="H241" i="1"/>
  <c r="H330" i="1"/>
  <c r="H443" i="1"/>
  <c r="H444" i="1"/>
  <c r="H445" i="1"/>
  <c r="H245" i="1"/>
  <c r="H1084" i="1"/>
  <c r="H448" i="1"/>
  <c r="H1041" i="1"/>
  <c r="H1203" i="1"/>
  <c r="H451" i="1"/>
  <c r="H298" i="1"/>
  <c r="H299" i="1"/>
  <c r="H279" i="1"/>
  <c r="H455" i="1"/>
  <c r="H456" i="1"/>
  <c r="H302" i="1"/>
  <c r="H270" i="1"/>
  <c r="H459" i="1"/>
  <c r="H1215" i="1"/>
  <c r="H461" i="1"/>
  <c r="H271" i="1"/>
  <c r="H463" i="1"/>
  <c r="H464" i="1"/>
  <c r="H338" i="1"/>
  <c r="H466" i="1"/>
  <c r="H273" i="1"/>
  <c r="H468" i="1"/>
  <c r="H469" i="1"/>
  <c r="H470" i="1"/>
  <c r="H471" i="1"/>
  <c r="H542" i="1"/>
  <c r="H473" i="1"/>
  <c r="H474" i="1"/>
  <c r="H475" i="1"/>
  <c r="H476" i="1"/>
  <c r="H2012" i="1"/>
  <c r="H478" i="1"/>
  <c r="H479" i="1"/>
  <c r="H615" i="1"/>
  <c r="H481" i="1"/>
  <c r="H282" i="1"/>
  <c r="H869" i="1"/>
  <c r="H288" i="1"/>
  <c r="H485" i="1"/>
  <c r="H486" i="1"/>
  <c r="H487" i="1"/>
  <c r="H336" i="1"/>
  <c r="H489" i="1"/>
  <c r="H490" i="1"/>
  <c r="H364" i="1"/>
  <c r="H366" i="1"/>
  <c r="H493" i="1"/>
  <c r="H285" i="1"/>
  <c r="H388" i="1"/>
  <c r="H496" i="1"/>
  <c r="H497" i="1"/>
  <c r="H498" i="1"/>
  <c r="H619" i="1"/>
  <c r="H500" i="1"/>
  <c r="H433" i="1"/>
  <c r="H502" i="1"/>
  <c r="H503" i="1"/>
  <c r="H421" i="1"/>
  <c r="H283" i="1"/>
  <c r="H381" i="1"/>
  <c r="H426" i="1"/>
  <c r="H295" i="1"/>
  <c r="H509" i="1"/>
  <c r="H510" i="1"/>
  <c r="H511" i="1"/>
  <c r="H505" i="1"/>
  <c r="H513" i="1"/>
  <c r="H402" i="1"/>
  <c r="H984" i="1"/>
  <c r="H996" i="1"/>
  <c r="H517" i="1"/>
  <c r="H296" i="1"/>
  <c r="H593" i="1"/>
  <c r="H520" i="1"/>
  <c r="H834" i="1"/>
  <c r="H300" i="1"/>
  <c r="H523" i="1"/>
  <c r="H343" i="1"/>
  <c r="H525" i="1"/>
  <c r="H342" i="1"/>
  <c r="H527" i="1"/>
  <c r="H592" i="1"/>
  <c r="H781" i="1"/>
  <c r="H530" i="1"/>
  <c r="H531" i="1"/>
  <c r="H532" i="1"/>
  <c r="H397" i="1"/>
  <c r="H1030" i="1"/>
  <c r="H390" i="1"/>
  <c r="H945" i="1"/>
  <c r="H815" i="1"/>
  <c r="H538" i="1"/>
  <c r="H1968" i="1"/>
  <c r="H540" i="1"/>
  <c r="H835" i="1"/>
  <c r="H357" i="1"/>
  <c r="H825" i="1"/>
  <c r="H544" i="1"/>
  <c r="H301" i="1"/>
  <c r="H1323" i="1"/>
  <c r="H378" i="1"/>
  <c r="H494" i="1"/>
  <c r="H1037" i="1"/>
  <c r="H1038" i="1"/>
  <c r="H1039" i="1"/>
  <c r="H998" i="1"/>
  <c r="H999" i="1"/>
  <c r="H1155" i="1"/>
  <c r="H1392" i="1"/>
  <c r="H1074" i="1"/>
  <c r="H323" i="1"/>
  <c r="H1031" i="1"/>
  <c r="H559" i="1"/>
  <c r="H370" i="1"/>
  <c r="H663" i="1"/>
  <c r="H1131" i="1"/>
  <c r="H563" i="1"/>
  <c r="H564" i="1"/>
  <c r="H325" i="1"/>
  <c r="H553" i="1"/>
  <c r="H554" i="1"/>
  <c r="H719" i="1"/>
  <c r="H401" i="1"/>
  <c r="H570" i="1"/>
  <c r="H375" i="1"/>
  <c r="H620" i="1"/>
  <c r="H550" i="1"/>
  <c r="H1072" i="1"/>
  <c r="H1070" i="1"/>
  <c r="H387" i="1"/>
  <c r="H512" i="1"/>
  <c r="H626" i="1"/>
  <c r="H634" i="1"/>
  <c r="H1068" i="1"/>
  <c r="H551" i="1"/>
  <c r="H582" i="1"/>
  <c r="H938" i="1"/>
  <c r="H329" i="1"/>
  <c r="H801" i="1"/>
  <c r="H373" i="1"/>
  <c r="H587" i="1"/>
  <c r="H588" i="1"/>
  <c r="H641" i="1"/>
  <c r="H344" i="1"/>
  <c r="H337" i="1"/>
  <c r="H1047" i="1"/>
  <c r="H1053" i="1"/>
  <c r="H508" i="1"/>
  <c r="H351" i="1"/>
  <c r="H596" i="1"/>
  <c r="H543" i="1"/>
  <c r="H353" i="1"/>
  <c r="H599" i="1"/>
  <c r="H816" i="1"/>
  <c r="H580" i="1"/>
  <c r="H566" i="1"/>
  <c r="H948" i="1"/>
  <c r="H1517" i="1"/>
  <c r="H1139" i="1"/>
  <c r="H604" i="1"/>
  <c r="H928" i="1"/>
  <c r="H393" i="1"/>
  <c r="H395" i="1"/>
  <c r="H354" i="1"/>
  <c r="H882" i="1"/>
  <c r="H883" i="1"/>
  <c r="H884" i="1"/>
  <c r="H614" i="1"/>
  <c r="H506" i="1"/>
  <c r="H480" i="1"/>
  <c r="H720" i="1"/>
  <c r="H374" i="1"/>
  <c r="H383" i="1"/>
  <c r="H355" i="1"/>
  <c r="H356" i="1"/>
  <c r="H524" i="1"/>
  <c r="H894" i="1"/>
  <c r="H949" i="1"/>
  <c r="H625" i="1"/>
  <c r="H536" i="1"/>
  <c r="H627" i="1"/>
  <c r="H628" i="1"/>
  <c r="H621" i="1"/>
  <c r="H362" i="1"/>
  <c r="H369" i="1"/>
  <c r="H379" i="1"/>
  <c r="H642" i="1"/>
  <c r="H361" i="1"/>
  <c r="H671" i="1"/>
  <c r="H722" i="1"/>
  <c r="H637" i="1"/>
  <c r="H638" i="1"/>
  <c r="H723" i="1"/>
  <c r="H460" i="1"/>
  <c r="H363" i="1"/>
  <c r="H1063" i="1"/>
  <c r="H643" i="1"/>
  <c r="H789" i="1"/>
  <c r="H645" i="1"/>
  <c r="H534" i="1"/>
  <c r="H454" i="1"/>
  <c r="H648" i="1"/>
  <c r="H541" i="1"/>
  <c r="H650" i="1"/>
  <c r="H522" i="1"/>
  <c r="H726" i="1"/>
  <c r="H653" i="1"/>
  <c r="H670" i="1"/>
  <c r="H491" i="1"/>
  <c r="H495" i="1"/>
  <c r="H377" i="1"/>
  <c r="H821" i="1"/>
  <c r="H492" i="1"/>
  <c r="H1188" i="1"/>
  <c r="H372" i="1"/>
  <c r="H662" i="1"/>
  <c r="H1062" i="1"/>
  <c r="H840" i="1"/>
  <c r="H921" i="1"/>
  <c r="H897" i="1"/>
  <c r="H521" i="1"/>
  <c r="H668" i="1"/>
  <c r="H899" i="1"/>
  <c r="H900" i="1"/>
  <c r="H632" i="1"/>
  <c r="H1060" i="1"/>
  <c r="H727" i="1"/>
  <c r="H674" i="1"/>
  <c r="H616" i="1"/>
  <c r="H1187" i="1"/>
  <c r="H729" i="1"/>
  <c r="H730" i="1"/>
  <c r="H1014" i="1"/>
  <c r="H871" i="1"/>
  <c r="H681" i="1"/>
  <c r="H731" i="1"/>
  <c r="H601" i="1"/>
  <c r="H732" i="1"/>
  <c r="H733" i="1"/>
  <c r="H686" i="1"/>
  <c r="H831" i="1"/>
  <c r="H672" i="1"/>
  <c r="H939" i="1"/>
  <c r="H537" i="1"/>
  <c r="H691" i="1"/>
  <c r="H380" i="1"/>
  <c r="H635" i="1"/>
  <c r="H666" i="1"/>
  <c r="H695" i="1"/>
  <c r="H405" i="1"/>
  <c r="H618" i="1"/>
  <c r="H673" i="1"/>
  <c r="H734" i="1"/>
  <c r="H735" i="1"/>
  <c r="H738" i="1"/>
  <c r="H710" i="1"/>
  <c r="H703" i="1"/>
  <c r="H704" i="1"/>
  <c r="H705" i="1"/>
  <c r="H739" i="1"/>
  <c r="H1191" i="1"/>
  <c r="H919" i="1"/>
  <c r="H654" i="1"/>
  <c r="H1236" i="1"/>
  <c r="H1245" i="1"/>
  <c r="H836" i="1"/>
  <c r="H1174" i="1"/>
  <c r="H896" i="1"/>
  <c r="H680" i="1"/>
  <c r="H901" i="1"/>
  <c r="H717" i="1"/>
  <c r="H712" i="1"/>
  <c r="H682" i="1"/>
  <c r="H1148" i="1"/>
  <c r="H721" i="1"/>
  <c r="H991" i="1"/>
  <c r="H435" i="1"/>
  <c r="H724" i="1"/>
  <c r="H725" i="1"/>
  <c r="H528" i="1"/>
  <c r="H529" i="1"/>
  <c r="H728" i="1"/>
  <c r="H636" i="1"/>
  <c r="H639" i="1"/>
  <c r="H1075" i="1"/>
  <c r="H898" i="1"/>
  <c r="H430" i="1"/>
  <c r="H699" i="1"/>
  <c r="H612" i="1"/>
  <c r="H736" i="1"/>
  <c r="H737" i="1"/>
  <c r="H419" i="1"/>
  <c r="H420" i="1"/>
  <c r="H802" i="1"/>
  <c r="H740" i="1"/>
  <c r="H546" i="1"/>
  <c r="H929" i="1"/>
  <c r="H716" i="1"/>
  <c r="H745" i="1"/>
  <c r="H1018" i="1"/>
  <c r="H613" i="1"/>
  <c r="H741" i="1"/>
  <c r="H970" i="1"/>
  <c r="H972" i="1"/>
  <c r="H1277" i="1"/>
  <c r="H752" i="1"/>
  <c r="H526" i="1"/>
  <c r="H754" i="1"/>
  <c r="H763" i="1"/>
  <c r="H623" i="1"/>
  <c r="H1035" i="1"/>
  <c r="H1025" i="1"/>
  <c r="H759" i="1"/>
  <c r="H760" i="1"/>
  <c r="H622" i="1"/>
  <c r="H992" i="1"/>
  <c r="H572" i="1"/>
  <c r="H535" i="1"/>
  <c r="H548" i="1"/>
  <c r="H706" i="1"/>
  <c r="H697" i="1"/>
  <c r="H675" i="1"/>
  <c r="H769" i="1"/>
  <c r="H742" i="1"/>
  <c r="H452" i="1"/>
  <c r="H676" i="1"/>
  <c r="H886" i="1"/>
  <c r="H482" i="1"/>
  <c r="H483" i="1"/>
  <c r="H413" i="1"/>
  <c r="H415" i="1"/>
  <c r="H417" i="1"/>
  <c r="H418" i="1"/>
  <c r="H499" i="1"/>
  <c r="H428" i="1"/>
  <c r="H783" i="1"/>
  <c r="H1059" i="1"/>
  <c r="H784" i="1"/>
  <c r="H865" i="1"/>
  <c r="H659" i="1"/>
  <c r="H829" i="1"/>
  <c r="H830" i="1"/>
  <c r="H743" i="1"/>
  <c r="H744" i="1"/>
  <c r="H746" i="1"/>
  <c r="H747" i="1"/>
  <c r="H447" i="1"/>
  <c r="H449" i="1"/>
  <c r="H1103" i="1"/>
  <c r="H565" i="1"/>
  <c r="H797" i="1"/>
  <c r="H798" i="1"/>
  <c r="H660" i="1"/>
  <c r="H547" i="1"/>
  <c r="H569" i="1"/>
  <c r="H990" i="1"/>
  <c r="H803" i="1"/>
  <c r="H804" i="1"/>
  <c r="H805" i="1"/>
  <c r="H806" i="1"/>
  <c r="H450" i="1"/>
  <c r="H808" i="1"/>
  <c r="H988" i="1"/>
  <c r="H562" i="1"/>
  <c r="H811" i="1"/>
  <c r="H1181" i="1"/>
  <c r="H533" i="1"/>
  <c r="H814" i="1"/>
  <c r="H629" i="1"/>
  <c r="H581" i="1"/>
  <c r="H583" i="1"/>
  <c r="H818" i="1"/>
  <c r="H1143" i="1"/>
  <c r="H868" i="1"/>
  <c r="H514" i="1"/>
  <c r="H982" i="1"/>
  <c r="H677" i="1"/>
  <c r="H515" i="1"/>
  <c r="H516" i="1"/>
  <c r="H518" i="1"/>
  <c r="H519" i="1"/>
  <c r="H946" i="1"/>
  <c r="H633" i="1"/>
  <c r="H795" i="1"/>
  <c r="H796" i="1"/>
  <c r="H799" i="1"/>
  <c r="H1057" i="1"/>
  <c r="H846" i="1"/>
  <c r="H1004" i="1"/>
  <c r="H715" i="1"/>
  <c r="H966" i="1"/>
  <c r="H838" i="1"/>
  <c r="H1043" i="1"/>
  <c r="H403" i="1"/>
  <c r="H748" i="1"/>
  <c r="H842" i="1"/>
  <c r="H932" i="1"/>
  <c r="H631" i="1"/>
  <c r="H694" i="1"/>
  <c r="H922" i="1"/>
  <c r="H584" i="1"/>
  <c r="H874" i="1"/>
  <c r="H775" i="1"/>
  <c r="H605" i="1"/>
  <c r="H822" i="1"/>
  <c r="H887" i="1"/>
  <c r="H853" i="1"/>
  <c r="H854" i="1"/>
  <c r="H678" i="1"/>
  <c r="H457" i="1"/>
  <c r="H458" i="1"/>
  <c r="H837" i="1"/>
  <c r="H859" i="1"/>
  <c r="H860" i="1"/>
  <c r="H975" i="1"/>
  <c r="H504" i="1"/>
  <c r="H404" i="1"/>
  <c r="H823" i="1"/>
  <c r="H439" i="1"/>
  <c r="H866" i="1"/>
  <c r="H867" i="1"/>
  <c r="H462" i="1"/>
  <c r="H465" i="1"/>
  <c r="H875" i="1"/>
  <c r="H879" i="1"/>
  <c r="H951" i="1"/>
  <c r="H545" i="1"/>
  <c r="H571" i="1"/>
  <c r="H776" i="1"/>
  <c r="H876" i="1"/>
  <c r="H877" i="1"/>
  <c r="H878" i="1"/>
  <c r="H409" i="1"/>
  <c r="H1006" i="1"/>
  <c r="H881" i="1"/>
  <c r="H467" i="1"/>
  <c r="H472" i="1"/>
  <c r="H477" i="1"/>
  <c r="H1151" i="1"/>
  <c r="H902" i="1"/>
  <c r="H903" i="1"/>
  <c r="H683" i="1"/>
  <c r="H956" i="1"/>
  <c r="H890" i="1"/>
  <c r="H993" i="1"/>
  <c r="H406" i="1"/>
  <c r="H597" i="1"/>
  <c r="H800" i="1"/>
  <c r="H977" i="1"/>
  <c r="H820" i="1"/>
  <c r="H847" i="1"/>
  <c r="H667" i="1"/>
  <c r="H664" i="1"/>
  <c r="H790" i="1"/>
  <c r="H429" i="1"/>
  <c r="H862" i="1"/>
  <c r="H576" i="1"/>
  <c r="H423" i="1"/>
  <c r="H501" i="1"/>
  <c r="H906" i="1"/>
  <c r="H598" i="1"/>
  <c r="H434" i="1"/>
  <c r="H427" i="1"/>
  <c r="H1061" i="1"/>
  <c r="H807" i="1"/>
  <c r="H607" i="1"/>
  <c r="H684" i="1"/>
  <c r="H809" i="1"/>
  <c r="H685" i="1"/>
  <c r="H904" i="1"/>
  <c r="H1095" i="1"/>
  <c r="H905" i="1"/>
  <c r="H907" i="1"/>
  <c r="H687" i="1"/>
  <c r="H810" i="1"/>
  <c r="H608" i="1"/>
  <c r="H609" i="1"/>
  <c r="H812" i="1"/>
  <c r="H688" i="1"/>
  <c r="H908" i="1"/>
  <c r="H1096" i="1"/>
  <c r="H909" i="1"/>
  <c r="H507" i="1"/>
  <c r="H930" i="1"/>
  <c r="H931" i="1"/>
  <c r="H441" i="1"/>
  <c r="H442" i="1"/>
  <c r="H888" i="1"/>
  <c r="H446" i="1"/>
  <c r="H936" i="1"/>
  <c r="H602" i="1"/>
  <c r="H910" i="1"/>
  <c r="H689" i="1"/>
  <c r="H940" i="1"/>
  <c r="H424" i="1"/>
  <c r="H911" i="1"/>
  <c r="H912" i="1"/>
  <c r="H944" i="1"/>
  <c r="H585" i="1"/>
  <c r="H749" i="1"/>
  <c r="H947" i="1"/>
  <c r="H484" i="1"/>
  <c r="H438" i="1"/>
  <c r="H950" i="1"/>
  <c r="H750" i="1"/>
  <c r="H935" i="1"/>
  <c r="H751" i="1"/>
  <c r="H957" i="1"/>
  <c r="H920" i="1"/>
  <c r="H591" i="1"/>
  <c r="H640" i="1"/>
  <c r="H488" i="1"/>
  <c r="H595" i="1"/>
  <c r="H453" i="1"/>
  <c r="H961" i="1"/>
  <c r="H962" i="1"/>
  <c r="H963" i="1"/>
  <c r="H753" i="1"/>
  <c r="H965" i="1"/>
  <c r="H828" i="1"/>
  <c r="H552" i="1"/>
  <c r="H926" i="1"/>
  <c r="H969" i="1"/>
  <c r="H1076" i="1"/>
  <c r="H971" i="1"/>
  <c r="H239" i="1"/>
  <c r="H973" i="1"/>
  <c r="H974" i="1"/>
  <c r="H216" i="1"/>
  <c r="H976" i="1"/>
  <c r="H217" i="1"/>
  <c r="H219" i="1"/>
  <c r="H979" i="1"/>
  <c r="H980" i="1"/>
  <c r="H813" i="1"/>
  <c r="H669" i="1"/>
  <c r="H983" i="1"/>
  <c r="H539" i="1"/>
  <c r="H958" i="1"/>
  <c r="H702" i="1"/>
  <c r="H941" i="1"/>
  <c r="H603" i="1"/>
  <c r="H848" i="1"/>
  <c r="H549" i="1"/>
  <c r="H610" i="1"/>
  <c r="H611" i="1"/>
  <c r="H913" i="1"/>
  <c r="H690" i="1"/>
  <c r="H555" i="1"/>
  <c r="H556" i="1"/>
  <c r="H557" i="1"/>
  <c r="H558" i="1"/>
  <c r="H560" i="1"/>
  <c r="H1000" i="1"/>
  <c r="H1001" i="1"/>
  <c r="H1002" i="1"/>
  <c r="H1003" i="1"/>
  <c r="H594" i="1"/>
  <c r="H1005" i="1"/>
  <c r="H1200" i="1"/>
  <c r="H1019" i="1"/>
  <c r="H1008" i="1"/>
  <c r="H661" i="1"/>
  <c r="H1010" i="1"/>
  <c r="H617" i="1"/>
  <c r="H1479" i="1"/>
  <c r="H1013" i="1"/>
  <c r="H1443" i="1"/>
  <c r="H1015" i="1"/>
  <c r="H1099" i="1"/>
  <c r="H579" i="1"/>
  <c r="H709" i="1"/>
  <c r="H606" i="1"/>
  <c r="H1020" i="1"/>
  <c r="H1021" i="1"/>
  <c r="H1022" i="1"/>
  <c r="H1023" i="1"/>
  <c r="H872" i="1"/>
  <c r="H1007" i="1"/>
  <c r="H1026" i="1"/>
  <c r="H568" i="1"/>
  <c r="H791" i="1"/>
  <c r="H574" i="1"/>
  <c r="H590" i="1"/>
  <c r="H755" i="1"/>
  <c r="H1032" i="1"/>
  <c r="H1033" i="1"/>
  <c r="H1106" i="1"/>
  <c r="H573" i="1"/>
  <c r="H1048" i="1"/>
  <c r="H764" i="1"/>
  <c r="H1481" i="1"/>
  <c r="H657" i="1"/>
  <c r="H1040" i="1"/>
  <c r="H1521" i="1"/>
  <c r="H942" i="1"/>
  <c r="H586" i="1"/>
  <c r="H589" i="1"/>
  <c r="H700" i="1"/>
  <c r="H1046" i="1"/>
  <c r="H644" i="1"/>
  <c r="H1199" i="1"/>
  <c r="H1049" i="1"/>
  <c r="H895" i="1"/>
  <c r="H779" i="1"/>
  <c r="H849" i="1"/>
  <c r="H959" i="1"/>
  <c r="H870" i="1"/>
  <c r="H1055" i="1"/>
  <c r="H701" i="1"/>
  <c r="H1024" i="1"/>
  <c r="H718" i="1"/>
  <c r="H624" i="1"/>
  <c r="H792" i="1"/>
  <c r="H793" i="1"/>
  <c r="H794" i="1"/>
  <c r="H698" i="1"/>
  <c r="H1064" i="1"/>
  <c r="H933" i="1"/>
  <c r="H1016" i="1"/>
  <c r="H1017" i="1"/>
  <c r="H885" i="1"/>
  <c r="H1069" i="1"/>
  <c r="H960" i="1"/>
  <c r="H1071" i="1"/>
  <c r="H1126" i="1"/>
  <c r="H1400" i="1"/>
  <c r="H1045" i="1"/>
  <c r="H1009" i="1"/>
  <c r="H964" i="1"/>
  <c r="H1189" i="1"/>
  <c r="H978" i="1"/>
  <c r="H708" i="1"/>
  <c r="H850" i="1"/>
  <c r="H1088" i="1"/>
  <c r="H1105" i="1"/>
  <c r="H1108" i="1"/>
  <c r="H1109" i="1"/>
  <c r="H1110" i="1"/>
  <c r="H1111" i="1"/>
  <c r="H1114" i="1"/>
  <c r="H1118" i="1"/>
  <c r="H1125" i="1"/>
  <c r="H1127" i="1"/>
  <c r="H851" i="1"/>
  <c r="H1128" i="1"/>
  <c r="H1130" i="1"/>
  <c r="H1136" i="1"/>
  <c r="H1141" i="1"/>
  <c r="H1144" i="1"/>
  <c r="H1147" i="1"/>
  <c r="H1156" i="1"/>
  <c r="H1159" i="1"/>
  <c r="H1160" i="1"/>
  <c r="H1162" i="1"/>
  <c r="H1102" i="1"/>
  <c r="H1164" i="1"/>
  <c r="H1173" i="1"/>
  <c r="H1176" i="1"/>
  <c r="H1182" i="1"/>
  <c r="H1184" i="1"/>
  <c r="H1192" i="1"/>
  <c r="H1193" i="1"/>
  <c r="H1198" i="1"/>
  <c r="H1202" i="1"/>
  <c r="H1207" i="1"/>
  <c r="H852" i="1"/>
  <c r="H1217" i="1"/>
  <c r="H1218" i="1"/>
  <c r="H1225" i="1"/>
  <c r="H1226" i="1"/>
  <c r="H1229" i="1"/>
  <c r="H1233" i="1"/>
  <c r="H1237" i="1"/>
  <c r="H1240" i="1"/>
  <c r="H1241" i="1"/>
  <c r="H1248" i="1"/>
  <c r="H600" i="1"/>
  <c r="H1249" i="1"/>
  <c r="H1250" i="1"/>
  <c r="H1251" i="1"/>
  <c r="H1254" i="1"/>
  <c r="H1261" i="1"/>
  <c r="H1266" i="1"/>
  <c r="H1269" i="1"/>
  <c r="H1270" i="1"/>
  <c r="H1272" i="1"/>
  <c r="H1273" i="1"/>
  <c r="H989" i="1"/>
  <c r="H1276" i="1"/>
  <c r="H1279" i="1"/>
  <c r="H1280" i="1"/>
  <c r="H1281" i="1"/>
  <c r="H1282" i="1"/>
  <c r="H1283" i="1"/>
  <c r="H1287" i="1"/>
  <c r="H1288" i="1"/>
  <c r="H1290" i="1"/>
  <c r="H1292" i="1"/>
  <c r="H1146" i="1"/>
  <c r="H1294" i="1"/>
  <c r="H1296" i="1"/>
  <c r="H1297" i="1"/>
  <c r="H1298" i="1"/>
  <c r="H1299" i="1"/>
  <c r="H1301" i="1"/>
  <c r="H1302" i="1"/>
  <c r="H1303" i="1"/>
  <c r="H1304" i="1"/>
  <c r="H1305" i="1"/>
  <c r="H1027" i="1"/>
  <c r="H1306" i="1"/>
  <c r="H1308" i="1"/>
  <c r="H1309" i="1"/>
  <c r="H1310" i="1"/>
  <c r="H1312" i="1"/>
  <c r="H1314" i="1"/>
  <c r="H1315" i="1"/>
  <c r="H1316" i="1"/>
  <c r="H1317" i="1"/>
  <c r="H1318" i="1"/>
  <c r="H855" i="1"/>
  <c r="H1319" i="1"/>
  <c r="H1320" i="1"/>
  <c r="H1321" i="1"/>
  <c r="H1324" i="1"/>
  <c r="H1325" i="1"/>
  <c r="H1326" i="1"/>
  <c r="H1327" i="1"/>
  <c r="H1328" i="1"/>
  <c r="H1329" i="1"/>
  <c r="H1332" i="1"/>
  <c r="H1065" i="1"/>
  <c r="H1336" i="1"/>
  <c r="H1337" i="1"/>
  <c r="H1338" i="1"/>
  <c r="H1339" i="1"/>
  <c r="H1340" i="1"/>
  <c r="H1341" i="1"/>
  <c r="H1342" i="1"/>
  <c r="H1343" i="1"/>
  <c r="H1346" i="1"/>
  <c r="H1347" i="1"/>
  <c r="H1190" i="1"/>
  <c r="H1348" i="1"/>
  <c r="H1349" i="1"/>
  <c r="H1351" i="1"/>
  <c r="H1352" i="1"/>
  <c r="H1353" i="1"/>
  <c r="H1354" i="1"/>
  <c r="H1357" i="1"/>
  <c r="H1358" i="1"/>
  <c r="H1359" i="1"/>
  <c r="H1360" i="1"/>
  <c r="H762" i="1"/>
  <c r="H1361" i="1"/>
  <c r="H1362" i="1"/>
  <c r="H1363" i="1"/>
  <c r="H1364" i="1"/>
  <c r="H1369" i="1"/>
  <c r="H1370" i="1"/>
  <c r="H1371" i="1"/>
  <c r="H1372" i="1"/>
  <c r="H1373" i="1"/>
  <c r="H1826" i="1"/>
  <c r="H1212" i="1"/>
  <c r="H1374" i="1"/>
  <c r="H1375" i="1"/>
  <c r="H1376" i="1"/>
  <c r="H1378" i="1"/>
  <c r="H1379" i="1"/>
  <c r="H1380" i="1"/>
  <c r="H1381" i="1"/>
  <c r="H1382" i="1"/>
  <c r="H1384" i="1"/>
  <c r="H1385" i="1"/>
  <c r="H856" i="1"/>
  <c r="H1853" i="1"/>
  <c r="H1387" i="1"/>
  <c r="H1389" i="1"/>
  <c r="H1390" i="1"/>
  <c r="H1391" i="1"/>
  <c r="H1393" i="1"/>
  <c r="H1394" i="1"/>
  <c r="H1395" i="1"/>
  <c r="H1396" i="1"/>
  <c r="H1399" i="1"/>
  <c r="H857" i="1"/>
  <c r="H1402" i="1"/>
  <c r="H1793" i="1"/>
  <c r="H1404" i="1"/>
  <c r="H1405" i="1"/>
  <c r="H1406" i="1"/>
  <c r="H1408" i="1"/>
  <c r="H1769" i="1"/>
  <c r="H1409" i="1"/>
  <c r="H1412" i="1"/>
  <c r="H1411" i="1"/>
  <c r="H915" i="1"/>
  <c r="H1413" i="1"/>
  <c r="H1854" i="1"/>
  <c r="H1424" i="1"/>
  <c r="H1414" i="1"/>
  <c r="H1415" i="1"/>
  <c r="H1416" i="1"/>
  <c r="H1417" i="1"/>
  <c r="H1418" i="1"/>
  <c r="H1419" i="1"/>
  <c r="H1422" i="1"/>
  <c r="H782" i="1"/>
  <c r="H1423" i="1"/>
  <c r="H1446" i="1"/>
  <c r="H1426" i="1"/>
  <c r="H1427" i="1"/>
  <c r="H1428" i="1"/>
  <c r="H1429" i="1"/>
  <c r="H1430" i="1"/>
  <c r="H1431" i="1"/>
  <c r="H1433" i="1"/>
  <c r="H1434" i="1"/>
  <c r="H652" i="1"/>
  <c r="H1435" i="1"/>
  <c r="H1436" i="1"/>
  <c r="H1437" i="1"/>
  <c r="H1438" i="1"/>
  <c r="H1439" i="1"/>
  <c r="H1440" i="1"/>
  <c r="H1441" i="1"/>
  <c r="H1442" i="1"/>
  <c r="H1444" i="1"/>
  <c r="H1445" i="1"/>
  <c r="H1129" i="1"/>
  <c r="H1448" i="1"/>
  <c r="H1447" i="1"/>
  <c r="H1455" i="1"/>
  <c r="H1449" i="1"/>
  <c r="H1450" i="1"/>
  <c r="H1451" i="1"/>
  <c r="H1452" i="1"/>
  <c r="H1453" i="1"/>
  <c r="H1454" i="1"/>
  <c r="H1719" i="1"/>
  <c r="H981" i="1"/>
  <c r="H1456" i="1"/>
  <c r="H1457" i="1"/>
  <c r="H1459" i="1"/>
  <c r="H1971" i="1"/>
  <c r="H1460" i="1"/>
  <c r="H1462" i="1"/>
  <c r="H1463" i="1"/>
  <c r="H1464" i="1"/>
  <c r="H1466" i="1"/>
  <c r="H1468" i="1"/>
  <c r="H833" i="1"/>
  <c r="H1469" i="1"/>
  <c r="H1470" i="1"/>
  <c r="H1471" i="1"/>
  <c r="H1472" i="1"/>
  <c r="H1473" i="1"/>
  <c r="H1474" i="1"/>
  <c r="H1988" i="1"/>
  <c r="H1984" i="1"/>
  <c r="H1475" i="1"/>
  <c r="H1478" i="1"/>
  <c r="H696" i="1"/>
  <c r="H1480" i="1"/>
  <c r="H1482" i="1"/>
  <c r="H1485" i="1"/>
  <c r="H1994" i="1"/>
  <c r="H1486" i="1"/>
  <c r="H1488" i="1"/>
  <c r="H1489" i="1"/>
  <c r="H1491" i="1"/>
  <c r="H1492" i="1"/>
  <c r="H1493" i="1"/>
  <c r="H1322" i="1"/>
  <c r="H1494" i="1"/>
  <c r="H1495" i="1"/>
  <c r="H1496" i="1"/>
  <c r="H1497" i="1"/>
  <c r="H1500" i="1"/>
  <c r="H1501" i="1"/>
  <c r="H1502" i="1"/>
  <c r="H1503" i="1"/>
  <c r="H1504" i="1"/>
  <c r="H2014" i="1"/>
  <c r="H1028" i="1"/>
  <c r="H1505" i="1"/>
  <c r="H1507" i="1"/>
  <c r="H1508" i="1"/>
  <c r="H1509" i="1"/>
  <c r="H1511" i="1"/>
  <c r="H1512" i="1"/>
  <c r="H1513" i="1"/>
  <c r="H1515" i="1"/>
  <c r="H1516" i="1"/>
  <c r="H1518" i="1"/>
  <c r="H765" i="1"/>
  <c r="H1519" i="1"/>
  <c r="H1520" i="1"/>
  <c r="H1522" i="1"/>
  <c r="H1523" i="1"/>
  <c r="H1524" i="1"/>
  <c r="H1526" i="1"/>
  <c r="H2029" i="1"/>
  <c r="H2035" i="1"/>
  <c r="H1527" i="1"/>
  <c r="H2037" i="1"/>
  <c r="H889" i="1"/>
  <c r="H1528" i="1"/>
  <c r="H1529" i="1"/>
  <c r="H1530" i="1"/>
  <c r="H1531" i="1"/>
  <c r="H1532" i="1"/>
  <c r="H1533" i="1"/>
  <c r="H1534" i="1"/>
  <c r="H1535" i="1"/>
  <c r="H1536" i="1"/>
  <c r="H1537" i="1"/>
  <c r="H937" i="1"/>
  <c r="H1538" i="1"/>
  <c r="H1539" i="1"/>
  <c r="H2044" i="1"/>
  <c r="H1541" i="1"/>
  <c r="H2375" i="1"/>
  <c r="H1544" i="1"/>
  <c r="H1545" i="1"/>
  <c r="H1546" i="1"/>
  <c r="H1547" i="1"/>
  <c r="H1548" i="1"/>
  <c r="H766" i="1"/>
  <c r="H1549" i="1"/>
  <c r="H1550" i="1"/>
  <c r="H1551" i="1"/>
  <c r="H1552" i="1"/>
  <c r="H1554" i="1"/>
  <c r="H1555" i="1"/>
  <c r="H1556" i="1"/>
  <c r="H1557" i="1"/>
  <c r="H1558" i="1"/>
  <c r="H1559" i="1"/>
  <c r="H967" i="1"/>
  <c r="H1560" i="1"/>
  <c r="H1563" i="1"/>
  <c r="H1565" i="1"/>
  <c r="H2337" i="1"/>
  <c r="H1566" i="1"/>
  <c r="H1567" i="1"/>
  <c r="H1568" i="1"/>
  <c r="H1569" i="1"/>
  <c r="H2373" i="1"/>
  <c r="H1570" i="1"/>
  <c r="H713" i="1"/>
  <c r="H1571" i="1"/>
  <c r="H1572" i="1"/>
  <c r="H1573" i="1"/>
  <c r="H1574" i="1"/>
  <c r="H1576" i="1"/>
  <c r="H1578" i="1"/>
  <c r="H1579" i="1"/>
  <c r="H1580" i="1"/>
  <c r="H1581" i="1"/>
  <c r="H1582" i="1"/>
  <c r="H714" i="1"/>
  <c r="H1583" i="1"/>
  <c r="H1584" i="1"/>
  <c r="H1586" i="1"/>
  <c r="H1587" i="1"/>
  <c r="H1588" i="1"/>
  <c r="H1590" i="1"/>
  <c r="H1591" i="1"/>
  <c r="H1592" i="1"/>
  <c r="H1593" i="1"/>
  <c r="H1594" i="1"/>
  <c r="H914" i="1"/>
  <c r="H1595" i="1"/>
  <c r="H1596" i="1"/>
  <c r="H1598" i="1"/>
  <c r="H1599" i="1"/>
  <c r="H1600" i="1"/>
  <c r="H1601" i="1"/>
  <c r="H1602" i="1"/>
  <c r="H1603" i="1"/>
  <c r="H1604" i="1"/>
  <c r="H1605" i="1"/>
  <c r="H1432" i="1"/>
  <c r="H1606" i="1"/>
  <c r="H1607" i="1"/>
  <c r="H1608" i="1"/>
  <c r="H1609" i="1"/>
  <c r="H1611" i="1"/>
  <c r="H1612" i="1"/>
  <c r="H1614" i="1"/>
  <c r="H1615" i="1"/>
  <c r="H1616" i="1"/>
  <c r="H1618" i="1"/>
  <c r="H943" i="1"/>
  <c r="H1619" i="1"/>
  <c r="H1620" i="1"/>
  <c r="H1621" i="1"/>
  <c r="H1622" i="1"/>
  <c r="H1624" i="1"/>
  <c r="H1625" i="1"/>
  <c r="H1626" i="1"/>
  <c r="H1627" i="1"/>
  <c r="H1628" i="1"/>
  <c r="H1629" i="1"/>
  <c r="H891" i="1"/>
  <c r="H1630" i="1"/>
  <c r="H1631" i="1"/>
  <c r="H1633" i="1"/>
  <c r="H1634" i="1"/>
  <c r="H1635" i="1"/>
  <c r="H1637" i="1"/>
  <c r="H2380" i="1"/>
  <c r="H1638" i="1"/>
  <c r="H1639" i="1"/>
  <c r="H1640" i="1"/>
  <c r="H646" i="1"/>
  <c r="H1641" i="1"/>
  <c r="H1642" i="1"/>
  <c r="H1644" i="1"/>
  <c r="H1645" i="1"/>
  <c r="H1646" i="1"/>
  <c r="H1647" i="1"/>
  <c r="H1648" i="1"/>
  <c r="H1649" i="1"/>
  <c r="H1650" i="1"/>
  <c r="H2160" i="1"/>
  <c r="H647" i="1"/>
  <c r="H1652" i="1"/>
  <c r="H1653" i="1"/>
  <c r="H1654" i="1"/>
  <c r="H1655" i="1"/>
  <c r="H1656" i="1"/>
  <c r="H1657" i="1"/>
  <c r="H1658" i="1"/>
  <c r="H1659" i="1"/>
  <c r="H1660" i="1"/>
  <c r="H1661" i="1"/>
  <c r="H649" i="1"/>
  <c r="H2171" i="1"/>
  <c r="H1662" i="1"/>
  <c r="H1663" i="1"/>
  <c r="H1664" i="1"/>
  <c r="H1665" i="1"/>
  <c r="H1666" i="1"/>
  <c r="H1667" i="1"/>
  <c r="H1668" i="1"/>
  <c r="H1670" i="1"/>
  <c r="H1671" i="1"/>
  <c r="H679" i="1"/>
  <c r="H1673" i="1"/>
  <c r="H1677" i="1"/>
  <c r="H1679" i="1"/>
  <c r="H1686" i="1"/>
  <c r="H1688" i="1"/>
  <c r="H1689" i="1"/>
  <c r="H1693" i="1"/>
  <c r="H1695" i="1"/>
  <c r="H1696" i="1"/>
  <c r="H1697" i="1"/>
  <c r="H953" i="1"/>
  <c r="H1698" i="1"/>
  <c r="H1699" i="1"/>
  <c r="H1700" i="1"/>
  <c r="H1701" i="1"/>
  <c r="H1702" i="1"/>
  <c r="H1703" i="1"/>
  <c r="H1704" i="1"/>
  <c r="H1705" i="1"/>
  <c r="H1706" i="1"/>
  <c r="H1707" i="1"/>
  <c r="H651" i="1"/>
  <c r="H1708" i="1"/>
  <c r="H1709" i="1"/>
  <c r="H1710" i="1"/>
  <c r="H1711" i="1"/>
  <c r="H1712" i="1"/>
  <c r="H1713" i="1"/>
  <c r="H1714" i="1"/>
  <c r="H1715" i="1"/>
  <c r="H1716" i="1"/>
  <c r="H1718" i="1"/>
  <c r="H707" i="1"/>
  <c r="H1720" i="1"/>
  <c r="H1721" i="1"/>
  <c r="H1722" i="1"/>
  <c r="H1723" i="1"/>
  <c r="H1724" i="1"/>
  <c r="H1725" i="1"/>
  <c r="H1726" i="1"/>
  <c r="H1727" i="1"/>
  <c r="H1728" i="1"/>
  <c r="H1729" i="1"/>
  <c r="H1542" i="1"/>
  <c r="H1730" i="1"/>
  <c r="H1731" i="1"/>
  <c r="H1732" i="1"/>
  <c r="H1733" i="1"/>
  <c r="H1734" i="1"/>
  <c r="H2240" i="1"/>
  <c r="H1735" i="1"/>
  <c r="H1736" i="1"/>
  <c r="H1737" i="1"/>
  <c r="H1738" i="1"/>
  <c r="H1553" i="1"/>
  <c r="H1739" i="1"/>
  <c r="H1740" i="1"/>
  <c r="H1741" i="1"/>
  <c r="H1742" i="1"/>
  <c r="H1743" i="1"/>
  <c r="H1744" i="1"/>
  <c r="H1745" i="1"/>
  <c r="H1746" i="1"/>
  <c r="H1747" i="1"/>
  <c r="H1748" i="1"/>
  <c r="H692" i="1"/>
  <c r="H1749" i="1"/>
  <c r="H1750" i="1"/>
  <c r="H1752" i="1"/>
  <c r="H1753" i="1"/>
  <c r="H1754" i="1"/>
  <c r="H1755" i="1"/>
  <c r="H1756" i="1"/>
  <c r="H1757" i="1"/>
  <c r="H1758" i="1"/>
  <c r="H1759" i="1"/>
  <c r="H1575" i="1"/>
  <c r="H1760" i="1"/>
  <c r="H1761" i="1"/>
  <c r="H1762" i="1"/>
  <c r="H1763" i="1"/>
  <c r="H1764" i="1"/>
  <c r="H1765" i="1"/>
  <c r="H1766" i="1"/>
  <c r="H1767" i="1"/>
  <c r="H1768" i="1"/>
  <c r="H2358" i="1"/>
  <c r="H756" i="1"/>
  <c r="H1770" i="1"/>
  <c r="H1771" i="1"/>
  <c r="H1772" i="1"/>
  <c r="H1773" i="1"/>
  <c r="H1774" i="1"/>
  <c r="H1775" i="1"/>
  <c r="H1776" i="1"/>
  <c r="H1777" i="1"/>
  <c r="H1778" i="1"/>
  <c r="H1779" i="1"/>
  <c r="H1029" i="1"/>
  <c r="H1780" i="1"/>
  <c r="H1781" i="1"/>
  <c r="H1782" i="1"/>
  <c r="H1783" i="1"/>
  <c r="H1784" i="1"/>
  <c r="H1785" i="1"/>
  <c r="H1786" i="1"/>
  <c r="H1787" i="1"/>
  <c r="H1788" i="1"/>
  <c r="H1789" i="1"/>
  <c r="H630" i="1"/>
  <c r="H1790" i="1"/>
  <c r="H1791" i="1"/>
  <c r="H1792" i="1"/>
  <c r="H1794" i="1"/>
  <c r="H1795" i="1"/>
  <c r="H1796" i="1"/>
  <c r="H1797" i="1"/>
  <c r="H1798" i="1"/>
  <c r="H2334" i="1"/>
  <c r="H2379" i="1"/>
  <c r="H832" i="1"/>
  <c r="H2335" i="1"/>
  <c r="H1799" i="1"/>
  <c r="H1800" i="1"/>
  <c r="H1801" i="1"/>
  <c r="H1802" i="1"/>
  <c r="H1803" i="1"/>
  <c r="H1804" i="1"/>
  <c r="H1805" i="1"/>
  <c r="H1806" i="1"/>
  <c r="H1807" i="1"/>
  <c r="H1223" i="1"/>
  <c r="H1808" i="1"/>
  <c r="H1809" i="1"/>
  <c r="H1810" i="1"/>
  <c r="H1811" i="1"/>
  <c r="H1812" i="1"/>
  <c r="H1813" i="1"/>
  <c r="H1814" i="1"/>
  <c r="H1815" i="1"/>
  <c r="H1816" i="1"/>
  <c r="H1817" i="1"/>
  <c r="H1011" i="1"/>
  <c r="H1818" i="1"/>
  <c r="H1819" i="1"/>
  <c r="H1820" i="1"/>
  <c r="H1821" i="1"/>
  <c r="H1822" i="1"/>
  <c r="H1823" i="1"/>
  <c r="H1824" i="1"/>
  <c r="H1825" i="1"/>
  <c r="H1827" i="1"/>
  <c r="H1828" i="1"/>
  <c r="H780" i="1"/>
  <c r="H1829" i="1"/>
  <c r="H1830" i="1"/>
  <c r="H1831" i="1"/>
  <c r="H1832" i="1"/>
  <c r="H1833" i="1"/>
  <c r="H1834" i="1"/>
  <c r="H1835" i="1"/>
  <c r="H1836" i="1"/>
  <c r="H1837" i="1"/>
  <c r="H1838" i="1"/>
  <c r="H923" i="1"/>
  <c r="H1839" i="1"/>
  <c r="H1840" i="1"/>
  <c r="H1841" i="1"/>
  <c r="H1842" i="1"/>
  <c r="H1843" i="1"/>
  <c r="H1844" i="1"/>
  <c r="H1845" i="1"/>
  <c r="H1846" i="1"/>
  <c r="H1847" i="1"/>
  <c r="H1848" i="1"/>
  <c r="H892" i="1"/>
  <c r="H1849" i="1"/>
  <c r="H1850" i="1"/>
  <c r="H1851" i="1"/>
  <c r="H1852" i="1"/>
  <c r="H1855" i="1"/>
  <c r="H1856" i="1"/>
  <c r="H1857" i="1"/>
  <c r="H1858" i="1"/>
  <c r="H1859" i="1"/>
  <c r="H1860" i="1"/>
  <c r="H1098" i="1"/>
  <c r="H1862" i="1"/>
  <c r="H1863" i="1"/>
  <c r="H1864" i="1"/>
  <c r="H1865" i="1"/>
  <c r="H1866" i="1"/>
  <c r="H1867" i="1"/>
  <c r="H1868" i="1"/>
  <c r="H1869" i="1"/>
  <c r="H1870" i="1"/>
  <c r="H1871" i="1"/>
  <c r="H1175" i="1"/>
  <c r="H1872" i="1"/>
  <c r="H1873" i="1"/>
  <c r="H1874" i="1"/>
  <c r="H1875" i="1"/>
  <c r="H1876" i="1"/>
  <c r="H1877" i="1"/>
  <c r="H1878" i="1"/>
  <c r="H1879" i="1"/>
  <c r="H1880" i="1"/>
  <c r="H1881" i="1"/>
  <c r="H873" i="1"/>
  <c r="H1883" i="1"/>
  <c r="H1884" i="1"/>
  <c r="H1885" i="1"/>
  <c r="H1886" i="1"/>
  <c r="H1887" i="1"/>
  <c r="H1888" i="1"/>
  <c r="H1889" i="1"/>
  <c r="H1890" i="1"/>
  <c r="H1891" i="1"/>
  <c r="H1893" i="1"/>
  <c r="H1066" i="1"/>
  <c r="H1895" i="1"/>
  <c r="H1896" i="1"/>
  <c r="H1897" i="1"/>
  <c r="H1898" i="1"/>
  <c r="H1899" i="1"/>
  <c r="H1900" i="1"/>
  <c r="H1901" i="1"/>
  <c r="H1902" i="1"/>
  <c r="H1903" i="1"/>
  <c r="H1904" i="1"/>
  <c r="H658" i="1"/>
  <c r="H1905" i="1"/>
  <c r="H1906" i="1"/>
  <c r="H1907" i="1"/>
  <c r="H1908" i="1"/>
  <c r="H1909" i="1"/>
  <c r="H1910" i="1"/>
  <c r="H1912" i="1"/>
  <c r="H1915" i="1"/>
  <c r="H1916" i="1"/>
  <c r="H1917" i="1"/>
  <c r="H656" i="1"/>
  <c r="H1920" i="1"/>
  <c r="H1922" i="1"/>
  <c r="H1923" i="1"/>
  <c r="H1924" i="1"/>
  <c r="H1925" i="1"/>
  <c r="H1926" i="1"/>
  <c r="H1928" i="1"/>
  <c r="H1929" i="1"/>
  <c r="H1930" i="1"/>
  <c r="H1931" i="1"/>
  <c r="H1751" i="1"/>
  <c r="H1932" i="1"/>
  <c r="H1933" i="1"/>
  <c r="H1934" i="1"/>
  <c r="H1935" i="1"/>
  <c r="H1936" i="1"/>
  <c r="H1937" i="1"/>
  <c r="H1938" i="1"/>
  <c r="H1939" i="1"/>
  <c r="H1940" i="1"/>
  <c r="H1941" i="1"/>
  <c r="H777" i="1"/>
  <c r="H1942" i="1"/>
  <c r="H1943" i="1"/>
  <c r="H1944" i="1"/>
  <c r="H1945" i="1"/>
  <c r="H1946" i="1"/>
  <c r="H1948" i="1"/>
  <c r="H1951" i="1"/>
  <c r="H1952" i="1"/>
  <c r="H1953" i="1"/>
  <c r="H1954" i="1"/>
  <c r="H955" i="1"/>
  <c r="H1955" i="1"/>
  <c r="H1956" i="1"/>
  <c r="H1957" i="1"/>
  <c r="H1958" i="1"/>
  <c r="H1959" i="1"/>
  <c r="H1961" i="1"/>
  <c r="H1962" i="1"/>
  <c r="H1963" i="1"/>
  <c r="H1964" i="1"/>
  <c r="H1965" i="1"/>
  <c r="H767" i="1"/>
  <c r="H1966" i="1"/>
  <c r="H1967" i="1"/>
  <c r="H1969" i="1"/>
  <c r="H1970" i="1"/>
  <c r="H1972" i="1"/>
  <c r="H1973" i="1"/>
  <c r="H1974" i="1"/>
  <c r="H1975" i="1"/>
  <c r="H1976" i="1"/>
  <c r="H1977" i="1"/>
  <c r="H768" i="1"/>
  <c r="H1978" i="1"/>
  <c r="H1979" i="1"/>
  <c r="H1980" i="1"/>
  <c r="H1981" i="1"/>
  <c r="H1982" i="1"/>
  <c r="H1983" i="1"/>
  <c r="H1985" i="1"/>
  <c r="H1986" i="1"/>
  <c r="H1987" i="1"/>
  <c r="H1989" i="1"/>
  <c r="H761" i="1"/>
  <c r="H1990" i="1"/>
  <c r="H1991" i="1"/>
  <c r="H1992" i="1"/>
  <c r="H1995" i="1"/>
  <c r="H1996" i="1"/>
  <c r="H1997" i="1"/>
  <c r="H1998" i="1"/>
  <c r="H1999" i="1"/>
  <c r="H2000" i="1"/>
  <c r="H2001" i="1"/>
  <c r="H1078" i="1"/>
  <c r="H2002" i="1"/>
  <c r="H2003" i="1"/>
  <c r="H2004" i="1"/>
  <c r="H2005" i="1"/>
  <c r="H2006" i="1"/>
  <c r="H2007" i="1"/>
  <c r="H2008" i="1"/>
  <c r="H2009" i="1"/>
  <c r="H2010" i="1"/>
  <c r="H2011" i="1"/>
  <c r="H711" i="1"/>
  <c r="H2013" i="1"/>
  <c r="H2015" i="1"/>
  <c r="H2016" i="1"/>
  <c r="H2018" i="1"/>
  <c r="H2019" i="1"/>
  <c r="H2020" i="1"/>
  <c r="H2021" i="1"/>
  <c r="H2023" i="1"/>
  <c r="H2024" i="1"/>
  <c r="H2025" i="1"/>
  <c r="H655" i="1"/>
  <c r="H2036" i="1"/>
  <c r="H2038" i="1"/>
  <c r="H2039" i="1"/>
  <c r="H2040" i="1"/>
  <c r="H2041" i="1"/>
  <c r="H2042" i="1"/>
  <c r="H2043" i="1"/>
  <c r="H2045" i="1"/>
  <c r="H2046" i="1"/>
  <c r="H2047" i="1"/>
  <c r="H934" i="1"/>
  <c r="H2048" i="1"/>
  <c r="H2049" i="1"/>
  <c r="H2050" i="1"/>
  <c r="H2051" i="1"/>
  <c r="H2060" i="1"/>
  <c r="H2062" i="1"/>
  <c r="H2063" i="1"/>
  <c r="H2066" i="1"/>
  <c r="H2069" i="1"/>
  <c r="H2070" i="1"/>
  <c r="H1861" i="1"/>
  <c r="H2071" i="1"/>
  <c r="H2073" i="1"/>
  <c r="H2076" i="1"/>
  <c r="H2077" i="1"/>
  <c r="H2078" i="1"/>
  <c r="H2079" i="1"/>
  <c r="H2080" i="1"/>
  <c r="H2082" i="1"/>
  <c r="H2084" i="1"/>
  <c r="H2085" i="1"/>
  <c r="H770" i="1"/>
  <c r="H2086" i="1"/>
  <c r="H2089" i="1"/>
  <c r="H2090" i="1"/>
  <c r="H2091" i="1"/>
  <c r="H2092" i="1"/>
  <c r="H2093" i="1"/>
  <c r="H2094" i="1"/>
  <c r="H2095" i="1"/>
  <c r="H2096" i="1"/>
  <c r="H2097" i="1"/>
  <c r="H771" i="1"/>
  <c r="H2098" i="1"/>
  <c r="H2100" i="1"/>
  <c r="H2102" i="1"/>
  <c r="H2105" i="1"/>
  <c r="H2106" i="1"/>
  <c r="H2107" i="1"/>
  <c r="H2108" i="1"/>
  <c r="H2109" i="1"/>
  <c r="H2111" i="1"/>
  <c r="H2112" i="1"/>
  <c r="H1894" i="1"/>
  <c r="H2113" i="1"/>
  <c r="H2118" i="1"/>
  <c r="H2119" i="1"/>
  <c r="H2120" i="1"/>
  <c r="H2121" i="1"/>
  <c r="H2122" i="1"/>
  <c r="H2123" i="1"/>
  <c r="H2125" i="1"/>
  <c r="H2128" i="1"/>
  <c r="H2129" i="1"/>
  <c r="H788" i="1"/>
  <c r="H2130" i="1"/>
  <c r="H2131" i="1"/>
  <c r="H2132" i="1"/>
  <c r="H2133" i="1"/>
  <c r="H2134" i="1"/>
  <c r="H2135" i="1"/>
  <c r="H2136" i="1"/>
  <c r="H2138" i="1"/>
  <c r="H2139" i="1"/>
  <c r="H2140" i="1"/>
  <c r="H954" i="1"/>
  <c r="H2142" i="1"/>
  <c r="H2143" i="1"/>
  <c r="H2144" i="1"/>
  <c r="H2146" i="1"/>
  <c r="H2147" i="1"/>
  <c r="H2148" i="1"/>
  <c r="H2149" i="1"/>
  <c r="H2151" i="1"/>
  <c r="H2155" i="1"/>
  <c r="H2156" i="1"/>
  <c r="H1067" i="1"/>
  <c r="H2157" i="1"/>
  <c r="H2161" i="1"/>
  <c r="H2162" i="1"/>
  <c r="H2163" i="1"/>
  <c r="H2166" i="1"/>
  <c r="H2167" i="1"/>
  <c r="H2170" i="1"/>
  <c r="H2172" i="1"/>
  <c r="H2174" i="1"/>
  <c r="H2175" i="1"/>
  <c r="H841" i="1"/>
  <c r="H2177" i="1"/>
  <c r="H2178" i="1"/>
  <c r="H2180" i="1"/>
  <c r="H2181" i="1"/>
  <c r="H2184" i="1"/>
  <c r="H2185" i="1"/>
  <c r="H2186" i="1"/>
  <c r="H2187" i="1"/>
  <c r="H2188" i="1"/>
  <c r="H2189" i="1"/>
  <c r="H785" i="1"/>
  <c r="H2190" i="1"/>
  <c r="H2191" i="1"/>
  <c r="H2192" i="1"/>
  <c r="H2193" i="1"/>
  <c r="H2194" i="1"/>
  <c r="H2195" i="1"/>
  <c r="H2197" i="1"/>
  <c r="H2200" i="1"/>
  <c r="H2613" i="1"/>
  <c r="H2202" i="1"/>
  <c r="H786" i="1"/>
  <c r="H2203" i="1"/>
  <c r="H2204" i="1"/>
  <c r="H2205" i="1"/>
  <c r="H2206" i="1"/>
  <c r="H2208" i="1"/>
  <c r="H2211" i="1"/>
  <c r="H2212" i="1"/>
  <c r="H2213" i="1"/>
  <c r="H2214" i="1"/>
  <c r="H2216" i="1"/>
  <c r="H772" i="1"/>
  <c r="H2219" i="1"/>
  <c r="H2223" i="1"/>
  <c r="H2224" i="1"/>
  <c r="H2623" i="1"/>
  <c r="H2228" i="1"/>
  <c r="H2229" i="1"/>
  <c r="H2230" i="1"/>
  <c r="H2234" i="1"/>
  <c r="H2235" i="1"/>
  <c r="H2236" i="1"/>
  <c r="H1052" i="1"/>
  <c r="H2239" i="1"/>
  <c r="H2241" i="1"/>
  <c r="H2243" i="1"/>
  <c r="H2244" i="1"/>
  <c r="H2246" i="1"/>
  <c r="H2247" i="1"/>
  <c r="H2665" i="1"/>
  <c r="H2248" i="1"/>
  <c r="H2249" i="1"/>
  <c r="H2250" i="1"/>
  <c r="H1993" i="1"/>
  <c r="H2251" i="1"/>
  <c r="H2253" i="1"/>
  <c r="H2254" i="1"/>
  <c r="H2631" i="1"/>
  <c r="H2632" i="1"/>
  <c r="H2255" i="1"/>
  <c r="H2256" i="1"/>
  <c r="H2259" i="1"/>
  <c r="H2638" i="1"/>
  <c r="H2635" i="1"/>
  <c r="H1152" i="1"/>
  <c r="H2260" i="1"/>
  <c r="H2261" i="1"/>
  <c r="H2265" i="1"/>
  <c r="H2637" i="1"/>
  <c r="H2267" i="1"/>
  <c r="H2270" i="1"/>
  <c r="H1044" i="1"/>
  <c r="H1094" i="1"/>
  <c r="H968" i="1"/>
  <c r="H925" i="1"/>
  <c r="H927" i="1"/>
  <c r="H1675" i="1"/>
  <c r="H2017" i="1"/>
  <c r="H893" i="1"/>
  <c r="H1058" i="1"/>
  <c r="H778" i="1"/>
  <c r="H827" i="1"/>
  <c r="H2022" i="1"/>
  <c r="H839" i="1"/>
  <c r="H844" i="1"/>
  <c r="H1087" i="1"/>
  <c r="H2026" i="1"/>
  <c r="H2027" i="1"/>
  <c r="H2028" i="1"/>
  <c r="H2271" i="1"/>
  <c r="H787" i="1"/>
  <c r="H826" i="1"/>
  <c r="H916" i="1"/>
  <c r="H917" i="1"/>
  <c r="H773" i="1"/>
  <c r="H985" i="1"/>
  <c r="H863" i="1"/>
  <c r="H774" i="1"/>
  <c r="H1050" i="1"/>
  <c r="H924" i="1"/>
  <c r="H997" i="1"/>
  <c r="H1082" i="1"/>
  <c r="H880" i="1"/>
  <c r="H1073" i="1"/>
  <c r="H864" i="1"/>
  <c r="H1012" i="1"/>
  <c r="H918" i="1"/>
  <c r="H1091" i="1"/>
  <c r="H952" i="1"/>
  <c r="H843" i="1"/>
  <c r="H1034" i="1"/>
  <c r="H1054" i="1"/>
  <c r="H2052" i="1"/>
  <c r="H2053" i="1"/>
  <c r="H2054" i="1"/>
  <c r="H2055" i="1"/>
  <c r="H2056" i="1"/>
  <c r="H2057" i="1"/>
  <c r="H2058" i="1"/>
  <c r="H2059" i="1"/>
  <c r="H987" i="1"/>
  <c r="H2061" i="1"/>
  <c r="H1311" i="1"/>
  <c r="H845" i="1"/>
  <c r="H2064" i="1"/>
  <c r="H2065" i="1"/>
  <c r="H1079" i="1"/>
  <c r="H2067" i="1"/>
  <c r="H2068" i="1"/>
  <c r="H986" i="1"/>
  <c r="H1051" i="1"/>
  <c r="H1090" i="1"/>
  <c r="H2072" i="1"/>
  <c r="H1086" i="1"/>
  <c r="H994" i="1"/>
  <c r="H2075" i="1"/>
  <c r="H1097" i="1"/>
  <c r="H1246" i="1"/>
  <c r="H1221" i="1"/>
  <c r="H1172" i="1"/>
  <c r="H1100" i="1"/>
  <c r="H2081" i="1"/>
  <c r="H1042" i="1"/>
  <c r="H2083" i="1"/>
  <c r="H1123" i="1"/>
  <c r="H1228" i="1"/>
  <c r="H1224" i="1"/>
  <c r="H2087" i="1"/>
  <c r="H2088" i="1"/>
  <c r="H1919" i="1"/>
  <c r="H1209" i="1"/>
  <c r="H1124" i="1"/>
  <c r="H1133" i="1"/>
  <c r="H1107" i="1"/>
  <c r="H1036" i="1"/>
  <c r="H1564" i="1"/>
  <c r="H1185" i="1"/>
  <c r="H1161" i="1"/>
  <c r="H1163" i="1"/>
  <c r="H2099" i="1"/>
  <c r="H1577" i="1"/>
  <c r="H2101" i="1"/>
  <c r="H1300" i="1"/>
  <c r="H2103" i="1"/>
  <c r="H2104" i="1"/>
  <c r="H1170" i="1"/>
  <c r="H1196" i="1"/>
  <c r="H1197" i="1"/>
  <c r="H1166" i="1"/>
  <c r="H1177" i="1"/>
  <c r="H2110" i="1"/>
  <c r="H1178" i="1"/>
  <c r="H1077" i="1"/>
  <c r="H1267" i="1"/>
  <c r="H2114" i="1"/>
  <c r="H2115" i="1"/>
  <c r="H2116" i="1"/>
  <c r="H2117" i="1"/>
  <c r="H1243" i="1"/>
  <c r="H1140" i="1"/>
  <c r="H1195" i="1"/>
  <c r="H1230" i="1"/>
  <c r="H1219" i="1"/>
  <c r="H1921" i="1"/>
  <c r="H2124" i="1"/>
  <c r="H1213" i="1"/>
  <c r="H2126" i="1"/>
  <c r="H2127" i="1"/>
  <c r="H1256" i="1"/>
  <c r="H1676" i="1"/>
  <c r="H1179" i="1"/>
  <c r="H1678" i="1"/>
  <c r="H1208" i="1"/>
  <c r="H2327" i="1"/>
  <c r="H1252" i="1"/>
  <c r="H2273" i="1"/>
  <c r="H1080" i="1"/>
  <c r="H1680" i="1"/>
  <c r="H1681" i="1"/>
  <c r="H1092" i="1"/>
  <c r="H1093" i="1"/>
  <c r="H2141" i="1"/>
  <c r="H1206" i="1"/>
  <c r="H1101" i="1"/>
  <c r="H1927" i="1"/>
  <c r="H2145" i="1"/>
  <c r="H2867" i="1"/>
  <c r="H1134" i="1"/>
  <c r="H1227" i="1"/>
  <c r="H1540" i="1"/>
  <c r="H2150" i="1"/>
  <c r="H1153" i="1"/>
  <c r="H2152" i="1"/>
  <c r="H2153" i="1"/>
  <c r="H2154" i="1"/>
  <c r="H1284" i="1"/>
  <c r="H1260" i="1"/>
  <c r="H1222" i="1"/>
  <c r="H2158" i="1"/>
  <c r="H2159" i="1"/>
  <c r="H1231" i="1"/>
  <c r="H1232" i="1"/>
  <c r="H1234" i="1"/>
  <c r="H1235" i="1"/>
  <c r="H2164" i="1"/>
  <c r="H2165" i="1"/>
  <c r="H1262" i="1"/>
  <c r="H1132" i="1"/>
  <c r="H2168" i="1"/>
  <c r="H2169" i="1"/>
  <c r="H1135" i="1"/>
  <c r="H1253" i="1"/>
  <c r="H1255" i="1"/>
  <c r="H2173" i="1"/>
  <c r="H1104" i="1"/>
  <c r="H1201" i="1"/>
  <c r="H2176" i="1"/>
  <c r="H1263" i="1"/>
  <c r="H1264" i="1"/>
  <c r="H2179" i="1"/>
  <c r="H1112" i="1"/>
  <c r="H1167" i="1"/>
  <c r="H1113" i="1"/>
  <c r="H1115" i="1"/>
  <c r="H1116" i="1"/>
  <c r="H1168" i="1"/>
  <c r="H1169" i="1"/>
  <c r="H1117" i="1"/>
  <c r="H1119" i="1"/>
  <c r="H1120" i="1"/>
  <c r="H1121" i="1"/>
  <c r="H1122" i="1"/>
  <c r="H1137" i="1"/>
  <c r="H1366" i="1"/>
  <c r="H1367" i="1"/>
  <c r="H1216" i="1"/>
  <c r="H2196" i="1"/>
  <c r="H1476" i="1"/>
  <c r="H2198" i="1"/>
  <c r="H2199" i="1"/>
  <c r="H1368" i="1"/>
  <c r="H2201" i="1"/>
  <c r="H1183" i="1"/>
  <c r="H1265" i="1"/>
  <c r="H1157" i="1"/>
  <c r="H1158" i="1"/>
  <c r="H1142" i="1"/>
  <c r="H2207" i="1"/>
  <c r="H1271" i="1"/>
  <c r="H2209" i="1"/>
  <c r="H2210" i="1"/>
  <c r="H1204" i="1"/>
  <c r="H1682" i="1"/>
  <c r="H1365" i="1"/>
  <c r="H1205" i="1"/>
  <c r="H2215" i="1"/>
  <c r="H2382" i="1"/>
  <c r="H2217" i="1"/>
  <c r="H2218" i="1"/>
  <c r="H1165" i="1"/>
  <c r="H1388" i="1"/>
  <c r="H2221" i="1"/>
  <c r="H2222" i="1"/>
  <c r="H1683" i="1"/>
  <c r="H1171" i="1"/>
  <c r="H2225" i="1"/>
  <c r="H2226" i="1"/>
  <c r="H2227" i="1"/>
  <c r="H1285" i="1"/>
  <c r="H1355" i="1"/>
  <c r="H1274" i="1"/>
  <c r="H2231" i="1"/>
  <c r="H2232" i="1"/>
  <c r="H2233" i="1"/>
  <c r="H1307" i="1"/>
  <c r="H1220" i="1"/>
  <c r="H1356" i="1"/>
  <c r="H2237" i="1"/>
  <c r="H2238" i="1"/>
  <c r="H1345" i="1"/>
  <c r="H2030" i="1"/>
  <c r="H2031" i="1"/>
  <c r="H2242" i="1"/>
  <c r="H1247" i="1"/>
  <c r="H2274" i="1"/>
  <c r="H2245" i="1"/>
  <c r="H1331" i="1"/>
  <c r="H1257" i="1"/>
  <c r="H1258" i="1"/>
  <c r="H1210" i="1"/>
  <c r="H1211" i="1"/>
  <c r="H1238" i="1"/>
  <c r="H2252" i="1"/>
  <c r="H1180" i="1"/>
  <c r="H1333" i="1"/>
  <c r="H1499" i="1"/>
  <c r="H1278" i="1"/>
  <c r="H2257" i="1"/>
  <c r="H2258" i="1"/>
  <c r="H1194" i="1"/>
  <c r="H1589" i="1"/>
  <c r="H1525" i="1"/>
  <c r="H2262" i="1"/>
  <c r="H2263" i="1"/>
  <c r="H2264" i="1"/>
  <c r="H2032" i="1"/>
  <c r="H2266" i="1"/>
  <c r="H2220" i="1"/>
  <c r="H2268" i="1"/>
  <c r="H2269" i="1"/>
  <c r="H1960" i="1"/>
  <c r="H1458" i="1"/>
  <c r="H2272" i="1"/>
  <c r="H2276" i="1"/>
  <c r="H1684" i="1"/>
  <c r="H2275" i="1"/>
  <c r="H1685" i="1"/>
  <c r="H1461" i="1"/>
  <c r="H1242" i="1"/>
  <c r="H2279" i="1"/>
  <c r="H1421" i="1"/>
  <c r="H2281" i="1"/>
  <c r="H2282" i="1"/>
  <c r="H2137" i="1"/>
  <c r="H2182" i="1"/>
  <c r="H2033" i="1"/>
  <c r="H2286" i="1"/>
  <c r="H1377" i="1"/>
  <c r="H1286" i="1"/>
  <c r="H1289" i="1"/>
  <c r="H1293" i="1"/>
  <c r="H1295" i="1"/>
  <c r="H2292" i="1"/>
  <c r="H2277" i="1"/>
  <c r="H2294" i="1"/>
  <c r="H2295" i="1"/>
  <c r="H1350" i="1"/>
  <c r="H1313" i="1"/>
  <c r="H2298" i="1"/>
  <c r="H2299" i="1"/>
  <c r="H2300" i="1"/>
  <c r="H2301" i="1"/>
  <c r="H2302" i="1"/>
  <c r="H2303" i="1"/>
  <c r="H2278" i="1"/>
  <c r="H1585" i="1"/>
  <c r="H1244" i="1"/>
  <c r="H2307" i="1"/>
  <c r="H2308" i="1"/>
  <c r="H2309" i="1"/>
  <c r="H2310" i="1"/>
  <c r="H2311" i="1"/>
  <c r="H2312" i="1"/>
  <c r="H1344" i="1"/>
  <c r="H2314" i="1"/>
  <c r="H1947" i="1"/>
  <c r="H1911" i="1"/>
  <c r="H1632" i="1"/>
  <c r="H1636" i="1"/>
  <c r="H2319" i="1"/>
  <c r="H1483" i="1"/>
  <c r="H2321" i="1"/>
  <c r="H1674" i="1"/>
  <c r="H1386" i="1"/>
  <c r="H2324" i="1"/>
  <c r="H2325" i="1"/>
  <c r="H2326" i="1"/>
  <c r="H1913" i="1"/>
  <c r="H2280" i="1"/>
  <c r="H2329" i="1"/>
  <c r="H2330" i="1"/>
  <c r="H2331" i="1"/>
  <c r="H2332" i="1"/>
  <c r="H1623" i="1"/>
  <c r="H1669" i="1"/>
  <c r="H1259" i="1"/>
  <c r="H2336" i="1"/>
  <c r="H2034" i="1"/>
  <c r="H2338" i="1"/>
  <c r="H2339" i="1"/>
  <c r="H2340" i="1"/>
  <c r="H2341" i="1"/>
  <c r="H1543" i="1"/>
  <c r="H1687" i="1"/>
  <c r="H1487" i="1"/>
  <c r="H1690" i="1"/>
  <c r="H1691" i="1"/>
  <c r="H1692" i="1"/>
  <c r="H2183" i="1"/>
  <c r="H2349" i="1"/>
  <c r="H2350" i="1"/>
  <c r="H1949" i="1"/>
  <c r="H2352" i="1"/>
  <c r="H2353" i="1"/>
  <c r="H2389" i="1"/>
  <c r="H2355" i="1"/>
  <c r="H2356" i="1"/>
  <c r="H1914" i="1"/>
  <c r="H1268" i="1"/>
  <c r="H2359" i="1"/>
  <c r="H2360" i="1"/>
  <c r="H2361" i="1"/>
  <c r="H1465" i="1"/>
  <c r="H1892" i="1"/>
  <c r="H2364" i="1"/>
  <c r="H1467" i="1"/>
  <c r="H2366" i="1"/>
  <c r="H2283" i="1"/>
  <c r="H1081" i="1"/>
  <c r="H1083" i="1"/>
  <c r="H2284" i="1"/>
  <c r="H2285" i="1"/>
  <c r="H2287" i="1"/>
  <c r="H2288" i="1"/>
  <c r="H2289" i="1"/>
  <c r="H2290" i="1"/>
  <c r="H2291" i="1"/>
  <c r="H2293" i="1"/>
  <c r="H2296" i="1"/>
  <c r="H2297" i="1"/>
  <c r="H2304" i="1"/>
  <c r="H2305" i="1"/>
  <c r="H2306" i="1"/>
  <c r="H2313" i="1"/>
  <c r="H2315" i="1"/>
  <c r="H2316" i="1"/>
  <c r="H1150" i="1"/>
  <c r="H1154" i="1"/>
  <c r="H2317" i="1"/>
  <c r="H2318" i="1"/>
  <c r="H2320" i="1"/>
  <c r="H2322" i="1"/>
  <c r="H2323" i="1"/>
  <c r="H2328" i="1"/>
  <c r="H2333" i="1"/>
  <c r="H2342" i="1"/>
  <c r="H2343" i="1"/>
  <c r="H1186" i="1"/>
  <c r="H1291" i="1"/>
  <c r="H2344" i="1"/>
  <c r="H2345" i="1"/>
  <c r="H2346" i="1"/>
  <c r="H2347" i="1"/>
  <c r="H2348" i="1"/>
  <c r="H2351" i="1"/>
  <c r="H2354" i="1"/>
  <c r="H2357" i="1"/>
  <c r="H2362" i="1"/>
  <c r="H2363" i="1"/>
  <c r="H2365" i="1"/>
  <c r="H2367" i="1"/>
  <c r="H2368" i="1"/>
  <c r="H2369" i="1"/>
  <c r="H2370" i="1"/>
  <c r="H2371" i="1"/>
  <c r="H2372" i="1"/>
  <c r="H2374" i="1"/>
  <c r="H1149" i="1"/>
  <c r="H2376" i="1"/>
  <c r="H2377" i="1"/>
  <c r="H2378" i="1"/>
  <c r="H2381" i="1"/>
  <c r="H2383" i="1"/>
  <c r="H2384" i="1"/>
  <c r="H2385" i="1"/>
  <c r="H2386" i="1"/>
  <c r="H2387" i="1"/>
  <c r="H2388"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1239" i="1"/>
  <c r="H2424" i="1"/>
  <c r="H2425" i="1"/>
  <c r="H2426" i="1"/>
  <c r="H2427" i="1"/>
  <c r="H2428" i="1"/>
  <c r="H2429" i="1"/>
  <c r="H2430" i="1"/>
  <c r="H2431" i="1"/>
  <c r="H2432" i="1"/>
  <c r="H1330" i="1"/>
  <c r="H2433" i="1"/>
  <c r="H1335" i="1"/>
  <c r="H1334"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1383" i="1"/>
  <c r="H2469" i="1"/>
  <c r="H2470" i="1"/>
  <c r="H2471" i="1"/>
  <c r="H2472" i="1"/>
  <c r="H2473" i="1"/>
  <c r="H2474" i="1"/>
  <c r="H2475" i="1"/>
  <c r="H2476" i="1"/>
  <c r="H2477" i="1"/>
  <c r="H2478" i="1"/>
  <c r="H2479" i="1"/>
  <c r="H2480" i="1"/>
  <c r="H2481" i="1"/>
  <c r="H2482" i="1"/>
  <c r="H2483" i="1"/>
  <c r="H2484" i="1"/>
  <c r="H2485" i="1"/>
  <c r="H1397" i="1"/>
  <c r="H1398" i="1"/>
  <c r="H2486" i="1"/>
  <c r="H2487" i="1"/>
  <c r="H2488" i="1"/>
  <c r="H1407"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1613" i="1"/>
  <c r="H2512" i="1"/>
  <c r="H1425"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147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1484" i="1"/>
  <c r="H2564" i="1"/>
  <c r="H2565" i="1"/>
  <c r="H2566" i="1"/>
  <c r="H2567" i="1"/>
  <c r="H1490" i="1"/>
  <c r="H1617" i="1"/>
  <c r="H2568" i="1"/>
  <c r="H2569" i="1"/>
  <c r="H2570" i="1"/>
  <c r="H2571" i="1"/>
  <c r="H2572" i="1"/>
  <c r="H2573" i="1"/>
  <c r="H2574" i="1"/>
  <c r="H2575" i="1"/>
  <c r="H1506" i="1"/>
  <c r="H2576" i="1"/>
  <c r="H2577" i="1"/>
  <c r="H2578" i="1"/>
  <c r="H2579" i="1"/>
  <c r="H2580" i="1"/>
  <c r="H2581" i="1"/>
  <c r="H2582" i="1"/>
  <c r="H1510" i="1"/>
  <c r="H2583" i="1"/>
  <c r="H1498" i="1"/>
  <c r="H2584" i="1"/>
  <c r="H2585" i="1"/>
  <c r="H2586" i="1"/>
  <c r="H2587" i="1"/>
  <c r="H2588" i="1"/>
  <c r="H2589" i="1"/>
  <c r="H2590" i="1"/>
  <c r="H2591" i="1"/>
  <c r="H2592" i="1"/>
  <c r="H2593" i="1"/>
  <c r="H2594" i="1"/>
  <c r="H2595" i="1"/>
  <c r="H2596" i="1"/>
  <c r="H2597" i="1"/>
  <c r="H2598" i="1"/>
  <c r="H2599" i="1"/>
  <c r="H2600" i="1"/>
  <c r="H2601" i="1"/>
  <c r="H1651" i="1"/>
  <c r="H2602" i="1"/>
  <c r="H2603" i="1"/>
  <c r="H2604" i="1"/>
  <c r="H2605" i="1"/>
  <c r="H2606" i="1"/>
  <c r="H2607" i="1"/>
  <c r="H2608" i="1"/>
  <c r="H2609" i="1"/>
  <c r="H2610" i="1"/>
  <c r="H1597" i="1"/>
  <c r="H2611" i="1"/>
  <c r="H2612" i="1"/>
  <c r="H2614" i="1"/>
  <c r="H2615" i="1"/>
  <c r="H2616" i="1"/>
  <c r="H2617" i="1"/>
  <c r="H2618" i="1"/>
  <c r="H2619" i="1"/>
  <c r="H2620" i="1"/>
  <c r="H2621" i="1"/>
  <c r="H2622" i="1"/>
  <c r="H2624" i="1"/>
  <c r="H2625" i="1"/>
  <c r="H2626" i="1"/>
  <c r="H2627" i="1"/>
  <c r="H2628" i="1"/>
  <c r="H2629" i="1"/>
  <c r="H2630" i="1"/>
  <c r="H2633" i="1"/>
  <c r="H2634" i="1"/>
  <c r="H2636" i="1"/>
  <c r="H1514" i="1"/>
  <c r="H2639" i="1"/>
  <c r="H2640" i="1"/>
  <c r="H2641" i="1"/>
  <c r="H2642" i="1"/>
  <c r="H1672" i="1"/>
  <c r="H2643" i="1"/>
  <c r="H2644" i="1"/>
  <c r="H2645" i="1"/>
  <c r="H2646" i="1"/>
  <c r="H2647" i="1"/>
  <c r="H2648" i="1"/>
  <c r="H2649" i="1"/>
  <c r="H2650" i="1"/>
  <c r="H2651" i="1"/>
  <c r="H2652" i="1"/>
  <c r="H2653" i="1"/>
  <c r="H2654" i="1"/>
  <c r="H2655" i="1"/>
  <c r="H2656" i="1"/>
  <c r="H2657" i="1"/>
  <c r="H2658" i="1"/>
  <c r="H2659" i="1"/>
  <c r="H2660" i="1"/>
  <c r="H2661" i="1"/>
  <c r="H1694" i="1"/>
  <c r="H2662" i="1"/>
  <c r="H2663" i="1"/>
  <c r="H2664" i="1"/>
  <c r="H2666" i="1"/>
  <c r="H2667" i="1"/>
  <c r="H2668" i="1"/>
  <c r="H2669" i="1"/>
  <c r="H2670" i="1"/>
  <c r="H2671" i="1"/>
  <c r="H2672" i="1"/>
  <c r="H2673" i="1"/>
  <c r="H2674" i="1"/>
  <c r="H2675" i="1"/>
  <c r="H2676" i="1"/>
  <c r="H2677" i="1"/>
  <c r="H2678" i="1"/>
  <c r="H2679" i="1"/>
  <c r="H2680" i="1"/>
  <c r="H2681" i="1"/>
  <c r="H2682" i="1"/>
  <c r="H2683" i="1"/>
  <c r="H2684" i="1"/>
  <c r="H2685" i="1"/>
  <c r="H2686" i="1"/>
  <c r="H2687" i="1"/>
  <c r="H1561" i="1"/>
  <c r="H2688" i="1"/>
  <c r="H1643" i="1"/>
  <c r="H2689" i="1"/>
  <c r="H2690" i="1"/>
  <c r="H2691" i="1"/>
  <c r="H2692" i="1"/>
  <c r="H2693" i="1"/>
  <c r="H2694" i="1"/>
  <c r="H2695" i="1"/>
  <c r="H2696" i="1"/>
  <c r="H2697" i="1"/>
  <c r="H2698" i="1"/>
  <c r="H2699" i="1"/>
  <c r="H2700" i="1"/>
  <c r="H2701" i="1"/>
  <c r="H2702" i="1"/>
  <c r="H2703" i="1"/>
  <c r="H2704" i="1"/>
  <c r="H2705" i="1"/>
  <c r="H2706" i="1"/>
  <c r="H2707" i="1"/>
  <c r="H1562" i="1"/>
  <c r="H1610" i="1"/>
  <c r="H2708" i="1"/>
  <c r="H2709" i="1"/>
  <c r="H2710" i="1"/>
  <c r="H2711" i="1"/>
  <c r="H2712" i="1"/>
  <c r="H2713" i="1"/>
  <c r="H2714" i="1"/>
  <c r="H2715" i="1"/>
  <c r="H2716" i="1"/>
  <c r="H2717" i="1"/>
  <c r="H2718" i="1"/>
  <c r="H2719" i="1"/>
  <c r="H2720" i="1"/>
  <c r="H2721" i="1"/>
  <c r="H2722" i="1"/>
  <c r="H1717" i="1"/>
  <c r="H2723" i="1"/>
  <c r="H1882" i="1"/>
  <c r="H2724" i="1"/>
  <c r="H2725" i="1"/>
  <c r="H2726" i="1"/>
  <c r="H2727" i="1"/>
  <c r="H2728" i="1"/>
  <c r="H2729" i="1"/>
  <c r="H2730" i="1"/>
  <c r="H1950" i="1"/>
  <c r="H2731" i="1"/>
  <c r="H2733" i="1"/>
  <c r="H2734" i="1"/>
  <c r="H2735" i="1"/>
  <c r="H2738" i="1"/>
  <c r="H2739" i="1"/>
  <c r="H2744" i="1"/>
  <c r="H2752" i="1"/>
  <c r="H2754" i="1"/>
  <c r="H2760" i="1"/>
  <c r="H2770" i="1"/>
  <c r="H2772" i="1"/>
  <c r="H2773" i="1"/>
  <c r="H2775" i="1"/>
  <c r="H2776" i="1"/>
  <c r="H2779" i="1"/>
  <c r="H2780" i="1"/>
  <c r="H2781" i="1"/>
  <c r="H2782" i="1"/>
  <c r="H2788" i="1"/>
  <c r="H2789" i="1"/>
  <c r="H2793" i="1"/>
  <c r="H2794" i="1"/>
  <c r="H2800" i="1"/>
  <c r="H2801" i="1"/>
  <c r="H2802" i="1"/>
  <c r="H2805" i="1"/>
  <c r="H2808" i="1"/>
  <c r="H2810" i="1"/>
  <c r="H2812" i="1"/>
  <c r="H2813" i="1"/>
  <c r="H2817" i="1"/>
  <c r="H2818" i="1"/>
  <c r="H2819" i="1"/>
  <c r="H2820" i="1"/>
  <c r="H2822" i="1"/>
  <c r="H2826" i="1"/>
  <c r="H2827" i="1"/>
  <c r="H2828" i="1"/>
  <c r="H2829" i="1"/>
  <c r="H2830" i="1"/>
  <c r="H2831" i="1"/>
  <c r="H2832" i="1"/>
  <c r="H2833" i="1"/>
  <c r="H1918" i="1"/>
  <c r="H2074" i="1"/>
  <c r="H2836" i="1"/>
  <c r="H2837" i="1"/>
  <c r="H2838" i="1"/>
  <c r="H2839" i="1"/>
  <c r="H2840" i="1"/>
  <c r="H2841" i="1"/>
  <c r="H2842" i="1"/>
  <c r="H2843" i="1"/>
  <c r="H2844" i="1"/>
  <c r="H2845" i="1"/>
  <c r="H2846" i="1"/>
  <c r="H2847" i="1"/>
  <c r="H577" i="1"/>
  <c r="H578" i="1"/>
  <c r="H2850" i="1"/>
  <c r="H757" i="1"/>
  <c r="H758" i="1"/>
  <c r="H817" i="1"/>
  <c r="H819" i="1"/>
  <c r="H995" i="1"/>
  <c r="H1089" i="1"/>
  <c r="H1401" i="1"/>
  <c r="H1403" i="1"/>
  <c r="H1410" i="1"/>
  <c r="H858" i="1"/>
  <c r="H1420" i="1"/>
  <c r="H861" i="1"/>
  <c r="H1056" i="1"/>
  <c r="H2864" i="1"/>
  <c r="H693" i="1"/>
  <c r="H1145" i="1"/>
  <c r="H1138" i="1"/>
  <c r="H2868" i="1"/>
  <c r="H2869" i="1"/>
  <c r="H3" i="1"/>
  <c r="G4" i="1"/>
  <c r="G2732" i="1"/>
  <c r="G6" i="1"/>
  <c r="G7" i="1"/>
  <c r="G16" i="1"/>
  <c r="G9" i="1"/>
  <c r="G10" i="1"/>
  <c r="G133" i="1"/>
  <c r="G12" i="1"/>
  <c r="G78" i="1"/>
  <c r="G157" i="1"/>
  <c r="G2736" i="1"/>
  <c r="G124" i="1"/>
  <c r="G17" i="1"/>
  <c r="G18" i="1"/>
  <c r="G19" i="1"/>
  <c r="G20" i="1"/>
  <c r="G21" i="1"/>
  <c r="G22" i="1"/>
  <c r="G23" i="1"/>
  <c r="G24" i="1"/>
  <c r="G25" i="1"/>
  <c r="G26" i="1"/>
  <c r="G2737" i="1"/>
  <c r="G2740" i="1"/>
  <c r="G60" i="1"/>
  <c r="G61" i="1"/>
  <c r="G31" i="1"/>
  <c r="G109" i="1"/>
  <c r="G33" i="1"/>
  <c r="G34" i="1"/>
  <c r="G2741" i="1"/>
  <c r="G36" i="1"/>
  <c r="G37" i="1"/>
  <c r="G2742" i="1"/>
  <c r="G159" i="1"/>
  <c r="G40" i="1"/>
  <c r="G41" i="1"/>
  <c r="G42" i="1"/>
  <c r="G43" i="1"/>
  <c r="G59" i="1"/>
  <c r="G45" i="1"/>
  <c r="G2743" i="1"/>
  <c r="G165" i="1"/>
  <c r="G2745" i="1"/>
  <c r="G49" i="1"/>
  <c r="G2746" i="1"/>
  <c r="G108" i="1"/>
  <c r="G2747" i="1"/>
  <c r="G2748" i="1"/>
  <c r="G54" i="1"/>
  <c r="G55" i="1"/>
  <c r="G56" i="1"/>
  <c r="G57" i="1"/>
  <c r="G58" i="1"/>
  <c r="G2749" i="1"/>
  <c r="G150" i="1"/>
  <c r="G5" i="1"/>
  <c r="G62" i="1"/>
  <c r="G2750" i="1"/>
  <c r="G2751" i="1"/>
  <c r="G65" i="1"/>
  <c r="G2753" i="1"/>
  <c r="G67" i="1"/>
  <c r="G2755" i="1"/>
  <c r="G75" i="1"/>
  <c r="G70" i="1"/>
  <c r="G71" i="1"/>
  <c r="G72" i="1"/>
  <c r="G64" i="1"/>
  <c r="G2756" i="1"/>
  <c r="G2757" i="1"/>
  <c r="G2758" i="1"/>
  <c r="G2759" i="1"/>
  <c r="G2761" i="1"/>
  <c r="G79" i="1"/>
  <c r="G93" i="1"/>
  <c r="G2762" i="1"/>
  <c r="G82" i="1"/>
  <c r="G83" i="1"/>
  <c r="G2763" i="1"/>
  <c r="G94" i="1"/>
  <c r="G2764" i="1"/>
  <c r="G2765" i="1"/>
  <c r="G88" i="1"/>
  <c r="G95" i="1"/>
  <c r="G185" i="1"/>
  <c r="G91" i="1"/>
  <c r="G194" i="1"/>
  <c r="G2766" i="1"/>
  <c r="G2767" i="1"/>
  <c r="G2768" i="1"/>
  <c r="G2769" i="1"/>
  <c r="G2771" i="1"/>
  <c r="G98" i="1"/>
  <c r="G190" i="1"/>
  <c r="G144" i="1"/>
  <c r="G130" i="1"/>
  <c r="G110" i="1"/>
  <c r="G2774" i="1"/>
  <c r="G2777" i="1"/>
  <c r="G105" i="1"/>
  <c r="G2778" i="1"/>
  <c r="G107" i="1"/>
  <c r="G2783" i="1"/>
  <c r="G2784" i="1"/>
  <c r="G2785" i="1"/>
  <c r="G111" i="1"/>
  <c r="G127" i="1"/>
  <c r="G2786" i="1"/>
  <c r="G2787" i="1"/>
  <c r="G191" i="1"/>
  <c r="G2790" i="1"/>
  <c r="G68" i="1"/>
  <c r="G69" i="1"/>
  <c r="G2791" i="1"/>
  <c r="G2792" i="1"/>
  <c r="G2795" i="1"/>
  <c r="G2796" i="1"/>
  <c r="G2797" i="1"/>
  <c r="G2798" i="1"/>
  <c r="G2799" i="1"/>
  <c r="G126" i="1"/>
  <c r="G2803" i="1"/>
  <c r="G89" i="1"/>
  <c r="G29" i="1"/>
  <c r="G2804" i="1"/>
  <c r="G48" i="1"/>
  <c r="G2806" i="1"/>
  <c r="G2807" i="1"/>
  <c r="G134" i="1"/>
  <c r="G135" i="1"/>
  <c r="G136" i="1"/>
  <c r="G2809" i="1"/>
  <c r="G138" i="1"/>
  <c r="G2811" i="1"/>
  <c r="G140" i="1"/>
  <c r="G2814" i="1"/>
  <c r="G142" i="1"/>
  <c r="G143" i="1"/>
  <c r="G2815" i="1"/>
  <c r="G2816" i="1"/>
  <c r="G85" i="1"/>
  <c r="G2821" i="1"/>
  <c r="G2823" i="1"/>
  <c r="G2824" i="1"/>
  <c r="G2825" i="1"/>
  <c r="G151" i="1"/>
  <c r="G2834" i="1"/>
  <c r="G153" i="1"/>
  <c r="G38" i="1"/>
  <c r="G155" i="1"/>
  <c r="G156" i="1"/>
  <c r="G2835" i="1"/>
  <c r="G160" i="1"/>
  <c r="G145" i="1"/>
  <c r="G76" i="1"/>
  <c r="G161" i="1"/>
  <c r="G162" i="1"/>
  <c r="G163" i="1"/>
  <c r="G164" i="1"/>
  <c r="G15" i="1"/>
  <c r="G39" i="1"/>
  <c r="G167" i="1"/>
  <c r="G168" i="1"/>
  <c r="G8" i="1"/>
  <c r="G11" i="1"/>
  <c r="G13" i="1"/>
  <c r="G73" i="1"/>
  <c r="G14" i="1"/>
  <c r="G50" i="1"/>
  <c r="G2848" i="1"/>
  <c r="G176" i="1"/>
  <c r="G177" i="1"/>
  <c r="G2849" i="1"/>
  <c r="G179" i="1"/>
  <c r="G2851" i="1"/>
  <c r="G2852" i="1"/>
  <c r="G2853" i="1"/>
  <c r="G2854" i="1"/>
  <c r="G2855" i="1"/>
  <c r="G2856" i="1"/>
  <c r="G46" i="1"/>
  <c r="G2857" i="1"/>
  <c r="G188" i="1"/>
  <c r="G117" i="1"/>
  <c r="G32" i="1"/>
  <c r="G51" i="1"/>
  <c r="G30" i="1"/>
  <c r="G47" i="1"/>
  <c r="G74" i="1"/>
  <c r="G195" i="1"/>
  <c r="G196" i="1"/>
  <c r="G90" i="1"/>
  <c r="G92" i="1"/>
  <c r="G28" i="1"/>
  <c r="G52" i="1"/>
  <c r="G201" i="1"/>
  <c r="G27" i="1"/>
  <c r="G203" i="1"/>
  <c r="G123" i="1"/>
  <c r="G205" i="1"/>
  <c r="G2858" i="1"/>
  <c r="G35" i="1"/>
  <c r="G208" i="1"/>
  <c r="G209" i="1"/>
  <c r="G210" i="1"/>
  <c r="G211" i="1"/>
  <c r="G212" i="1"/>
  <c r="G213" i="1"/>
  <c r="G128" i="1"/>
  <c r="G129" i="1"/>
  <c r="G44" i="1"/>
  <c r="G2859" i="1"/>
  <c r="G218" i="1"/>
  <c r="G66" i="1"/>
  <c r="G146" i="1"/>
  <c r="G221" i="1"/>
  <c r="G222" i="1"/>
  <c r="G223" i="1"/>
  <c r="G120" i="1"/>
  <c r="G225" i="1"/>
  <c r="G226" i="1"/>
  <c r="G53" i="1"/>
  <c r="G228" i="1"/>
  <c r="G2860" i="1"/>
  <c r="G63" i="1"/>
  <c r="G231" i="1"/>
  <c r="G202" i="1"/>
  <c r="G233" i="1"/>
  <c r="G119" i="1"/>
  <c r="G2861" i="1"/>
  <c r="G86" i="1"/>
  <c r="G229" i="1"/>
  <c r="G118" i="1"/>
  <c r="G116" i="1"/>
  <c r="G240" i="1"/>
  <c r="G147" i="1"/>
  <c r="G242" i="1"/>
  <c r="G2862" i="1"/>
  <c r="G2863" i="1"/>
  <c r="G96" i="1"/>
  <c r="G100" i="1"/>
  <c r="G87" i="1"/>
  <c r="G248" i="1"/>
  <c r="G137" i="1"/>
  <c r="G139" i="1"/>
  <c r="G224" i="1"/>
  <c r="G252" i="1"/>
  <c r="G97" i="1"/>
  <c r="G99" i="1"/>
  <c r="G255" i="1"/>
  <c r="G256" i="1"/>
  <c r="G257" i="1"/>
  <c r="G121" i="1"/>
  <c r="G122" i="1"/>
  <c r="G2865" i="1"/>
  <c r="G261" i="1"/>
  <c r="G230" i="1"/>
  <c r="G2866" i="1"/>
  <c r="G77" i="1"/>
  <c r="G265" i="1"/>
  <c r="G266" i="1"/>
  <c r="G267" i="1"/>
  <c r="G268" i="1"/>
  <c r="G269" i="1"/>
  <c r="G101" i="1"/>
  <c r="G102" i="1"/>
  <c r="G125" i="1"/>
  <c r="G103" i="1"/>
  <c r="G112" i="1"/>
  <c r="G113" i="1"/>
  <c r="G154" i="1"/>
  <c r="G277" i="1"/>
  <c r="G278" i="1"/>
  <c r="G114" i="1"/>
  <c r="G115" i="1"/>
  <c r="G152" i="1"/>
  <c r="G80" i="1"/>
  <c r="G81" i="1"/>
  <c r="G171" i="1"/>
  <c r="G84" i="1"/>
  <c r="G286" i="1"/>
  <c r="G104" i="1"/>
  <c r="G106" i="1"/>
  <c r="G289" i="1"/>
  <c r="G290" i="1"/>
  <c r="G291" i="1"/>
  <c r="G292" i="1"/>
  <c r="G293" i="1"/>
  <c r="G294" i="1"/>
  <c r="G148" i="1"/>
  <c r="G254" i="1"/>
  <c r="G297" i="1"/>
  <c r="G173" i="1"/>
  <c r="G131" i="1"/>
  <c r="G132" i="1"/>
  <c r="G158" i="1"/>
  <c r="G178" i="1"/>
  <c r="G141" i="1"/>
  <c r="G175" i="1"/>
  <c r="G305" i="1"/>
  <c r="G149" i="1"/>
  <c r="G307" i="1"/>
  <c r="G308" i="1"/>
  <c r="G309" i="1"/>
  <c r="G310" i="1"/>
  <c r="G311" i="1"/>
  <c r="G312" i="1"/>
  <c r="G313" i="1"/>
  <c r="G314" i="1"/>
  <c r="G315" i="1"/>
  <c r="G316" i="1"/>
  <c r="G317" i="1"/>
  <c r="G318" i="1"/>
  <c r="G319" i="1"/>
  <c r="G320" i="1"/>
  <c r="G321" i="1"/>
  <c r="G322" i="1"/>
  <c r="G166" i="1"/>
  <c r="G324" i="1"/>
  <c r="G1275" i="1"/>
  <c r="G326" i="1"/>
  <c r="G327" i="1"/>
  <c r="G328" i="1"/>
  <c r="G200" i="1"/>
  <c r="G258" i="1"/>
  <c r="G331" i="1"/>
  <c r="G235" i="1"/>
  <c r="G333" i="1"/>
  <c r="G334" i="1"/>
  <c r="G335" i="1"/>
  <c r="G207" i="1"/>
  <c r="G182" i="1"/>
  <c r="G180" i="1"/>
  <c r="G339" i="1"/>
  <c r="G340" i="1"/>
  <c r="G341" i="1"/>
  <c r="G172" i="1"/>
  <c r="G169" i="1"/>
  <c r="G170" i="1"/>
  <c r="G345" i="1"/>
  <c r="G346" i="1"/>
  <c r="G347" i="1"/>
  <c r="G348" i="1"/>
  <c r="G349" i="1"/>
  <c r="G350" i="1"/>
  <c r="G192" i="1"/>
  <c r="G352" i="1"/>
  <c r="G1214" i="1"/>
  <c r="G281" i="1"/>
  <c r="G575" i="1"/>
  <c r="G198" i="1"/>
  <c r="G199" i="1"/>
  <c r="G358" i="1"/>
  <c r="G359" i="1"/>
  <c r="G360" i="1"/>
  <c r="G274" i="1"/>
  <c r="G186" i="1"/>
  <c r="G187" i="1"/>
  <c r="G174" i="1"/>
  <c r="G365" i="1"/>
  <c r="G284" i="1"/>
  <c r="G367" i="1"/>
  <c r="G368" i="1"/>
  <c r="G234" i="1"/>
  <c r="G193" i="1"/>
  <c r="G371" i="1"/>
  <c r="G249" i="1"/>
  <c r="G197" i="1"/>
  <c r="G181" i="1"/>
  <c r="G236" i="1"/>
  <c r="G376" i="1"/>
  <c r="G665" i="1"/>
  <c r="G184" i="1"/>
  <c r="G220" i="1"/>
  <c r="G227" i="1"/>
  <c r="G204" i="1"/>
  <c r="G382" i="1"/>
  <c r="G183" i="1"/>
  <c r="G384" i="1"/>
  <c r="G385" i="1"/>
  <c r="G386" i="1"/>
  <c r="G189" i="1"/>
  <c r="G259" i="1"/>
  <c r="G389" i="1"/>
  <c r="G824" i="1"/>
  <c r="G391" i="1"/>
  <c r="G392" i="1"/>
  <c r="G215" i="1"/>
  <c r="G394" i="1"/>
  <c r="G561" i="1"/>
  <c r="G396" i="1"/>
  <c r="G244" i="1"/>
  <c r="G398" i="1"/>
  <c r="G399" i="1"/>
  <c r="G400" i="1"/>
  <c r="G237" i="1"/>
  <c r="G247" i="1"/>
  <c r="G263" i="1"/>
  <c r="G264" i="1"/>
  <c r="G214" i="1"/>
  <c r="G206" i="1"/>
  <c r="G407" i="1"/>
  <c r="G408" i="1"/>
  <c r="G250" i="1"/>
  <c r="G410" i="1"/>
  <c r="G411" i="1"/>
  <c r="G412" i="1"/>
  <c r="G275" i="1"/>
  <c r="G414" i="1"/>
  <c r="G287" i="1"/>
  <c r="G416" i="1"/>
  <c r="G332" i="1"/>
  <c r="G232" i="1"/>
  <c r="G280" i="1"/>
  <c r="G567" i="1"/>
  <c r="G1085" i="1"/>
  <c r="G422" i="1"/>
  <c r="G260" i="1"/>
  <c r="G246" i="1"/>
  <c r="G425" i="1"/>
  <c r="G262" i="1"/>
  <c r="G304" i="1"/>
  <c r="G243" i="1"/>
  <c r="G251" i="1"/>
  <c r="G238" i="1"/>
  <c r="G431" i="1"/>
  <c r="G432" i="1"/>
  <c r="G306" i="1"/>
  <c r="G253" i="1"/>
  <c r="G276" i="1"/>
  <c r="G436" i="1"/>
  <c r="G437" i="1"/>
  <c r="G272" i="1"/>
  <c r="G303" i="1"/>
  <c r="G440" i="1"/>
  <c r="G241" i="1"/>
  <c r="G330" i="1"/>
  <c r="G443" i="1"/>
  <c r="G444" i="1"/>
  <c r="G445" i="1"/>
  <c r="G245" i="1"/>
  <c r="G1084" i="1"/>
  <c r="G448" i="1"/>
  <c r="G1041" i="1"/>
  <c r="G1203" i="1"/>
  <c r="G451" i="1"/>
  <c r="G298" i="1"/>
  <c r="G299" i="1"/>
  <c r="G279" i="1"/>
  <c r="G455" i="1"/>
  <c r="G456" i="1"/>
  <c r="G302" i="1"/>
  <c r="G270" i="1"/>
  <c r="G459" i="1"/>
  <c r="G1215" i="1"/>
  <c r="G461" i="1"/>
  <c r="G271" i="1"/>
  <c r="G463" i="1"/>
  <c r="G464" i="1"/>
  <c r="G338" i="1"/>
  <c r="G466" i="1"/>
  <c r="G273" i="1"/>
  <c r="G468" i="1"/>
  <c r="G469" i="1"/>
  <c r="G470" i="1"/>
  <c r="G471" i="1"/>
  <c r="G542" i="1"/>
  <c r="G473" i="1"/>
  <c r="G474" i="1"/>
  <c r="G475" i="1"/>
  <c r="G476" i="1"/>
  <c r="G2012" i="1"/>
  <c r="G478" i="1"/>
  <c r="G479" i="1"/>
  <c r="G615" i="1"/>
  <c r="G481" i="1"/>
  <c r="G282" i="1"/>
  <c r="G869" i="1"/>
  <c r="G288" i="1"/>
  <c r="G485" i="1"/>
  <c r="G486" i="1"/>
  <c r="G487" i="1"/>
  <c r="G336" i="1"/>
  <c r="G489" i="1"/>
  <c r="G490" i="1"/>
  <c r="G364" i="1"/>
  <c r="G366" i="1"/>
  <c r="G493" i="1"/>
  <c r="G285" i="1"/>
  <c r="G388" i="1"/>
  <c r="G496" i="1"/>
  <c r="G497" i="1"/>
  <c r="G498" i="1"/>
  <c r="G619" i="1"/>
  <c r="G500" i="1"/>
  <c r="G433" i="1"/>
  <c r="G502" i="1"/>
  <c r="G503" i="1"/>
  <c r="G421" i="1"/>
  <c r="G283" i="1"/>
  <c r="G381" i="1"/>
  <c r="G426" i="1"/>
  <c r="G295" i="1"/>
  <c r="G509" i="1"/>
  <c r="G510" i="1"/>
  <c r="G511" i="1"/>
  <c r="G505" i="1"/>
  <c r="G513" i="1"/>
  <c r="G402" i="1"/>
  <c r="G984" i="1"/>
  <c r="G996" i="1"/>
  <c r="G517" i="1"/>
  <c r="G296" i="1"/>
  <c r="G593" i="1"/>
  <c r="G520" i="1"/>
  <c r="G834" i="1"/>
  <c r="G300" i="1"/>
  <c r="G523" i="1"/>
  <c r="G343" i="1"/>
  <c r="G525" i="1"/>
  <c r="G342" i="1"/>
  <c r="G527" i="1"/>
  <c r="G592" i="1"/>
  <c r="G781" i="1"/>
  <c r="G530" i="1"/>
  <c r="G531" i="1"/>
  <c r="G532" i="1"/>
  <c r="G397" i="1"/>
  <c r="G1030" i="1"/>
  <c r="G390" i="1"/>
  <c r="G945" i="1"/>
  <c r="G815" i="1"/>
  <c r="G538" i="1"/>
  <c r="G1968" i="1"/>
  <c r="G540" i="1"/>
  <c r="G835" i="1"/>
  <c r="G357" i="1"/>
  <c r="G825" i="1"/>
  <c r="G544" i="1"/>
  <c r="G301" i="1"/>
  <c r="G1323" i="1"/>
  <c r="G378" i="1"/>
  <c r="G494" i="1"/>
  <c r="G1037" i="1"/>
  <c r="G1038" i="1"/>
  <c r="G1039" i="1"/>
  <c r="G998" i="1"/>
  <c r="G999" i="1"/>
  <c r="G1155" i="1"/>
  <c r="G1392" i="1"/>
  <c r="G1074" i="1"/>
  <c r="G323" i="1"/>
  <c r="G1031" i="1"/>
  <c r="G559" i="1"/>
  <c r="G370" i="1"/>
  <c r="G663" i="1"/>
  <c r="G1131" i="1"/>
  <c r="G563" i="1"/>
  <c r="G564" i="1"/>
  <c r="G325" i="1"/>
  <c r="G553" i="1"/>
  <c r="G554" i="1"/>
  <c r="G719" i="1"/>
  <c r="G401" i="1"/>
  <c r="G570" i="1"/>
  <c r="G375" i="1"/>
  <c r="G620" i="1"/>
  <c r="G550" i="1"/>
  <c r="G1072" i="1"/>
  <c r="G1070" i="1"/>
  <c r="G387" i="1"/>
  <c r="G512" i="1"/>
  <c r="G626" i="1"/>
  <c r="G634" i="1"/>
  <c r="G1068" i="1"/>
  <c r="G551" i="1"/>
  <c r="G582" i="1"/>
  <c r="G938" i="1"/>
  <c r="G329" i="1"/>
  <c r="G801" i="1"/>
  <c r="G373" i="1"/>
  <c r="G587" i="1"/>
  <c r="G588" i="1"/>
  <c r="G641" i="1"/>
  <c r="G344" i="1"/>
  <c r="G337" i="1"/>
  <c r="G1047" i="1"/>
  <c r="G1053" i="1"/>
  <c r="G508" i="1"/>
  <c r="G351" i="1"/>
  <c r="G596" i="1"/>
  <c r="G543" i="1"/>
  <c r="G353" i="1"/>
  <c r="G599" i="1"/>
  <c r="G816" i="1"/>
  <c r="G580" i="1"/>
  <c r="G566" i="1"/>
  <c r="G948" i="1"/>
  <c r="G1517" i="1"/>
  <c r="G1139" i="1"/>
  <c r="G604" i="1"/>
  <c r="G928" i="1"/>
  <c r="G393" i="1"/>
  <c r="G395" i="1"/>
  <c r="G354" i="1"/>
  <c r="G882" i="1"/>
  <c r="G883" i="1"/>
  <c r="G884" i="1"/>
  <c r="G614" i="1"/>
  <c r="G506" i="1"/>
  <c r="G480" i="1"/>
  <c r="G720" i="1"/>
  <c r="G374" i="1"/>
  <c r="G383" i="1"/>
  <c r="G355" i="1"/>
  <c r="G356" i="1"/>
  <c r="G524" i="1"/>
  <c r="G894" i="1"/>
  <c r="G949" i="1"/>
  <c r="G625" i="1"/>
  <c r="G536" i="1"/>
  <c r="G627" i="1"/>
  <c r="G628" i="1"/>
  <c r="G621" i="1"/>
  <c r="G362" i="1"/>
  <c r="G369" i="1"/>
  <c r="G379" i="1"/>
  <c r="G642" i="1"/>
  <c r="G361" i="1"/>
  <c r="G671" i="1"/>
  <c r="G722" i="1"/>
  <c r="G637" i="1"/>
  <c r="G638" i="1"/>
  <c r="G723" i="1"/>
  <c r="G460" i="1"/>
  <c r="G363" i="1"/>
  <c r="G1063" i="1"/>
  <c r="G643" i="1"/>
  <c r="G789" i="1"/>
  <c r="G645" i="1"/>
  <c r="G534" i="1"/>
  <c r="G454" i="1"/>
  <c r="G648" i="1"/>
  <c r="G541" i="1"/>
  <c r="G650" i="1"/>
  <c r="G522" i="1"/>
  <c r="G726" i="1"/>
  <c r="G653" i="1"/>
  <c r="G670" i="1"/>
  <c r="G491" i="1"/>
  <c r="G495" i="1"/>
  <c r="G377" i="1"/>
  <c r="G821" i="1"/>
  <c r="G492" i="1"/>
  <c r="G1188" i="1"/>
  <c r="G372" i="1"/>
  <c r="G662" i="1"/>
  <c r="G1062" i="1"/>
  <c r="G840" i="1"/>
  <c r="G921" i="1"/>
  <c r="G897" i="1"/>
  <c r="G521" i="1"/>
  <c r="G668" i="1"/>
  <c r="G899" i="1"/>
  <c r="G900" i="1"/>
  <c r="G632" i="1"/>
  <c r="G1060" i="1"/>
  <c r="G727" i="1"/>
  <c r="G674" i="1"/>
  <c r="G616" i="1"/>
  <c r="G1187" i="1"/>
  <c r="G729" i="1"/>
  <c r="G730" i="1"/>
  <c r="G1014" i="1"/>
  <c r="G871" i="1"/>
  <c r="G681" i="1"/>
  <c r="G731" i="1"/>
  <c r="G601" i="1"/>
  <c r="G732" i="1"/>
  <c r="G733" i="1"/>
  <c r="G686" i="1"/>
  <c r="G831" i="1"/>
  <c r="G672" i="1"/>
  <c r="G939" i="1"/>
  <c r="G537" i="1"/>
  <c r="G691" i="1"/>
  <c r="G380" i="1"/>
  <c r="G635" i="1"/>
  <c r="G666" i="1"/>
  <c r="G695" i="1"/>
  <c r="G405" i="1"/>
  <c r="G618" i="1"/>
  <c r="G673" i="1"/>
  <c r="G734" i="1"/>
  <c r="G735" i="1"/>
  <c r="G738" i="1"/>
  <c r="G710" i="1"/>
  <c r="G703" i="1"/>
  <c r="G704" i="1"/>
  <c r="G705" i="1"/>
  <c r="G739" i="1"/>
  <c r="G1191" i="1"/>
  <c r="G919" i="1"/>
  <c r="G654" i="1"/>
  <c r="G1236" i="1"/>
  <c r="G1245" i="1"/>
  <c r="G836" i="1"/>
  <c r="G1174" i="1"/>
  <c r="G896" i="1"/>
  <c r="G680" i="1"/>
  <c r="G901" i="1"/>
  <c r="G717" i="1"/>
  <c r="G712" i="1"/>
  <c r="G682" i="1"/>
  <c r="G1148" i="1"/>
  <c r="G721" i="1"/>
  <c r="G991" i="1"/>
  <c r="G435" i="1"/>
  <c r="G724" i="1"/>
  <c r="G725" i="1"/>
  <c r="G528" i="1"/>
  <c r="G529" i="1"/>
  <c r="G728" i="1"/>
  <c r="G636" i="1"/>
  <c r="G639" i="1"/>
  <c r="G1075" i="1"/>
  <c r="G898" i="1"/>
  <c r="G430" i="1"/>
  <c r="G699" i="1"/>
  <c r="G612" i="1"/>
  <c r="G736" i="1"/>
  <c r="G737" i="1"/>
  <c r="G419" i="1"/>
  <c r="G420" i="1"/>
  <c r="G802" i="1"/>
  <c r="G740" i="1"/>
  <c r="G546" i="1"/>
  <c r="G929" i="1"/>
  <c r="G716" i="1"/>
  <c r="G745" i="1"/>
  <c r="G1018" i="1"/>
  <c r="G613" i="1"/>
  <c r="G741" i="1"/>
  <c r="G970" i="1"/>
  <c r="G972" i="1"/>
  <c r="G1277" i="1"/>
  <c r="G752" i="1"/>
  <c r="G526" i="1"/>
  <c r="G754" i="1"/>
  <c r="G763" i="1"/>
  <c r="G623" i="1"/>
  <c r="G1035" i="1"/>
  <c r="G1025" i="1"/>
  <c r="G759" i="1"/>
  <c r="G760" i="1"/>
  <c r="G622" i="1"/>
  <c r="G992" i="1"/>
  <c r="G572" i="1"/>
  <c r="G535" i="1"/>
  <c r="G548" i="1"/>
  <c r="G706" i="1"/>
  <c r="G697" i="1"/>
  <c r="G675" i="1"/>
  <c r="G769" i="1"/>
  <c r="G742" i="1"/>
  <c r="G452" i="1"/>
  <c r="G676" i="1"/>
  <c r="G886" i="1"/>
  <c r="G482" i="1"/>
  <c r="G483" i="1"/>
  <c r="G413" i="1"/>
  <c r="G415" i="1"/>
  <c r="G417" i="1"/>
  <c r="G418" i="1"/>
  <c r="G499" i="1"/>
  <c r="G428" i="1"/>
  <c r="G783" i="1"/>
  <c r="G1059" i="1"/>
  <c r="G784" i="1"/>
  <c r="G865" i="1"/>
  <c r="G659" i="1"/>
  <c r="G829" i="1"/>
  <c r="G830" i="1"/>
  <c r="G743" i="1"/>
  <c r="G744" i="1"/>
  <c r="G746" i="1"/>
  <c r="G747" i="1"/>
  <c r="G447" i="1"/>
  <c r="G449" i="1"/>
  <c r="G1103" i="1"/>
  <c r="G565" i="1"/>
  <c r="G797" i="1"/>
  <c r="G798" i="1"/>
  <c r="G660" i="1"/>
  <c r="G547" i="1"/>
  <c r="G569" i="1"/>
  <c r="G990" i="1"/>
  <c r="G803" i="1"/>
  <c r="G804" i="1"/>
  <c r="G805" i="1"/>
  <c r="G806" i="1"/>
  <c r="G450" i="1"/>
  <c r="G808" i="1"/>
  <c r="G988" i="1"/>
  <c r="G562" i="1"/>
  <c r="G811" i="1"/>
  <c r="G1181" i="1"/>
  <c r="G533" i="1"/>
  <c r="G814" i="1"/>
  <c r="G629" i="1"/>
  <c r="G581" i="1"/>
  <c r="G583" i="1"/>
  <c r="G818" i="1"/>
  <c r="G1143" i="1"/>
  <c r="G868" i="1"/>
  <c r="G514" i="1"/>
  <c r="G982" i="1"/>
  <c r="G677" i="1"/>
  <c r="G515" i="1"/>
  <c r="G516" i="1"/>
  <c r="G518" i="1"/>
  <c r="G519" i="1"/>
  <c r="G946" i="1"/>
  <c r="G633" i="1"/>
  <c r="G795" i="1"/>
  <c r="G796" i="1"/>
  <c r="G799" i="1"/>
  <c r="G1057" i="1"/>
  <c r="G846" i="1"/>
  <c r="G1004" i="1"/>
  <c r="G715" i="1"/>
  <c r="G966" i="1"/>
  <c r="G838" i="1"/>
  <c r="G1043" i="1"/>
  <c r="G403" i="1"/>
  <c r="G748" i="1"/>
  <c r="G842" i="1"/>
  <c r="G932" i="1"/>
  <c r="G631" i="1"/>
  <c r="G694" i="1"/>
  <c r="G922" i="1"/>
  <c r="G584" i="1"/>
  <c r="G874" i="1"/>
  <c r="G775" i="1"/>
  <c r="G605" i="1"/>
  <c r="G822" i="1"/>
  <c r="G887" i="1"/>
  <c r="G853" i="1"/>
  <c r="G854" i="1"/>
  <c r="G678" i="1"/>
  <c r="G457" i="1"/>
  <c r="G458" i="1"/>
  <c r="G837" i="1"/>
  <c r="G859" i="1"/>
  <c r="G860" i="1"/>
  <c r="G975" i="1"/>
  <c r="G504" i="1"/>
  <c r="G404" i="1"/>
  <c r="G823" i="1"/>
  <c r="G439" i="1"/>
  <c r="G866" i="1"/>
  <c r="G867" i="1"/>
  <c r="G462" i="1"/>
  <c r="G465" i="1"/>
  <c r="G875" i="1"/>
  <c r="G879" i="1"/>
  <c r="G951" i="1"/>
  <c r="G545" i="1"/>
  <c r="G571" i="1"/>
  <c r="G776" i="1"/>
  <c r="G876" i="1"/>
  <c r="G877" i="1"/>
  <c r="G878" i="1"/>
  <c r="G409" i="1"/>
  <c r="G1006" i="1"/>
  <c r="G881" i="1"/>
  <c r="G467" i="1"/>
  <c r="G472" i="1"/>
  <c r="G477" i="1"/>
  <c r="G1151" i="1"/>
  <c r="G902" i="1"/>
  <c r="G903" i="1"/>
  <c r="G683" i="1"/>
  <c r="G956" i="1"/>
  <c r="G890" i="1"/>
  <c r="G993" i="1"/>
  <c r="G406" i="1"/>
  <c r="G597" i="1"/>
  <c r="G800" i="1"/>
  <c r="G977" i="1"/>
  <c r="G820" i="1"/>
  <c r="G847" i="1"/>
  <c r="G667" i="1"/>
  <c r="G664" i="1"/>
  <c r="G790" i="1"/>
  <c r="G429" i="1"/>
  <c r="G862" i="1"/>
  <c r="G576" i="1"/>
  <c r="G423" i="1"/>
  <c r="G501" i="1"/>
  <c r="G906" i="1"/>
  <c r="G598" i="1"/>
  <c r="G434" i="1"/>
  <c r="G427" i="1"/>
  <c r="G1061" i="1"/>
  <c r="G807" i="1"/>
  <c r="G607" i="1"/>
  <c r="G684" i="1"/>
  <c r="G809" i="1"/>
  <c r="G685" i="1"/>
  <c r="G904" i="1"/>
  <c r="G1095" i="1"/>
  <c r="G905" i="1"/>
  <c r="G907" i="1"/>
  <c r="G687" i="1"/>
  <c r="G810" i="1"/>
  <c r="G608" i="1"/>
  <c r="G609" i="1"/>
  <c r="G812" i="1"/>
  <c r="G688" i="1"/>
  <c r="G908" i="1"/>
  <c r="G1096" i="1"/>
  <c r="G909" i="1"/>
  <c r="G507" i="1"/>
  <c r="G930" i="1"/>
  <c r="G931" i="1"/>
  <c r="G441" i="1"/>
  <c r="G442" i="1"/>
  <c r="G888" i="1"/>
  <c r="G446" i="1"/>
  <c r="G936" i="1"/>
  <c r="G602" i="1"/>
  <c r="G910" i="1"/>
  <c r="G689" i="1"/>
  <c r="G940" i="1"/>
  <c r="G424" i="1"/>
  <c r="G911" i="1"/>
  <c r="G912" i="1"/>
  <c r="G944" i="1"/>
  <c r="G585" i="1"/>
  <c r="G749" i="1"/>
  <c r="G947" i="1"/>
  <c r="G484" i="1"/>
  <c r="G438" i="1"/>
  <c r="G950" i="1"/>
  <c r="G750" i="1"/>
  <c r="G935" i="1"/>
  <c r="G751" i="1"/>
  <c r="G957" i="1"/>
  <c r="G920" i="1"/>
  <c r="G591" i="1"/>
  <c r="G640" i="1"/>
  <c r="G488" i="1"/>
  <c r="G595" i="1"/>
  <c r="G453" i="1"/>
  <c r="G961" i="1"/>
  <c r="G962" i="1"/>
  <c r="G963" i="1"/>
  <c r="G753" i="1"/>
  <c r="G965" i="1"/>
  <c r="G828" i="1"/>
  <c r="G552" i="1"/>
  <c r="G926" i="1"/>
  <c r="G969" i="1"/>
  <c r="G1076" i="1"/>
  <c r="G971" i="1"/>
  <c r="G239" i="1"/>
  <c r="G973" i="1"/>
  <c r="G974" i="1"/>
  <c r="G216" i="1"/>
  <c r="G976" i="1"/>
  <c r="G217" i="1"/>
  <c r="G219" i="1"/>
  <c r="G979" i="1"/>
  <c r="G980" i="1"/>
  <c r="G813" i="1"/>
  <c r="G669" i="1"/>
  <c r="G983" i="1"/>
  <c r="G539" i="1"/>
  <c r="G958" i="1"/>
  <c r="G702" i="1"/>
  <c r="G941" i="1"/>
  <c r="G603" i="1"/>
  <c r="G848" i="1"/>
  <c r="G549" i="1"/>
  <c r="G610" i="1"/>
  <c r="G611" i="1"/>
  <c r="G913" i="1"/>
  <c r="G690" i="1"/>
  <c r="G555" i="1"/>
  <c r="G556" i="1"/>
  <c r="G557" i="1"/>
  <c r="G558" i="1"/>
  <c r="G560" i="1"/>
  <c r="G1000" i="1"/>
  <c r="G1001" i="1"/>
  <c r="G1002" i="1"/>
  <c r="G1003" i="1"/>
  <c r="G594" i="1"/>
  <c r="G1005" i="1"/>
  <c r="G1200" i="1"/>
  <c r="G1019" i="1"/>
  <c r="G1008" i="1"/>
  <c r="G661" i="1"/>
  <c r="G1010" i="1"/>
  <c r="G617" i="1"/>
  <c r="G1479" i="1"/>
  <c r="G1013" i="1"/>
  <c r="G1443" i="1"/>
  <c r="G1015" i="1"/>
  <c r="G1099" i="1"/>
  <c r="G579" i="1"/>
  <c r="G709" i="1"/>
  <c r="G606" i="1"/>
  <c r="G1020" i="1"/>
  <c r="G1021" i="1"/>
  <c r="G1022" i="1"/>
  <c r="G1023" i="1"/>
  <c r="G872" i="1"/>
  <c r="G1007" i="1"/>
  <c r="G1026" i="1"/>
  <c r="G568" i="1"/>
  <c r="G791" i="1"/>
  <c r="G574" i="1"/>
  <c r="G590" i="1"/>
  <c r="G755" i="1"/>
  <c r="G1032" i="1"/>
  <c r="G1033" i="1"/>
  <c r="G1106" i="1"/>
  <c r="G573" i="1"/>
  <c r="G1048" i="1"/>
  <c r="G764" i="1"/>
  <c r="G1481" i="1"/>
  <c r="G657" i="1"/>
  <c r="G1040" i="1"/>
  <c r="G1521" i="1"/>
  <c r="G942" i="1"/>
  <c r="G586" i="1"/>
  <c r="G589" i="1"/>
  <c r="G700" i="1"/>
  <c r="G1046" i="1"/>
  <c r="G644" i="1"/>
  <c r="G1199" i="1"/>
  <c r="G1049" i="1"/>
  <c r="G895" i="1"/>
  <c r="G779" i="1"/>
  <c r="G849" i="1"/>
  <c r="G959" i="1"/>
  <c r="G870" i="1"/>
  <c r="G1055" i="1"/>
  <c r="G701" i="1"/>
  <c r="G1024" i="1"/>
  <c r="G718" i="1"/>
  <c r="G624" i="1"/>
  <c r="G792" i="1"/>
  <c r="G793" i="1"/>
  <c r="G794" i="1"/>
  <c r="G698" i="1"/>
  <c r="G1064" i="1"/>
  <c r="G933" i="1"/>
  <c r="G1016" i="1"/>
  <c r="G1017" i="1"/>
  <c r="G885" i="1"/>
  <c r="G1069" i="1"/>
  <c r="G960" i="1"/>
  <c r="G1071" i="1"/>
  <c r="G1126" i="1"/>
  <c r="G1400" i="1"/>
  <c r="G1045" i="1"/>
  <c r="G1009" i="1"/>
  <c r="G964" i="1"/>
  <c r="G1189" i="1"/>
  <c r="G978" i="1"/>
  <c r="G708" i="1"/>
  <c r="G850" i="1"/>
  <c r="G1088" i="1"/>
  <c r="Z1088" i="1" s="1"/>
  <c r="G1105" i="1"/>
  <c r="Z1105" i="1" s="1"/>
  <c r="G1108" i="1"/>
  <c r="Z1108" i="1" s="1"/>
  <c r="G1109" i="1"/>
  <c r="Z1109" i="1" s="1"/>
  <c r="G1110" i="1"/>
  <c r="G1111" i="1"/>
  <c r="G1114" i="1"/>
  <c r="G1118" i="1"/>
  <c r="G1125" i="1"/>
  <c r="G1127" i="1"/>
  <c r="Z1127" i="1" s="1"/>
  <c r="G851" i="1"/>
  <c r="G1128" i="1"/>
  <c r="Z1128" i="1" s="1"/>
  <c r="G1130" i="1"/>
  <c r="Z1130" i="1" s="1"/>
  <c r="G1136" i="1"/>
  <c r="Z1136" i="1" s="1"/>
  <c r="G1141" i="1"/>
  <c r="G1144" i="1"/>
  <c r="G1147" i="1"/>
  <c r="G1156" i="1"/>
  <c r="Z1156" i="1" s="1"/>
  <c r="G1159" i="1"/>
  <c r="Z1159" i="1" s="1"/>
  <c r="G1160" i="1"/>
  <c r="Z1160" i="1" s="1"/>
  <c r="G1162" i="1"/>
  <c r="Z1162" i="1" s="1"/>
  <c r="G1102" i="1"/>
  <c r="G1164" i="1"/>
  <c r="G1173" i="1"/>
  <c r="Z1173" i="1" s="1"/>
  <c r="G1176" i="1"/>
  <c r="Z1176" i="1" s="1"/>
  <c r="G1182" i="1"/>
  <c r="G1184" i="1"/>
  <c r="Z1184" i="1" s="1"/>
  <c r="G1192" i="1"/>
  <c r="Z1192" i="1" s="1"/>
  <c r="G1193" i="1"/>
  <c r="Z1193" i="1" s="1"/>
  <c r="G1198" i="1"/>
  <c r="Z1198" i="1" s="1"/>
  <c r="G1202" i="1"/>
  <c r="Z1202" i="1" s="1"/>
  <c r="G1207" i="1"/>
  <c r="G852" i="1"/>
  <c r="G1217" i="1"/>
  <c r="G1218" i="1"/>
  <c r="Z1218" i="1" s="1"/>
  <c r="G1225" i="1"/>
  <c r="G1226" i="1"/>
  <c r="Z1226" i="1" s="1"/>
  <c r="G1229" i="1"/>
  <c r="Z1229" i="1" s="1"/>
  <c r="G1233" i="1"/>
  <c r="Z1233" i="1" s="1"/>
  <c r="G1237" i="1"/>
  <c r="G1240" i="1"/>
  <c r="G1241" i="1"/>
  <c r="G1248" i="1"/>
  <c r="Z1248" i="1" s="1"/>
  <c r="G600" i="1"/>
  <c r="G1249" i="1"/>
  <c r="Z1249" i="1" s="1"/>
  <c r="G1250" i="1"/>
  <c r="G1251" i="1"/>
  <c r="Z1251" i="1" s="1"/>
  <c r="G1254" i="1"/>
  <c r="G1261" i="1"/>
  <c r="G1266" i="1"/>
  <c r="Z1266" i="1" s="1"/>
  <c r="G1269" i="1"/>
  <c r="G1270" i="1"/>
  <c r="G1272" i="1"/>
  <c r="G1273" i="1"/>
  <c r="G989" i="1"/>
  <c r="G1276" i="1"/>
  <c r="Z1276" i="1" s="1"/>
  <c r="G1279" i="1"/>
  <c r="Z1279" i="1" s="1"/>
  <c r="G1280" i="1"/>
  <c r="G1281" i="1"/>
  <c r="Z1281" i="1" s="1"/>
  <c r="G1282" i="1"/>
  <c r="G1283" i="1"/>
  <c r="Z1283" i="1" s="1"/>
  <c r="G1287" i="1"/>
  <c r="G1288" i="1"/>
  <c r="G1290" i="1"/>
  <c r="Z1290" i="1" s="1"/>
  <c r="G1292" i="1"/>
  <c r="Z1292" i="1" s="1"/>
  <c r="G1146" i="1"/>
  <c r="G1294" i="1"/>
  <c r="G1296" i="1"/>
  <c r="G1297" i="1"/>
  <c r="G1298" i="1"/>
  <c r="Z1298" i="1" s="1"/>
  <c r="G1299" i="1"/>
  <c r="G1301" i="1"/>
  <c r="G1302" i="1"/>
  <c r="Z1302" i="1" s="1"/>
  <c r="G1303" i="1"/>
  <c r="Z1303" i="1" s="1"/>
  <c r="G1304" i="1"/>
  <c r="G1305" i="1"/>
  <c r="Z1305" i="1" s="1"/>
  <c r="G1027" i="1"/>
  <c r="G1306" i="1"/>
  <c r="G1308" i="1"/>
  <c r="G1309" i="1"/>
  <c r="Z1309" i="1" s="1"/>
  <c r="G1310" i="1"/>
  <c r="G1312" i="1"/>
  <c r="Z1312" i="1" s="1"/>
  <c r="G1314" i="1"/>
  <c r="G1315" i="1"/>
  <c r="G1316" i="1"/>
  <c r="G1317" i="1"/>
  <c r="G1318" i="1"/>
  <c r="G855" i="1"/>
  <c r="G1319" i="1"/>
  <c r="Z1319" i="1" s="1"/>
  <c r="G1320" i="1"/>
  <c r="G1321" i="1"/>
  <c r="G1324" i="1"/>
  <c r="G1325" i="1"/>
  <c r="G1326" i="1"/>
  <c r="Z1326" i="1" s="1"/>
  <c r="G1327" i="1"/>
  <c r="G1328" i="1"/>
  <c r="Z1328" i="1" s="1"/>
  <c r="G1329" i="1"/>
  <c r="G1332" i="1"/>
  <c r="G1065" i="1"/>
  <c r="G1336" i="1"/>
  <c r="G1337" i="1"/>
  <c r="G1338" i="1"/>
  <c r="Z1338" i="1" s="1"/>
  <c r="G1339" i="1"/>
  <c r="G1340" i="1"/>
  <c r="Z1340" i="1" s="1"/>
  <c r="G1341" i="1"/>
  <c r="G1342" i="1"/>
  <c r="Z1342" i="1" s="1"/>
  <c r="G1343" i="1"/>
  <c r="G1346" i="1"/>
  <c r="Z1346" i="1" s="1"/>
  <c r="G1347" i="1"/>
  <c r="G1190" i="1"/>
  <c r="G1348" i="1"/>
  <c r="G1349" i="1"/>
  <c r="Z1349" i="1" s="1"/>
  <c r="G1351" i="1"/>
  <c r="Z1351" i="1" s="1"/>
  <c r="G1352" i="1"/>
  <c r="G1353" i="1"/>
  <c r="G1354" i="1"/>
  <c r="Z1354" i="1" s="1"/>
  <c r="G1357" i="1"/>
  <c r="Z1357" i="1" s="1"/>
  <c r="G1358" i="1"/>
  <c r="Z1358" i="1" s="1"/>
  <c r="G1359" i="1"/>
  <c r="G1360" i="1"/>
  <c r="G762" i="1"/>
  <c r="G1361" i="1"/>
  <c r="Z1361" i="1" s="1"/>
  <c r="G1362" i="1"/>
  <c r="Z1362" i="1" s="1"/>
  <c r="G1363" i="1"/>
  <c r="Z1363" i="1" s="1"/>
  <c r="G1364" i="1"/>
  <c r="G1369" i="1"/>
  <c r="G1370" i="1"/>
  <c r="Z1370" i="1" s="1"/>
  <c r="G1371" i="1"/>
  <c r="Z1371" i="1" s="1"/>
  <c r="G1372" i="1"/>
  <c r="G1373" i="1"/>
  <c r="Z1373" i="1" s="1"/>
  <c r="G1826" i="1"/>
  <c r="G1212" i="1"/>
  <c r="G1374" i="1"/>
  <c r="G1375" i="1"/>
  <c r="Z1375" i="1" s="1"/>
  <c r="G1376" i="1"/>
  <c r="Z1376" i="1" s="1"/>
  <c r="G1378" i="1"/>
  <c r="Z1378" i="1" s="1"/>
  <c r="G1379" i="1"/>
  <c r="Z1379" i="1" s="1"/>
  <c r="G1380" i="1"/>
  <c r="G1381" i="1"/>
  <c r="G1382" i="1"/>
  <c r="G1384" i="1"/>
  <c r="Z1384" i="1" s="1"/>
  <c r="G1385" i="1"/>
  <c r="G856" i="1"/>
  <c r="G1853" i="1"/>
  <c r="G1387" i="1"/>
  <c r="G1389" i="1"/>
  <c r="Z1389" i="1" s="1"/>
  <c r="G1390" i="1"/>
  <c r="G1391" i="1"/>
  <c r="G1393" i="1"/>
  <c r="G1394" i="1"/>
  <c r="G1395" i="1"/>
  <c r="G1396" i="1"/>
  <c r="G1399" i="1"/>
  <c r="Z1399" i="1" s="1"/>
  <c r="G857" i="1"/>
  <c r="G1402" i="1"/>
  <c r="Z1402" i="1" s="1"/>
  <c r="G1793" i="1"/>
  <c r="G1404" i="1"/>
  <c r="G1405" i="1"/>
  <c r="G1406" i="1"/>
  <c r="G1408" i="1"/>
  <c r="Z1408" i="1" s="1"/>
  <c r="G1769" i="1"/>
  <c r="G1409" i="1"/>
  <c r="G1412" i="1"/>
  <c r="Z1412" i="1" s="1"/>
  <c r="G1411" i="1"/>
  <c r="G915" i="1"/>
  <c r="G1413" i="1"/>
  <c r="Z1413" i="1" s="1"/>
  <c r="G1854" i="1"/>
  <c r="G1424" i="1"/>
  <c r="Z1424" i="1" s="1"/>
  <c r="G1414" i="1"/>
  <c r="Z1414" i="1" s="1"/>
  <c r="G1415" i="1"/>
  <c r="Z1415" i="1" s="1"/>
  <c r="G1416" i="1"/>
  <c r="G1417" i="1"/>
  <c r="G1418" i="1"/>
  <c r="G1419" i="1"/>
  <c r="G1422" i="1"/>
  <c r="G782" i="1"/>
  <c r="G1423" i="1"/>
  <c r="G1446" i="1"/>
  <c r="Z1446" i="1" s="1"/>
  <c r="G1426" i="1"/>
  <c r="G1427" i="1"/>
  <c r="G1428" i="1"/>
  <c r="Z1428" i="1" s="1"/>
  <c r="G1429" i="1"/>
  <c r="G1430" i="1"/>
  <c r="G1431" i="1"/>
  <c r="G1433" i="1"/>
  <c r="G1434" i="1"/>
  <c r="Z1434" i="1" s="1"/>
  <c r="G652" i="1"/>
  <c r="G1435" i="1"/>
  <c r="G1436" i="1"/>
  <c r="Z1436" i="1" s="1"/>
  <c r="G1437" i="1"/>
  <c r="G1438" i="1"/>
  <c r="G1439" i="1"/>
  <c r="Z1439" i="1" s="1"/>
  <c r="G1440" i="1"/>
  <c r="Z1440" i="1" s="1"/>
  <c r="G1441" i="1"/>
  <c r="G1442" i="1"/>
  <c r="G1444" i="1"/>
  <c r="G1445" i="1"/>
  <c r="G1129" i="1"/>
  <c r="G1448" i="1"/>
  <c r="Z1448" i="1" s="1"/>
  <c r="G1447" i="1"/>
  <c r="Z1447" i="1" s="1"/>
  <c r="G1455" i="1"/>
  <c r="Z1455" i="1" s="1"/>
  <c r="G1449" i="1"/>
  <c r="Z1449" i="1" s="1"/>
  <c r="G1450" i="1"/>
  <c r="G1451" i="1"/>
  <c r="G1452" i="1"/>
  <c r="G1453" i="1"/>
  <c r="Z1453" i="1" s="1"/>
  <c r="G1454" i="1"/>
  <c r="Z1454" i="1" s="1"/>
  <c r="G1719" i="1"/>
  <c r="Z1719" i="1" s="1"/>
  <c r="G981" i="1"/>
  <c r="G1456" i="1"/>
  <c r="G1457" i="1"/>
  <c r="G1459" i="1"/>
  <c r="G1971" i="1"/>
  <c r="G1460" i="1"/>
  <c r="G1462" i="1"/>
  <c r="G1463" i="1"/>
  <c r="G1464" i="1"/>
  <c r="G1466" i="1"/>
  <c r="G1468" i="1"/>
  <c r="G833" i="1"/>
  <c r="G1469" i="1"/>
  <c r="G1470" i="1"/>
  <c r="G1471" i="1"/>
  <c r="G1472" i="1"/>
  <c r="G1473" i="1"/>
  <c r="G1474" i="1"/>
  <c r="G1988" i="1"/>
  <c r="G1984" i="1"/>
  <c r="G1475" i="1"/>
  <c r="G1478" i="1"/>
  <c r="G696" i="1"/>
  <c r="G1480" i="1"/>
  <c r="G1482" i="1"/>
  <c r="G1485" i="1"/>
  <c r="G1994" i="1"/>
  <c r="G1486" i="1"/>
  <c r="G1488" i="1"/>
  <c r="G1489" i="1"/>
  <c r="G1491" i="1"/>
  <c r="G1492" i="1"/>
  <c r="G1493" i="1"/>
  <c r="G1322" i="1"/>
  <c r="G1494" i="1"/>
  <c r="G1495" i="1"/>
  <c r="G1496" i="1"/>
  <c r="G1497" i="1"/>
  <c r="G1500" i="1"/>
  <c r="G1501" i="1"/>
  <c r="G1502" i="1"/>
  <c r="G1503" i="1"/>
  <c r="G1504" i="1"/>
  <c r="G2014" i="1"/>
  <c r="G1028" i="1"/>
  <c r="G1505" i="1"/>
  <c r="G1507" i="1"/>
  <c r="G1508" i="1"/>
  <c r="G1509" i="1"/>
  <c r="G1511" i="1"/>
  <c r="G1512" i="1"/>
  <c r="G1513" i="1"/>
  <c r="G1515" i="1"/>
  <c r="G1516" i="1"/>
  <c r="G1518" i="1"/>
  <c r="G765" i="1"/>
  <c r="G1519" i="1"/>
  <c r="G1520" i="1"/>
  <c r="G1522" i="1"/>
  <c r="G1523" i="1"/>
  <c r="G1524" i="1"/>
  <c r="G1526" i="1"/>
  <c r="G2029" i="1"/>
  <c r="G2035" i="1"/>
  <c r="G1527" i="1"/>
  <c r="G2037" i="1"/>
  <c r="G889" i="1"/>
  <c r="G1528" i="1"/>
  <c r="G1529" i="1"/>
  <c r="G1530" i="1"/>
  <c r="G1531" i="1"/>
  <c r="G1532" i="1"/>
  <c r="G1533" i="1"/>
  <c r="G1534" i="1"/>
  <c r="G1535" i="1"/>
  <c r="G1536" i="1"/>
  <c r="G1537" i="1"/>
  <c r="G937" i="1"/>
  <c r="G1538" i="1"/>
  <c r="G1539" i="1"/>
  <c r="G2044" i="1"/>
  <c r="G1541" i="1"/>
  <c r="G2375" i="1"/>
  <c r="G1544" i="1"/>
  <c r="G1545" i="1"/>
  <c r="G1546" i="1"/>
  <c r="G1547" i="1"/>
  <c r="G1548" i="1"/>
  <c r="G766" i="1"/>
  <c r="G1549" i="1"/>
  <c r="G1550" i="1"/>
  <c r="G1551" i="1"/>
  <c r="G1552" i="1"/>
  <c r="G1554" i="1"/>
  <c r="G1555" i="1"/>
  <c r="G1556" i="1"/>
  <c r="G1557" i="1"/>
  <c r="G1558" i="1"/>
  <c r="G1559" i="1"/>
  <c r="G967" i="1"/>
  <c r="G1560" i="1"/>
  <c r="G1563" i="1"/>
  <c r="G1565" i="1"/>
  <c r="G2337" i="1"/>
  <c r="G1566" i="1"/>
  <c r="G1567" i="1"/>
  <c r="G1568" i="1"/>
  <c r="G1569" i="1"/>
  <c r="G2373" i="1"/>
  <c r="G1570" i="1"/>
  <c r="G713" i="1"/>
  <c r="G1571" i="1"/>
  <c r="G1572" i="1"/>
  <c r="G1573" i="1"/>
  <c r="G1574" i="1"/>
  <c r="G1576" i="1"/>
  <c r="G1578" i="1"/>
  <c r="G1579" i="1"/>
  <c r="G1580" i="1"/>
  <c r="G1581" i="1"/>
  <c r="G1582" i="1"/>
  <c r="G714" i="1"/>
  <c r="G1583" i="1"/>
  <c r="G1584" i="1"/>
  <c r="G1586" i="1"/>
  <c r="G1587" i="1"/>
  <c r="G1588" i="1"/>
  <c r="G1590" i="1"/>
  <c r="G1591" i="1"/>
  <c r="G1592" i="1"/>
  <c r="G1593" i="1"/>
  <c r="G1594" i="1"/>
  <c r="G914" i="1"/>
  <c r="G1595" i="1"/>
  <c r="G1596" i="1"/>
  <c r="G1598" i="1"/>
  <c r="G1599" i="1"/>
  <c r="G1600" i="1"/>
  <c r="G1601" i="1"/>
  <c r="G1602" i="1"/>
  <c r="G1603" i="1"/>
  <c r="G1604" i="1"/>
  <c r="G1605" i="1"/>
  <c r="G1432" i="1"/>
  <c r="G1606" i="1"/>
  <c r="G1607" i="1"/>
  <c r="G1608" i="1"/>
  <c r="G1609" i="1"/>
  <c r="G1611" i="1"/>
  <c r="G1612" i="1"/>
  <c r="G1614" i="1"/>
  <c r="G1615" i="1"/>
  <c r="G1616" i="1"/>
  <c r="G1618" i="1"/>
  <c r="G943" i="1"/>
  <c r="G1619" i="1"/>
  <c r="G1620" i="1"/>
  <c r="G1621" i="1"/>
  <c r="G1622" i="1"/>
  <c r="G1624" i="1"/>
  <c r="G1625" i="1"/>
  <c r="G1626" i="1"/>
  <c r="G1627" i="1"/>
  <c r="G1628" i="1"/>
  <c r="G1629" i="1"/>
  <c r="G891" i="1"/>
  <c r="G1630" i="1"/>
  <c r="G1631" i="1"/>
  <c r="G1633" i="1"/>
  <c r="G1634" i="1"/>
  <c r="G1635" i="1"/>
  <c r="G1637" i="1"/>
  <c r="G2380" i="1"/>
  <c r="G1638" i="1"/>
  <c r="G1639" i="1"/>
  <c r="G1640" i="1"/>
  <c r="G646" i="1"/>
  <c r="G1641" i="1"/>
  <c r="G1642" i="1"/>
  <c r="G1644" i="1"/>
  <c r="G1645" i="1"/>
  <c r="G1646" i="1"/>
  <c r="G1647" i="1"/>
  <c r="G1648" i="1"/>
  <c r="G1649" i="1"/>
  <c r="G1650" i="1"/>
  <c r="G2160" i="1"/>
  <c r="G647" i="1"/>
  <c r="G1652" i="1"/>
  <c r="G1653" i="1"/>
  <c r="G1654" i="1"/>
  <c r="G1655" i="1"/>
  <c r="G1656" i="1"/>
  <c r="G1657" i="1"/>
  <c r="G1658" i="1"/>
  <c r="G1659" i="1"/>
  <c r="G1660" i="1"/>
  <c r="G1661" i="1"/>
  <c r="G649" i="1"/>
  <c r="G2171" i="1"/>
  <c r="G1662" i="1"/>
  <c r="G1663" i="1"/>
  <c r="G1664" i="1"/>
  <c r="G1665" i="1"/>
  <c r="G1666" i="1"/>
  <c r="G1667" i="1"/>
  <c r="G1668" i="1"/>
  <c r="G1670" i="1"/>
  <c r="G1671" i="1"/>
  <c r="G679" i="1"/>
  <c r="G1673" i="1"/>
  <c r="G1677" i="1"/>
  <c r="G1679" i="1"/>
  <c r="G1686" i="1"/>
  <c r="G1688" i="1"/>
  <c r="G1689" i="1"/>
  <c r="G1693" i="1"/>
  <c r="G1695" i="1"/>
  <c r="G1696" i="1"/>
  <c r="G1697" i="1"/>
  <c r="G953" i="1"/>
  <c r="G1698" i="1"/>
  <c r="G1699" i="1"/>
  <c r="G1700" i="1"/>
  <c r="G1701" i="1"/>
  <c r="G1702" i="1"/>
  <c r="G1703" i="1"/>
  <c r="G1704" i="1"/>
  <c r="G1705" i="1"/>
  <c r="G1706" i="1"/>
  <c r="G1707" i="1"/>
  <c r="G651" i="1"/>
  <c r="G1708" i="1"/>
  <c r="G1709" i="1"/>
  <c r="G1710" i="1"/>
  <c r="G1711" i="1"/>
  <c r="G1712" i="1"/>
  <c r="G1713" i="1"/>
  <c r="G1714" i="1"/>
  <c r="G1715" i="1"/>
  <c r="G1716" i="1"/>
  <c r="G1718" i="1"/>
  <c r="G707" i="1"/>
  <c r="G1720" i="1"/>
  <c r="G1721" i="1"/>
  <c r="G1722" i="1"/>
  <c r="G1723" i="1"/>
  <c r="G1724" i="1"/>
  <c r="G1725" i="1"/>
  <c r="G1726" i="1"/>
  <c r="G1727" i="1"/>
  <c r="G1728" i="1"/>
  <c r="G1729" i="1"/>
  <c r="G1542" i="1"/>
  <c r="G1730" i="1"/>
  <c r="G1731" i="1"/>
  <c r="G1732" i="1"/>
  <c r="G1733" i="1"/>
  <c r="G1734" i="1"/>
  <c r="G2240" i="1"/>
  <c r="G1735" i="1"/>
  <c r="G1736" i="1"/>
  <c r="G1737" i="1"/>
  <c r="G1738" i="1"/>
  <c r="G1553" i="1"/>
  <c r="G1739" i="1"/>
  <c r="G1740" i="1"/>
  <c r="G1741" i="1"/>
  <c r="G1742" i="1"/>
  <c r="G1743" i="1"/>
  <c r="G1744" i="1"/>
  <c r="G1745" i="1"/>
  <c r="G1746" i="1"/>
  <c r="G1747" i="1"/>
  <c r="G1748" i="1"/>
  <c r="G692" i="1"/>
  <c r="G1749" i="1"/>
  <c r="G1750" i="1"/>
  <c r="G1752" i="1"/>
  <c r="G1753" i="1"/>
  <c r="G1754" i="1"/>
  <c r="G1755" i="1"/>
  <c r="G1756" i="1"/>
  <c r="G1757" i="1"/>
  <c r="G1758" i="1"/>
  <c r="G1759" i="1"/>
  <c r="G1575" i="1"/>
  <c r="G1760" i="1"/>
  <c r="G1761" i="1"/>
  <c r="G1762" i="1"/>
  <c r="G1763" i="1"/>
  <c r="G1764" i="1"/>
  <c r="G1765" i="1"/>
  <c r="G1766" i="1"/>
  <c r="G1767" i="1"/>
  <c r="G1768" i="1"/>
  <c r="G2358" i="1"/>
  <c r="G756" i="1"/>
  <c r="G1770" i="1"/>
  <c r="G1771" i="1"/>
  <c r="G1772" i="1"/>
  <c r="G1773" i="1"/>
  <c r="G1774" i="1"/>
  <c r="G1775" i="1"/>
  <c r="G1776" i="1"/>
  <c r="G1777" i="1"/>
  <c r="G1778" i="1"/>
  <c r="G1779" i="1"/>
  <c r="G1029" i="1"/>
  <c r="G1780" i="1"/>
  <c r="G1781" i="1"/>
  <c r="G1782" i="1"/>
  <c r="G1783" i="1"/>
  <c r="G1784" i="1"/>
  <c r="G1785" i="1"/>
  <c r="G1786" i="1"/>
  <c r="G1787" i="1"/>
  <c r="G1788" i="1"/>
  <c r="G1789" i="1"/>
  <c r="G630" i="1"/>
  <c r="G1790" i="1"/>
  <c r="G1791" i="1"/>
  <c r="G1792" i="1"/>
  <c r="G1794" i="1"/>
  <c r="G1795" i="1"/>
  <c r="G1796" i="1"/>
  <c r="G1797" i="1"/>
  <c r="G1798" i="1"/>
  <c r="G2334" i="1"/>
  <c r="G2379" i="1"/>
  <c r="G832" i="1"/>
  <c r="G2335" i="1"/>
  <c r="G1799" i="1"/>
  <c r="G1800" i="1"/>
  <c r="G1801" i="1"/>
  <c r="G1802" i="1"/>
  <c r="G1803" i="1"/>
  <c r="G1804" i="1"/>
  <c r="G1805" i="1"/>
  <c r="G1806" i="1"/>
  <c r="G1807" i="1"/>
  <c r="G1223" i="1"/>
  <c r="G1808" i="1"/>
  <c r="G1809" i="1"/>
  <c r="G1810" i="1"/>
  <c r="G1811" i="1"/>
  <c r="G1812" i="1"/>
  <c r="G1813" i="1"/>
  <c r="G1814" i="1"/>
  <c r="G1815" i="1"/>
  <c r="G1816" i="1"/>
  <c r="G1817" i="1"/>
  <c r="G1011" i="1"/>
  <c r="G1818" i="1"/>
  <c r="G1819" i="1"/>
  <c r="G1820" i="1"/>
  <c r="G1821" i="1"/>
  <c r="G1822" i="1"/>
  <c r="G1823" i="1"/>
  <c r="G1824" i="1"/>
  <c r="G1825" i="1"/>
  <c r="G1827" i="1"/>
  <c r="G1828" i="1"/>
  <c r="G780" i="1"/>
  <c r="G1829" i="1"/>
  <c r="G1830" i="1"/>
  <c r="G1831" i="1"/>
  <c r="G1832" i="1"/>
  <c r="G1833" i="1"/>
  <c r="G1834" i="1"/>
  <c r="G1835" i="1"/>
  <c r="G1836" i="1"/>
  <c r="G1837" i="1"/>
  <c r="G1838" i="1"/>
  <c r="G923" i="1"/>
  <c r="G1839" i="1"/>
  <c r="G1840" i="1"/>
  <c r="G1841" i="1"/>
  <c r="G1842" i="1"/>
  <c r="G1843" i="1"/>
  <c r="G1844" i="1"/>
  <c r="G1845" i="1"/>
  <c r="G1846" i="1"/>
  <c r="G1847" i="1"/>
  <c r="G1848" i="1"/>
  <c r="G892" i="1"/>
  <c r="G1849" i="1"/>
  <c r="G1850" i="1"/>
  <c r="G1851" i="1"/>
  <c r="G1852" i="1"/>
  <c r="G1855" i="1"/>
  <c r="G1856" i="1"/>
  <c r="G1857" i="1"/>
  <c r="G1858" i="1"/>
  <c r="G1859" i="1"/>
  <c r="G1860" i="1"/>
  <c r="G1098" i="1"/>
  <c r="G1862" i="1"/>
  <c r="G1863" i="1"/>
  <c r="G1864" i="1"/>
  <c r="G1865" i="1"/>
  <c r="G1866" i="1"/>
  <c r="G1867" i="1"/>
  <c r="G1868" i="1"/>
  <c r="G1869" i="1"/>
  <c r="G1870" i="1"/>
  <c r="G1871" i="1"/>
  <c r="G1175" i="1"/>
  <c r="G1872" i="1"/>
  <c r="G1873" i="1"/>
  <c r="G1874" i="1"/>
  <c r="G1875" i="1"/>
  <c r="G1876" i="1"/>
  <c r="G1877" i="1"/>
  <c r="G1878" i="1"/>
  <c r="G1879" i="1"/>
  <c r="G1880" i="1"/>
  <c r="G1881" i="1"/>
  <c r="G873" i="1"/>
  <c r="G1883" i="1"/>
  <c r="G1884" i="1"/>
  <c r="G1885" i="1"/>
  <c r="G1886" i="1"/>
  <c r="G1887" i="1"/>
  <c r="G1888" i="1"/>
  <c r="G1889" i="1"/>
  <c r="G1890" i="1"/>
  <c r="G1891" i="1"/>
  <c r="G1893" i="1"/>
  <c r="G1066" i="1"/>
  <c r="G1895" i="1"/>
  <c r="G1896" i="1"/>
  <c r="G1897" i="1"/>
  <c r="G1898" i="1"/>
  <c r="G1899" i="1"/>
  <c r="G1900" i="1"/>
  <c r="G1901" i="1"/>
  <c r="G1902" i="1"/>
  <c r="G1903" i="1"/>
  <c r="G1904" i="1"/>
  <c r="G658" i="1"/>
  <c r="G1905" i="1"/>
  <c r="G1906" i="1"/>
  <c r="G1907" i="1"/>
  <c r="G1908" i="1"/>
  <c r="G1909" i="1"/>
  <c r="G1910" i="1"/>
  <c r="G1912" i="1"/>
  <c r="G1915" i="1"/>
  <c r="G1916" i="1"/>
  <c r="G1917" i="1"/>
  <c r="G656" i="1"/>
  <c r="G1920" i="1"/>
  <c r="G1922" i="1"/>
  <c r="G1923" i="1"/>
  <c r="G1924" i="1"/>
  <c r="G1925" i="1"/>
  <c r="G1926" i="1"/>
  <c r="G1928" i="1"/>
  <c r="G1929" i="1"/>
  <c r="G1930" i="1"/>
  <c r="G1931" i="1"/>
  <c r="G1751" i="1"/>
  <c r="G1932" i="1"/>
  <c r="G1933" i="1"/>
  <c r="G1934" i="1"/>
  <c r="G1935" i="1"/>
  <c r="G1936" i="1"/>
  <c r="G1937" i="1"/>
  <c r="G1938" i="1"/>
  <c r="G1939" i="1"/>
  <c r="G1940" i="1"/>
  <c r="G1941" i="1"/>
  <c r="G777" i="1"/>
  <c r="G1942" i="1"/>
  <c r="G1943" i="1"/>
  <c r="G1944" i="1"/>
  <c r="G1945" i="1"/>
  <c r="G1946" i="1"/>
  <c r="G1948" i="1"/>
  <c r="G1951" i="1"/>
  <c r="G1952" i="1"/>
  <c r="G1953" i="1"/>
  <c r="G1954" i="1"/>
  <c r="G955" i="1"/>
  <c r="G1955" i="1"/>
  <c r="G1956" i="1"/>
  <c r="G1957" i="1"/>
  <c r="G1958" i="1"/>
  <c r="G1959" i="1"/>
  <c r="G1961" i="1"/>
  <c r="G1962" i="1"/>
  <c r="G1963" i="1"/>
  <c r="G1964" i="1"/>
  <c r="G1965" i="1"/>
  <c r="G767" i="1"/>
  <c r="G1966" i="1"/>
  <c r="G1967" i="1"/>
  <c r="G1969" i="1"/>
  <c r="G1970" i="1"/>
  <c r="G1972" i="1"/>
  <c r="G1973" i="1"/>
  <c r="G1974" i="1"/>
  <c r="G1975" i="1"/>
  <c r="G1976" i="1"/>
  <c r="G1977" i="1"/>
  <c r="G768" i="1"/>
  <c r="G1978" i="1"/>
  <c r="G1979" i="1"/>
  <c r="G1980" i="1"/>
  <c r="G1981" i="1"/>
  <c r="G1982" i="1"/>
  <c r="G1983" i="1"/>
  <c r="G1985" i="1"/>
  <c r="G1986" i="1"/>
  <c r="G1987" i="1"/>
  <c r="G1989" i="1"/>
  <c r="G761" i="1"/>
  <c r="G1990" i="1"/>
  <c r="G1991" i="1"/>
  <c r="G1992" i="1"/>
  <c r="G1995" i="1"/>
  <c r="G1996" i="1"/>
  <c r="G1997" i="1"/>
  <c r="G1998" i="1"/>
  <c r="G1999" i="1"/>
  <c r="G2000" i="1"/>
  <c r="G2001" i="1"/>
  <c r="G1078" i="1"/>
  <c r="G2002" i="1"/>
  <c r="G2003" i="1"/>
  <c r="G2004" i="1"/>
  <c r="G2005" i="1"/>
  <c r="G2006" i="1"/>
  <c r="G2007" i="1"/>
  <c r="G2008" i="1"/>
  <c r="G2009" i="1"/>
  <c r="G2010" i="1"/>
  <c r="G2011" i="1"/>
  <c r="G711" i="1"/>
  <c r="G2013" i="1"/>
  <c r="G2015" i="1"/>
  <c r="G2016" i="1"/>
  <c r="G2018" i="1"/>
  <c r="G2019" i="1"/>
  <c r="G2020" i="1"/>
  <c r="G2021" i="1"/>
  <c r="G2023" i="1"/>
  <c r="G2024" i="1"/>
  <c r="G2025" i="1"/>
  <c r="G655" i="1"/>
  <c r="G2036" i="1"/>
  <c r="G2038" i="1"/>
  <c r="G2039" i="1"/>
  <c r="G2040" i="1"/>
  <c r="G2041" i="1"/>
  <c r="G2042" i="1"/>
  <c r="G2043" i="1"/>
  <c r="G2045" i="1"/>
  <c r="G2046" i="1"/>
  <c r="G2047" i="1"/>
  <c r="G934" i="1"/>
  <c r="G2048" i="1"/>
  <c r="G2049" i="1"/>
  <c r="G2050" i="1"/>
  <c r="G2051" i="1"/>
  <c r="G2060" i="1"/>
  <c r="G2062" i="1"/>
  <c r="G2063" i="1"/>
  <c r="G2066" i="1"/>
  <c r="G2069" i="1"/>
  <c r="G2070" i="1"/>
  <c r="G1861" i="1"/>
  <c r="G2071" i="1"/>
  <c r="G2073" i="1"/>
  <c r="G2076" i="1"/>
  <c r="G2077" i="1"/>
  <c r="G2078" i="1"/>
  <c r="G2079" i="1"/>
  <c r="G2080" i="1"/>
  <c r="G2082" i="1"/>
  <c r="G2084" i="1"/>
  <c r="G2085" i="1"/>
  <c r="G770" i="1"/>
  <c r="G2086" i="1"/>
  <c r="G2089" i="1"/>
  <c r="G2090" i="1"/>
  <c r="G2091" i="1"/>
  <c r="G2092" i="1"/>
  <c r="G2093" i="1"/>
  <c r="G2094" i="1"/>
  <c r="G2095" i="1"/>
  <c r="G2096" i="1"/>
  <c r="G2097" i="1"/>
  <c r="G771" i="1"/>
  <c r="G2098" i="1"/>
  <c r="G2100" i="1"/>
  <c r="G2102" i="1"/>
  <c r="G2105" i="1"/>
  <c r="G2106" i="1"/>
  <c r="G2107" i="1"/>
  <c r="G2108" i="1"/>
  <c r="G2109" i="1"/>
  <c r="G2111" i="1"/>
  <c r="G2112" i="1"/>
  <c r="G1894" i="1"/>
  <c r="G2113" i="1"/>
  <c r="G2118" i="1"/>
  <c r="G2119" i="1"/>
  <c r="G2120" i="1"/>
  <c r="G2121" i="1"/>
  <c r="G2122" i="1"/>
  <c r="G2123" i="1"/>
  <c r="G2125" i="1"/>
  <c r="G2128" i="1"/>
  <c r="G2129" i="1"/>
  <c r="G788" i="1"/>
  <c r="G2130" i="1"/>
  <c r="G2131" i="1"/>
  <c r="G2132" i="1"/>
  <c r="G2133" i="1"/>
  <c r="G2134" i="1"/>
  <c r="G2135" i="1"/>
  <c r="G2136" i="1"/>
  <c r="G2138" i="1"/>
  <c r="G2139" i="1"/>
  <c r="G2140" i="1"/>
  <c r="G954" i="1"/>
  <c r="G2142" i="1"/>
  <c r="G2143" i="1"/>
  <c r="G2144" i="1"/>
  <c r="G2146" i="1"/>
  <c r="G2147" i="1"/>
  <c r="G2148" i="1"/>
  <c r="G2149" i="1"/>
  <c r="G2151" i="1"/>
  <c r="G2155" i="1"/>
  <c r="G2156" i="1"/>
  <c r="G1067" i="1"/>
  <c r="G2157" i="1"/>
  <c r="G2161" i="1"/>
  <c r="G2162" i="1"/>
  <c r="G2163" i="1"/>
  <c r="G2166" i="1"/>
  <c r="G2167" i="1"/>
  <c r="G2170" i="1"/>
  <c r="G2172" i="1"/>
  <c r="G2174" i="1"/>
  <c r="G2175" i="1"/>
  <c r="G841" i="1"/>
  <c r="G2177" i="1"/>
  <c r="G2178" i="1"/>
  <c r="G2180" i="1"/>
  <c r="G2181" i="1"/>
  <c r="G2184" i="1"/>
  <c r="G2185" i="1"/>
  <c r="G2186" i="1"/>
  <c r="G2187" i="1"/>
  <c r="G2188" i="1"/>
  <c r="G2189" i="1"/>
  <c r="G785" i="1"/>
  <c r="G2190" i="1"/>
  <c r="G2191" i="1"/>
  <c r="G2192" i="1"/>
  <c r="G2193" i="1"/>
  <c r="G2194" i="1"/>
  <c r="G2195" i="1"/>
  <c r="G2197" i="1"/>
  <c r="G2200" i="1"/>
  <c r="G2613" i="1"/>
  <c r="G2202" i="1"/>
  <c r="G786" i="1"/>
  <c r="G2203" i="1"/>
  <c r="G2204" i="1"/>
  <c r="G2205" i="1"/>
  <c r="G2206" i="1"/>
  <c r="G2208" i="1"/>
  <c r="G2211" i="1"/>
  <c r="G2212" i="1"/>
  <c r="G2213" i="1"/>
  <c r="G2214" i="1"/>
  <c r="G2216" i="1"/>
  <c r="G772" i="1"/>
  <c r="G2219" i="1"/>
  <c r="G2223" i="1"/>
  <c r="G2224" i="1"/>
  <c r="G2623" i="1"/>
  <c r="G2228" i="1"/>
  <c r="G2229" i="1"/>
  <c r="G2230" i="1"/>
  <c r="G2234" i="1"/>
  <c r="G2235" i="1"/>
  <c r="G2236" i="1"/>
  <c r="G1052" i="1"/>
  <c r="G2239" i="1"/>
  <c r="G2241" i="1"/>
  <c r="G2243" i="1"/>
  <c r="G2244" i="1"/>
  <c r="G2246" i="1"/>
  <c r="G2247" i="1"/>
  <c r="G2665" i="1"/>
  <c r="G2248" i="1"/>
  <c r="G2249" i="1"/>
  <c r="G2250" i="1"/>
  <c r="G1993" i="1"/>
  <c r="G2251" i="1"/>
  <c r="G2253" i="1"/>
  <c r="G2254" i="1"/>
  <c r="G2631" i="1"/>
  <c r="G2632" i="1"/>
  <c r="G2255" i="1"/>
  <c r="G2256" i="1"/>
  <c r="G2259" i="1"/>
  <c r="G2638" i="1"/>
  <c r="G2635" i="1"/>
  <c r="G1152" i="1"/>
  <c r="G2260" i="1"/>
  <c r="G2261" i="1"/>
  <c r="G2265" i="1"/>
  <c r="G2637" i="1"/>
  <c r="G2267" i="1"/>
  <c r="G2270" i="1"/>
  <c r="G1044" i="1"/>
  <c r="G1094" i="1"/>
  <c r="G968" i="1"/>
  <c r="G925" i="1"/>
  <c r="G927" i="1"/>
  <c r="G1675" i="1"/>
  <c r="G2017" i="1"/>
  <c r="G893" i="1"/>
  <c r="G1058" i="1"/>
  <c r="G778" i="1"/>
  <c r="G827" i="1"/>
  <c r="G2022" i="1"/>
  <c r="G839" i="1"/>
  <c r="G844" i="1"/>
  <c r="G1087" i="1"/>
  <c r="G2026" i="1"/>
  <c r="G2027" i="1"/>
  <c r="G2028" i="1"/>
  <c r="G2271" i="1"/>
  <c r="G787" i="1"/>
  <c r="G826" i="1"/>
  <c r="G916" i="1"/>
  <c r="G917" i="1"/>
  <c r="G773" i="1"/>
  <c r="G985" i="1"/>
  <c r="G863" i="1"/>
  <c r="G774" i="1"/>
  <c r="G1050" i="1"/>
  <c r="G924" i="1"/>
  <c r="G997" i="1"/>
  <c r="G1082" i="1"/>
  <c r="G880" i="1"/>
  <c r="G1073" i="1"/>
  <c r="G864" i="1"/>
  <c r="G1012" i="1"/>
  <c r="G918" i="1"/>
  <c r="G1091" i="1"/>
  <c r="G952" i="1"/>
  <c r="G843" i="1"/>
  <c r="G1034" i="1"/>
  <c r="G1054" i="1"/>
  <c r="G2052" i="1"/>
  <c r="G2053" i="1"/>
  <c r="G2054" i="1"/>
  <c r="G2055" i="1"/>
  <c r="G2056" i="1"/>
  <c r="G2057" i="1"/>
  <c r="G2058" i="1"/>
  <c r="G2059" i="1"/>
  <c r="G987" i="1"/>
  <c r="G2061" i="1"/>
  <c r="G1311" i="1"/>
  <c r="G845" i="1"/>
  <c r="G2064" i="1"/>
  <c r="G2065" i="1"/>
  <c r="G1079" i="1"/>
  <c r="G2067" i="1"/>
  <c r="G2068" i="1"/>
  <c r="G986" i="1"/>
  <c r="G1051" i="1"/>
  <c r="G1090" i="1"/>
  <c r="G2072" i="1"/>
  <c r="G1086" i="1"/>
  <c r="G994" i="1"/>
  <c r="G2075" i="1"/>
  <c r="G1097" i="1"/>
  <c r="G1246" i="1"/>
  <c r="G1221" i="1"/>
  <c r="G1172" i="1"/>
  <c r="G1100" i="1"/>
  <c r="G2081" i="1"/>
  <c r="G1042" i="1"/>
  <c r="G2083" i="1"/>
  <c r="G1123" i="1"/>
  <c r="G1228" i="1"/>
  <c r="G1224" i="1"/>
  <c r="G2087" i="1"/>
  <c r="G2088" i="1"/>
  <c r="G1919" i="1"/>
  <c r="G1209" i="1"/>
  <c r="G1124" i="1"/>
  <c r="G1133" i="1"/>
  <c r="G1107" i="1"/>
  <c r="G1036" i="1"/>
  <c r="G1564" i="1"/>
  <c r="G1185" i="1"/>
  <c r="G1161" i="1"/>
  <c r="G1163" i="1"/>
  <c r="G2099" i="1"/>
  <c r="G1577" i="1"/>
  <c r="G2101" i="1"/>
  <c r="G1300" i="1"/>
  <c r="G2103" i="1"/>
  <c r="G2104" i="1"/>
  <c r="G1170" i="1"/>
  <c r="G1196" i="1"/>
  <c r="G1197" i="1"/>
  <c r="G1166" i="1"/>
  <c r="G1177" i="1"/>
  <c r="G2110" i="1"/>
  <c r="G1178" i="1"/>
  <c r="G1077" i="1"/>
  <c r="G1267" i="1"/>
  <c r="G2114" i="1"/>
  <c r="G2115" i="1"/>
  <c r="G2116" i="1"/>
  <c r="G2117" i="1"/>
  <c r="G1243" i="1"/>
  <c r="G1140" i="1"/>
  <c r="G1195" i="1"/>
  <c r="G1230" i="1"/>
  <c r="G1219" i="1"/>
  <c r="G1921" i="1"/>
  <c r="G2124" i="1"/>
  <c r="G1213" i="1"/>
  <c r="G2126" i="1"/>
  <c r="G2127" i="1"/>
  <c r="G1256" i="1"/>
  <c r="G1676" i="1"/>
  <c r="G1179" i="1"/>
  <c r="G1678" i="1"/>
  <c r="G1208" i="1"/>
  <c r="G2327" i="1"/>
  <c r="G1252" i="1"/>
  <c r="G2273" i="1"/>
  <c r="G1080" i="1"/>
  <c r="G1680" i="1"/>
  <c r="G1681" i="1"/>
  <c r="G1092" i="1"/>
  <c r="G1093" i="1"/>
  <c r="G2141" i="1"/>
  <c r="G1206" i="1"/>
  <c r="G1101" i="1"/>
  <c r="G1927" i="1"/>
  <c r="G2145" i="1"/>
  <c r="G2867" i="1"/>
  <c r="G1134" i="1"/>
  <c r="G1227" i="1"/>
  <c r="G1540" i="1"/>
  <c r="G2150" i="1"/>
  <c r="G1153" i="1"/>
  <c r="G2152" i="1"/>
  <c r="G2153" i="1"/>
  <c r="G2154" i="1"/>
  <c r="G1284" i="1"/>
  <c r="G1260" i="1"/>
  <c r="G1222" i="1"/>
  <c r="G2158" i="1"/>
  <c r="G2159" i="1"/>
  <c r="G1231" i="1"/>
  <c r="G1232" i="1"/>
  <c r="G1234" i="1"/>
  <c r="G1235" i="1"/>
  <c r="G2164" i="1"/>
  <c r="G2165" i="1"/>
  <c r="G1262" i="1"/>
  <c r="G1132" i="1"/>
  <c r="G2168" i="1"/>
  <c r="G2169" i="1"/>
  <c r="G1135" i="1"/>
  <c r="G1253" i="1"/>
  <c r="G1255" i="1"/>
  <c r="G2173" i="1"/>
  <c r="G1104" i="1"/>
  <c r="G1201" i="1"/>
  <c r="G2176" i="1"/>
  <c r="G1263" i="1"/>
  <c r="G1264" i="1"/>
  <c r="G2179" i="1"/>
  <c r="G1112" i="1"/>
  <c r="G1167" i="1"/>
  <c r="G1113" i="1"/>
  <c r="G1115" i="1"/>
  <c r="G1116" i="1"/>
  <c r="G1168" i="1"/>
  <c r="G1169" i="1"/>
  <c r="G1117" i="1"/>
  <c r="G1119" i="1"/>
  <c r="G1120" i="1"/>
  <c r="G1121" i="1"/>
  <c r="G1122" i="1"/>
  <c r="G1137" i="1"/>
  <c r="G1366" i="1"/>
  <c r="G1367" i="1"/>
  <c r="G1216" i="1"/>
  <c r="G2196" i="1"/>
  <c r="G1476" i="1"/>
  <c r="G2198" i="1"/>
  <c r="G2199" i="1"/>
  <c r="G1368" i="1"/>
  <c r="G2201" i="1"/>
  <c r="G1183" i="1"/>
  <c r="G1265" i="1"/>
  <c r="G1157" i="1"/>
  <c r="G1158" i="1"/>
  <c r="G1142" i="1"/>
  <c r="G2207" i="1"/>
  <c r="G1271" i="1"/>
  <c r="G2209" i="1"/>
  <c r="G2210" i="1"/>
  <c r="G1204" i="1"/>
  <c r="G1682" i="1"/>
  <c r="G1365" i="1"/>
  <c r="G1205" i="1"/>
  <c r="G2215" i="1"/>
  <c r="G2382" i="1"/>
  <c r="G2217" i="1"/>
  <c r="G2218" i="1"/>
  <c r="G1165" i="1"/>
  <c r="G1388" i="1"/>
  <c r="G2221" i="1"/>
  <c r="G2222" i="1"/>
  <c r="G1683" i="1"/>
  <c r="G1171" i="1"/>
  <c r="G2225" i="1"/>
  <c r="G2226" i="1"/>
  <c r="G2227" i="1"/>
  <c r="G1285" i="1"/>
  <c r="G1355" i="1"/>
  <c r="G1274" i="1"/>
  <c r="G2231" i="1"/>
  <c r="G2232" i="1"/>
  <c r="G2233" i="1"/>
  <c r="G1307" i="1"/>
  <c r="G1220" i="1"/>
  <c r="G1356" i="1"/>
  <c r="G2237" i="1"/>
  <c r="G2238" i="1"/>
  <c r="G1345" i="1"/>
  <c r="G2030" i="1"/>
  <c r="G2031" i="1"/>
  <c r="G2242" i="1"/>
  <c r="G1247" i="1"/>
  <c r="G2274" i="1"/>
  <c r="G2245" i="1"/>
  <c r="G1331" i="1"/>
  <c r="G1257" i="1"/>
  <c r="G1258" i="1"/>
  <c r="G1210" i="1"/>
  <c r="G1211" i="1"/>
  <c r="G1238" i="1"/>
  <c r="G2252" i="1"/>
  <c r="G1180" i="1"/>
  <c r="G1333" i="1"/>
  <c r="G1499" i="1"/>
  <c r="G1278" i="1"/>
  <c r="G2257" i="1"/>
  <c r="G2258" i="1"/>
  <c r="G1194" i="1"/>
  <c r="G1589" i="1"/>
  <c r="G1525" i="1"/>
  <c r="G2262" i="1"/>
  <c r="G2263" i="1"/>
  <c r="G2264" i="1"/>
  <c r="G2032" i="1"/>
  <c r="G2266" i="1"/>
  <c r="G2220" i="1"/>
  <c r="G2268" i="1"/>
  <c r="G2269" i="1"/>
  <c r="G1960" i="1"/>
  <c r="G1458" i="1"/>
  <c r="G2272" i="1"/>
  <c r="G2276" i="1"/>
  <c r="G1684" i="1"/>
  <c r="G2275" i="1"/>
  <c r="G1685" i="1"/>
  <c r="G1461" i="1"/>
  <c r="G1242" i="1"/>
  <c r="G2279" i="1"/>
  <c r="G1421" i="1"/>
  <c r="G2281" i="1"/>
  <c r="G2282" i="1"/>
  <c r="G2137" i="1"/>
  <c r="G2182" i="1"/>
  <c r="G2033" i="1"/>
  <c r="G2286" i="1"/>
  <c r="G1377" i="1"/>
  <c r="G1286" i="1"/>
  <c r="G1289" i="1"/>
  <c r="G1293" i="1"/>
  <c r="G1295" i="1"/>
  <c r="G2292" i="1"/>
  <c r="G2277" i="1"/>
  <c r="G2294" i="1"/>
  <c r="G2295" i="1"/>
  <c r="G1350" i="1"/>
  <c r="G1313" i="1"/>
  <c r="G2298" i="1"/>
  <c r="G2299" i="1"/>
  <c r="G2300" i="1"/>
  <c r="G2301" i="1"/>
  <c r="G2302" i="1"/>
  <c r="G2303" i="1"/>
  <c r="G2278" i="1"/>
  <c r="G1585" i="1"/>
  <c r="G1244" i="1"/>
  <c r="G2307" i="1"/>
  <c r="G2308" i="1"/>
  <c r="G2309" i="1"/>
  <c r="G2310" i="1"/>
  <c r="G2311" i="1"/>
  <c r="G2312" i="1"/>
  <c r="G1344" i="1"/>
  <c r="G2314" i="1"/>
  <c r="G1947" i="1"/>
  <c r="G1911" i="1"/>
  <c r="G1632" i="1"/>
  <c r="G1636" i="1"/>
  <c r="G2319" i="1"/>
  <c r="G1483" i="1"/>
  <c r="G2321" i="1"/>
  <c r="G1674" i="1"/>
  <c r="G1386" i="1"/>
  <c r="G2324" i="1"/>
  <c r="G2325" i="1"/>
  <c r="G2326" i="1"/>
  <c r="G1913" i="1"/>
  <c r="G2280" i="1"/>
  <c r="G2329" i="1"/>
  <c r="G2330" i="1"/>
  <c r="G2331" i="1"/>
  <c r="G2332" i="1"/>
  <c r="G1623" i="1"/>
  <c r="G1669" i="1"/>
  <c r="G1259" i="1"/>
  <c r="G2336" i="1"/>
  <c r="G2034" i="1"/>
  <c r="G2338" i="1"/>
  <c r="G2339" i="1"/>
  <c r="G2340" i="1"/>
  <c r="G2341" i="1"/>
  <c r="G1543" i="1"/>
  <c r="G1687" i="1"/>
  <c r="G1487" i="1"/>
  <c r="G1690" i="1"/>
  <c r="G1691" i="1"/>
  <c r="G1692" i="1"/>
  <c r="G2183" i="1"/>
  <c r="G2349" i="1"/>
  <c r="G2350" i="1"/>
  <c r="G1949" i="1"/>
  <c r="G2352" i="1"/>
  <c r="G2353" i="1"/>
  <c r="G2389" i="1"/>
  <c r="G2355" i="1"/>
  <c r="G2356" i="1"/>
  <c r="G1914" i="1"/>
  <c r="G1268" i="1"/>
  <c r="G2359" i="1"/>
  <c r="G2360" i="1"/>
  <c r="G2361" i="1"/>
  <c r="G1465" i="1"/>
  <c r="G1892" i="1"/>
  <c r="G2364" i="1"/>
  <c r="G1467" i="1"/>
  <c r="G2366" i="1"/>
  <c r="G2283" i="1"/>
  <c r="Z2283" i="1" s="1"/>
  <c r="G1081" i="1"/>
  <c r="G1083" i="1"/>
  <c r="G2284" i="1"/>
  <c r="G2285" i="1"/>
  <c r="Z2285" i="1" s="1"/>
  <c r="G2287" i="1"/>
  <c r="G2288" i="1"/>
  <c r="G2289" i="1"/>
  <c r="G2290" i="1"/>
  <c r="G2291" i="1"/>
  <c r="G2293" i="1"/>
  <c r="G2296" i="1"/>
  <c r="G2297" i="1"/>
  <c r="G2304" i="1"/>
  <c r="G2305" i="1"/>
  <c r="Z2305" i="1" s="1"/>
  <c r="G2306" i="1"/>
  <c r="G2313" i="1"/>
  <c r="G2315" i="1"/>
  <c r="G2316" i="1"/>
  <c r="G1150" i="1"/>
  <c r="G1154" i="1"/>
  <c r="G2317" i="1"/>
  <c r="G2318" i="1"/>
  <c r="G2320" i="1"/>
  <c r="G2322" i="1"/>
  <c r="G2323" i="1"/>
  <c r="G2328" i="1"/>
  <c r="G2333" i="1"/>
  <c r="G2342" i="1"/>
  <c r="Z2342" i="1" s="1"/>
  <c r="G2343" i="1"/>
  <c r="G1186" i="1"/>
  <c r="G1291" i="1"/>
  <c r="G2344" i="1"/>
  <c r="G2345" i="1"/>
  <c r="G2346" i="1"/>
  <c r="G2347" i="1"/>
  <c r="G2348" i="1"/>
  <c r="G2351" i="1"/>
  <c r="G2354" i="1"/>
  <c r="G2357" i="1"/>
  <c r="Z2357" i="1" s="1"/>
  <c r="G2362" i="1"/>
  <c r="G2363" i="1"/>
  <c r="G2365" i="1"/>
  <c r="Z2365" i="1" s="1"/>
  <c r="G2367" i="1"/>
  <c r="G2368" i="1"/>
  <c r="G2369" i="1"/>
  <c r="G2370" i="1"/>
  <c r="Z2370" i="1" s="1"/>
  <c r="G2371" i="1"/>
  <c r="G2372" i="1"/>
  <c r="G2374" i="1"/>
  <c r="Z2374" i="1" s="1"/>
  <c r="G1149" i="1"/>
  <c r="G2376" i="1"/>
  <c r="G2377" i="1"/>
  <c r="G2378" i="1"/>
  <c r="G2381" i="1"/>
  <c r="G2383" i="1"/>
  <c r="G2384" i="1"/>
  <c r="G2385" i="1"/>
  <c r="Z2385" i="1" s="1"/>
  <c r="G2386" i="1"/>
  <c r="G2387" i="1"/>
  <c r="G2388" i="1"/>
  <c r="G2390" i="1"/>
  <c r="G2391" i="1"/>
  <c r="G2392" i="1"/>
  <c r="G2393" i="1"/>
  <c r="G2394" i="1"/>
  <c r="G2395" i="1"/>
  <c r="G2396" i="1"/>
  <c r="G2397" i="1"/>
  <c r="G2398" i="1"/>
  <c r="G2399" i="1"/>
  <c r="Z2399" i="1" s="1"/>
  <c r="G2400" i="1"/>
  <c r="G2401" i="1"/>
  <c r="G2402" i="1"/>
  <c r="Z2402" i="1" s="1"/>
  <c r="G2403" i="1"/>
  <c r="G2404" i="1"/>
  <c r="G2405" i="1"/>
  <c r="G2406" i="1"/>
  <c r="G2407" i="1"/>
  <c r="G2408" i="1"/>
  <c r="G2409" i="1"/>
  <c r="G2410" i="1"/>
  <c r="G2411" i="1"/>
  <c r="G2412" i="1"/>
  <c r="G2413" i="1"/>
  <c r="G2414" i="1"/>
  <c r="G2415" i="1"/>
  <c r="G2416" i="1"/>
  <c r="Z2416" i="1" s="1"/>
  <c r="G2417" i="1"/>
  <c r="G2418" i="1"/>
  <c r="G2419" i="1"/>
  <c r="G2420" i="1"/>
  <c r="G2421" i="1"/>
  <c r="G2422" i="1"/>
  <c r="G2423" i="1"/>
  <c r="G1239" i="1"/>
  <c r="G2424" i="1"/>
  <c r="Z2424" i="1" s="1"/>
  <c r="G2425" i="1"/>
  <c r="G2426" i="1"/>
  <c r="G2427" i="1"/>
  <c r="G2428" i="1"/>
  <c r="G2429" i="1"/>
  <c r="G2430" i="1"/>
  <c r="G2431" i="1"/>
  <c r="G2432" i="1"/>
  <c r="G1330" i="1"/>
  <c r="G2433" i="1"/>
  <c r="G1335" i="1"/>
  <c r="G1334"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1383" i="1"/>
  <c r="G2469" i="1"/>
  <c r="G2470" i="1"/>
  <c r="G2471" i="1"/>
  <c r="G2472" i="1"/>
  <c r="G2473" i="1"/>
  <c r="G2474" i="1"/>
  <c r="G2475" i="1"/>
  <c r="G2476" i="1"/>
  <c r="G2477" i="1"/>
  <c r="G2478" i="1"/>
  <c r="G2479" i="1"/>
  <c r="G2480" i="1"/>
  <c r="G2481" i="1"/>
  <c r="G2482" i="1"/>
  <c r="G2483" i="1"/>
  <c r="G2484" i="1"/>
  <c r="G2485" i="1"/>
  <c r="G1397" i="1"/>
  <c r="G1398" i="1"/>
  <c r="G2486" i="1"/>
  <c r="Z2486" i="1" s="1"/>
  <c r="G2487" i="1"/>
  <c r="Z2487" i="1" s="1"/>
  <c r="G2488" i="1"/>
  <c r="G1407" i="1"/>
  <c r="G2489" i="1"/>
  <c r="G2490" i="1"/>
  <c r="G2491" i="1"/>
  <c r="G2492" i="1"/>
  <c r="G2493" i="1"/>
  <c r="Z2493" i="1" s="1"/>
  <c r="G2494" i="1"/>
  <c r="G2495" i="1"/>
  <c r="G2496" i="1"/>
  <c r="G2497" i="1"/>
  <c r="G2498" i="1"/>
  <c r="G2499" i="1"/>
  <c r="G2500" i="1"/>
  <c r="Z2500" i="1" s="1"/>
  <c r="G2501" i="1"/>
  <c r="G2502" i="1"/>
  <c r="Z2502" i="1" s="1"/>
  <c r="G2503" i="1"/>
  <c r="G2504" i="1"/>
  <c r="G2505" i="1"/>
  <c r="G2506" i="1"/>
  <c r="G2507" i="1"/>
  <c r="G2508" i="1"/>
  <c r="G2509" i="1"/>
  <c r="G2510" i="1"/>
  <c r="G2511" i="1"/>
  <c r="G1613" i="1"/>
  <c r="G2512" i="1"/>
  <c r="G1425"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147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Z2562" i="1" s="1"/>
  <c r="G2563" i="1"/>
  <c r="G1484" i="1"/>
  <c r="G2564" i="1"/>
  <c r="G2565" i="1"/>
  <c r="G2566" i="1"/>
  <c r="G2567" i="1"/>
  <c r="G1490" i="1"/>
  <c r="G1617" i="1"/>
  <c r="G2568" i="1"/>
  <c r="G2569" i="1"/>
  <c r="G2570" i="1"/>
  <c r="G2571" i="1"/>
  <c r="G2572" i="1"/>
  <c r="G2573" i="1"/>
  <c r="G2574" i="1"/>
  <c r="G2575" i="1"/>
  <c r="Z2575" i="1" s="1"/>
  <c r="G1506" i="1"/>
  <c r="G2576" i="1"/>
  <c r="Z2576" i="1" s="1"/>
  <c r="G2577" i="1"/>
  <c r="G2578" i="1"/>
  <c r="G2579" i="1"/>
  <c r="G2580" i="1"/>
  <c r="G2581" i="1"/>
  <c r="G2582" i="1"/>
  <c r="G1510" i="1"/>
  <c r="G2583" i="1"/>
  <c r="G1498" i="1"/>
  <c r="G2584" i="1"/>
  <c r="G2585" i="1"/>
  <c r="G2586" i="1"/>
  <c r="G2587" i="1"/>
  <c r="Z2587" i="1" s="1"/>
  <c r="G2588" i="1"/>
  <c r="G2589" i="1"/>
  <c r="G2590" i="1"/>
  <c r="G2591" i="1"/>
  <c r="G2592" i="1"/>
  <c r="G2593" i="1"/>
  <c r="G2594" i="1"/>
  <c r="G2595" i="1"/>
  <c r="G2596" i="1"/>
  <c r="G2597" i="1"/>
  <c r="G2598" i="1"/>
  <c r="G2599" i="1"/>
  <c r="G2600" i="1"/>
  <c r="G2601" i="1"/>
  <c r="G1651" i="1"/>
  <c r="G2602" i="1"/>
  <c r="G2603" i="1"/>
  <c r="G2604" i="1"/>
  <c r="G2605" i="1"/>
  <c r="G2606" i="1"/>
  <c r="Z2606" i="1" s="1"/>
  <c r="G2607" i="1"/>
  <c r="G2608" i="1"/>
  <c r="G2609" i="1"/>
  <c r="G2610" i="1"/>
  <c r="Z2610" i="1" s="1"/>
  <c r="G1597" i="1"/>
  <c r="G2611" i="1"/>
  <c r="G2612" i="1"/>
  <c r="G2614" i="1"/>
  <c r="G2615" i="1"/>
  <c r="G2616" i="1"/>
  <c r="G2617" i="1"/>
  <c r="G2618" i="1"/>
  <c r="G2619" i="1"/>
  <c r="G2620" i="1"/>
  <c r="G2621" i="1"/>
  <c r="G2622" i="1"/>
  <c r="G2624" i="1"/>
  <c r="G2625" i="1"/>
  <c r="G2626" i="1"/>
  <c r="G2627" i="1"/>
  <c r="G2628" i="1"/>
  <c r="G2629" i="1"/>
  <c r="G2630" i="1"/>
  <c r="G2633" i="1"/>
  <c r="G2634" i="1"/>
  <c r="G2636" i="1"/>
  <c r="G1514" i="1"/>
  <c r="G2639" i="1"/>
  <c r="G2640" i="1"/>
  <c r="G2641" i="1"/>
  <c r="G2642" i="1"/>
  <c r="G1672" i="1"/>
  <c r="G2643" i="1"/>
  <c r="G2644" i="1"/>
  <c r="G2645" i="1"/>
  <c r="G2646" i="1"/>
  <c r="G2647" i="1"/>
  <c r="Z2647" i="1" s="1"/>
  <c r="G2648" i="1"/>
  <c r="Z2648" i="1" s="1"/>
  <c r="G2649" i="1"/>
  <c r="G2650" i="1"/>
  <c r="G2651" i="1"/>
  <c r="Z2651" i="1" s="1"/>
  <c r="G2652" i="1"/>
  <c r="G2653" i="1"/>
  <c r="G2654" i="1"/>
  <c r="G2655" i="1"/>
  <c r="G2656" i="1"/>
  <c r="G2657" i="1"/>
  <c r="G2658" i="1"/>
  <c r="G2659" i="1"/>
  <c r="Z2659" i="1" s="1"/>
  <c r="G2660" i="1"/>
  <c r="G2661" i="1"/>
  <c r="G1694" i="1"/>
  <c r="G2662" i="1"/>
  <c r="G2663" i="1"/>
  <c r="G2664" i="1"/>
  <c r="G2666" i="1"/>
  <c r="G2667" i="1"/>
  <c r="G2668" i="1"/>
  <c r="G2669" i="1"/>
  <c r="G2670" i="1"/>
  <c r="G2671" i="1"/>
  <c r="Z2671" i="1" s="1"/>
  <c r="G2672" i="1"/>
  <c r="Z2672" i="1" s="1"/>
  <c r="G2673" i="1"/>
  <c r="G2674" i="1"/>
  <c r="G2675" i="1"/>
  <c r="Z2675" i="1" s="1"/>
  <c r="G2676" i="1"/>
  <c r="G2677" i="1"/>
  <c r="G2678" i="1"/>
  <c r="G2679" i="1"/>
  <c r="Z2679" i="1" s="1"/>
  <c r="G2680" i="1"/>
  <c r="G2681" i="1"/>
  <c r="G2682" i="1"/>
  <c r="G2683" i="1"/>
  <c r="G2684" i="1"/>
  <c r="G2685" i="1"/>
  <c r="G2686" i="1"/>
  <c r="G2687" i="1"/>
  <c r="G1561" i="1"/>
  <c r="G2688" i="1"/>
  <c r="G1643" i="1"/>
  <c r="G2689" i="1"/>
  <c r="G2690" i="1"/>
  <c r="G2691" i="1"/>
  <c r="G2692" i="1"/>
  <c r="G2693" i="1"/>
  <c r="G2694" i="1"/>
  <c r="G2695" i="1"/>
  <c r="G2696" i="1"/>
  <c r="G2697" i="1"/>
  <c r="G2698" i="1"/>
  <c r="Z2698" i="1" s="1"/>
  <c r="G2699" i="1"/>
  <c r="Z2699" i="1" s="1"/>
  <c r="G2700" i="1"/>
  <c r="G2701" i="1"/>
  <c r="G2702" i="1"/>
  <c r="G2703" i="1"/>
  <c r="G2704" i="1"/>
  <c r="G2705" i="1"/>
  <c r="Z2705" i="1" s="1"/>
  <c r="G2706" i="1"/>
  <c r="G2707" i="1"/>
  <c r="G1562" i="1"/>
  <c r="G1610" i="1"/>
  <c r="G2708" i="1"/>
  <c r="G2709" i="1"/>
  <c r="G2710" i="1"/>
  <c r="G2711" i="1"/>
  <c r="G2712" i="1"/>
  <c r="G2713" i="1"/>
  <c r="G2714" i="1"/>
  <c r="G2715" i="1"/>
  <c r="G2716" i="1"/>
  <c r="Z2716" i="1" s="1"/>
  <c r="G2717" i="1"/>
  <c r="G2718" i="1"/>
  <c r="G2719" i="1"/>
  <c r="G2720" i="1"/>
  <c r="G2721" i="1"/>
  <c r="G2722" i="1"/>
  <c r="Z2722" i="1" s="1"/>
  <c r="G1717" i="1"/>
  <c r="G2723" i="1"/>
  <c r="Z2723" i="1" s="1"/>
  <c r="G1882" i="1"/>
  <c r="Z1882" i="1" s="1"/>
  <c r="G2724" i="1"/>
  <c r="Z2724" i="1" s="1"/>
  <c r="G2725" i="1"/>
  <c r="Z2725" i="1" s="1"/>
  <c r="G2726" i="1"/>
  <c r="G2727" i="1"/>
  <c r="Z2727" i="1" s="1"/>
  <c r="G2728" i="1"/>
  <c r="G2729" i="1"/>
  <c r="G2730" i="1"/>
  <c r="G1950" i="1"/>
  <c r="G2731" i="1"/>
  <c r="G2733" i="1"/>
  <c r="G2734" i="1"/>
  <c r="G2735" i="1"/>
  <c r="Z2735" i="1" s="1"/>
  <c r="G2738" i="1"/>
  <c r="Z2738" i="1" s="1"/>
  <c r="G2739" i="1"/>
  <c r="G2744" i="1"/>
  <c r="G2752" i="1"/>
  <c r="G2754" i="1"/>
  <c r="G2760" i="1"/>
  <c r="Z2760" i="1" s="1"/>
  <c r="G2770" i="1"/>
  <c r="Z2770" i="1" s="1"/>
  <c r="G2772" i="1"/>
  <c r="Z2772" i="1" s="1"/>
  <c r="G2773" i="1"/>
  <c r="Z2773" i="1" s="1"/>
  <c r="G2775" i="1"/>
  <c r="G2776" i="1"/>
  <c r="G2779" i="1"/>
  <c r="Z2779" i="1" s="1"/>
  <c r="G2780" i="1"/>
  <c r="Z2780" i="1" s="1"/>
  <c r="G2781" i="1"/>
  <c r="G2782" i="1"/>
  <c r="Z2782" i="1" s="1"/>
  <c r="G2788" i="1"/>
  <c r="Z2788" i="1" s="1"/>
  <c r="G2789" i="1"/>
  <c r="G2793" i="1"/>
  <c r="Z2793" i="1" s="1"/>
  <c r="G2794" i="1"/>
  <c r="Z2794" i="1" s="1"/>
  <c r="G2800" i="1"/>
  <c r="Z2800" i="1" s="1"/>
  <c r="G2801" i="1"/>
  <c r="G2802" i="1"/>
  <c r="G2805" i="1"/>
  <c r="G2808" i="1"/>
  <c r="Z2808" i="1" s="1"/>
  <c r="G2810" i="1"/>
  <c r="Z2810" i="1" s="1"/>
  <c r="G2812" i="1"/>
  <c r="Z2812" i="1" s="1"/>
  <c r="G2813" i="1"/>
  <c r="Z2813" i="1" s="1"/>
  <c r="G2817" i="1"/>
  <c r="Z2817" i="1" s="1"/>
  <c r="G2818" i="1"/>
  <c r="G2819" i="1"/>
  <c r="G2820" i="1"/>
  <c r="G2822" i="1"/>
  <c r="G2826" i="1"/>
  <c r="G2827" i="1"/>
  <c r="G2828" i="1"/>
  <c r="G2829" i="1"/>
  <c r="G2830" i="1"/>
  <c r="G2831" i="1"/>
  <c r="G2832" i="1"/>
  <c r="G2833" i="1"/>
  <c r="G1918" i="1"/>
  <c r="G2074" i="1"/>
  <c r="G2836" i="1"/>
  <c r="G2837" i="1"/>
  <c r="G2838" i="1"/>
  <c r="G2839" i="1"/>
  <c r="G2840" i="1"/>
  <c r="G2841" i="1"/>
  <c r="G2842" i="1"/>
  <c r="G2843" i="1"/>
  <c r="G2844" i="1"/>
  <c r="G2845" i="1"/>
  <c r="G2846" i="1"/>
  <c r="G2847" i="1"/>
  <c r="G577" i="1"/>
  <c r="G578" i="1"/>
  <c r="G2850" i="1"/>
  <c r="G757" i="1"/>
  <c r="G758" i="1"/>
  <c r="G817" i="1"/>
  <c r="G819" i="1"/>
  <c r="G995" i="1"/>
  <c r="G1089" i="1"/>
  <c r="G1401" i="1"/>
  <c r="G1403" i="1"/>
  <c r="G1410" i="1"/>
  <c r="G858" i="1"/>
  <c r="G1420" i="1"/>
  <c r="G861" i="1"/>
  <c r="G1056" i="1"/>
  <c r="G2864" i="1"/>
  <c r="G693" i="1"/>
  <c r="G1145" i="1"/>
  <c r="G1138" i="1"/>
  <c r="G2868" i="1"/>
  <c r="G2869" i="1"/>
  <c r="G3" i="1"/>
  <c r="G2" i="1"/>
  <c r="F2869" i="1"/>
  <c r="F2868" i="1"/>
  <c r="F1138" i="1"/>
  <c r="F1145" i="1"/>
  <c r="F693" i="1"/>
  <c r="F2864" i="1"/>
  <c r="F1056" i="1"/>
  <c r="F861" i="1"/>
  <c r="F1420" i="1"/>
  <c r="F858" i="1"/>
  <c r="F1410" i="1"/>
  <c r="F1403" i="1"/>
  <c r="F1401" i="1"/>
  <c r="F1089" i="1"/>
  <c r="F995" i="1"/>
  <c r="F819" i="1"/>
  <c r="F817" i="1"/>
  <c r="F758" i="1"/>
  <c r="F757" i="1"/>
  <c r="F2850" i="1"/>
  <c r="F578" i="1"/>
  <c r="F577" i="1"/>
  <c r="F2847" i="1"/>
  <c r="F2846" i="1"/>
  <c r="F2845" i="1"/>
  <c r="F2844" i="1"/>
  <c r="F2843" i="1"/>
  <c r="F2842" i="1"/>
  <c r="F2841" i="1"/>
  <c r="F2840" i="1"/>
  <c r="F2839" i="1"/>
  <c r="F2838" i="1"/>
  <c r="F2837" i="1"/>
  <c r="F2836" i="1"/>
  <c r="F2074" i="1"/>
  <c r="F1918" i="1"/>
  <c r="F2833" i="1"/>
  <c r="F2832" i="1"/>
  <c r="F2831" i="1"/>
  <c r="F2830" i="1"/>
  <c r="F2829" i="1"/>
  <c r="F2828" i="1"/>
  <c r="F2827" i="1"/>
  <c r="F2826" i="1"/>
  <c r="F2822" i="1"/>
  <c r="F2820" i="1"/>
  <c r="F2819" i="1"/>
  <c r="F2818" i="1"/>
  <c r="F2817" i="1"/>
  <c r="F2813" i="1"/>
  <c r="F2812" i="1"/>
  <c r="F2810" i="1"/>
  <c r="F2808" i="1"/>
  <c r="F2805" i="1"/>
  <c r="F2802" i="1"/>
  <c r="F2801" i="1"/>
  <c r="F2800" i="1"/>
  <c r="F2794" i="1"/>
  <c r="F2793" i="1"/>
  <c r="F2789" i="1"/>
  <c r="F2788" i="1"/>
  <c r="F2782" i="1"/>
  <c r="F2781" i="1"/>
  <c r="F2780" i="1"/>
  <c r="F2779" i="1"/>
  <c r="F2776" i="1"/>
  <c r="F2775" i="1"/>
  <c r="F2773" i="1"/>
  <c r="F2772" i="1"/>
  <c r="F2770" i="1"/>
  <c r="F2760" i="1"/>
  <c r="F2754" i="1"/>
  <c r="F2752" i="1"/>
  <c r="F2744" i="1"/>
  <c r="F2739" i="1"/>
  <c r="F2738" i="1"/>
  <c r="F2735" i="1"/>
  <c r="F2734" i="1"/>
  <c r="F2733" i="1"/>
  <c r="F2731" i="1"/>
  <c r="F1950" i="1"/>
  <c r="F2730" i="1"/>
  <c r="F2729" i="1"/>
  <c r="F2728" i="1"/>
  <c r="F2727" i="1"/>
  <c r="F2726" i="1"/>
  <c r="F2725" i="1"/>
  <c r="F2724" i="1"/>
  <c r="F1882" i="1"/>
  <c r="F2723" i="1"/>
  <c r="F1717" i="1"/>
  <c r="F2722" i="1"/>
  <c r="F2721" i="1"/>
  <c r="F2720" i="1"/>
  <c r="F2719" i="1"/>
  <c r="F2718" i="1"/>
  <c r="F2717" i="1"/>
  <c r="F2716" i="1"/>
  <c r="F2715" i="1"/>
  <c r="F2714" i="1"/>
  <c r="F2713" i="1"/>
  <c r="F2712" i="1"/>
  <c r="F2711" i="1"/>
  <c r="F2710" i="1"/>
  <c r="F2709" i="1"/>
  <c r="F2708" i="1"/>
  <c r="F1610" i="1"/>
  <c r="F1562" i="1"/>
  <c r="F2707" i="1"/>
  <c r="F2706" i="1"/>
  <c r="F2705" i="1"/>
  <c r="F2704" i="1"/>
  <c r="F2703" i="1"/>
  <c r="F2702" i="1"/>
  <c r="F2701" i="1"/>
  <c r="F2700" i="1"/>
  <c r="F2699" i="1"/>
  <c r="F2698" i="1"/>
  <c r="F2697" i="1"/>
  <c r="F2696" i="1"/>
  <c r="F2695" i="1"/>
  <c r="F2694" i="1"/>
  <c r="F2693" i="1"/>
  <c r="F2692" i="1"/>
  <c r="F2691" i="1"/>
  <c r="F2690" i="1"/>
  <c r="F2689" i="1"/>
  <c r="F1643" i="1"/>
  <c r="F2688" i="1"/>
  <c r="F1561" i="1"/>
  <c r="F2687" i="1"/>
  <c r="F2686" i="1"/>
  <c r="F2685" i="1"/>
  <c r="F2684" i="1"/>
  <c r="F2683" i="1"/>
  <c r="F2682" i="1"/>
  <c r="F2681" i="1"/>
  <c r="F2680" i="1"/>
  <c r="F2679" i="1"/>
  <c r="F2678" i="1"/>
  <c r="F2677" i="1"/>
  <c r="F2676" i="1"/>
  <c r="F2675" i="1"/>
  <c r="F2674" i="1"/>
  <c r="F2673" i="1"/>
  <c r="F2672" i="1"/>
  <c r="F2671" i="1"/>
  <c r="F2670" i="1"/>
  <c r="F2669" i="1"/>
  <c r="F2668" i="1"/>
  <c r="F2667" i="1"/>
  <c r="F2666" i="1"/>
  <c r="F2664" i="1"/>
  <c r="F2663" i="1"/>
  <c r="F2662" i="1"/>
  <c r="F1694" i="1"/>
  <c r="F2661" i="1"/>
  <c r="F2660" i="1"/>
  <c r="F2659" i="1"/>
  <c r="F2658" i="1"/>
  <c r="F2657" i="1"/>
  <c r="F2656" i="1"/>
  <c r="F2655" i="1"/>
  <c r="F2654" i="1"/>
  <c r="F2653" i="1"/>
  <c r="F2652" i="1"/>
  <c r="F2651" i="1"/>
  <c r="F2650" i="1"/>
  <c r="F2649" i="1"/>
  <c r="F2648" i="1"/>
  <c r="F2647" i="1"/>
  <c r="F2646" i="1"/>
  <c r="F2645" i="1"/>
  <c r="F2644" i="1"/>
  <c r="F2643" i="1"/>
  <c r="F1672" i="1"/>
  <c r="F2642" i="1"/>
  <c r="F2641" i="1"/>
  <c r="F2640" i="1"/>
  <c r="F2639" i="1"/>
  <c r="F1514" i="1"/>
  <c r="F2636" i="1"/>
  <c r="F2634" i="1"/>
  <c r="F2633" i="1"/>
  <c r="F2630" i="1"/>
  <c r="F2629" i="1"/>
  <c r="F2628" i="1"/>
  <c r="F2627" i="1"/>
  <c r="F2626" i="1"/>
  <c r="F2625" i="1"/>
  <c r="F2624" i="1"/>
  <c r="F2622" i="1"/>
  <c r="F2621" i="1"/>
  <c r="F2620" i="1"/>
  <c r="F2619" i="1"/>
  <c r="F2618" i="1"/>
  <c r="F2617" i="1"/>
  <c r="F2616" i="1"/>
  <c r="F2615" i="1"/>
  <c r="F2614" i="1"/>
  <c r="F2612" i="1"/>
  <c r="F2611" i="1"/>
  <c r="F1597" i="1"/>
  <c r="F2610" i="1"/>
  <c r="F2609" i="1"/>
  <c r="F2608" i="1"/>
  <c r="F2607" i="1"/>
  <c r="F2606" i="1"/>
  <c r="F2605" i="1"/>
  <c r="F2604" i="1"/>
  <c r="F2603" i="1"/>
  <c r="F2602" i="1"/>
  <c r="F1651" i="1"/>
  <c r="F2601" i="1"/>
  <c r="F2600" i="1"/>
  <c r="F2599" i="1"/>
  <c r="F2598" i="1"/>
  <c r="F2597" i="1"/>
  <c r="F2596" i="1"/>
  <c r="F2595" i="1"/>
  <c r="F2594" i="1"/>
  <c r="F2593" i="1"/>
  <c r="F2592" i="1"/>
  <c r="F2591" i="1"/>
  <c r="F2590" i="1"/>
  <c r="F2589" i="1"/>
  <c r="F2588" i="1"/>
  <c r="F2587" i="1"/>
  <c r="F2586" i="1"/>
  <c r="F2585" i="1"/>
  <c r="F2584" i="1"/>
  <c r="F1498" i="1"/>
  <c r="F2583" i="1"/>
  <c r="F1510" i="1"/>
  <c r="F2582" i="1"/>
  <c r="F2581" i="1"/>
  <c r="F2580" i="1"/>
  <c r="F2579" i="1"/>
  <c r="F2578" i="1"/>
  <c r="F2577" i="1"/>
  <c r="F2576" i="1"/>
  <c r="F1506" i="1"/>
  <c r="F2575" i="1"/>
  <c r="F2574" i="1"/>
  <c r="F2573" i="1"/>
  <c r="F2572" i="1"/>
  <c r="F2571" i="1"/>
  <c r="F2570" i="1"/>
  <c r="F2569" i="1"/>
  <c r="F2568" i="1"/>
  <c r="F1617" i="1"/>
  <c r="F1490" i="1"/>
  <c r="F2567" i="1"/>
  <c r="F2566" i="1"/>
  <c r="F2565" i="1"/>
  <c r="F2564" i="1"/>
  <c r="F1484" i="1"/>
  <c r="F2563" i="1"/>
  <c r="F2562" i="1"/>
  <c r="F2561" i="1"/>
  <c r="F2560" i="1"/>
  <c r="F2559" i="1"/>
  <c r="F2558" i="1"/>
  <c r="F2557" i="1"/>
  <c r="F2556" i="1"/>
  <c r="F2555" i="1"/>
  <c r="F2554" i="1"/>
  <c r="F2553" i="1"/>
  <c r="F2552" i="1"/>
  <c r="F2551" i="1"/>
  <c r="F2550" i="1"/>
  <c r="F2549" i="1"/>
  <c r="F2548" i="1"/>
  <c r="F2547" i="1"/>
  <c r="F2546" i="1"/>
  <c r="F2545" i="1"/>
  <c r="F2544" i="1"/>
  <c r="F2543" i="1"/>
  <c r="F2542" i="1"/>
  <c r="F2541" i="1"/>
  <c r="F2540" i="1"/>
  <c r="F2539" i="1"/>
  <c r="F2538" i="1"/>
  <c r="F1477" i="1"/>
  <c r="F2537" i="1"/>
  <c r="F2536" i="1"/>
  <c r="F2535" i="1"/>
  <c r="F2534" i="1"/>
  <c r="F2533" i="1"/>
  <c r="F2532" i="1"/>
  <c r="F2531" i="1"/>
  <c r="F2530" i="1"/>
  <c r="F2529" i="1"/>
  <c r="F2528" i="1"/>
  <c r="F2527" i="1"/>
  <c r="F2526" i="1"/>
  <c r="F2525" i="1"/>
  <c r="F2524" i="1"/>
  <c r="F2523" i="1"/>
  <c r="F2522" i="1"/>
  <c r="F2521" i="1"/>
  <c r="F2520" i="1"/>
  <c r="F2519" i="1"/>
  <c r="F2518" i="1"/>
  <c r="F2517" i="1"/>
  <c r="F2516" i="1"/>
  <c r="F2515" i="1"/>
  <c r="F2514" i="1"/>
  <c r="F2513" i="1"/>
  <c r="F1425" i="1"/>
  <c r="F2512" i="1"/>
  <c r="F1613"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1407" i="1"/>
  <c r="F2488" i="1"/>
  <c r="F2487" i="1"/>
  <c r="F2486" i="1"/>
  <c r="F1398" i="1"/>
  <c r="F1397" i="1"/>
  <c r="F2485" i="1"/>
  <c r="F2484" i="1"/>
  <c r="F2483" i="1"/>
  <c r="F2482" i="1"/>
  <c r="F2481" i="1"/>
  <c r="F2480" i="1"/>
  <c r="F2479" i="1"/>
  <c r="F2478" i="1"/>
  <c r="F2477" i="1"/>
  <c r="F2476" i="1"/>
  <c r="F2475" i="1"/>
  <c r="F2474" i="1"/>
  <c r="F2473" i="1"/>
  <c r="F2472" i="1"/>
  <c r="F2471" i="1"/>
  <c r="F2470" i="1"/>
  <c r="F2469" i="1"/>
  <c r="F1383" i="1"/>
  <c r="F2468"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1334" i="1"/>
  <c r="F1335" i="1"/>
  <c r="F2433" i="1"/>
  <c r="F1330" i="1"/>
  <c r="F2432" i="1"/>
  <c r="F2431" i="1"/>
  <c r="F2430" i="1"/>
  <c r="F2429" i="1"/>
  <c r="F2428" i="1"/>
  <c r="F2427" i="1"/>
  <c r="F2426" i="1"/>
  <c r="F2425" i="1"/>
  <c r="F2424" i="1"/>
  <c r="F123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8" i="1"/>
  <c r="F2387" i="1"/>
  <c r="F2386" i="1"/>
  <c r="F2385" i="1"/>
  <c r="F2384" i="1"/>
  <c r="F2383" i="1"/>
  <c r="F2381" i="1"/>
  <c r="F2378" i="1"/>
  <c r="F2377" i="1"/>
  <c r="F2376" i="1"/>
  <c r="F1149" i="1"/>
  <c r="F2374" i="1"/>
  <c r="F2372" i="1"/>
  <c r="F2371" i="1"/>
  <c r="F2370" i="1"/>
  <c r="F2369" i="1"/>
  <c r="F2368" i="1"/>
  <c r="F2367" i="1"/>
  <c r="F2365" i="1"/>
  <c r="F2363" i="1"/>
  <c r="F2362" i="1"/>
  <c r="F2357" i="1"/>
  <c r="F2354" i="1"/>
  <c r="F2351" i="1"/>
  <c r="F2348" i="1"/>
  <c r="F2347" i="1"/>
  <c r="F2346" i="1"/>
  <c r="F2345" i="1"/>
  <c r="F2344" i="1"/>
  <c r="F1291" i="1"/>
  <c r="F1186" i="1"/>
  <c r="F2343" i="1"/>
  <c r="F2342" i="1"/>
  <c r="F2333" i="1"/>
  <c r="F2328" i="1"/>
  <c r="F2323" i="1"/>
  <c r="F2322" i="1"/>
  <c r="F2320" i="1"/>
  <c r="F2318" i="1"/>
  <c r="F2317" i="1"/>
  <c r="F1154" i="1"/>
  <c r="F1150" i="1"/>
  <c r="F2316" i="1"/>
  <c r="F2315" i="1"/>
  <c r="F2313" i="1"/>
  <c r="F2306" i="1"/>
  <c r="F2305" i="1"/>
  <c r="F2304" i="1"/>
  <c r="F2297" i="1"/>
  <c r="F2296" i="1"/>
  <c r="F2293" i="1"/>
  <c r="F2291" i="1"/>
  <c r="F2290" i="1"/>
  <c r="F2289" i="1"/>
  <c r="F2288" i="1"/>
  <c r="F2287" i="1"/>
  <c r="F2285" i="1"/>
  <c r="F2284" i="1"/>
  <c r="F1083" i="1"/>
  <c r="F1081" i="1"/>
  <c r="F2283" i="1"/>
  <c r="F2366" i="1"/>
  <c r="F1467" i="1"/>
  <c r="F2364" i="1"/>
  <c r="F1892" i="1"/>
  <c r="F1465" i="1"/>
  <c r="F2361" i="1"/>
  <c r="F2360" i="1"/>
  <c r="F2359" i="1"/>
  <c r="F1268" i="1"/>
  <c r="F1914" i="1"/>
  <c r="F2356" i="1"/>
  <c r="F2355" i="1"/>
  <c r="F2389" i="1"/>
  <c r="F2353" i="1"/>
  <c r="F2352" i="1"/>
  <c r="F1949" i="1"/>
  <c r="F2350" i="1"/>
  <c r="F2349" i="1"/>
  <c r="F2183" i="1"/>
  <c r="F1692" i="1"/>
  <c r="F1691" i="1"/>
  <c r="F1690" i="1"/>
  <c r="F1487" i="1"/>
  <c r="F1687" i="1"/>
  <c r="F1543" i="1"/>
  <c r="F2341" i="1"/>
  <c r="F2340" i="1"/>
  <c r="F2339" i="1"/>
  <c r="F2338" i="1"/>
  <c r="F2034" i="1"/>
  <c r="F2336" i="1"/>
  <c r="F1259" i="1"/>
  <c r="F1669" i="1"/>
  <c r="F1623" i="1"/>
  <c r="F2332" i="1"/>
  <c r="F2331" i="1"/>
  <c r="F2330" i="1"/>
  <c r="F2329" i="1"/>
  <c r="F2280" i="1"/>
  <c r="F1913" i="1"/>
  <c r="F2326" i="1"/>
  <c r="F2325" i="1"/>
  <c r="F2324" i="1"/>
  <c r="F1386" i="1"/>
  <c r="F1674" i="1"/>
  <c r="F2321" i="1"/>
  <c r="F1483" i="1"/>
  <c r="F2319" i="1"/>
  <c r="F1636" i="1"/>
  <c r="F1632" i="1"/>
  <c r="F1911" i="1"/>
  <c r="F1947" i="1"/>
  <c r="F2314" i="1"/>
  <c r="F1344" i="1"/>
  <c r="F2312" i="1"/>
  <c r="F2311" i="1"/>
  <c r="F2310" i="1"/>
  <c r="F2309" i="1"/>
  <c r="F2308" i="1"/>
  <c r="F2307" i="1"/>
  <c r="F1244" i="1"/>
  <c r="F1585" i="1"/>
  <c r="F2278" i="1"/>
  <c r="F2303" i="1"/>
  <c r="F2302" i="1"/>
  <c r="F2301" i="1"/>
  <c r="F2300" i="1"/>
  <c r="F2299" i="1"/>
  <c r="F2298" i="1"/>
  <c r="F1313" i="1"/>
  <c r="F1350" i="1"/>
  <c r="F2295" i="1"/>
  <c r="F2294" i="1"/>
  <c r="F2277" i="1"/>
  <c r="F2292" i="1"/>
  <c r="F1295" i="1"/>
  <c r="F1293" i="1"/>
  <c r="F1289" i="1"/>
  <c r="F1286" i="1"/>
  <c r="F1377" i="1"/>
  <c r="F2286" i="1"/>
  <c r="F2033" i="1"/>
  <c r="F2182" i="1"/>
  <c r="F2137" i="1"/>
  <c r="F2282" i="1"/>
  <c r="F2281" i="1"/>
  <c r="F1421" i="1"/>
  <c r="F2279" i="1"/>
  <c r="F1242" i="1"/>
  <c r="F1461" i="1"/>
  <c r="F1685" i="1"/>
  <c r="F2275" i="1"/>
  <c r="F1684" i="1"/>
  <c r="F2276" i="1"/>
  <c r="F2272" i="1"/>
  <c r="F1458" i="1"/>
  <c r="F1960" i="1"/>
  <c r="F2269" i="1"/>
  <c r="F2268" i="1"/>
  <c r="F2220" i="1"/>
  <c r="F2266" i="1"/>
  <c r="F2032" i="1"/>
  <c r="F2264" i="1"/>
  <c r="F2263" i="1"/>
  <c r="F2262" i="1"/>
  <c r="F1525" i="1"/>
  <c r="F1589" i="1"/>
  <c r="F1194" i="1"/>
  <c r="F2258" i="1"/>
  <c r="F2257" i="1"/>
  <c r="F1278" i="1"/>
  <c r="F1499" i="1"/>
  <c r="F1333" i="1"/>
  <c r="F1180" i="1"/>
  <c r="F2252" i="1"/>
  <c r="F1238" i="1"/>
  <c r="F1211" i="1"/>
  <c r="F1210" i="1"/>
  <c r="F1258" i="1"/>
  <c r="F1257" i="1"/>
  <c r="F1331" i="1"/>
  <c r="F2245" i="1"/>
  <c r="F2274" i="1"/>
  <c r="F1247" i="1"/>
  <c r="F2242" i="1"/>
  <c r="F2031" i="1"/>
  <c r="F2030" i="1"/>
  <c r="F1345" i="1"/>
  <c r="F2238" i="1"/>
  <c r="F2237" i="1"/>
  <c r="F1356" i="1"/>
  <c r="F1220" i="1"/>
  <c r="F1307" i="1"/>
  <c r="F2233" i="1"/>
  <c r="F2232" i="1"/>
  <c r="F2231" i="1"/>
  <c r="F1274" i="1"/>
  <c r="F1355" i="1"/>
  <c r="F1285" i="1"/>
  <c r="F2227" i="1"/>
  <c r="F2226" i="1"/>
  <c r="F2225" i="1"/>
  <c r="F1171" i="1"/>
  <c r="F1683" i="1"/>
  <c r="F2222" i="1"/>
  <c r="F2221" i="1"/>
  <c r="F1388" i="1"/>
  <c r="F1165" i="1"/>
  <c r="F2218" i="1"/>
  <c r="F2217" i="1"/>
  <c r="F2382" i="1"/>
  <c r="F2215" i="1"/>
  <c r="F1205" i="1"/>
  <c r="F1365" i="1"/>
  <c r="F1682" i="1"/>
  <c r="F1204" i="1"/>
  <c r="F2210" i="1"/>
  <c r="F2209" i="1"/>
  <c r="F1271" i="1"/>
  <c r="F2207" i="1"/>
  <c r="F1142" i="1"/>
  <c r="F1158" i="1"/>
  <c r="F1157" i="1"/>
  <c r="F1265" i="1"/>
  <c r="F1183" i="1"/>
  <c r="F2201" i="1"/>
  <c r="F1368" i="1"/>
  <c r="F2199" i="1"/>
  <c r="F2198" i="1"/>
  <c r="F1476" i="1"/>
  <c r="F2196" i="1"/>
  <c r="F1216" i="1"/>
  <c r="F1367" i="1"/>
  <c r="F1366" i="1"/>
  <c r="F1137" i="1"/>
  <c r="F1122" i="1"/>
  <c r="F1121" i="1"/>
  <c r="F1120" i="1"/>
  <c r="F1119" i="1"/>
  <c r="F1117" i="1"/>
  <c r="F1169" i="1"/>
  <c r="F1168" i="1"/>
  <c r="F1116" i="1"/>
  <c r="F1115" i="1"/>
  <c r="F1113" i="1"/>
  <c r="F1167" i="1"/>
  <c r="F1112" i="1"/>
  <c r="F2179" i="1"/>
  <c r="F1264" i="1"/>
  <c r="F1263" i="1"/>
  <c r="F2176" i="1"/>
  <c r="F1201" i="1"/>
  <c r="F1104" i="1"/>
  <c r="F2173" i="1"/>
  <c r="F1255" i="1"/>
  <c r="F1253" i="1"/>
  <c r="F1135" i="1"/>
  <c r="F2169" i="1"/>
  <c r="F2168" i="1"/>
  <c r="F1132" i="1"/>
  <c r="F1262" i="1"/>
  <c r="F2165" i="1"/>
  <c r="F2164" i="1"/>
  <c r="F1235" i="1"/>
  <c r="F1234" i="1"/>
  <c r="F1232" i="1"/>
  <c r="F1231" i="1"/>
  <c r="F2159" i="1"/>
  <c r="F2158" i="1"/>
  <c r="F1222" i="1"/>
  <c r="F1260" i="1"/>
  <c r="F1284" i="1"/>
  <c r="F2154" i="1"/>
  <c r="F2153" i="1"/>
  <c r="F2152" i="1"/>
  <c r="F1153" i="1"/>
  <c r="F2150" i="1"/>
  <c r="F1540" i="1"/>
  <c r="F1227" i="1"/>
  <c r="F1134" i="1"/>
  <c r="F2867" i="1"/>
  <c r="F2145" i="1"/>
  <c r="F1927" i="1"/>
  <c r="F1101" i="1"/>
  <c r="F1206" i="1"/>
  <c r="F2141" i="1"/>
  <c r="F1093" i="1"/>
  <c r="F1092" i="1"/>
  <c r="F1681" i="1"/>
  <c r="F1680" i="1"/>
  <c r="F1080" i="1"/>
  <c r="F2273" i="1"/>
  <c r="F1252" i="1"/>
  <c r="F2327" i="1"/>
  <c r="F1208" i="1"/>
  <c r="F1678" i="1"/>
  <c r="F1179" i="1"/>
  <c r="F1676" i="1"/>
  <c r="F1256" i="1"/>
  <c r="F2127" i="1"/>
  <c r="F2126" i="1"/>
  <c r="F1213" i="1"/>
  <c r="F2124" i="1"/>
  <c r="F1921" i="1"/>
  <c r="F1219" i="1"/>
  <c r="F1230" i="1"/>
  <c r="F1195" i="1"/>
  <c r="F1140" i="1"/>
  <c r="F1243" i="1"/>
  <c r="F2117" i="1"/>
  <c r="F2116" i="1"/>
  <c r="F2115" i="1"/>
  <c r="F2114" i="1"/>
  <c r="F1267" i="1"/>
  <c r="F1077" i="1"/>
  <c r="F1178" i="1"/>
  <c r="F2110" i="1"/>
  <c r="F1177" i="1"/>
  <c r="F1166" i="1"/>
  <c r="F1197" i="1"/>
  <c r="F1196" i="1"/>
  <c r="F1170" i="1"/>
  <c r="F2104" i="1"/>
  <c r="F2103" i="1"/>
  <c r="F1300" i="1"/>
  <c r="F2101" i="1"/>
  <c r="F1577" i="1"/>
  <c r="F2099" i="1"/>
  <c r="F1163" i="1"/>
  <c r="F1161" i="1"/>
  <c r="F1185" i="1"/>
  <c r="F1564" i="1"/>
  <c r="F1036" i="1"/>
  <c r="F1107" i="1"/>
  <c r="F1133" i="1"/>
  <c r="F1124" i="1"/>
  <c r="F1209" i="1"/>
  <c r="F1919" i="1"/>
  <c r="F2088" i="1"/>
  <c r="F2087" i="1"/>
  <c r="F1224" i="1"/>
  <c r="F1228" i="1"/>
  <c r="F1123" i="1"/>
  <c r="F2083" i="1"/>
  <c r="F1042" i="1"/>
  <c r="F2081" i="1"/>
  <c r="F1100" i="1"/>
  <c r="F1172" i="1"/>
  <c r="F1221" i="1"/>
  <c r="F1246" i="1"/>
  <c r="F1097" i="1"/>
  <c r="F2075" i="1"/>
  <c r="F994" i="1"/>
  <c r="F1086" i="1"/>
  <c r="F2072" i="1"/>
  <c r="F1090" i="1"/>
  <c r="F1051" i="1"/>
  <c r="F986" i="1"/>
  <c r="F2068" i="1"/>
  <c r="F2067" i="1"/>
  <c r="F1079" i="1"/>
  <c r="F2065" i="1"/>
  <c r="F2064" i="1"/>
  <c r="F845" i="1"/>
  <c r="F1311" i="1"/>
  <c r="F2061" i="1"/>
  <c r="F987" i="1"/>
  <c r="F2059" i="1"/>
  <c r="F2058" i="1"/>
  <c r="F2057" i="1"/>
  <c r="F2056" i="1"/>
  <c r="F2055" i="1"/>
  <c r="F2054" i="1"/>
  <c r="F2053" i="1"/>
  <c r="F2052" i="1"/>
  <c r="F1054" i="1"/>
  <c r="F1034" i="1"/>
  <c r="F843" i="1"/>
  <c r="F952" i="1"/>
  <c r="F1091" i="1"/>
  <c r="F918" i="1"/>
  <c r="F1012" i="1"/>
  <c r="F864" i="1"/>
  <c r="F1073" i="1"/>
  <c r="F880" i="1"/>
  <c r="F1082" i="1"/>
  <c r="F997" i="1"/>
  <c r="F924" i="1"/>
  <c r="F1050" i="1"/>
  <c r="F774" i="1"/>
  <c r="F863" i="1"/>
  <c r="F985" i="1"/>
  <c r="F773" i="1"/>
  <c r="F917" i="1"/>
  <c r="F916" i="1"/>
  <c r="F826" i="1"/>
  <c r="F787" i="1"/>
  <c r="F2271" i="1"/>
  <c r="F2028" i="1"/>
  <c r="F2027" i="1"/>
  <c r="F2026" i="1"/>
  <c r="F1087" i="1"/>
  <c r="F844" i="1"/>
  <c r="F839" i="1"/>
  <c r="F2022" i="1"/>
  <c r="F827" i="1"/>
  <c r="F778" i="1"/>
  <c r="F1058" i="1"/>
  <c r="F893" i="1"/>
  <c r="F2017" i="1"/>
  <c r="F1675" i="1"/>
  <c r="F927" i="1"/>
  <c r="F925" i="1"/>
  <c r="F968" i="1"/>
  <c r="F1094" i="1"/>
  <c r="F1044" i="1"/>
  <c r="F2270" i="1"/>
  <c r="F2267" i="1"/>
  <c r="F2637" i="1"/>
  <c r="F2265" i="1"/>
  <c r="F2261" i="1"/>
  <c r="F2260" i="1"/>
  <c r="F1152" i="1"/>
  <c r="F2635" i="1"/>
  <c r="F2638" i="1"/>
  <c r="F2259" i="1"/>
  <c r="F2256" i="1"/>
  <c r="F2255" i="1"/>
  <c r="F2632" i="1"/>
  <c r="F2631" i="1"/>
  <c r="F2254" i="1"/>
  <c r="F2253" i="1"/>
  <c r="F2251" i="1"/>
  <c r="F1993" i="1"/>
  <c r="F2250" i="1"/>
  <c r="F2249" i="1"/>
  <c r="F2248" i="1"/>
  <c r="F2665" i="1"/>
  <c r="F2247" i="1"/>
  <c r="F2246" i="1"/>
  <c r="F2244" i="1"/>
  <c r="F2243" i="1"/>
  <c r="F2241" i="1"/>
  <c r="F2239" i="1"/>
  <c r="F1052" i="1"/>
  <c r="F2236" i="1"/>
  <c r="F2235" i="1"/>
  <c r="F2234" i="1"/>
  <c r="F2230" i="1"/>
  <c r="F2229" i="1"/>
  <c r="F2228" i="1"/>
  <c r="F2623" i="1"/>
  <c r="F2224" i="1"/>
  <c r="F2223" i="1"/>
  <c r="F2219" i="1"/>
  <c r="F772" i="1"/>
  <c r="F2216" i="1"/>
  <c r="F2214" i="1"/>
  <c r="F2213" i="1"/>
  <c r="F2212" i="1"/>
  <c r="F2211" i="1"/>
  <c r="F2208" i="1"/>
  <c r="F2206" i="1"/>
  <c r="F2205" i="1"/>
  <c r="F2204" i="1"/>
  <c r="F2203" i="1"/>
  <c r="F786" i="1"/>
  <c r="F2202" i="1"/>
  <c r="F2613" i="1"/>
  <c r="F2200" i="1"/>
  <c r="F2197" i="1"/>
  <c r="F2195" i="1"/>
  <c r="F2194" i="1"/>
  <c r="F2193" i="1"/>
  <c r="F2192" i="1"/>
  <c r="F2191" i="1"/>
  <c r="F2190" i="1"/>
  <c r="F785" i="1"/>
  <c r="F2189" i="1"/>
  <c r="F2188" i="1"/>
  <c r="F2187" i="1"/>
  <c r="F2186" i="1"/>
  <c r="F2185" i="1"/>
  <c r="F2184" i="1"/>
  <c r="F2181" i="1"/>
  <c r="F2180" i="1"/>
  <c r="F2178" i="1"/>
  <c r="F2177" i="1"/>
  <c r="F841" i="1"/>
  <c r="F2175" i="1"/>
  <c r="F2174" i="1"/>
  <c r="F2172" i="1"/>
  <c r="F2170" i="1"/>
  <c r="F2167" i="1"/>
  <c r="F2166" i="1"/>
  <c r="F2163" i="1"/>
  <c r="F2162" i="1"/>
  <c r="F2161" i="1"/>
  <c r="F2157" i="1"/>
  <c r="F1067" i="1"/>
  <c r="F2156" i="1"/>
  <c r="F2155" i="1"/>
  <c r="F2151" i="1"/>
  <c r="F2149" i="1"/>
  <c r="F2148" i="1"/>
  <c r="F2147" i="1"/>
  <c r="F2146" i="1"/>
  <c r="F2144" i="1"/>
  <c r="F2143" i="1"/>
  <c r="F2142" i="1"/>
  <c r="F954" i="1"/>
  <c r="F2140" i="1"/>
  <c r="F2139" i="1"/>
  <c r="F2138" i="1"/>
  <c r="F2136" i="1"/>
  <c r="F2135" i="1"/>
  <c r="F2134" i="1"/>
  <c r="F2133" i="1"/>
  <c r="F2132" i="1"/>
  <c r="F2131" i="1"/>
  <c r="F2130" i="1"/>
  <c r="F788" i="1"/>
  <c r="F2129" i="1"/>
  <c r="F2128" i="1"/>
  <c r="F2125" i="1"/>
  <c r="F2123" i="1"/>
  <c r="F2122" i="1"/>
  <c r="F2121" i="1"/>
  <c r="F2120" i="1"/>
  <c r="F2119" i="1"/>
  <c r="F2118" i="1"/>
  <c r="F2113" i="1"/>
  <c r="F1894" i="1"/>
  <c r="F2112" i="1"/>
  <c r="F2111" i="1"/>
  <c r="F2109" i="1"/>
  <c r="F2108" i="1"/>
  <c r="F2107" i="1"/>
  <c r="F2106" i="1"/>
  <c r="F2105" i="1"/>
  <c r="F2102" i="1"/>
  <c r="F2100" i="1"/>
  <c r="F2098" i="1"/>
  <c r="F771" i="1"/>
  <c r="F2097" i="1"/>
  <c r="F2096" i="1"/>
  <c r="F2095" i="1"/>
  <c r="F2094" i="1"/>
  <c r="F2093" i="1"/>
  <c r="F2092" i="1"/>
  <c r="F2091" i="1"/>
  <c r="F2090" i="1"/>
  <c r="F2089" i="1"/>
  <c r="F2086" i="1"/>
  <c r="F770" i="1"/>
  <c r="F2085" i="1"/>
  <c r="F2084" i="1"/>
  <c r="F2082" i="1"/>
  <c r="F2080" i="1"/>
  <c r="F2079" i="1"/>
  <c r="F2078" i="1"/>
  <c r="F2077" i="1"/>
  <c r="F2076" i="1"/>
  <c r="F2073" i="1"/>
  <c r="F2071" i="1"/>
  <c r="F1861" i="1"/>
  <c r="F2070" i="1"/>
  <c r="F2069" i="1"/>
  <c r="F2066" i="1"/>
  <c r="F2063" i="1"/>
  <c r="F2062" i="1"/>
  <c r="F2060" i="1"/>
  <c r="F2051" i="1"/>
  <c r="F2050" i="1"/>
  <c r="F2049" i="1"/>
  <c r="F2048" i="1"/>
  <c r="F934" i="1"/>
  <c r="F2047" i="1"/>
  <c r="F2046" i="1"/>
  <c r="F2045" i="1"/>
  <c r="F2043" i="1"/>
  <c r="F2042" i="1"/>
  <c r="F2041" i="1"/>
  <c r="F2040" i="1"/>
  <c r="F2039" i="1"/>
  <c r="F2038" i="1"/>
  <c r="F2036" i="1"/>
  <c r="F655" i="1"/>
  <c r="F2025" i="1"/>
  <c r="F2024" i="1"/>
  <c r="F2023" i="1"/>
  <c r="F2021" i="1"/>
  <c r="F2020" i="1"/>
  <c r="F2019" i="1"/>
  <c r="F2018" i="1"/>
  <c r="F2016" i="1"/>
  <c r="F2015" i="1"/>
  <c r="F2013" i="1"/>
  <c r="F711" i="1"/>
  <c r="F2011" i="1"/>
  <c r="F2010" i="1"/>
  <c r="F2009" i="1"/>
  <c r="F2008" i="1"/>
  <c r="F2007" i="1"/>
  <c r="F2006" i="1"/>
  <c r="F2005" i="1"/>
  <c r="F2004" i="1"/>
  <c r="F2003" i="1"/>
  <c r="F2002" i="1"/>
  <c r="F1078" i="1"/>
  <c r="F2001" i="1"/>
  <c r="F2000" i="1"/>
  <c r="F1999" i="1"/>
  <c r="F1998" i="1"/>
  <c r="F1997" i="1"/>
  <c r="F1996" i="1"/>
  <c r="F1995" i="1"/>
  <c r="F1992" i="1"/>
  <c r="F1991" i="1"/>
  <c r="F1990" i="1"/>
  <c r="F761" i="1"/>
  <c r="F1989" i="1"/>
  <c r="F1987" i="1"/>
  <c r="F1986" i="1"/>
  <c r="F1985" i="1"/>
  <c r="F1983" i="1"/>
  <c r="F1982" i="1"/>
  <c r="F1981" i="1"/>
  <c r="F1980" i="1"/>
  <c r="F1979" i="1"/>
  <c r="F1978" i="1"/>
  <c r="F768" i="1"/>
  <c r="F1977" i="1"/>
  <c r="F1976" i="1"/>
  <c r="F1975" i="1"/>
  <c r="F1974" i="1"/>
  <c r="F1973" i="1"/>
  <c r="F1972" i="1"/>
  <c r="F1970" i="1"/>
  <c r="F1969" i="1"/>
  <c r="F1967" i="1"/>
  <c r="F1966" i="1"/>
  <c r="F767" i="1"/>
  <c r="F1965" i="1"/>
  <c r="F1964" i="1"/>
  <c r="F1963" i="1"/>
  <c r="F1962" i="1"/>
  <c r="F1961" i="1"/>
  <c r="F1959" i="1"/>
  <c r="F1958" i="1"/>
  <c r="F1957" i="1"/>
  <c r="F1956" i="1"/>
  <c r="F1955" i="1"/>
  <c r="F955" i="1"/>
  <c r="F1954" i="1"/>
  <c r="F1953" i="1"/>
  <c r="F1952" i="1"/>
  <c r="F1951" i="1"/>
  <c r="F1948" i="1"/>
  <c r="F1946" i="1"/>
  <c r="F1945" i="1"/>
  <c r="F1944" i="1"/>
  <c r="F1943" i="1"/>
  <c r="F1942" i="1"/>
  <c r="F777" i="1"/>
  <c r="F1941" i="1"/>
  <c r="F1940" i="1"/>
  <c r="F1939" i="1"/>
  <c r="F1938" i="1"/>
  <c r="F1937" i="1"/>
  <c r="F1936" i="1"/>
  <c r="F1935" i="1"/>
  <c r="F1934" i="1"/>
  <c r="F1933" i="1"/>
  <c r="F1932" i="1"/>
  <c r="F1751" i="1"/>
  <c r="F1931" i="1"/>
  <c r="F1930" i="1"/>
  <c r="F1929" i="1"/>
  <c r="F1928" i="1"/>
  <c r="F1926" i="1"/>
  <c r="F1925" i="1"/>
  <c r="F1924" i="1"/>
  <c r="F1923" i="1"/>
  <c r="F1922" i="1"/>
  <c r="F1920" i="1"/>
  <c r="F656" i="1"/>
  <c r="F1917" i="1"/>
  <c r="F1916" i="1"/>
  <c r="F1915" i="1"/>
  <c r="F1912" i="1"/>
  <c r="F1910" i="1"/>
  <c r="F1909" i="1"/>
  <c r="F1908" i="1"/>
  <c r="F1907" i="1"/>
  <c r="F1906" i="1"/>
  <c r="F1905" i="1"/>
  <c r="F658" i="1"/>
  <c r="F1904" i="1"/>
  <c r="F1903" i="1"/>
  <c r="F1902" i="1"/>
  <c r="F1901" i="1"/>
  <c r="F1900" i="1"/>
  <c r="F1899" i="1"/>
  <c r="F1898" i="1"/>
  <c r="F1897" i="1"/>
  <c r="F1896" i="1"/>
  <c r="F1895" i="1"/>
  <c r="F1066" i="1"/>
  <c r="F1893" i="1"/>
  <c r="F1891" i="1"/>
  <c r="F1890" i="1"/>
  <c r="F1889" i="1"/>
  <c r="F1888" i="1"/>
  <c r="F1887" i="1"/>
  <c r="F1886" i="1"/>
  <c r="F1885" i="1"/>
  <c r="F1884" i="1"/>
  <c r="F1883" i="1"/>
  <c r="F873" i="1"/>
  <c r="F1881" i="1"/>
  <c r="F1880" i="1"/>
  <c r="F1879" i="1"/>
  <c r="F1878" i="1"/>
  <c r="F1877" i="1"/>
  <c r="F1876" i="1"/>
  <c r="F1875" i="1"/>
  <c r="F1874" i="1"/>
  <c r="F1873" i="1"/>
  <c r="F1872" i="1"/>
  <c r="F1175" i="1"/>
  <c r="F1871" i="1"/>
  <c r="F1870" i="1"/>
  <c r="F1869" i="1"/>
  <c r="F1868" i="1"/>
  <c r="F1867" i="1"/>
  <c r="F1866" i="1"/>
  <c r="F1865" i="1"/>
  <c r="F1864" i="1"/>
  <c r="F1863" i="1"/>
  <c r="F1862" i="1"/>
  <c r="F1098" i="1"/>
  <c r="F1860" i="1"/>
  <c r="F1859" i="1"/>
  <c r="F1858" i="1"/>
  <c r="F1857" i="1"/>
  <c r="F1856" i="1"/>
  <c r="F1855" i="1"/>
  <c r="F1852" i="1"/>
  <c r="F1851" i="1"/>
  <c r="F1850" i="1"/>
  <c r="F1849" i="1"/>
  <c r="F892" i="1"/>
  <c r="F1848" i="1"/>
  <c r="F1847" i="1"/>
  <c r="F1846" i="1"/>
  <c r="F1845" i="1"/>
  <c r="F1844" i="1"/>
  <c r="F1843" i="1"/>
  <c r="F1842" i="1"/>
  <c r="F1841" i="1"/>
  <c r="F1840" i="1"/>
  <c r="F1839" i="1"/>
  <c r="F923" i="1"/>
  <c r="F1838" i="1"/>
  <c r="F1837" i="1"/>
  <c r="F1836" i="1"/>
  <c r="F1835" i="1"/>
  <c r="F1834" i="1"/>
  <c r="F1833" i="1"/>
  <c r="F1832" i="1"/>
  <c r="F1831" i="1"/>
  <c r="F1830" i="1"/>
  <c r="F1829" i="1"/>
  <c r="F780" i="1"/>
  <c r="F1828" i="1"/>
  <c r="F1827" i="1"/>
  <c r="F1825" i="1"/>
  <c r="F1824" i="1"/>
  <c r="F1823" i="1"/>
  <c r="F1822" i="1"/>
  <c r="F1821" i="1"/>
  <c r="F1820" i="1"/>
  <c r="F1819" i="1"/>
  <c r="F1818" i="1"/>
  <c r="F1011" i="1"/>
  <c r="F1817" i="1"/>
  <c r="F1816" i="1"/>
  <c r="F1815" i="1"/>
  <c r="F1814" i="1"/>
  <c r="F1813" i="1"/>
  <c r="F1812" i="1"/>
  <c r="F1811" i="1"/>
  <c r="F1810" i="1"/>
  <c r="F1809" i="1"/>
  <c r="F1808" i="1"/>
  <c r="F1223" i="1"/>
  <c r="F1807" i="1"/>
  <c r="F1806" i="1"/>
  <c r="F1805" i="1"/>
  <c r="F1804" i="1"/>
  <c r="F1803" i="1"/>
  <c r="F1802" i="1"/>
  <c r="F1801" i="1"/>
  <c r="F1800" i="1"/>
  <c r="F1799" i="1"/>
  <c r="F2335" i="1"/>
  <c r="F832" i="1"/>
  <c r="F2379" i="1"/>
  <c r="F2334" i="1"/>
  <c r="F1798" i="1"/>
  <c r="F1797" i="1"/>
  <c r="F1796" i="1"/>
  <c r="F1795" i="1"/>
  <c r="F1794" i="1"/>
  <c r="F1792" i="1"/>
  <c r="F1791" i="1"/>
  <c r="F1790" i="1"/>
  <c r="F630" i="1"/>
  <c r="F1789" i="1"/>
  <c r="F1788" i="1"/>
  <c r="F1787" i="1"/>
  <c r="F1786" i="1"/>
  <c r="F1785" i="1"/>
  <c r="F1784" i="1"/>
  <c r="F1783" i="1"/>
  <c r="F1782" i="1"/>
  <c r="F1781" i="1"/>
  <c r="F1780" i="1"/>
  <c r="F1029" i="1"/>
  <c r="F1779" i="1"/>
  <c r="F1778" i="1"/>
  <c r="F1777" i="1"/>
  <c r="F1776" i="1"/>
  <c r="F1775" i="1"/>
  <c r="F1774" i="1"/>
  <c r="F1773" i="1"/>
  <c r="F1772" i="1"/>
  <c r="F1771" i="1"/>
  <c r="F1770" i="1"/>
  <c r="F756" i="1"/>
  <c r="F2358" i="1"/>
  <c r="F1768" i="1"/>
  <c r="F1767" i="1"/>
  <c r="F1766" i="1"/>
  <c r="F1765" i="1"/>
  <c r="F1764" i="1"/>
  <c r="F1763" i="1"/>
  <c r="F1762" i="1"/>
  <c r="F1761" i="1"/>
  <c r="F1760" i="1"/>
  <c r="F1575" i="1"/>
  <c r="F1759" i="1"/>
  <c r="F1758" i="1"/>
  <c r="F1757" i="1"/>
  <c r="F1756" i="1"/>
  <c r="F1755" i="1"/>
  <c r="F1754" i="1"/>
  <c r="F1753" i="1"/>
  <c r="F1752" i="1"/>
  <c r="F1750" i="1"/>
  <c r="F1749" i="1"/>
  <c r="F692" i="1"/>
  <c r="F1748" i="1"/>
  <c r="F1747" i="1"/>
  <c r="F1746" i="1"/>
  <c r="F1745" i="1"/>
  <c r="F1744" i="1"/>
  <c r="F1743" i="1"/>
  <c r="F1742" i="1"/>
  <c r="F1741" i="1"/>
  <c r="F1740" i="1"/>
  <c r="F1739" i="1"/>
  <c r="F1553" i="1"/>
  <c r="F1738" i="1"/>
  <c r="F1737" i="1"/>
  <c r="F1736" i="1"/>
  <c r="F1735" i="1"/>
  <c r="F2240" i="1"/>
  <c r="F1734" i="1"/>
  <c r="F1733" i="1"/>
  <c r="F1732" i="1"/>
  <c r="F1731" i="1"/>
  <c r="F1730" i="1"/>
  <c r="F1542" i="1"/>
  <c r="F1729" i="1"/>
  <c r="F1728" i="1"/>
  <c r="F1727" i="1"/>
  <c r="F1726" i="1"/>
  <c r="F1725" i="1"/>
  <c r="F1724" i="1"/>
  <c r="F1723" i="1"/>
  <c r="F1722" i="1"/>
  <c r="F1721" i="1"/>
  <c r="F1720" i="1"/>
  <c r="F707" i="1"/>
  <c r="F1718" i="1"/>
  <c r="F1716" i="1"/>
  <c r="F1715" i="1"/>
  <c r="F1714" i="1"/>
  <c r="F1713" i="1"/>
  <c r="F1712" i="1"/>
  <c r="F1711" i="1"/>
  <c r="F1710" i="1"/>
  <c r="F1709" i="1"/>
  <c r="F1708" i="1"/>
  <c r="F651" i="1"/>
  <c r="F1707" i="1"/>
  <c r="F1706" i="1"/>
  <c r="F1705" i="1"/>
  <c r="F1704" i="1"/>
  <c r="F1703" i="1"/>
  <c r="F1702" i="1"/>
  <c r="F1701" i="1"/>
  <c r="F1700" i="1"/>
  <c r="F1699" i="1"/>
  <c r="F1698" i="1"/>
  <c r="F953" i="1"/>
  <c r="F1697" i="1"/>
  <c r="F1696" i="1"/>
  <c r="F1695" i="1"/>
  <c r="F1693" i="1"/>
  <c r="F1689" i="1"/>
  <c r="F1688" i="1"/>
  <c r="F1686" i="1"/>
  <c r="F1679" i="1"/>
  <c r="F1677" i="1"/>
  <c r="F1673" i="1"/>
  <c r="F679" i="1"/>
  <c r="F1671" i="1"/>
  <c r="F1670" i="1"/>
  <c r="F1668" i="1"/>
  <c r="F1667" i="1"/>
  <c r="F1666" i="1"/>
  <c r="F1665" i="1"/>
  <c r="F1664" i="1"/>
  <c r="F1663" i="1"/>
  <c r="F1662" i="1"/>
  <c r="F2171" i="1"/>
  <c r="F649" i="1"/>
  <c r="F1661" i="1"/>
  <c r="F1660" i="1"/>
  <c r="F1659" i="1"/>
  <c r="F1658" i="1"/>
  <c r="F1657" i="1"/>
  <c r="F1656" i="1"/>
  <c r="F1655" i="1"/>
  <c r="F1654" i="1"/>
  <c r="F1653" i="1"/>
  <c r="F1652" i="1"/>
  <c r="F647" i="1"/>
  <c r="F2160" i="1"/>
  <c r="F1650" i="1"/>
  <c r="F1649" i="1"/>
  <c r="F1648" i="1"/>
  <c r="F1647" i="1"/>
  <c r="F1646" i="1"/>
  <c r="F1645" i="1"/>
  <c r="F1644" i="1"/>
  <c r="F1642" i="1"/>
  <c r="F1641" i="1"/>
  <c r="F646" i="1"/>
  <c r="F1640" i="1"/>
  <c r="F1639" i="1"/>
  <c r="F1638" i="1"/>
  <c r="F2380" i="1"/>
  <c r="F1637" i="1"/>
  <c r="F1635" i="1"/>
  <c r="F1634" i="1"/>
  <c r="F1633" i="1"/>
  <c r="F1631" i="1"/>
  <c r="F1630" i="1"/>
  <c r="F891" i="1"/>
  <c r="F1629" i="1"/>
  <c r="F1628" i="1"/>
  <c r="F1627" i="1"/>
  <c r="F1626" i="1"/>
  <c r="F1625" i="1"/>
  <c r="F1624" i="1"/>
  <c r="F1622" i="1"/>
  <c r="F1621" i="1"/>
  <c r="F1620" i="1"/>
  <c r="F1619" i="1"/>
  <c r="F943" i="1"/>
  <c r="F1618" i="1"/>
  <c r="F1616" i="1"/>
  <c r="F1615" i="1"/>
  <c r="F1614" i="1"/>
  <c r="F1612" i="1"/>
  <c r="F1611" i="1"/>
  <c r="F1609" i="1"/>
  <c r="F1608" i="1"/>
  <c r="F1607" i="1"/>
  <c r="F1606" i="1"/>
  <c r="F1432" i="1"/>
  <c r="F1605" i="1"/>
  <c r="F1604" i="1"/>
  <c r="F1603" i="1"/>
  <c r="F1602" i="1"/>
  <c r="F1601" i="1"/>
  <c r="F1600" i="1"/>
  <c r="F1599" i="1"/>
  <c r="F1598" i="1"/>
  <c r="F1596" i="1"/>
  <c r="F1595" i="1"/>
  <c r="F914" i="1"/>
  <c r="F1594" i="1"/>
  <c r="F1593" i="1"/>
  <c r="F1592" i="1"/>
  <c r="F1591" i="1"/>
  <c r="F1590" i="1"/>
  <c r="F1588" i="1"/>
  <c r="F1587" i="1"/>
  <c r="F1586" i="1"/>
  <c r="F1584" i="1"/>
  <c r="F1583" i="1"/>
  <c r="F714" i="1"/>
  <c r="F1582" i="1"/>
  <c r="F1581" i="1"/>
  <c r="F1580" i="1"/>
  <c r="F1579" i="1"/>
  <c r="F1578" i="1"/>
  <c r="F1576" i="1"/>
  <c r="F1574" i="1"/>
  <c r="F1573" i="1"/>
  <c r="F1572" i="1"/>
  <c r="F1571" i="1"/>
  <c r="F713" i="1"/>
  <c r="F1570" i="1"/>
  <c r="F2373" i="1"/>
  <c r="F1569" i="1"/>
  <c r="F1568" i="1"/>
  <c r="F1567" i="1"/>
  <c r="F1566" i="1"/>
  <c r="F2337" i="1"/>
  <c r="F1565" i="1"/>
  <c r="F1563" i="1"/>
  <c r="F1560" i="1"/>
  <c r="F967" i="1"/>
  <c r="F1559" i="1"/>
  <c r="F1558" i="1"/>
  <c r="F1557" i="1"/>
  <c r="F1556" i="1"/>
  <c r="F1555" i="1"/>
  <c r="F1554" i="1"/>
  <c r="F1552" i="1"/>
  <c r="F1551" i="1"/>
  <c r="F1550" i="1"/>
  <c r="F1549" i="1"/>
  <c r="F766" i="1"/>
  <c r="F1548" i="1"/>
  <c r="F1547" i="1"/>
  <c r="F1546" i="1"/>
  <c r="F1545" i="1"/>
  <c r="F1544" i="1"/>
  <c r="F2375" i="1"/>
  <c r="F1541" i="1"/>
  <c r="F2044" i="1"/>
  <c r="F1539" i="1"/>
  <c r="F1538" i="1"/>
  <c r="F937" i="1"/>
  <c r="F1537" i="1"/>
  <c r="F1536" i="1"/>
  <c r="F1535" i="1"/>
  <c r="F1534" i="1"/>
  <c r="F1533" i="1"/>
  <c r="F1532" i="1"/>
  <c r="F1531" i="1"/>
  <c r="F1530" i="1"/>
  <c r="F1529" i="1"/>
  <c r="F1528" i="1"/>
  <c r="F889" i="1"/>
  <c r="F2037" i="1"/>
  <c r="F1527" i="1"/>
  <c r="F2035" i="1"/>
  <c r="F2029" i="1"/>
  <c r="F1526" i="1"/>
  <c r="F1524" i="1"/>
  <c r="F1523" i="1"/>
  <c r="F1522" i="1"/>
  <c r="F1520" i="1"/>
  <c r="F1519" i="1"/>
  <c r="F765" i="1"/>
  <c r="F1518" i="1"/>
  <c r="F1516" i="1"/>
  <c r="F1515" i="1"/>
  <c r="F1513" i="1"/>
  <c r="F1512" i="1"/>
  <c r="F1511" i="1"/>
  <c r="F1509" i="1"/>
  <c r="F1508" i="1"/>
  <c r="F1507" i="1"/>
  <c r="F1505" i="1"/>
  <c r="F1028" i="1"/>
  <c r="F2014" i="1"/>
  <c r="F1504" i="1"/>
  <c r="F1503" i="1"/>
  <c r="F1502" i="1"/>
  <c r="F1501" i="1"/>
  <c r="F1500" i="1"/>
  <c r="F1497" i="1"/>
  <c r="F1496" i="1"/>
  <c r="F1495" i="1"/>
  <c r="F1494" i="1"/>
  <c r="F1322" i="1"/>
  <c r="F1493" i="1"/>
  <c r="F1492" i="1"/>
  <c r="F1491" i="1"/>
  <c r="F1489" i="1"/>
  <c r="F1488" i="1"/>
  <c r="F1486" i="1"/>
  <c r="F1994" i="1"/>
  <c r="F1485" i="1"/>
  <c r="F1482" i="1"/>
  <c r="F1480" i="1"/>
  <c r="F696" i="1"/>
  <c r="F1478" i="1"/>
  <c r="F1475" i="1"/>
  <c r="F1984" i="1"/>
  <c r="F1988" i="1"/>
  <c r="F1474" i="1"/>
  <c r="F1473" i="1"/>
  <c r="F1472" i="1"/>
  <c r="F1471" i="1"/>
  <c r="F1470" i="1"/>
  <c r="F1469" i="1"/>
  <c r="F833" i="1"/>
  <c r="F1468" i="1"/>
  <c r="F1466" i="1"/>
  <c r="F1464" i="1"/>
  <c r="F1463" i="1"/>
  <c r="F1462" i="1"/>
  <c r="F1460" i="1"/>
  <c r="F1971" i="1"/>
  <c r="F1459" i="1"/>
  <c r="F1457" i="1"/>
  <c r="F1456" i="1"/>
  <c r="F981" i="1"/>
  <c r="F1719" i="1"/>
  <c r="F1454" i="1"/>
  <c r="F1453" i="1"/>
  <c r="F1452" i="1"/>
  <c r="F1451" i="1"/>
  <c r="F1450" i="1"/>
  <c r="F1449" i="1"/>
  <c r="F1455" i="1"/>
  <c r="F1447" i="1"/>
  <c r="F1448" i="1"/>
  <c r="F1129" i="1"/>
  <c r="F1445" i="1"/>
  <c r="F1444" i="1"/>
  <c r="F1442" i="1"/>
  <c r="F1441" i="1"/>
  <c r="F1440" i="1"/>
  <c r="F1439" i="1"/>
  <c r="F1438" i="1"/>
  <c r="F1437" i="1"/>
  <c r="F1436" i="1"/>
  <c r="F1435" i="1"/>
  <c r="F652" i="1"/>
  <c r="F1434" i="1"/>
  <c r="F1433" i="1"/>
  <c r="F1431" i="1"/>
  <c r="F1430" i="1"/>
  <c r="F1429" i="1"/>
  <c r="F1428" i="1"/>
  <c r="F1427" i="1"/>
  <c r="F1426" i="1"/>
  <c r="F1446" i="1"/>
  <c r="F1423" i="1"/>
  <c r="F782" i="1"/>
  <c r="F1422" i="1"/>
  <c r="F1419" i="1"/>
  <c r="F1418" i="1"/>
  <c r="F1417" i="1"/>
  <c r="F1416" i="1"/>
  <c r="F1415" i="1"/>
  <c r="F1414" i="1"/>
  <c r="F1424" i="1"/>
  <c r="F1854" i="1"/>
  <c r="F1413" i="1"/>
  <c r="F915" i="1"/>
  <c r="F1411" i="1"/>
  <c r="F1412" i="1"/>
  <c r="F1409" i="1"/>
  <c r="F1769" i="1"/>
  <c r="F1408" i="1"/>
  <c r="F1406" i="1"/>
  <c r="F1405" i="1"/>
  <c r="F1404" i="1"/>
  <c r="F1793" i="1"/>
  <c r="F1402" i="1"/>
  <c r="F857" i="1"/>
  <c r="F1399" i="1"/>
  <c r="F1396" i="1"/>
  <c r="F1395" i="1"/>
  <c r="F1394" i="1"/>
  <c r="F1393" i="1"/>
  <c r="F1391" i="1"/>
  <c r="F1390" i="1"/>
  <c r="F1389" i="1"/>
  <c r="F1387" i="1"/>
  <c r="F1853" i="1"/>
  <c r="F856" i="1"/>
  <c r="F1385" i="1"/>
  <c r="F1384" i="1"/>
  <c r="F1382" i="1"/>
  <c r="F1381" i="1"/>
  <c r="F1380" i="1"/>
  <c r="F1379" i="1"/>
  <c r="F1378" i="1"/>
  <c r="F1376" i="1"/>
  <c r="F1375" i="1"/>
  <c r="F1374" i="1"/>
  <c r="F1212" i="1"/>
  <c r="F1826" i="1"/>
  <c r="F1373" i="1"/>
  <c r="F1372" i="1"/>
  <c r="F1371" i="1"/>
  <c r="F1370" i="1"/>
  <c r="F1369" i="1"/>
  <c r="F1364" i="1"/>
  <c r="F1363" i="1"/>
  <c r="F1362" i="1"/>
  <c r="F1361" i="1"/>
  <c r="F762" i="1"/>
  <c r="F1360" i="1"/>
  <c r="F1359" i="1"/>
  <c r="F1358" i="1"/>
  <c r="F1357" i="1"/>
  <c r="F1354" i="1"/>
  <c r="F1353" i="1"/>
  <c r="F1352" i="1"/>
  <c r="F1351" i="1"/>
  <c r="F1349" i="1"/>
  <c r="F1348" i="1"/>
  <c r="F1190" i="1"/>
  <c r="F1347" i="1"/>
  <c r="F1346" i="1"/>
  <c r="F1343" i="1"/>
  <c r="F1342" i="1"/>
  <c r="F1341" i="1"/>
  <c r="F1340" i="1"/>
  <c r="F1339" i="1"/>
  <c r="F1338" i="1"/>
  <c r="F1337" i="1"/>
  <c r="F1336" i="1"/>
  <c r="F1065" i="1"/>
  <c r="F1332" i="1"/>
  <c r="F1329" i="1"/>
  <c r="F1328" i="1"/>
  <c r="F1327" i="1"/>
  <c r="F1326" i="1"/>
  <c r="F1325" i="1"/>
  <c r="F1324" i="1"/>
  <c r="F1321" i="1"/>
  <c r="F1320" i="1"/>
  <c r="F1319" i="1"/>
  <c r="F855" i="1"/>
  <c r="F1318" i="1"/>
  <c r="F1317" i="1"/>
  <c r="F1316" i="1"/>
  <c r="F1315" i="1"/>
  <c r="F1314" i="1"/>
  <c r="F1312" i="1"/>
  <c r="F1310" i="1"/>
  <c r="F1309" i="1"/>
  <c r="F1308" i="1"/>
  <c r="F1306" i="1"/>
  <c r="F1027" i="1"/>
  <c r="F1305" i="1"/>
  <c r="F1304" i="1"/>
  <c r="F1303" i="1"/>
  <c r="F1302" i="1"/>
  <c r="F1301" i="1"/>
  <c r="F1299" i="1"/>
  <c r="F1298" i="1"/>
  <c r="F1297" i="1"/>
  <c r="F1296" i="1"/>
  <c r="F1294" i="1"/>
  <c r="F1146" i="1"/>
  <c r="F1292" i="1"/>
  <c r="F1290" i="1"/>
  <c r="F1288" i="1"/>
  <c r="F1287" i="1"/>
  <c r="F1283" i="1"/>
  <c r="F1282" i="1"/>
  <c r="F1281" i="1"/>
  <c r="F1280" i="1"/>
  <c r="F1279" i="1"/>
  <c r="F1276" i="1"/>
  <c r="F989" i="1"/>
  <c r="F1273" i="1"/>
  <c r="F1272" i="1"/>
  <c r="F1270" i="1"/>
  <c r="F1269" i="1"/>
  <c r="F1266" i="1"/>
  <c r="F1261" i="1"/>
  <c r="F1254" i="1"/>
  <c r="F1251" i="1"/>
  <c r="F1250" i="1"/>
  <c r="F1249" i="1"/>
  <c r="F600" i="1"/>
  <c r="F1248" i="1"/>
  <c r="F1241" i="1"/>
  <c r="F1240" i="1"/>
  <c r="F1237" i="1"/>
  <c r="F1233" i="1"/>
  <c r="F1229" i="1"/>
  <c r="F1226" i="1"/>
  <c r="F1225" i="1"/>
  <c r="F1218" i="1"/>
  <c r="F1217" i="1"/>
  <c r="F852" i="1"/>
  <c r="F1207" i="1"/>
  <c r="F1202" i="1"/>
  <c r="F1198" i="1"/>
  <c r="F1193" i="1"/>
  <c r="F1192" i="1"/>
  <c r="F1184" i="1"/>
  <c r="F1182" i="1"/>
  <c r="F1176" i="1"/>
  <c r="F1173" i="1"/>
  <c r="F1164" i="1"/>
  <c r="F1102" i="1"/>
  <c r="F1162" i="1"/>
  <c r="F1160" i="1"/>
  <c r="F1159" i="1"/>
  <c r="F1156" i="1"/>
  <c r="F1147" i="1"/>
  <c r="F1144" i="1"/>
  <c r="F1141" i="1"/>
  <c r="F1136" i="1"/>
  <c r="F1130" i="1"/>
  <c r="F1128" i="1"/>
  <c r="F851" i="1"/>
  <c r="F1127" i="1"/>
  <c r="F1125" i="1"/>
  <c r="F1118" i="1"/>
  <c r="F1114" i="1"/>
  <c r="F1111" i="1"/>
  <c r="F1110" i="1"/>
  <c r="F1109" i="1"/>
  <c r="F1108" i="1"/>
  <c r="F1105" i="1"/>
  <c r="F1088" i="1"/>
  <c r="F850" i="1"/>
  <c r="F708" i="1"/>
  <c r="F978" i="1"/>
  <c r="F1189" i="1"/>
  <c r="F964" i="1"/>
  <c r="F1009" i="1"/>
  <c r="F1045" i="1"/>
  <c r="F1400" i="1"/>
  <c r="F1126" i="1"/>
  <c r="F1071" i="1"/>
  <c r="F960" i="1"/>
  <c r="F1069" i="1"/>
  <c r="F885" i="1"/>
  <c r="F1017" i="1"/>
  <c r="F1016" i="1"/>
  <c r="F933" i="1"/>
  <c r="F1064" i="1"/>
  <c r="F698" i="1"/>
  <c r="F794" i="1"/>
  <c r="F793" i="1"/>
  <c r="F792" i="1"/>
  <c r="F624" i="1"/>
  <c r="F718" i="1"/>
  <c r="F1024" i="1"/>
  <c r="F701" i="1"/>
  <c r="F1055" i="1"/>
  <c r="F870" i="1"/>
  <c r="F959" i="1"/>
  <c r="F849" i="1"/>
  <c r="F779" i="1"/>
  <c r="F895" i="1"/>
  <c r="F1049" i="1"/>
  <c r="F1199" i="1"/>
  <c r="F644" i="1"/>
  <c r="F1046" i="1"/>
  <c r="F700" i="1"/>
  <c r="F589" i="1"/>
  <c r="F586" i="1"/>
  <c r="F942" i="1"/>
  <c r="F1521" i="1"/>
  <c r="F1040" i="1"/>
  <c r="F657" i="1"/>
  <c r="F1481" i="1"/>
  <c r="F764" i="1"/>
  <c r="F1048" i="1"/>
  <c r="F573" i="1"/>
  <c r="F1106" i="1"/>
  <c r="F1033" i="1"/>
  <c r="F1032" i="1"/>
  <c r="F755" i="1"/>
  <c r="F590" i="1"/>
  <c r="F574" i="1"/>
  <c r="F791" i="1"/>
  <c r="F568" i="1"/>
  <c r="F1026" i="1"/>
  <c r="F1007" i="1"/>
  <c r="F872" i="1"/>
  <c r="F1023" i="1"/>
  <c r="F1022" i="1"/>
  <c r="F1021" i="1"/>
  <c r="F1020" i="1"/>
  <c r="F606" i="1"/>
  <c r="F709" i="1"/>
  <c r="F579" i="1"/>
  <c r="F1099" i="1"/>
  <c r="F1015" i="1"/>
  <c r="F1443" i="1"/>
  <c r="F1013" i="1"/>
  <c r="F1479" i="1"/>
  <c r="F617" i="1"/>
  <c r="F1010" i="1"/>
  <c r="F661" i="1"/>
  <c r="F1008" i="1"/>
  <c r="F1019" i="1"/>
  <c r="F1200" i="1"/>
  <c r="F1005" i="1"/>
  <c r="F594" i="1"/>
  <c r="F1003" i="1"/>
  <c r="F1002" i="1"/>
  <c r="F1001" i="1"/>
  <c r="F1000" i="1"/>
  <c r="F560" i="1"/>
  <c r="F558" i="1"/>
  <c r="F557" i="1"/>
  <c r="F556" i="1"/>
  <c r="F555" i="1"/>
  <c r="F690" i="1"/>
  <c r="F913" i="1"/>
  <c r="F611" i="1"/>
  <c r="F610" i="1"/>
  <c r="F549" i="1"/>
  <c r="F848" i="1"/>
  <c r="F603" i="1"/>
  <c r="F941" i="1"/>
  <c r="F702" i="1"/>
  <c r="F958" i="1"/>
  <c r="F539" i="1"/>
  <c r="F983" i="1"/>
  <c r="F669" i="1"/>
  <c r="F813" i="1"/>
  <c r="F980" i="1"/>
  <c r="F979" i="1"/>
  <c r="F219" i="1"/>
  <c r="F217" i="1"/>
  <c r="F976" i="1"/>
  <c r="F216" i="1"/>
  <c r="F974" i="1"/>
  <c r="F973" i="1"/>
  <c r="F239" i="1"/>
  <c r="F971" i="1"/>
  <c r="F1076" i="1"/>
  <c r="F969" i="1"/>
  <c r="F926" i="1"/>
  <c r="F552" i="1"/>
  <c r="F828" i="1"/>
  <c r="F965" i="1"/>
  <c r="F753" i="1"/>
  <c r="F963" i="1"/>
  <c r="F962" i="1"/>
  <c r="F961" i="1"/>
  <c r="F453" i="1"/>
  <c r="F595" i="1"/>
  <c r="F488" i="1"/>
  <c r="F640" i="1"/>
  <c r="F591" i="1"/>
  <c r="F920" i="1"/>
  <c r="F957" i="1"/>
  <c r="F751" i="1"/>
  <c r="F935" i="1"/>
  <c r="F750" i="1"/>
  <c r="F950" i="1"/>
  <c r="F438" i="1"/>
  <c r="F484" i="1"/>
  <c r="F947" i="1"/>
  <c r="F749" i="1"/>
  <c r="F585" i="1"/>
  <c r="F944" i="1"/>
  <c r="F912" i="1"/>
  <c r="F911" i="1"/>
  <c r="F424" i="1"/>
  <c r="F940" i="1"/>
  <c r="F689" i="1"/>
  <c r="F910" i="1"/>
  <c r="F602" i="1"/>
  <c r="F936" i="1"/>
  <c r="F446" i="1"/>
  <c r="F888" i="1"/>
  <c r="F442" i="1"/>
  <c r="F441" i="1"/>
  <c r="F931" i="1"/>
  <c r="F930" i="1"/>
  <c r="F507" i="1"/>
  <c r="F909" i="1"/>
  <c r="F1096" i="1"/>
  <c r="F908" i="1"/>
  <c r="F688" i="1"/>
  <c r="F812" i="1"/>
  <c r="F609" i="1"/>
  <c r="F608" i="1"/>
  <c r="F810" i="1"/>
  <c r="F687" i="1"/>
  <c r="F907" i="1"/>
  <c r="F905" i="1"/>
  <c r="F1095" i="1"/>
  <c r="F904" i="1"/>
  <c r="F685" i="1"/>
  <c r="F809" i="1"/>
  <c r="F684" i="1"/>
  <c r="F607" i="1"/>
  <c r="F807" i="1"/>
  <c r="F1061" i="1"/>
  <c r="F427" i="1"/>
  <c r="F434" i="1"/>
  <c r="F598" i="1"/>
  <c r="F906" i="1"/>
  <c r="F501" i="1"/>
  <c r="F423" i="1"/>
  <c r="F576" i="1"/>
  <c r="F862" i="1"/>
  <c r="F429" i="1"/>
  <c r="F790" i="1"/>
  <c r="F664" i="1"/>
  <c r="F667" i="1"/>
  <c r="F847" i="1"/>
  <c r="F820" i="1"/>
  <c r="F977" i="1"/>
  <c r="F800" i="1"/>
  <c r="F597" i="1"/>
  <c r="F406" i="1"/>
  <c r="F993" i="1"/>
  <c r="F890" i="1"/>
  <c r="F956" i="1"/>
  <c r="F683" i="1"/>
  <c r="F903" i="1"/>
  <c r="F902" i="1"/>
  <c r="F1151" i="1"/>
  <c r="F477" i="1"/>
  <c r="F472" i="1"/>
  <c r="F467" i="1"/>
  <c r="F881" i="1"/>
  <c r="F1006" i="1"/>
  <c r="F409" i="1"/>
  <c r="F878" i="1"/>
  <c r="F877" i="1"/>
  <c r="F876" i="1"/>
  <c r="F776" i="1"/>
  <c r="F571" i="1"/>
  <c r="F545" i="1"/>
  <c r="F951" i="1"/>
  <c r="F879" i="1"/>
  <c r="F875" i="1"/>
  <c r="F465" i="1"/>
  <c r="F462" i="1"/>
  <c r="F867" i="1"/>
  <c r="F866" i="1"/>
  <c r="F439" i="1"/>
  <c r="F823" i="1"/>
  <c r="F404" i="1"/>
  <c r="F504" i="1"/>
  <c r="F975" i="1"/>
  <c r="F860" i="1"/>
  <c r="F859" i="1"/>
  <c r="F837" i="1"/>
  <c r="F458" i="1"/>
  <c r="F457" i="1"/>
  <c r="F678" i="1"/>
  <c r="F854" i="1"/>
  <c r="F853" i="1"/>
  <c r="F887" i="1"/>
  <c r="F822" i="1"/>
  <c r="F605" i="1"/>
  <c r="F775" i="1"/>
  <c r="F874" i="1"/>
  <c r="F584" i="1"/>
  <c r="F922" i="1"/>
  <c r="F694" i="1"/>
  <c r="F631" i="1"/>
  <c r="F932" i="1"/>
  <c r="F842" i="1"/>
  <c r="F748" i="1"/>
  <c r="F403" i="1"/>
  <c r="F1043" i="1"/>
  <c r="F838" i="1"/>
  <c r="F966" i="1"/>
  <c r="F715" i="1"/>
  <c r="F1004" i="1"/>
  <c r="F846" i="1"/>
  <c r="F1057" i="1"/>
  <c r="F799" i="1"/>
  <c r="F796" i="1"/>
  <c r="F795" i="1"/>
  <c r="F633" i="1"/>
  <c r="F946" i="1"/>
  <c r="F519" i="1"/>
  <c r="F518" i="1"/>
  <c r="F516" i="1"/>
  <c r="F515" i="1"/>
  <c r="F677" i="1"/>
  <c r="F982" i="1"/>
  <c r="F514" i="1"/>
  <c r="F868" i="1"/>
  <c r="F1143" i="1"/>
  <c r="F818" i="1"/>
  <c r="F583" i="1"/>
  <c r="F581" i="1"/>
  <c r="F629" i="1"/>
  <c r="F814" i="1"/>
  <c r="F533" i="1"/>
  <c r="F1181" i="1"/>
  <c r="F811" i="1"/>
  <c r="F562" i="1"/>
  <c r="F988" i="1"/>
  <c r="F808" i="1"/>
  <c r="F450" i="1"/>
  <c r="F806" i="1"/>
  <c r="F805" i="1"/>
  <c r="F804" i="1"/>
  <c r="F803" i="1"/>
  <c r="F990" i="1"/>
  <c r="F569" i="1"/>
  <c r="F547" i="1"/>
  <c r="F660" i="1"/>
  <c r="F798" i="1"/>
  <c r="F797" i="1"/>
  <c r="F565" i="1"/>
  <c r="F1103" i="1"/>
  <c r="F449" i="1"/>
  <c r="F447" i="1"/>
  <c r="F747" i="1"/>
  <c r="F746" i="1"/>
  <c r="F744" i="1"/>
  <c r="F743" i="1"/>
  <c r="F830" i="1"/>
  <c r="F829" i="1"/>
  <c r="F659" i="1"/>
  <c r="F865" i="1"/>
  <c r="F784" i="1"/>
  <c r="F1059" i="1"/>
  <c r="F783" i="1"/>
  <c r="F428" i="1"/>
  <c r="F499" i="1"/>
  <c r="F418" i="1"/>
  <c r="F417" i="1"/>
  <c r="F415" i="1"/>
  <c r="F413" i="1"/>
  <c r="F483" i="1"/>
  <c r="F482" i="1"/>
  <c r="F886" i="1"/>
  <c r="F676" i="1"/>
  <c r="F452" i="1"/>
  <c r="F742" i="1"/>
  <c r="F769" i="1"/>
  <c r="F675" i="1"/>
  <c r="F697" i="1"/>
  <c r="F706" i="1"/>
  <c r="F548" i="1"/>
  <c r="F535" i="1"/>
  <c r="F572" i="1"/>
  <c r="F992" i="1"/>
  <c r="F622" i="1"/>
  <c r="F760" i="1"/>
  <c r="F759" i="1"/>
  <c r="F1025" i="1"/>
  <c r="F1035" i="1"/>
  <c r="F623" i="1"/>
  <c r="F763" i="1"/>
  <c r="F754" i="1"/>
  <c r="F526" i="1"/>
  <c r="F752" i="1"/>
  <c r="F1277" i="1"/>
  <c r="F972" i="1"/>
  <c r="F970" i="1"/>
  <c r="F741" i="1"/>
  <c r="F613" i="1"/>
  <c r="F1018" i="1"/>
  <c r="F745" i="1"/>
  <c r="F716" i="1"/>
  <c r="F929" i="1"/>
  <c r="F546" i="1"/>
  <c r="F740" i="1"/>
  <c r="F802" i="1"/>
  <c r="F420" i="1"/>
  <c r="F419" i="1"/>
  <c r="F737" i="1"/>
  <c r="F736" i="1"/>
  <c r="F612" i="1"/>
  <c r="F699" i="1"/>
  <c r="F430" i="1"/>
  <c r="F898" i="1"/>
  <c r="F1075" i="1"/>
  <c r="F639" i="1"/>
  <c r="F636" i="1"/>
  <c r="F728" i="1"/>
  <c r="F529" i="1"/>
  <c r="F528" i="1"/>
  <c r="F725" i="1"/>
  <c r="F724" i="1"/>
  <c r="F435" i="1"/>
  <c r="F991" i="1"/>
  <c r="F721" i="1"/>
  <c r="F1148" i="1"/>
  <c r="F682" i="1"/>
  <c r="F712" i="1"/>
  <c r="F717" i="1"/>
  <c r="F901" i="1"/>
  <c r="F680" i="1"/>
  <c r="F896" i="1"/>
  <c r="F1174" i="1"/>
  <c r="F836" i="1"/>
  <c r="F1245" i="1"/>
  <c r="F1236" i="1"/>
  <c r="F654" i="1"/>
  <c r="F919" i="1"/>
  <c r="F1191" i="1"/>
  <c r="F739" i="1"/>
  <c r="F705" i="1"/>
  <c r="F704" i="1"/>
  <c r="F703" i="1"/>
  <c r="F710" i="1"/>
  <c r="F738" i="1"/>
  <c r="F735" i="1"/>
  <c r="F734" i="1"/>
  <c r="F673" i="1"/>
  <c r="F618" i="1"/>
  <c r="F405" i="1"/>
  <c r="F695" i="1"/>
  <c r="F666" i="1"/>
  <c r="F635" i="1"/>
  <c r="F380" i="1"/>
  <c r="F691" i="1"/>
  <c r="F537" i="1"/>
  <c r="F939" i="1"/>
  <c r="F672" i="1"/>
  <c r="F831" i="1"/>
  <c r="F686" i="1"/>
  <c r="F733" i="1"/>
  <c r="F732" i="1"/>
  <c r="F601" i="1"/>
  <c r="F731" i="1"/>
  <c r="F681" i="1"/>
  <c r="F871" i="1"/>
  <c r="F1014" i="1"/>
  <c r="F730" i="1"/>
  <c r="F729" i="1"/>
  <c r="F1187" i="1"/>
  <c r="F616" i="1"/>
  <c r="F674" i="1"/>
  <c r="F727" i="1"/>
  <c r="F1060" i="1"/>
  <c r="F632" i="1"/>
  <c r="F900" i="1"/>
  <c r="F899" i="1"/>
  <c r="F668" i="1"/>
  <c r="F521" i="1"/>
  <c r="F897" i="1"/>
  <c r="F921" i="1"/>
  <c r="F840" i="1"/>
  <c r="F1062" i="1"/>
  <c r="F662" i="1"/>
  <c r="F372" i="1"/>
  <c r="F1188" i="1"/>
  <c r="F492" i="1"/>
  <c r="F821" i="1"/>
  <c r="F377" i="1"/>
  <c r="F495" i="1"/>
  <c r="F491" i="1"/>
  <c r="F670" i="1"/>
  <c r="F653" i="1"/>
  <c r="F726" i="1"/>
  <c r="F522" i="1"/>
  <c r="F650" i="1"/>
  <c r="F541" i="1"/>
  <c r="F648" i="1"/>
  <c r="F454" i="1"/>
  <c r="F534" i="1"/>
  <c r="F645" i="1"/>
  <c r="F789" i="1"/>
  <c r="F643" i="1"/>
  <c r="F1063" i="1"/>
  <c r="F363" i="1"/>
  <c r="F460" i="1"/>
  <c r="F723" i="1"/>
  <c r="F638" i="1"/>
  <c r="F637" i="1"/>
  <c r="F722" i="1"/>
  <c r="F671" i="1"/>
  <c r="F361" i="1"/>
  <c r="F642" i="1"/>
  <c r="F379" i="1"/>
  <c r="F369" i="1"/>
  <c r="F362" i="1"/>
  <c r="F621" i="1"/>
  <c r="F628" i="1"/>
  <c r="F627" i="1"/>
  <c r="F536" i="1"/>
  <c r="F625" i="1"/>
  <c r="F949" i="1"/>
  <c r="F894" i="1"/>
  <c r="F524" i="1"/>
  <c r="F356" i="1"/>
  <c r="F355" i="1"/>
  <c r="F383" i="1"/>
  <c r="F374" i="1"/>
  <c r="F720" i="1"/>
  <c r="F480" i="1"/>
  <c r="F506" i="1"/>
  <c r="F614" i="1"/>
  <c r="F884" i="1"/>
  <c r="F883" i="1"/>
  <c r="F882" i="1"/>
  <c r="F354" i="1"/>
  <c r="F395" i="1"/>
  <c r="F393" i="1"/>
  <c r="F928" i="1"/>
  <c r="F604" i="1"/>
  <c r="F1139" i="1"/>
  <c r="F1517" i="1"/>
  <c r="F948" i="1"/>
  <c r="F566" i="1"/>
  <c r="F580" i="1"/>
  <c r="F816" i="1"/>
  <c r="F599" i="1"/>
  <c r="F353" i="1"/>
  <c r="F543" i="1"/>
  <c r="F596" i="1"/>
  <c r="F351" i="1"/>
  <c r="F508" i="1"/>
  <c r="F1053" i="1"/>
  <c r="F1047" i="1"/>
  <c r="F337" i="1"/>
  <c r="F344" i="1"/>
  <c r="F641" i="1"/>
  <c r="F588" i="1"/>
  <c r="F587" i="1"/>
  <c r="F373" i="1"/>
  <c r="F801" i="1"/>
  <c r="F329" i="1"/>
  <c r="F938" i="1"/>
  <c r="F582" i="1"/>
  <c r="F551" i="1"/>
  <c r="F1068" i="1"/>
  <c r="F634" i="1"/>
  <c r="F626" i="1"/>
  <c r="F512" i="1"/>
  <c r="F387" i="1"/>
  <c r="F1070" i="1"/>
  <c r="F1072" i="1"/>
  <c r="F550" i="1"/>
  <c r="F620" i="1"/>
  <c r="F375" i="1"/>
  <c r="F570" i="1"/>
  <c r="F401" i="1"/>
  <c r="F719" i="1"/>
  <c r="F554" i="1"/>
  <c r="F553" i="1"/>
  <c r="F325" i="1"/>
  <c r="F564" i="1"/>
  <c r="F563" i="1"/>
  <c r="F1131" i="1"/>
  <c r="F663" i="1"/>
  <c r="F370" i="1"/>
  <c r="F559" i="1"/>
  <c r="F1031" i="1"/>
  <c r="F323" i="1"/>
  <c r="F1074" i="1"/>
  <c r="F1392" i="1"/>
  <c r="F1155" i="1"/>
  <c r="F999" i="1"/>
  <c r="F998" i="1"/>
  <c r="F1039" i="1"/>
  <c r="F1038" i="1"/>
  <c r="F1037" i="1"/>
  <c r="F494" i="1"/>
  <c r="F378" i="1"/>
  <c r="F1323" i="1"/>
  <c r="F301" i="1"/>
  <c r="F544" i="1"/>
  <c r="F825" i="1"/>
  <c r="F357" i="1"/>
  <c r="F835" i="1"/>
  <c r="F540" i="1"/>
  <c r="F1968" i="1"/>
  <c r="F538" i="1"/>
  <c r="F815" i="1"/>
  <c r="F945" i="1"/>
  <c r="F390" i="1"/>
  <c r="F1030" i="1"/>
  <c r="F397" i="1"/>
  <c r="F532" i="1"/>
  <c r="F531" i="1"/>
  <c r="F530" i="1"/>
  <c r="F781" i="1"/>
  <c r="F592" i="1"/>
  <c r="F527" i="1"/>
  <c r="F342" i="1"/>
  <c r="F525" i="1"/>
  <c r="F343" i="1"/>
  <c r="F523" i="1"/>
  <c r="F300" i="1"/>
  <c r="F834" i="1"/>
  <c r="F520" i="1"/>
  <c r="F593" i="1"/>
  <c r="F296" i="1"/>
  <c r="F517" i="1"/>
  <c r="F996" i="1"/>
  <c r="F984" i="1"/>
  <c r="F402" i="1"/>
  <c r="F513" i="1"/>
  <c r="F505" i="1"/>
  <c r="F511" i="1"/>
  <c r="F510" i="1"/>
  <c r="F509" i="1"/>
  <c r="F295" i="1"/>
  <c r="F426" i="1"/>
  <c r="F381" i="1"/>
  <c r="F283" i="1"/>
  <c r="F421" i="1"/>
  <c r="F503" i="1"/>
  <c r="F502" i="1"/>
  <c r="F433" i="1"/>
  <c r="F500" i="1"/>
  <c r="F619" i="1"/>
  <c r="F498" i="1"/>
  <c r="F497" i="1"/>
  <c r="F496" i="1"/>
  <c r="F388" i="1"/>
  <c r="F285" i="1"/>
  <c r="F493" i="1"/>
  <c r="F366" i="1"/>
  <c r="F364" i="1"/>
  <c r="F490" i="1"/>
  <c r="F489" i="1"/>
  <c r="F336" i="1"/>
  <c r="F487" i="1"/>
  <c r="F486" i="1"/>
  <c r="F485" i="1"/>
  <c r="F288" i="1"/>
  <c r="F869" i="1"/>
  <c r="F282" i="1"/>
  <c r="F481" i="1"/>
  <c r="F615" i="1"/>
  <c r="F479" i="1"/>
  <c r="F478" i="1"/>
  <c r="F2012" i="1"/>
  <c r="F476" i="1"/>
  <c r="F475" i="1"/>
  <c r="F474" i="1"/>
  <c r="F473" i="1"/>
  <c r="F542" i="1"/>
  <c r="F471" i="1"/>
  <c r="F470" i="1"/>
  <c r="F469" i="1"/>
  <c r="F468" i="1"/>
  <c r="F273" i="1"/>
  <c r="F466" i="1"/>
  <c r="F338" i="1"/>
  <c r="F464" i="1"/>
  <c r="F463" i="1"/>
  <c r="F271" i="1"/>
  <c r="F461" i="1"/>
  <c r="F1215" i="1"/>
  <c r="F459" i="1"/>
  <c r="F270" i="1"/>
  <c r="F302" i="1"/>
  <c r="F456" i="1"/>
  <c r="F455" i="1"/>
  <c r="F279" i="1"/>
  <c r="F299" i="1"/>
  <c r="F298" i="1"/>
  <c r="F451" i="1"/>
  <c r="F1203" i="1"/>
  <c r="F1041" i="1"/>
  <c r="F448" i="1"/>
  <c r="F1084" i="1"/>
  <c r="F245" i="1"/>
  <c r="F445" i="1"/>
  <c r="F444" i="1"/>
  <c r="F443" i="1"/>
  <c r="F330" i="1"/>
  <c r="F241" i="1"/>
  <c r="F440" i="1"/>
  <c r="F303" i="1"/>
  <c r="F272" i="1"/>
  <c r="F437" i="1"/>
  <c r="F436" i="1"/>
  <c r="F276" i="1"/>
  <c r="F253" i="1"/>
  <c r="F306" i="1"/>
  <c r="F432" i="1"/>
  <c r="F431" i="1"/>
  <c r="F238" i="1"/>
  <c r="F251" i="1"/>
  <c r="F243" i="1"/>
  <c r="F304" i="1"/>
  <c r="F262" i="1"/>
  <c r="F425" i="1"/>
  <c r="F246" i="1"/>
  <c r="F260" i="1"/>
  <c r="F422" i="1"/>
  <c r="F1085" i="1"/>
  <c r="F567" i="1"/>
  <c r="F280" i="1"/>
  <c r="F232" i="1"/>
  <c r="F332" i="1"/>
  <c r="F416" i="1"/>
  <c r="F287" i="1"/>
  <c r="F414" i="1"/>
  <c r="F275" i="1"/>
  <c r="F412" i="1"/>
  <c r="F411" i="1"/>
  <c r="F410" i="1"/>
  <c r="F250" i="1"/>
  <c r="F408" i="1"/>
  <c r="F407" i="1"/>
  <c r="F206" i="1"/>
  <c r="F214" i="1"/>
  <c r="F264" i="1"/>
  <c r="F263" i="1"/>
  <c r="F247" i="1"/>
  <c r="F237" i="1"/>
  <c r="F400" i="1"/>
  <c r="F399" i="1"/>
  <c r="F398" i="1"/>
  <c r="F244" i="1"/>
  <c r="F396" i="1"/>
  <c r="F561" i="1"/>
  <c r="F394" i="1"/>
  <c r="F215" i="1"/>
  <c r="F392" i="1"/>
  <c r="F391" i="1"/>
  <c r="F824" i="1"/>
  <c r="F389" i="1"/>
  <c r="F259" i="1"/>
  <c r="F189" i="1"/>
  <c r="F386" i="1"/>
  <c r="F385" i="1"/>
  <c r="F384" i="1"/>
  <c r="F183" i="1"/>
  <c r="F382" i="1"/>
  <c r="F204" i="1"/>
  <c r="F227" i="1"/>
  <c r="F220" i="1"/>
  <c r="F184" i="1"/>
  <c r="F665" i="1"/>
  <c r="F376" i="1"/>
  <c r="F236" i="1"/>
  <c r="F181" i="1"/>
  <c r="F197" i="1"/>
  <c r="F249" i="1"/>
  <c r="F371" i="1"/>
  <c r="F193" i="1"/>
  <c r="F234" i="1"/>
  <c r="F368" i="1"/>
  <c r="F367" i="1"/>
  <c r="F284" i="1"/>
  <c r="F365" i="1"/>
  <c r="F174" i="1"/>
  <c r="F187" i="1"/>
  <c r="F186" i="1"/>
  <c r="F274" i="1"/>
  <c r="F360" i="1"/>
  <c r="F359" i="1"/>
  <c r="F358" i="1"/>
  <c r="F199" i="1"/>
  <c r="F198" i="1"/>
  <c r="F575" i="1"/>
  <c r="F281" i="1"/>
  <c r="F1214" i="1"/>
  <c r="F352" i="1"/>
  <c r="F192" i="1"/>
  <c r="F350" i="1"/>
  <c r="F349" i="1"/>
  <c r="F348" i="1"/>
  <c r="F347" i="1"/>
  <c r="F346" i="1"/>
  <c r="F345" i="1"/>
  <c r="F170" i="1"/>
  <c r="F169" i="1"/>
  <c r="F172" i="1"/>
  <c r="F341" i="1"/>
  <c r="F340" i="1"/>
  <c r="F339" i="1"/>
  <c r="F180" i="1"/>
  <c r="F182" i="1"/>
  <c r="F207" i="1"/>
  <c r="F335" i="1"/>
  <c r="F334" i="1"/>
  <c r="F333" i="1"/>
  <c r="F235" i="1"/>
  <c r="F331" i="1"/>
  <c r="F258" i="1"/>
  <c r="F200" i="1"/>
  <c r="F328" i="1"/>
  <c r="F327" i="1"/>
  <c r="F326" i="1"/>
  <c r="F1275" i="1"/>
  <c r="F324" i="1"/>
  <c r="F166" i="1"/>
  <c r="F322" i="1"/>
  <c r="F321" i="1"/>
  <c r="F320" i="1"/>
  <c r="F319" i="1"/>
  <c r="F318" i="1"/>
  <c r="F317" i="1"/>
  <c r="F316" i="1"/>
  <c r="F315" i="1"/>
  <c r="F314" i="1"/>
  <c r="F313" i="1"/>
  <c r="F312" i="1"/>
  <c r="F311" i="1"/>
  <c r="F310" i="1"/>
  <c r="F309" i="1"/>
  <c r="F308" i="1"/>
  <c r="F307" i="1"/>
  <c r="F149" i="1"/>
  <c r="F305" i="1"/>
  <c r="F175" i="1"/>
  <c r="F141" i="1"/>
  <c r="F178" i="1"/>
  <c r="F158" i="1"/>
  <c r="F132" i="1"/>
  <c r="F131" i="1"/>
  <c r="F173" i="1"/>
  <c r="F297" i="1"/>
  <c r="F254" i="1"/>
  <c r="F148" i="1"/>
  <c r="F294" i="1"/>
  <c r="F293" i="1"/>
  <c r="F292" i="1"/>
  <c r="F291" i="1"/>
  <c r="F290" i="1"/>
  <c r="F289" i="1"/>
  <c r="F106" i="1"/>
  <c r="F104" i="1"/>
  <c r="F286" i="1"/>
  <c r="F84" i="1"/>
  <c r="F171" i="1"/>
  <c r="F81" i="1"/>
  <c r="F80" i="1"/>
  <c r="F152" i="1"/>
  <c r="F115" i="1"/>
  <c r="F114" i="1"/>
  <c r="F278" i="1"/>
  <c r="F277" i="1"/>
  <c r="F154" i="1"/>
  <c r="F113" i="1"/>
  <c r="F112" i="1"/>
  <c r="F103" i="1"/>
  <c r="F125" i="1"/>
  <c r="F102" i="1"/>
  <c r="F101" i="1"/>
  <c r="F269" i="1"/>
  <c r="F268" i="1"/>
  <c r="F267" i="1"/>
  <c r="F266" i="1"/>
  <c r="F265" i="1"/>
  <c r="F77" i="1"/>
  <c r="F2866" i="1"/>
  <c r="F230" i="1"/>
  <c r="F261" i="1"/>
  <c r="F2865" i="1"/>
  <c r="F122" i="1"/>
  <c r="F121" i="1"/>
  <c r="F257" i="1"/>
  <c r="F256" i="1"/>
  <c r="F255" i="1"/>
  <c r="F99" i="1"/>
  <c r="F97" i="1"/>
  <c r="F252" i="1"/>
  <c r="F224" i="1"/>
  <c r="F139" i="1"/>
  <c r="F137" i="1"/>
  <c r="F248" i="1"/>
  <c r="F87" i="1"/>
  <c r="F100" i="1"/>
  <c r="F96" i="1"/>
  <c r="F2863" i="1"/>
  <c r="F2862" i="1"/>
  <c r="F242" i="1"/>
  <c r="F147" i="1"/>
  <c r="F240" i="1"/>
  <c r="F116" i="1"/>
  <c r="F118" i="1"/>
  <c r="F229" i="1"/>
  <c r="F86" i="1"/>
  <c r="F2861" i="1"/>
  <c r="F119" i="1"/>
  <c r="F233" i="1"/>
  <c r="F202" i="1"/>
  <c r="F231" i="1"/>
  <c r="F63" i="1"/>
  <c r="F2860" i="1"/>
  <c r="F228" i="1"/>
  <c r="F53" i="1"/>
  <c r="F226" i="1"/>
  <c r="F225" i="1"/>
  <c r="F120" i="1"/>
  <c r="F223" i="1"/>
  <c r="F222" i="1"/>
  <c r="F221" i="1"/>
  <c r="F146" i="1"/>
  <c r="F66" i="1"/>
  <c r="F218" i="1"/>
  <c r="F2859" i="1"/>
  <c r="F44" i="1"/>
  <c r="F129" i="1"/>
  <c r="F128" i="1"/>
  <c r="F213" i="1"/>
  <c r="F212" i="1"/>
  <c r="F211" i="1"/>
  <c r="F210" i="1"/>
  <c r="F209" i="1"/>
  <c r="F208" i="1"/>
  <c r="F35" i="1"/>
  <c r="F2858" i="1"/>
  <c r="F205" i="1"/>
  <c r="F123" i="1"/>
  <c r="F203" i="1"/>
  <c r="F27" i="1"/>
  <c r="F201" i="1"/>
  <c r="F52" i="1"/>
  <c r="F28" i="1"/>
  <c r="F92" i="1"/>
  <c r="F90" i="1"/>
  <c r="F196" i="1"/>
  <c r="F195" i="1"/>
  <c r="F74" i="1"/>
  <c r="F47" i="1"/>
  <c r="F30" i="1"/>
  <c r="F51" i="1"/>
  <c r="F32" i="1"/>
  <c r="F117" i="1"/>
  <c r="F188" i="1"/>
  <c r="F2857" i="1"/>
  <c r="F46" i="1"/>
  <c r="F2856" i="1"/>
  <c r="F2855" i="1"/>
  <c r="F2854" i="1"/>
  <c r="F2853" i="1"/>
  <c r="F2852" i="1"/>
  <c r="F2851" i="1"/>
  <c r="F179" i="1"/>
  <c r="F2849" i="1"/>
  <c r="F177" i="1"/>
  <c r="F176" i="1"/>
  <c r="F2848" i="1"/>
  <c r="F50" i="1"/>
  <c r="F14" i="1"/>
  <c r="F73" i="1"/>
  <c r="F13" i="1"/>
  <c r="F11" i="1"/>
  <c r="F8" i="1"/>
  <c r="F168" i="1"/>
  <c r="F167" i="1"/>
  <c r="F39" i="1"/>
  <c r="F15" i="1"/>
  <c r="F164" i="1"/>
  <c r="F163" i="1"/>
  <c r="F162" i="1"/>
  <c r="F161" i="1"/>
  <c r="F76" i="1"/>
  <c r="F145" i="1"/>
  <c r="F160" i="1"/>
  <c r="F2835" i="1"/>
  <c r="F156" i="1"/>
  <c r="F155" i="1"/>
  <c r="F38" i="1"/>
  <c r="F153" i="1"/>
  <c r="F2834" i="1"/>
  <c r="F151" i="1"/>
  <c r="F2825" i="1"/>
  <c r="F2824" i="1"/>
  <c r="F2823" i="1"/>
  <c r="F2821" i="1"/>
  <c r="F85" i="1"/>
  <c r="F2816" i="1"/>
  <c r="F2815" i="1"/>
  <c r="F143" i="1"/>
  <c r="F142" i="1"/>
  <c r="F2814" i="1"/>
  <c r="F140" i="1"/>
  <c r="F2811" i="1"/>
  <c r="F138" i="1"/>
  <c r="F2809" i="1"/>
  <c r="F136" i="1"/>
  <c r="F135" i="1"/>
  <c r="F134" i="1"/>
  <c r="F2807" i="1"/>
  <c r="F2806" i="1"/>
  <c r="F48" i="1"/>
  <c r="F2804" i="1"/>
  <c r="F29" i="1"/>
  <c r="F89" i="1"/>
  <c r="F2803" i="1"/>
  <c r="F126" i="1"/>
  <c r="F2799" i="1"/>
  <c r="F2798" i="1"/>
  <c r="F2797" i="1"/>
  <c r="F2796" i="1"/>
  <c r="F2795" i="1"/>
  <c r="F2792" i="1"/>
  <c r="F2791" i="1"/>
  <c r="F69" i="1"/>
  <c r="F68" i="1"/>
  <c r="F2790" i="1"/>
  <c r="F191" i="1"/>
  <c r="F2787" i="1"/>
  <c r="F2786" i="1"/>
  <c r="F127" i="1"/>
  <c r="F111" i="1"/>
  <c r="F2785" i="1"/>
  <c r="F2784" i="1"/>
  <c r="F2783" i="1"/>
  <c r="F107" i="1"/>
  <c r="F2778" i="1"/>
  <c r="F105" i="1"/>
  <c r="F2777" i="1"/>
  <c r="F2774" i="1"/>
  <c r="F110" i="1"/>
  <c r="F130" i="1"/>
  <c r="F144" i="1"/>
  <c r="F190" i="1"/>
  <c r="F98" i="1"/>
  <c r="F2771" i="1"/>
  <c r="F2769" i="1"/>
  <c r="F2768" i="1"/>
  <c r="F2767" i="1"/>
  <c r="F2766" i="1"/>
  <c r="F194" i="1"/>
  <c r="F91" i="1"/>
  <c r="F185" i="1"/>
  <c r="F95" i="1"/>
  <c r="F88" i="1"/>
  <c r="F2765" i="1"/>
  <c r="F2764" i="1"/>
  <c r="F94" i="1"/>
  <c r="F2763" i="1"/>
  <c r="F83" i="1"/>
  <c r="F82" i="1"/>
  <c r="F2762" i="1"/>
  <c r="F93" i="1"/>
  <c r="F79" i="1"/>
  <c r="F2761" i="1"/>
  <c r="F2759" i="1"/>
  <c r="F2758" i="1"/>
  <c r="F2757" i="1"/>
  <c r="F2756" i="1"/>
  <c r="F64" i="1"/>
  <c r="F72" i="1"/>
  <c r="F71" i="1"/>
  <c r="F70" i="1"/>
  <c r="F75" i="1"/>
  <c r="F2755" i="1"/>
  <c r="F67" i="1"/>
  <c r="F2753" i="1"/>
  <c r="F65" i="1"/>
  <c r="F2751" i="1"/>
  <c r="F2750" i="1"/>
  <c r="F62" i="1"/>
  <c r="F5" i="1"/>
  <c r="F150" i="1"/>
  <c r="F2749" i="1"/>
  <c r="F58" i="1"/>
  <c r="F57" i="1"/>
  <c r="F56" i="1"/>
  <c r="F55" i="1"/>
  <c r="F54" i="1"/>
  <c r="F2748" i="1"/>
  <c r="F2747" i="1"/>
  <c r="F108" i="1"/>
  <c r="F2746" i="1"/>
  <c r="F49" i="1"/>
  <c r="F2745" i="1"/>
  <c r="F165" i="1"/>
  <c r="F2743" i="1"/>
  <c r="F45" i="1"/>
  <c r="F59" i="1"/>
  <c r="F43" i="1"/>
  <c r="F42" i="1"/>
  <c r="F41" i="1"/>
  <c r="F40" i="1"/>
  <c r="F159" i="1"/>
  <c r="F2742" i="1"/>
  <c r="F37" i="1"/>
  <c r="F36" i="1"/>
  <c r="F2741" i="1"/>
  <c r="F34" i="1"/>
  <c r="F33" i="1"/>
  <c r="F109" i="1"/>
  <c r="F31" i="1"/>
  <c r="F61" i="1"/>
  <c r="F60" i="1"/>
  <c r="F2740" i="1"/>
  <c r="F2737" i="1"/>
  <c r="F26" i="1"/>
  <c r="F25" i="1"/>
  <c r="F24" i="1"/>
  <c r="F23" i="1"/>
  <c r="F22" i="1"/>
  <c r="F21" i="1"/>
  <c r="F20" i="1"/>
  <c r="F19" i="1"/>
  <c r="F18" i="1"/>
  <c r="F17" i="1"/>
  <c r="F124" i="1"/>
  <c r="F2736" i="1"/>
  <c r="F157" i="1"/>
  <c r="F78" i="1"/>
  <c r="F4" i="1"/>
  <c r="F2732" i="1"/>
  <c r="F6" i="1"/>
  <c r="F7" i="1"/>
  <c r="F16" i="1"/>
  <c r="F9" i="1"/>
  <c r="F10" i="1"/>
  <c r="F133" i="1"/>
  <c r="F12" i="1"/>
  <c r="F3" i="1"/>
  <c r="AR2810" i="1" l="1"/>
  <c r="AQ2810" i="1"/>
  <c r="AR2789" i="1"/>
  <c r="AQ2789" i="1"/>
  <c r="AR2773" i="1"/>
  <c r="AQ2773" i="1"/>
  <c r="AR2738" i="1"/>
  <c r="AQ2738" i="1"/>
  <c r="AR2728" i="1"/>
  <c r="AQ2728" i="1"/>
  <c r="AR2722" i="1"/>
  <c r="AQ2722" i="1"/>
  <c r="AR2714" i="1"/>
  <c r="AQ2714" i="1"/>
  <c r="AR2700" i="1"/>
  <c r="AQ2700" i="1"/>
  <c r="AQ2692" i="1"/>
  <c r="AR2692" i="1"/>
  <c r="AR2686" i="1"/>
  <c r="AQ2686" i="1"/>
  <c r="AQ2678" i="1"/>
  <c r="AR2678" i="1"/>
  <c r="AQ2670" i="1"/>
  <c r="AR2670" i="1"/>
  <c r="AQ2654" i="1"/>
  <c r="AR2654" i="1"/>
  <c r="AQ2646" i="1"/>
  <c r="AR2646" i="1"/>
  <c r="AQ2639" i="1"/>
  <c r="AR2639" i="1"/>
  <c r="AQ2627" i="1"/>
  <c r="AR2627" i="1"/>
  <c r="AQ2618" i="1"/>
  <c r="AR2618" i="1"/>
  <c r="AQ2610" i="1"/>
  <c r="AR2610" i="1"/>
  <c r="AR2602" i="1"/>
  <c r="AQ2602" i="1"/>
  <c r="AQ2595" i="1"/>
  <c r="AR2595" i="1"/>
  <c r="AR2587" i="1"/>
  <c r="AQ2587" i="1"/>
  <c r="AQ2581" i="1"/>
  <c r="AR2581" i="1"/>
  <c r="AQ2574" i="1"/>
  <c r="AR2574" i="1"/>
  <c r="AQ2561" i="1"/>
  <c r="AR2561" i="1"/>
  <c r="AR2553" i="1"/>
  <c r="AQ2553" i="1"/>
  <c r="AQ2545" i="1"/>
  <c r="AR2545" i="1"/>
  <c r="AQ2530" i="1"/>
  <c r="AR2530" i="1"/>
  <c r="AQ2522" i="1"/>
  <c r="AR2522" i="1"/>
  <c r="AR2514" i="1"/>
  <c r="AQ2514" i="1"/>
  <c r="AQ2508" i="1"/>
  <c r="AR2508" i="1"/>
  <c r="AQ2500" i="1"/>
  <c r="AR2500" i="1"/>
  <c r="AQ2492" i="1"/>
  <c r="AR2492" i="1"/>
  <c r="AQ2479" i="1"/>
  <c r="AR2479" i="1"/>
  <c r="AR2471" i="1"/>
  <c r="AQ2471" i="1"/>
  <c r="AQ2464" i="1"/>
  <c r="AR2464" i="1"/>
  <c r="AR2456" i="1"/>
  <c r="AQ2456" i="1"/>
  <c r="AR2448" i="1"/>
  <c r="AQ2448" i="1"/>
  <c r="AR2440" i="1"/>
  <c r="AQ2440" i="1"/>
  <c r="AR2427" i="1"/>
  <c r="AQ2427" i="1"/>
  <c r="AR2420" i="1"/>
  <c r="AQ2420" i="1"/>
  <c r="AR2412" i="1"/>
  <c r="AQ2412" i="1"/>
  <c r="AQ2404" i="1"/>
  <c r="AR2404" i="1"/>
  <c r="AQ2396" i="1"/>
  <c r="AR2396" i="1"/>
  <c r="AR2387" i="1"/>
  <c r="AQ2387" i="1"/>
  <c r="AR2376" i="1"/>
  <c r="AQ2376" i="1"/>
  <c r="AR2367" i="1"/>
  <c r="AQ2367" i="1"/>
  <c r="AQ2347" i="1"/>
  <c r="AR2347" i="1"/>
  <c r="AR2333" i="1"/>
  <c r="AQ2333" i="1"/>
  <c r="AR2296" i="1"/>
  <c r="AQ2296" i="1"/>
  <c r="AR2284" i="1"/>
  <c r="AQ2284" i="1"/>
  <c r="AR2270" i="1"/>
  <c r="AQ2270" i="1"/>
  <c r="AR2251" i="1"/>
  <c r="AQ2251" i="1"/>
  <c r="AR2244" i="1"/>
  <c r="AQ2244" i="1"/>
  <c r="AR2230" i="1"/>
  <c r="AQ2230" i="1"/>
  <c r="AR2216" i="1"/>
  <c r="AQ2216" i="1"/>
  <c r="AR2204" i="1"/>
  <c r="AQ2204" i="1"/>
  <c r="AR2194" i="1"/>
  <c r="AQ2194" i="1"/>
  <c r="AR2187" i="1"/>
  <c r="AQ2187" i="1"/>
  <c r="AR2162" i="1"/>
  <c r="AQ2162" i="1"/>
  <c r="AR2148" i="1"/>
  <c r="AQ2148" i="1"/>
  <c r="AR2139" i="1"/>
  <c r="AQ2139" i="1"/>
  <c r="AR2130" i="1"/>
  <c r="AQ2130" i="1"/>
  <c r="AR2120" i="1"/>
  <c r="AQ2120" i="1"/>
  <c r="AR2108" i="1"/>
  <c r="AQ2108" i="1"/>
  <c r="AR2097" i="1"/>
  <c r="AQ2097" i="1"/>
  <c r="AR2089" i="1"/>
  <c r="AQ2089" i="1"/>
  <c r="AR2078" i="1"/>
  <c r="AQ2078" i="1"/>
  <c r="AR2066" i="1"/>
  <c r="AQ2066" i="1"/>
  <c r="AR2039" i="1"/>
  <c r="AQ2039" i="1"/>
  <c r="AR2020" i="1"/>
  <c r="AQ2020" i="1"/>
  <c r="AR2010" i="1"/>
  <c r="AQ2010" i="1"/>
  <c r="AQ2002" i="1"/>
  <c r="AR2002" i="1"/>
  <c r="AR1995" i="1"/>
  <c r="AQ1995" i="1"/>
  <c r="AR1985" i="1"/>
  <c r="AQ1985" i="1"/>
  <c r="AR1977" i="1"/>
  <c r="AQ1977" i="1"/>
  <c r="AR1967" i="1"/>
  <c r="AQ1967" i="1"/>
  <c r="AQ1959" i="1"/>
  <c r="AR1959" i="1"/>
  <c r="AR1952" i="1"/>
  <c r="AQ1952" i="1"/>
  <c r="AQ1934" i="1"/>
  <c r="AR1934" i="1"/>
  <c r="AR1926" i="1"/>
  <c r="AQ1926" i="1"/>
  <c r="AQ1916" i="1"/>
  <c r="AR1916" i="1"/>
  <c r="AR1905" i="1"/>
  <c r="AQ1905" i="1"/>
  <c r="AR1898" i="1"/>
  <c r="AQ1898" i="1"/>
  <c r="AQ1889" i="1"/>
  <c r="AR1889" i="1"/>
  <c r="AR1881" i="1"/>
  <c r="AQ1881" i="1"/>
  <c r="AQ1873" i="1"/>
  <c r="AR1873" i="1"/>
  <c r="AR1866" i="1"/>
  <c r="AQ1866" i="1"/>
  <c r="AR1858" i="1"/>
  <c r="AQ1858" i="1"/>
  <c r="AR1841" i="1"/>
  <c r="AQ1841" i="1"/>
  <c r="AQ1834" i="1"/>
  <c r="AR1834" i="1"/>
  <c r="AR1827" i="1"/>
  <c r="AQ1827" i="1"/>
  <c r="AR1818" i="1"/>
  <c r="AQ1818" i="1"/>
  <c r="AQ1811" i="1"/>
  <c r="AR1811" i="1"/>
  <c r="AQ1804" i="1"/>
  <c r="AR1804" i="1"/>
  <c r="AR1791" i="1"/>
  <c r="AQ1791" i="1"/>
  <c r="AQ1784" i="1"/>
  <c r="AR1784" i="1"/>
  <c r="AR1777" i="1"/>
  <c r="AQ1777" i="1"/>
  <c r="AQ1762" i="1"/>
  <c r="AR1762" i="1"/>
  <c r="AQ1755" i="1"/>
  <c r="AR1755" i="1"/>
  <c r="AQ1747" i="1"/>
  <c r="AR1747" i="1"/>
  <c r="AQ1739" i="1"/>
  <c r="AR1739" i="1"/>
  <c r="AR1733" i="1"/>
  <c r="AQ1733" i="1"/>
  <c r="AQ1726" i="1"/>
  <c r="AR1726" i="1"/>
  <c r="AR1718" i="1"/>
  <c r="AQ1718" i="1"/>
  <c r="AQ1709" i="1"/>
  <c r="AR1709" i="1"/>
  <c r="AR1702" i="1"/>
  <c r="AQ1702" i="1"/>
  <c r="AQ1695" i="1"/>
  <c r="AR1695" i="1"/>
  <c r="AQ1663" i="1"/>
  <c r="AR1663" i="1"/>
  <c r="AQ1657" i="1"/>
  <c r="AR1657" i="1"/>
  <c r="AQ1650" i="1"/>
  <c r="AR1650" i="1"/>
  <c r="AQ1641" i="1"/>
  <c r="AR1641" i="1"/>
  <c r="AQ1634" i="1"/>
  <c r="AR1634" i="1"/>
  <c r="AQ1626" i="1"/>
  <c r="AR1626" i="1"/>
  <c r="AQ1618" i="1"/>
  <c r="AR1618" i="1"/>
  <c r="AQ1607" i="1"/>
  <c r="AR1607" i="1"/>
  <c r="AQ1600" i="1"/>
  <c r="AR1600" i="1"/>
  <c r="AQ1592" i="1"/>
  <c r="AR1592" i="1"/>
  <c r="AQ1573" i="1"/>
  <c r="AR1573" i="1"/>
  <c r="AR1567" i="1"/>
  <c r="AQ1567" i="1"/>
  <c r="AQ1558" i="1"/>
  <c r="AR1558" i="1"/>
  <c r="AQ1549" i="1"/>
  <c r="AR1549" i="1"/>
  <c r="AQ1541" i="1"/>
  <c r="AR1541" i="1"/>
  <c r="AR1534" i="1"/>
  <c r="AQ1534" i="1"/>
  <c r="AQ1520" i="1"/>
  <c r="AR1520" i="1"/>
  <c r="AQ1511" i="1"/>
  <c r="AR1511" i="1"/>
  <c r="AQ1503" i="1"/>
  <c r="AR1503" i="1"/>
  <c r="AR1485" i="1"/>
  <c r="AQ1485" i="1"/>
  <c r="AR1474" i="1"/>
  <c r="AQ1474" i="1"/>
  <c r="AR1466" i="1"/>
  <c r="AQ1466" i="1"/>
  <c r="AR1456" i="1"/>
  <c r="AQ1456" i="1"/>
  <c r="AR1449" i="1"/>
  <c r="AQ1449" i="1"/>
  <c r="AR1441" i="1"/>
  <c r="AQ1441" i="1"/>
  <c r="AR1434" i="1"/>
  <c r="AQ1434" i="1"/>
  <c r="AR1446" i="1"/>
  <c r="AQ1446" i="1"/>
  <c r="AR1415" i="1"/>
  <c r="AQ1415" i="1"/>
  <c r="AR1409" i="1"/>
  <c r="AQ1409" i="1"/>
  <c r="AR1389" i="1"/>
  <c r="AQ1389" i="1"/>
  <c r="AR1380" i="1"/>
  <c r="AQ1380" i="1"/>
  <c r="AR1373" i="1"/>
  <c r="AQ1373" i="1"/>
  <c r="AR1361" i="1"/>
  <c r="AQ1361" i="1"/>
  <c r="AR1352" i="1"/>
  <c r="AQ1352" i="1"/>
  <c r="AR1342" i="1"/>
  <c r="AQ1342" i="1"/>
  <c r="AR1332" i="1"/>
  <c r="AQ1332" i="1"/>
  <c r="AR1320" i="1"/>
  <c r="AQ1320" i="1"/>
  <c r="AR1312" i="1"/>
  <c r="AQ1312" i="1"/>
  <c r="AR1303" i="1"/>
  <c r="AQ1303" i="1"/>
  <c r="AR1280" i="1"/>
  <c r="AQ1280" i="1"/>
  <c r="AR1266" i="1"/>
  <c r="AQ1266" i="1"/>
  <c r="AR1241" i="1"/>
  <c r="AQ1241" i="1"/>
  <c r="AR1217" i="1"/>
  <c r="AQ1217" i="1"/>
  <c r="AR1182" i="1"/>
  <c r="AQ1182" i="1"/>
  <c r="AR1156" i="1"/>
  <c r="AQ1156" i="1"/>
  <c r="AR1127" i="1"/>
  <c r="AQ1127" i="1"/>
  <c r="AR1105" i="1"/>
  <c r="AQ1105" i="1"/>
  <c r="AR2822" i="1"/>
  <c r="AQ2822" i="1"/>
  <c r="AR2808" i="1"/>
  <c r="AQ2808" i="1"/>
  <c r="AR2788" i="1"/>
  <c r="AQ2788" i="1"/>
  <c r="AR2772" i="1"/>
  <c r="AQ2772" i="1"/>
  <c r="AR2735" i="1"/>
  <c r="AQ2735" i="1"/>
  <c r="AR2727" i="1"/>
  <c r="AQ2727" i="1"/>
  <c r="AR2721" i="1"/>
  <c r="AQ2721" i="1"/>
  <c r="AR2713" i="1"/>
  <c r="AQ2713" i="1"/>
  <c r="AQ2707" i="1"/>
  <c r="AR2707" i="1"/>
  <c r="AQ2699" i="1"/>
  <c r="AR2699" i="1"/>
  <c r="AQ2691" i="1"/>
  <c r="AR2691" i="1"/>
  <c r="AR2685" i="1"/>
  <c r="AQ2685" i="1"/>
  <c r="AR2677" i="1"/>
  <c r="AQ2677" i="1"/>
  <c r="AQ2669" i="1"/>
  <c r="AR2669" i="1"/>
  <c r="AQ2661" i="1"/>
  <c r="AR2661" i="1"/>
  <c r="AQ2653" i="1"/>
  <c r="AR2653" i="1"/>
  <c r="AR2645" i="1"/>
  <c r="AQ2645" i="1"/>
  <c r="AQ2626" i="1"/>
  <c r="AR2626" i="1"/>
  <c r="AR2617" i="1"/>
  <c r="AQ2617" i="1"/>
  <c r="AQ2609" i="1"/>
  <c r="AR2609" i="1"/>
  <c r="AR2594" i="1"/>
  <c r="AQ2594" i="1"/>
  <c r="AR2586" i="1"/>
  <c r="AQ2586" i="1"/>
  <c r="AQ2580" i="1"/>
  <c r="AR2580" i="1"/>
  <c r="AR2573" i="1"/>
  <c r="AQ2573" i="1"/>
  <c r="AQ2567" i="1"/>
  <c r="AR2567" i="1"/>
  <c r="AQ2560" i="1"/>
  <c r="AR2560" i="1"/>
  <c r="AQ2552" i="1"/>
  <c r="AR2552" i="1"/>
  <c r="AR2544" i="1"/>
  <c r="AQ2544" i="1"/>
  <c r="AQ2537" i="1"/>
  <c r="AR2537" i="1"/>
  <c r="AQ2529" i="1"/>
  <c r="AR2529" i="1"/>
  <c r="AQ2521" i="1"/>
  <c r="AR2521" i="1"/>
  <c r="AQ2513" i="1"/>
  <c r="AR2513" i="1"/>
  <c r="AQ2507" i="1"/>
  <c r="AR2507" i="1"/>
  <c r="AQ2499" i="1"/>
  <c r="AR2499" i="1"/>
  <c r="AQ2491" i="1"/>
  <c r="AR2491" i="1"/>
  <c r="AR2478" i="1"/>
  <c r="AQ2478" i="1"/>
  <c r="AR2470" i="1"/>
  <c r="AQ2470" i="1"/>
  <c r="AR2463" i="1"/>
  <c r="AQ2463" i="1"/>
  <c r="AR2455" i="1"/>
  <c r="AQ2455" i="1"/>
  <c r="AQ2447" i="1"/>
  <c r="AR2447" i="1"/>
  <c r="AR2439" i="1"/>
  <c r="AQ2439" i="1"/>
  <c r="AR2433" i="1"/>
  <c r="AQ2433" i="1"/>
  <c r="AQ2426" i="1"/>
  <c r="AR2426" i="1"/>
  <c r="AQ2419" i="1"/>
  <c r="AR2419" i="1"/>
  <c r="AR2411" i="1"/>
  <c r="AQ2411" i="1"/>
  <c r="AR2403" i="1"/>
  <c r="AQ2403" i="1"/>
  <c r="AR2395" i="1"/>
  <c r="AQ2395" i="1"/>
  <c r="AR2386" i="1"/>
  <c r="AQ2386" i="1"/>
  <c r="AR2365" i="1"/>
  <c r="AQ2365" i="1"/>
  <c r="AR2346" i="1"/>
  <c r="AQ2346" i="1"/>
  <c r="AR2328" i="1"/>
  <c r="AQ2328" i="1"/>
  <c r="AR2316" i="1"/>
  <c r="AQ2316" i="1"/>
  <c r="AR2293" i="1"/>
  <c r="AQ2293" i="1"/>
  <c r="AQ2276" i="1"/>
  <c r="AR2276" i="1"/>
  <c r="AR2267" i="1"/>
  <c r="AQ2267" i="1"/>
  <c r="AR2259" i="1"/>
  <c r="AQ2259" i="1"/>
  <c r="AR2243" i="1"/>
  <c r="AQ2243" i="1"/>
  <c r="AR2229" i="1"/>
  <c r="AQ2229" i="1"/>
  <c r="AR2214" i="1"/>
  <c r="AQ2214" i="1"/>
  <c r="AR2203" i="1"/>
  <c r="AQ2203" i="1"/>
  <c r="AR2193" i="1"/>
  <c r="AQ2193" i="1"/>
  <c r="AR2186" i="1"/>
  <c r="AQ2186" i="1"/>
  <c r="AR2175" i="1"/>
  <c r="AQ2175" i="1"/>
  <c r="AR2161" i="1"/>
  <c r="AQ2161" i="1"/>
  <c r="AR2147" i="1"/>
  <c r="AQ2147" i="1"/>
  <c r="AR2138" i="1"/>
  <c r="AQ2138" i="1"/>
  <c r="AR2119" i="1"/>
  <c r="AQ2119" i="1"/>
  <c r="AR2107" i="1"/>
  <c r="AQ2107" i="1"/>
  <c r="AR2096" i="1"/>
  <c r="AQ2096" i="1"/>
  <c r="AR2086" i="1"/>
  <c r="AQ2086" i="1"/>
  <c r="AR2077" i="1"/>
  <c r="AQ2077" i="1"/>
  <c r="AR2063" i="1"/>
  <c r="AQ2063" i="1"/>
  <c r="AR2047" i="1"/>
  <c r="AQ2047" i="1"/>
  <c r="AR2038" i="1"/>
  <c r="AQ2038" i="1"/>
  <c r="AR2019" i="1"/>
  <c r="AQ2019" i="1"/>
  <c r="AR2009" i="1"/>
  <c r="AQ2009" i="1"/>
  <c r="AR1992" i="1"/>
  <c r="AQ1992" i="1"/>
  <c r="AR1983" i="1"/>
  <c r="AQ1983" i="1"/>
  <c r="AR1976" i="1"/>
  <c r="AQ1976" i="1"/>
  <c r="AR1966" i="1"/>
  <c r="AQ1966" i="1"/>
  <c r="AR1958" i="1"/>
  <c r="AQ1958" i="1"/>
  <c r="AR1951" i="1"/>
  <c r="AQ1951" i="1"/>
  <c r="AR1941" i="1"/>
  <c r="AQ1941" i="1"/>
  <c r="AR1933" i="1"/>
  <c r="AQ1933" i="1"/>
  <c r="AR1925" i="1"/>
  <c r="AQ1925" i="1"/>
  <c r="AR1915" i="1"/>
  <c r="AQ1915" i="1"/>
  <c r="AR1897" i="1"/>
  <c r="AQ1897" i="1"/>
  <c r="AR1888" i="1"/>
  <c r="AQ1888" i="1"/>
  <c r="AR1880" i="1"/>
  <c r="AQ1880" i="1"/>
  <c r="AR1872" i="1"/>
  <c r="AQ1872" i="1"/>
  <c r="AQ1865" i="1"/>
  <c r="AR1865" i="1"/>
  <c r="AR1857" i="1"/>
  <c r="AQ1857" i="1"/>
  <c r="AR1848" i="1"/>
  <c r="AQ1848" i="1"/>
  <c r="AR1840" i="1"/>
  <c r="AQ1840" i="1"/>
  <c r="AR1833" i="1"/>
  <c r="AQ1833" i="1"/>
  <c r="AR1825" i="1"/>
  <c r="AQ1825" i="1"/>
  <c r="AR1810" i="1"/>
  <c r="AQ1810" i="1"/>
  <c r="AQ1803" i="1"/>
  <c r="AR1803" i="1"/>
  <c r="AQ1790" i="1"/>
  <c r="AR1790" i="1"/>
  <c r="AQ1783" i="1"/>
  <c r="AR1783" i="1"/>
  <c r="AQ1776" i="1"/>
  <c r="AR1776" i="1"/>
  <c r="AR1761" i="1"/>
  <c r="AQ1761" i="1"/>
  <c r="AQ1754" i="1"/>
  <c r="AR1754" i="1"/>
  <c r="AR1746" i="1"/>
  <c r="AQ1746" i="1"/>
  <c r="AQ1732" i="1"/>
  <c r="AR1732" i="1"/>
  <c r="AR1725" i="1"/>
  <c r="AQ1725" i="1"/>
  <c r="AQ1716" i="1"/>
  <c r="AR1716" i="1"/>
  <c r="AR1708" i="1"/>
  <c r="AQ1708" i="1"/>
  <c r="AQ1701" i="1"/>
  <c r="AR1701" i="1"/>
  <c r="AQ1693" i="1"/>
  <c r="AR1693" i="1"/>
  <c r="AQ1671" i="1"/>
  <c r="AR1671" i="1"/>
  <c r="AQ1662" i="1"/>
  <c r="AR1662" i="1"/>
  <c r="AQ1656" i="1"/>
  <c r="AR1656" i="1"/>
  <c r="AQ1649" i="1"/>
  <c r="AR1649" i="1"/>
  <c r="AQ1633" i="1"/>
  <c r="AR1633" i="1"/>
  <c r="AR1625" i="1"/>
  <c r="AQ1625" i="1"/>
  <c r="AQ1616" i="1"/>
  <c r="AR1616" i="1"/>
  <c r="AR1606" i="1"/>
  <c r="AQ1606" i="1"/>
  <c r="AQ1599" i="1"/>
  <c r="AR1599" i="1"/>
  <c r="AR1591" i="1"/>
  <c r="AQ1591" i="1"/>
  <c r="AQ1582" i="1"/>
  <c r="AR1582" i="1"/>
  <c r="AR1572" i="1"/>
  <c r="AQ1572" i="1"/>
  <c r="AQ1566" i="1"/>
  <c r="AR1566" i="1"/>
  <c r="AQ1557" i="1"/>
  <c r="AR1557" i="1"/>
  <c r="AQ1533" i="1"/>
  <c r="AR1533" i="1"/>
  <c r="AQ1527" i="1"/>
  <c r="AR1527" i="1"/>
  <c r="AQ1519" i="1"/>
  <c r="AR1519" i="1"/>
  <c r="AQ1509" i="1"/>
  <c r="AR1509" i="1"/>
  <c r="AQ1502" i="1"/>
  <c r="AR1502" i="1"/>
  <c r="AR1493" i="1"/>
  <c r="AQ1493" i="1"/>
  <c r="AQ1482" i="1"/>
  <c r="AR1482" i="1"/>
  <c r="AR1473" i="1"/>
  <c r="AQ1473" i="1"/>
  <c r="AR1464" i="1"/>
  <c r="AQ1464" i="1"/>
  <c r="AR1455" i="1"/>
  <c r="AQ1455" i="1"/>
  <c r="AR1440" i="1"/>
  <c r="AQ1440" i="1"/>
  <c r="AR1433" i="1"/>
  <c r="AQ1433" i="1"/>
  <c r="AR1423" i="1"/>
  <c r="AQ1423" i="1"/>
  <c r="AR1414" i="1"/>
  <c r="AQ1414" i="1"/>
  <c r="AR1399" i="1"/>
  <c r="AQ1399" i="1"/>
  <c r="AR1387" i="1"/>
  <c r="AQ1387" i="1"/>
  <c r="AR1379" i="1"/>
  <c r="AQ1379" i="1"/>
  <c r="AR1372" i="1"/>
  <c r="AQ1372" i="1"/>
  <c r="AR1351" i="1"/>
  <c r="AQ1351" i="1"/>
  <c r="AR1341" i="1"/>
  <c r="AQ1341" i="1"/>
  <c r="AR1329" i="1"/>
  <c r="AQ1329" i="1"/>
  <c r="AR1319" i="1"/>
  <c r="AQ1319" i="1"/>
  <c r="AR1310" i="1"/>
  <c r="AQ1310" i="1"/>
  <c r="AR1302" i="1"/>
  <c r="AQ1302" i="1"/>
  <c r="AR1292" i="1"/>
  <c r="AQ1292" i="1"/>
  <c r="AR1279" i="1"/>
  <c r="AQ1279" i="1"/>
  <c r="AR1261" i="1"/>
  <c r="AQ1261" i="1"/>
  <c r="AR1240" i="1"/>
  <c r="AQ1240" i="1"/>
  <c r="AR1176" i="1"/>
  <c r="AQ1176" i="1"/>
  <c r="AR1147" i="1"/>
  <c r="AQ1147" i="1"/>
  <c r="AR1125" i="1"/>
  <c r="AQ1125" i="1"/>
  <c r="AR1088" i="1"/>
  <c r="AQ1088" i="1"/>
  <c r="AR2820" i="1"/>
  <c r="AQ2820" i="1"/>
  <c r="AR2805" i="1"/>
  <c r="AQ2805" i="1"/>
  <c r="AR2782" i="1"/>
  <c r="AQ2782" i="1"/>
  <c r="AR2770" i="1"/>
  <c r="AQ2770" i="1"/>
  <c r="AR2734" i="1"/>
  <c r="AQ2734" i="1"/>
  <c r="AR2726" i="1"/>
  <c r="AQ2726" i="1"/>
  <c r="AR2720" i="1"/>
  <c r="AQ2720" i="1"/>
  <c r="AR2712" i="1"/>
  <c r="AQ2712" i="1"/>
  <c r="AR2706" i="1"/>
  <c r="AQ2706" i="1"/>
  <c r="AR2698" i="1"/>
  <c r="AQ2698" i="1"/>
  <c r="AQ2690" i="1"/>
  <c r="AR2690" i="1"/>
  <c r="AQ2684" i="1"/>
  <c r="AR2684" i="1"/>
  <c r="AQ2676" i="1"/>
  <c r="AR2676" i="1"/>
  <c r="AQ2668" i="1"/>
  <c r="AR2668" i="1"/>
  <c r="AQ2660" i="1"/>
  <c r="AR2660" i="1"/>
  <c r="AR2652" i="1"/>
  <c r="AQ2652" i="1"/>
  <c r="AQ2644" i="1"/>
  <c r="AR2644" i="1"/>
  <c r="AQ2636" i="1"/>
  <c r="AR2636" i="1"/>
  <c r="AQ2625" i="1"/>
  <c r="AR2625" i="1"/>
  <c r="AQ2616" i="1"/>
  <c r="AR2616" i="1"/>
  <c r="AQ2608" i="1"/>
  <c r="AR2608" i="1"/>
  <c r="AQ2601" i="1"/>
  <c r="AR2601" i="1"/>
  <c r="AQ2593" i="1"/>
  <c r="AR2593" i="1"/>
  <c r="AQ2585" i="1"/>
  <c r="AR2585" i="1"/>
  <c r="AQ2579" i="1"/>
  <c r="AR2579" i="1"/>
  <c r="AQ2572" i="1"/>
  <c r="AR2572" i="1"/>
  <c r="AQ2566" i="1"/>
  <c r="AR2566" i="1"/>
  <c r="AR2559" i="1"/>
  <c r="AQ2559" i="1"/>
  <c r="AR2551" i="1"/>
  <c r="AQ2551" i="1"/>
  <c r="AR2543" i="1"/>
  <c r="AQ2543" i="1"/>
  <c r="AQ2536" i="1"/>
  <c r="AR2536" i="1"/>
  <c r="AQ2528" i="1"/>
  <c r="AR2528" i="1"/>
  <c r="AQ2520" i="1"/>
  <c r="AR2520" i="1"/>
  <c r="AQ2506" i="1"/>
  <c r="AR2506" i="1"/>
  <c r="AR2498" i="1"/>
  <c r="AQ2498" i="1"/>
  <c r="AQ2490" i="1"/>
  <c r="AR2490" i="1"/>
  <c r="AR2485" i="1"/>
  <c r="AQ2485" i="1"/>
  <c r="AR2477" i="1"/>
  <c r="AQ2477" i="1"/>
  <c r="AQ2469" i="1"/>
  <c r="AR2469" i="1"/>
  <c r="AQ2462" i="1"/>
  <c r="AR2462" i="1"/>
  <c r="AR2454" i="1"/>
  <c r="AQ2454" i="1"/>
  <c r="AR2446" i="1"/>
  <c r="AQ2446" i="1"/>
  <c r="AR2438" i="1"/>
  <c r="AQ2438" i="1"/>
  <c r="AQ2425" i="1"/>
  <c r="AR2425" i="1"/>
  <c r="AR2418" i="1"/>
  <c r="AQ2418" i="1"/>
  <c r="AR2410" i="1"/>
  <c r="AQ2410" i="1"/>
  <c r="AR2402" i="1"/>
  <c r="AQ2402" i="1"/>
  <c r="AR2394" i="1"/>
  <c r="AQ2394" i="1"/>
  <c r="AR2385" i="1"/>
  <c r="AQ2385" i="1"/>
  <c r="AR2374" i="1"/>
  <c r="AQ2374" i="1"/>
  <c r="AR2363" i="1"/>
  <c r="AQ2363" i="1"/>
  <c r="AQ2345" i="1"/>
  <c r="AR2345" i="1"/>
  <c r="AR2323" i="1"/>
  <c r="AQ2323" i="1"/>
  <c r="AR2315" i="1"/>
  <c r="AQ2315" i="1"/>
  <c r="AR2291" i="1"/>
  <c r="AQ2291" i="1"/>
  <c r="AQ2280" i="1"/>
  <c r="AR2280" i="1"/>
  <c r="AQ2278" i="1"/>
  <c r="AR2278" i="1"/>
  <c r="AR2256" i="1"/>
  <c r="AQ2256" i="1"/>
  <c r="AR2250" i="1"/>
  <c r="AQ2250" i="1"/>
  <c r="AR2241" i="1"/>
  <c r="AQ2241" i="1"/>
  <c r="AR2228" i="1"/>
  <c r="AQ2228" i="1"/>
  <c r="AR2213" i="1"/>
  <c r="AQ2213" i="1"/>
  <c r="AR2192" i="1"/>
  <c r="AQ2192" i="1"/>
  <c r="AR2185" i="1"/>
  <c r="AQ2185" i="1"/>
  <c r="AR2174" i="1"/>
  <c r="AQ2174" i="1"/>
  <c r="AR2157" i="1"/>
  <c r="AQ2157" i="1"/>
  <c r="AR2146" i="1"/>
  <c r="AQ2146" i="1"/>
  <c r="AR2136" i="1"/>
  <c r="AQ2136" i="1"/>
  <c r="AR2129" i="1"/>
  <c r="AQ2129" i="1"/>
  <c r="AR2118" i="1"/>
  <c r="AQ2118" i="1"/>
  <c r="AR2106" i="1"/>
  <c r="AQ2106" i="1"/>
  <c r="AR2095" i="1"/>
  <c r="AQ2095" i="1"/>
  <c r="AR2076" i="1"/>
  <c r="AQ2076" i="1"/>
  <c r="AR2062" i="1"/>
  <c r="AQ2062" i="1"/>
  <c r="AR2046" i="1"/>
  <c r="AQ2046" i="1"/>
  <c r="AR2036" i="1"/>
  <c r="AQ2036" i="1"/>
  <c r="AR2018" i="1"/>
  <c r="AQ2018" i="1"/>
  <c r="AR2008" i="1"/>
  <c r="AQ2008" i="1"/>
  <c r="AR2001" i="1"/>
  <c r="AQ2001" i="1"/>
  <c r="AR1991" i="1"/>
  <c r="AQ1991" i="1"/>
  <c r="AR1982" i="1"/>
  <c r="AQ1982" i="1"/>
  <c r="AR1975" i="1"/>
  <c r="AQ1975" i="1"/>
  <c r="AR1957" i="1"/>
  <c r="AQ1957" i="1"/>
  <c r="AR1948" i="1"/>
  <c r="AQ1948" i="1"/>
  <c r="AQ1940" i="1"/>
  <c r="AR1940" i="1"/>
  <c r="AR1932" i="1"/>
  <c r="AQ1932" i="1"/>
  <c r="AQ1924" i="1"/>
  <c r="AR1924" i="1"/>
  <c r="AR1912" i="1"/>
  <c r="AQ1912" i="1"/>
  <c r="AR1904" i="1"/>
  <c r="AQ1904" i="1"/>
  <c r="AR1896" i="1"/>
  <c r="AQ1896" i="1"/>
  <c r="AR1887" i="1"/>
  <c r="AQ1887" i="1"/>
  <c r="AR1879" i="1"/>
  <c r="AQ1879" i="1"/>
  <c r="AR1864" i="1"/>
  <c r="AQ1864" i="1"/>
  <c r="AR1856" i="1"/>
  <c r="AQ1856" i="1"/>
  <c r="AR1847" i="1"/>
  <c r="AQ1847" i="1"/>
  <c r="AR1839" i="1"/>
  <c r="AQ1839" i="1"/>
  <c r="AR1832" i="1"/>
  <c r="AQ1832" i="1"/>
  <c r="AR1824" i="1"/>
  <c r="AQ1824" i="1"/>
  <c r="AR1817" i="1"/>
  <c r="AQ1817" i="1"/>
  <c r="AR1809" i="1"/>
  <c r="AQ1809" i="1"/>
  <c r="AR1802" i="1"/>
  <c r="AQ1802" i="1"/>
  <c r="AR1798" i="1"/>
  <c r="AQ1798" i="1"/>
  <c r="AR1782" i="1"/>
  <c r="AQ1782" i="1"/>
  <c r="AQ1775" i="1"/>
  <c r="AR1775" i="1"/>
  <c r="AQ1768" i="1"/>
  <c r="AR1768" i="1"/>
  <c r="AQ1760" i="1"/>
  <c r="AR1760" i="1"/>
  <c r="AQ1753" i="1"/>
  <c r="AR1753" i="1"/>
  <c r="AQ1745" i="1"/>
  <c r="AR1745" i="1"/>
  <c r="AQ1738" i="1"/>
  <c r="AR1738" i="1"/>
  <c r="AR1731" i="1"/>
  <c r="AQ1731" i="1"/>
  <c r="AQ1724" i="1"/>
  <c r="AR1724" i="1"/>
  <c r="AQ1715" i="1"/>
  <c r="AR1715" i="1"/>
  <c r="AR1700" i="1"/>
  <c r="AQ1700" i="1"/>
  <c r="AQ1689" i="1"/>
  <c r="AR1689" i="1"/>
  <c r="AR1670" i="1"/>
  <c r="AQ1670" i="1"/>
  <c r="AR1655" i="1"/>
  <c r="AQ1655" i="1"/>
  <c r="AR1648" i="1"/>
  <c r="AQ1648" i="1"/>
  <c r="AQ1640" i="1"/>
  <c r="AR1640" i="1"/>
  <c r="AQ1631" i="1"/>
  <c r="AR1631" i="1"/>
  <c r="AQ1624" i="1"/>
  <c r="AR1624" i="1"/>
  <c r="AQ1615" i="1"/>
  <c r="AR1615" i="1"/>
  <c r="AQ1598" i="1"/>
  <c r="AR1598" i="1"/>
  <c r="AQ1590" i="1"/>
  <c r="AR1590" i="1"/>
  <c r="AR1581" i="1"/>
  <c r="AQ1581" i="1"/>
  <c r="AQ1571" i="1"/>
  <c r="AR1571" i="1"/>
  <c r="AQ1556" i="1"/>
  <c r="AR1556" i="1"/>
  <c r="AQ1548" i="1"/>
  <c r="AR1548" i="1"/>
  <c r="AR1539" i="1"/>
  <c r="AQ1539" i="1"/>
  <c r="AQ1532" i="1"/>
  <c r="AR1532" i="1"/>
  <c r="AQ1508" i="1"/>
  <c r="AR1508" i="1"/>
  <c r="AQ1501" i="1"/>
  <c r="AR1501" i="1"/>
  <c r="AR1492" i="1"/>
  <c r="AQ1492" i="1"/>
  <c r="AR1480" i="1"/>
  <c r="AQ1480" i="1"/>
  <c r="AR1472" i="1"/>
  <c r="AQ1472" i="1"/>
  <c r="AR1463" i="1"/>
  <c r="AQ1463" i="1"/>
  <c r="AR1719" i="1"/>
  <c r="AQ1719" i="1"/>
  <c r="AR1447" i="1"/>
  <c r="AQ1447" i="1"/>
  <c r="AR1439" i="1"/>
  <c r="AQ1439" i="1"/>
  <c r="AR1431" i="1"/>
  <c r="AQ1431" i="1"/>
  <c r="AR1424" i="1"/>
  <c r="AQ1424" i="1"/>
  <c r="AR1408" i="1"/>
  <c r="AQ1408" i="1"/>
  <c r="AR1396" i="1"/>
  <c r="AQ1396" i="1"/>
  <c r="AR1378" i="1"/>
  <c r="AQ1378" i="1"/>
  <c r="AR1371" i="1"/>
  <c r="AQ1371" i="1"/>
  <c r="AR1360" i="1"/>
  <c r="AQ1360" i="1"/>
  <c r="AR1349" i="1"/>
  <c r="AQ1349" i="1"/>
  <c r="AR1340" i="1"/>
  <c r="AQ1340" i="1"/>
  <c r="AR1328" i="1"/>
  <c r="AQ1328" i="1"/>
  <c r="AQ1309" i="1"/>
  <c r="AR1301" i="1"/>
  <c r="AQ1301" i="1"/>
  <c r="AR1290" i="1"/>
  <c r="AQ1290" i="1"/>
  <c r="AR1276" i="1"/>
  <c r="AQ1276" i="1"/>
  <c r="AR1254" i="1"/>
  <c r="AQ1254" i="1"/>
  <c r="AR1237" i="1"/>
  <c r="AQ1237" i="1"/>
  <c r="AR1207" i="1"/>
  <c r="AQ1207" i="1"/>
  <c r="AR1173" i="1"/>
  <c r="AQ1173" i="1"/>
  <c r="AR1144" i="1"/>
  <c r="AQ1144" i="1"/>
  <c r="AR1118" i="1"/>
  <c r="AQ1118" i="1"/>
  <c r="AR2819" i="1"/>
  <c r="AQ2819" i="1"/>
  <c r="AR2802" i="1"/>
  <c r="AQ2802" i="1"/>
  <c r="AR2781" i="1"/>
  <c r="AQ2781" i="1"/>
  <c r="AR2760" i="1"/>
  <c r="AQ2760" i="1"/>
  <c r="AR2733" i="1"/>
  <c r="AQ2733" i="1"/>
  <c r="AR2725" i="1"/>
  <c r="AQ2725" i="1"/>
  <c r="AR2719" i="1"/>
  <c r="AQ2719" i="1"/>
  <c r="AR2711" i="1"/>
  <c r="AQ2711" i="1"/>
  <c r="AR2705" i="1"/>
  <c r="AQ2705" i="1"/>
  <c r="AQ2697" i="1"/>
  <c r="AR2697" i="1"/>
  <c r="AQ2689" i="1"/>
  <c r="AR2689" i="1"/>
  <c r="AR2683" i="1"/>
  <c r="AQ2683" i="1"/>
  <c r="AQ2675" i="1"/>
  <c r="AR2675" i="1"/>
  <c r="AQ2667" i="1"/>
  <c r="AR2667" i="1"/>
  <c r="AQ2659" i="1"/>
  <c r="AR2659" i="1"/>
  <c r="AQ2651" i="1"/>
  <c r="AR2651" i="1"/>
  <c r="AR2643" i="1"/>
  <c r="AQ2643" i="1"/>
  <c r="AR2634" i="1"/>
  <c r="AQ2634" i="1"/>
  <c r="AR2624" i="1"/>
  <c r="AQ2624" i="1"/>
  <c r="AQ2615" i="1"/>
  <c r="AR2615" i="1"/>
  <c r="AR2607" i="1"/>
  <c r="AQ2607" i="1"/>
  <c r="AQ2600" i="1"/>
  <c r="AR2600" i="1"/>
  <c r="AR2592" i="1"/>
  <c r="AQ2592" i="1"/>
  <c r="AQ2584" i="1"/>
  <c r="AR2584" i="1"/>
  <c r="AQ2578" i="1"/>
  <c r="AR2578" i="1"/>
  <c r="AQ2571" i="1"/>
  <c r="AR2571" i="1"/>
  <c r="AR2565" i="1"/>
  <c r="AQ2565" i="1"/>
  <c r="AR2558" i="1"/>
  <c r="AQ2558" i="1"/>
  <c r="AQ2550" i="1"/>
  <c r="AR2550" i="1"/>
  <c r="AQ2542" i="1"/>
  <c r="AR2542" i="1"/>
  <c r="AQ2535" i="1"/>
  <c r="AR2535" i="1"/>
  <c r="AQ2527" i="1"/>
  <c r="AR2527" i="1"/>
  <c r="AQ2519" i="1"/>
  <c r="AR2519" i="1"/>
  <c r="AQ2512" i="1"/>
  <c r="AR2512" i="1"/>
  <c r="AQ2505" i="1"/>
  <c r="AR2505" i="1"/>
  <c r="AQ2497" i="1"/>
  <c r="AR2497" i="1"/>
  <c r="AR2489" i="1"/>
  <c r="AQ2489" i="1"/>
  <c r="AQ2484" i="1"/>
  <c r="AR2484" i="1"/>
  <c r="AR2476" i="1"/>
  <c r="AQ2476" i="1"/>
  <c r="AR2461" i="1"/>
  <c r="AQ2461" i="1"/>
  <c r="AR2453" i="1"/>
  <c r="AQ2453" i="1"/>
  <c r="AR2445" i="1"/>
  <c r="AQ2445" i="1"/>
  <c r="AQ2437" i="1"/>
  <c r="AR2437" i="1"/>
  <c r="AQ2432" i="1"/>
  <c r="AR2432" i="1"/>
  <c r="AR2424" i="1"/>
  <c r="AQ2424" i="1"/>
  <c r="AR2417" i="1"/>
  <c r="AQ2417" i="1"/>
  <c r="AR2409" i="1"/>
  <c r="AQ2409" i="1"/>
  <c r="AR2401" i="1"/>
  <c r="AQ2401" i="1"/>
  <c r="AQ2393" i="1"/>
  <c r="AR2393" i="1"/>
  <c r="AR2384" i="1"/>
  <c r="AQ2384" i="1"/>
  <c r="AR2372" i="1"/>
  <c r="AQ2372" i="1"/>
  <c r="AR2362" i="1"/>
  <c r="AQ2362" i="1"/>
  <c r="AR2344" i="1"/>
  <c r="AQ2344" i="1"/>
  <c r="AR2322" i="1"/>
  <c r="AQ2322" i="1"/>
  <c r="AR2313" i="1"/>
  <c r="AQ2313" i="1"/>
  <c r="AR2290" i="1"/>
  <c r="AQ2290" i="1"/>
  <c r="AR2283" i="1"/>
  <c r="AQ2283" i="1"/>
  <c r="AQ2273" i="1"/>
  <c r="AR2273" i="1"/>
  <c r="AR2265" i="1"/>
  <c r="AQ2265" i="1"/>
  <c r="AR2255" i="1"/>
  <c r="AQ2255" i="1"/>
  <c r="AR2249" i="1"/>
  <c r="AQ2249" i="1"/>
  <c r="AR2239" i="1"/>
  <c r="AQ2239" i="1"/>
  <c r="AR2212" i="1"/>
  <c r="AQ2212" i="1"/>
  <c r="AR2202" i="1"/>
  <c r="AQ2202" i="1"/>
  <c r="AR2191" i="1"/>
  <c r="AQ2191" i="1"/>
  <c r="AR2184" i="1"/>
  <c r="AQ2184" i="1"/>
  <c r="AR2172" i="1"/>
  <c r="AQ2172" i="1"/>
  <c r="AR2144" i="1"/>
  <c r="AQ2144" i="1"/>
  <c r="AR2135" i="1"/>
  <c r="AQ2135" i="1"/>
  <c r="AR2128" i="1"/>
  <c r="AQ2128" i="1"/>
  <c r="AR2113" i="1"/>
  <c r="AQ2113" i="1"/>
  <c r="AR2105" i="1"/>
  <c r="AQ2105" i="1"/>
  <c r="AR2094" i="1"/>
  <c r="AQ2094" i="1"/>
  <c r="AR2085" i="1"/>
  <c r="AQ2085" i="1"/>
  <c r="AR2073" i="1"/>
  <c r="AQ2073" i="1"/>
  <c r="AR2060" i="1"/>
  <c r="AQ2060" i="1"/>
  <c r="AR2045" i="1"/>
  <c r="AQ2045" i="1"/>
  <c r="AQ2016" i="1"/>
  <c r="AR2016" i="1"/>
  <c r="AR2007" i="1"/>
  <c r="AQ2007" i="1"/>
  <c r="AQ2000" i="1"/>
  <c r="AR2000" i="1"/>
  <c r="AR1990" i="1"/>
  <c r="AQ1990" i="1"/>
  <c r="AR1981" i="1"/>
  <c r="AQ1981" i="1"/>
  <c r="AQ1974" i="1"/>
  <c r="AR1974" i="1"/>
  <c r="AR1965" i="1"/>
  <c r="AQ1965" i="1"/>
  <c r="AR1956" i="1"/>
  <c r="AQ1956" i="1"/>
  <c r="AR1946" i="1"/>
  <c r="AQ1946" i="1"/>
  <c r="AR1939" i="1"/>
  <c r="AQ1939" i="1"/>
  <c r="AR1923" i="1"/>
  <c r="AQ1923" i="1"/>
  <c r="AR1910" i="1"/>
  <c r="AQ1910" i="1"/>
  <c r="AR1903" i="1"/>
  <c r="AQ1903" i="1"/>
  <c r="AR1895" i="1"/>
  <c r="AQ1895" i="1"/>
  <c r="AR1886" i="1"/>
  <c r="AQ1886" i="1"/>
  <c r="AR1878" i="1"/>
  <c r="AQ1878" i="1"/>
  <c r="AQ1871" i="1"/>
  <c r="AR1871" i="1"/>
  <c r="AR1863" i="1"/>
  <c r="AQ1863" i="1"/>
  <c r="AR1855" i="1"/>
  <c r="AQ1855" i="1"/>
  <c r="AR1846" i="1"/>
  <c r="AQ1846" i="1"/>
  <c r="AR1831" i="1"/>
  <c r="AQ1831" i="1"/>
  <c r="AR1823" i="1"/>
  <c r="AQ1823" i="1"/>
  <c r="AR1816" i="1"/>
  <c r="AQ1816" i="1"/>
  <c r="AR1808" i="1"/>
  <c r="AQ1808" i="1"/>
  <c r="AR1801" i="1"/>
  <c r="AQ1801" i="1"/>
  <c r="AR1797" i="1"/>
  <c r="AQ1797" i="1"/>
  <c r="AQ1789" i="1"/>
  <c r="AR1789" i="1"/>
  <c r="AQ1781" i="1"/>
  <c r="AR1781" i="1"/>
  <c r="AQ1774" i="1"/>
  <c r="AR1774" i="1"/>
  <c r="AR1767" i="1"/>
  <c r="AQ1767" i="1"/>
  <c r="AR1752" i="1"/>
  <c r="AQ1752" i="1"/>
  <c r="AQ1744" i="1"/>
  <c r="AR1744" i="1"/>
  <c r="AQ1737" i="1"/>
  <c r="AR1737" i="1"/>
  <c r="AQ1730" i="1"/>
  <c r="AR1730" i="1"/>
  <c r="AQ1723" i="1"/>
  <c r="AR1723" i="1"/>
  <c r="AQ1714" i="1"/>
  <c r="AR1714" i="1"/>
  <c r="AQ1707" i="1"/>
  <c r="AR1707" i="1"/>
  <c r="AQ1699" i="1"/>
  <c r="AR1699" i="1"/>
  <c r="AQ1688" i="1"/>
  <c r="AR1688" i="1"/>
  <c r="AQ1668" i="1"/>
  <c r="AR1668" i="1"/>
  <c r="AR1654" i="1"/>
  <c r="AQ1654" i="1"/>
  <c r="AQ1647" i="1"/>
  <c r="AR1647" i="1"/>
  <c r="AQ1639" i="1"/>
  <c r="AR1639" i="1"/>
  <c r="AQ1630" i="1"/>
  <c r="AR1630" i="1"/>
  <c r="AQ1622" i="1"/>
  <c r="AR1622" i="1"/>
  <c r="AR1614" i="1"/>
  <c r="AQ1614" i="1"/>
  <c r="AQ1605" i="1"/>
  <c r="AR1605" i="1"/>
  <c r="AR1596" i="1"/>
  <c r="AQ1596" i="1"/>
  <c r="AQ1588" i="1"/>
  <c r="AR1588" i="1"/>
  <c r="AQ1580" i="1"/>
  <c r="AR1580" i="1"/>
  <c r="AQ1565" i="1"/>
  <c r="AR1565" i="1"/>
  <c r="AQ1555" i="1"/>
  <c r="AR1555" i="1"/>
  <c r="AR1547" i="1"/>
  <c r="AQ1547" i="1"/>
  <c r="AQ1538" i="1"/>
  <c r="AR1538" i="1"/>
  <c r="AR1531" i="1"/>
  <c r="AQ1531" i="1"/>
  <c r="AQ1518" i="1"/>
  <c r="AR1518" i="1"/>
  <c r="AR1507" i="1"/>
  <c r="AQ1507" i="1"/>
  <c r="AR1500" i="1"/>
  <c r="AQ1500" i="1"/>
  <c r="AR1491" i="1"/>
  <c r="AQ1491" i="1"/>
  <c r="AR1471" i="1"/>
  <c r="AQ1471" i="1"/>
  <c r="AR1462" i="1"/>
  <c r="AQ1462" i="1"/>
  <c r="AR1454" i="1"/>
  <c r="AQ1454" i="1"/>
  <c r="AR1448" i="1"/>
  <c r="AQ1448" i="1"/>
  <c r="AR1438" i="1"/>
  <c r="AQ1438" i="1"/>
  <c r="AR1430" i="1"/>
  <c r="AQ1430" i="1"/>
  <c r="AR1422" i="1"/>
  <c r="AQ1422" i="1"/>
  <c r="AR1406" i="1"/>
  <c r="AQ1406" i="1"/>
  <c r="AR1395" i="1"/>
  <c r="AQ1395" i="1"/>
  <c r="AR1376" i="1"/>
  <c r="AQ1376" i="1"/>
  <c r="AR1370" i="1"/>
  <c r="AQ1370" i="1"/>
  <c r="AR1359" i="1"/>
  <c r="AQ1359" i="1"/>
  <c r="AR1348" i="1"/>
  <c r="AQ1348" i="1"/>
  <c r="AR1339" i="1"/>
  <c r="AQ1339" i="1"/>
  <c r="AR1327" i="1"/>
  <c r="AQ1327" i="1"/>
  <c r="AR1318" i="1"/>
  <c r="AQ1318" i="1"/>
  <c r="AR1308" i="1"/>
  <c r="AQ1308" i="1"/>
  <c r="AR1299" i="1"/>
  <c r="AQ1299" i="1"/>
  <c r="AR1288" i="1"/>
  <c r="AQ1288" i="1"/>
  <c r="AR1251" i="1"/>
  <c r="AQ1251" i="1"/>
  <c r="AR1233" i="1"/>
  <c r="AQ1233" i="1"/>
  <c r="AR1202" i="1"/>
  <c r="AQ1202" i="1"/>
  <c r="AR1164" i="1"/>
  <c r="AQ1164" i="1"/>
  <c r="AR1141" i="1"/>
  <c r="AQ1141" i="1"/>
  <c r="AR1114" i="1"/>
  <c r="AQ1114" i="1"/>
  <c r="AQ1084" i="1"/>
  <c r="AR1084" i="1"/>
  <c r="AR2818" i="1"/>
  <c r="AQ2818" i="1"/>
  <c r="AR2801" i="1"/>
  <c r="AQ2801" i="1"/>
  <c r="AR2780" i="1"/>
  <c r="AQ2780" i="1"/>
  <c r="AR2754" i="1"/>
  <c r="AQ2754" i="1"/>
  <c r="AR2731" i="1"/>
  <c r="AQ2731" i="1"/>
  <c r="AR2724" i="1"/>
  <c r="AQ2724" i="1"/>
  <c r="AQ2718" i="1"/>
  <c r="AR2718" i="1"/>
  <c r="AQ2710" i="1"/>
  <c r="AR2710" i="1"/>
  <c r="AR2704" i="1"/>
  <c r="AQ2704" i="1"/>
  <c r="AQ2696" i="1"/>
  <c r="AR2696" i="1"/>
  <c r="AR2682" i="1"/>
  <c r="AQ2682" i="1"/>
  <c r="AR2674" i="1"/>
  <c r="AQ2674" i="1"/>
  <c r="AR2666" i="1"/>
  <c r="AQ2666" i="1"/>
  <c r="AR2658" i="1"/>
  <c r="AQ2658" i="1"/>
  <c r="AQ2650" i="1"/>
  <c r="AR2650" i="1"/>
  <c r="AR2633" i="1"/>
  <c r="AQ2633" i="1"/>
  <c r="AQ2622" i="1"/>
  <c r="AR2622" i="1"/>
  <c r="AQ2614" i="1"/>
  <c r="AR2614" i="1"/>
  <c r="AQ2606" i="1"/>
  <c r="AR2606" i="1"/>
  <c r="AQ2599" i="1"/>
  <c r="AR2599" i="1"/>
  <c r="AR2591" i="1"/>
  <c r="AQ2591" i="1"/>
  <c r="AQ2577" i="1"/>
  <c r="AR2577" i="1"/>
  <c r="AQ2570" i="1"/>
  <c r="AR2570" i="1"/>
  <c r="AQ2564" i="1"/>
  <c r="AR2564" i="1"/>
  <c r="AQ2557" i="1"/>
  <c r="AR2557" i="1"/>
  <c r="AQ2549" i="1"/>
  <c r="AR2549" i="1"/>
  <c r="AR2541" i="1"/>
  <c r="AQ2541" i="1"/>
  <c r="AR2534" i="1"/>
  <c r="AQ2534" i="1"/>
  <c r="AQ2526" i="1"/>
  <c r="AR2526" i="1"/>
  <c r="AR2518" i="1"/>
  <c r="AQ2518" i="1"/>
  <c r="AQ2504" i="1"/>
  <c r="AR2504" i="1"/>
  <c r="AQ2496" i="1"/>
  <c r="AR2496" i="1"/>
  <c r="AQ2483" i="1"/>
  <c r="AR2483" i="1"/>
  <c r="AR2475" i="1"/>
  <c r="AQ2475" i="1"/>
  <c r="AR2468" i="1"/>
  <c r="AQ2468" i="1"/>
  <c r="AQ2460" i="1"/>
  <c r="AR2460" i="1"/>
  <c r="AR2452" i="1"/>
  <c r="AQ2452" i="1"/>
  <c r="AQ2444" i="1"/>
  <c r="AR2444" i="1"/>
  <c r="AR2436" i="1"/>
  <c r="AQ2436" i="1"/>
  <c r="AR2431" i="1"/>
  <c r="AQ2431" i="1"/>
  <c r="AQ2416" i="1"/>
  <c r="AR2416" i="1"/>
  <c r="AR2408" i="1"/>
  <c r="AQ2408" i="1"/>
  <c r="AR2400" i="1"/>
  <c r="AQ2400" i="1"/>
  <c r="AQ2392" i="1"/>
  <c r="AR2392" i="1"/>
  <c r="AR2383" i="1"/>
  <c r="AQ2383" i="1"/>
  <c r="AR2371" i="1"/>
  <c r="AQ2371" i="1"/>
  <c r="AQ2357" i="1"/>
  <c r="AR2357" i="1"/>
  <c r="AR2320" i="1"/>
  <c r="AQ2320" i="1"/>
  <c r="AR2306" i="1"/>
  <c r="AQ2306" i="1"/>
  <c r="AR2289" i="1"/>
  <c r="AQ2289" i="1"/>
  <c r="AR2261" i="1"/>
  <c r="AQ2261" i="1"/>
  <c r="AQ2248" i="1"/>
  <c r="AR2248" i="1"/>
  <c r="AQ2224" i="1"/>
  <c r="AR2224" i="1"/>
  <c r="AR2211" i="1"/>
  <c r="AQ2211" i="1"/>
  <c r="AR2190" i="1"/>
  <c r="AQ2190" i="1"/>
  <c r="AR2181" i="1"/>
  <c r="AQ2181" i="1"/>
  <c r="AR2170" i="1"/>
  <c r="AQ2170" i="1"/>
  <c r="AR2156" i="1"/>
  <c r="AQ2156" i="1"/>
  <c r="AR2143" i="1"/>
  <c r="AQ2143" i="1"/>
  <c r="AR2134" i="1"/>
  <c r="AQ2134" i="1"/>
  <c r="AQ2125" i="1"/>
  <c r="AR2125" i="1"/>
  <c r="AR2102" i="1"/>
  <c r="AQ2102" i="1"/>
  <c r="AR2093" i="1"/>
  <c r="AQ2093" i="1"/>
  <c r="AR2084" i="1"/>
  <c r="AQ2084" i="1"/>
  <c r="AQ2071" i="1"/>
  <c r="AR2071" i="1"/>
  <c r="AR2051" i="1"/>
  <c r="AQ2051" i="1"/>
  <c r="AR2043" i="1"/>
  <c r="AQ2043" i="1"/>
  <c r="AR2025" i="1"/>
  <c r="AQ2025" i="1"/>
  <c r="AR2015" i="1"/>
  <c r="AQ2015" i="1"/>
  <c r="AR2006" i="1"/>
  <c r="AQ2006" i="1"/>
  <c r="AR1999" i="1"/>
  <c r="AQ1999" i="1"/>
  <c r="AR1980" i="1"/>
  <c r="AQ1980" i="1"/>
  <c r="AR1973" i="1"/>
  <c r="AQ1973" i="1"/>
  <c r="AR1964" i="1"/>
  <c r="AQ1964" i="1"/>
  <c r="AQ1955" i="1"/>
  <c r="AR1955" i="1"/>
  <c r="AR1945" i="1"/>
  <c r="AQ1945" i="1"/>
  <c r="AR1938" i="1"/>
  <c r="AQ1938" i="1"/>
  <c r="AR1931" i="1"/>
  <c r="AQ1931" i="1"/>
  <c r="AR1922" i="1"/>
  <c r="AQ1922" i="1"/>
  <c r="AR1909" i="1"/>
  <c r="AQ1909" i="1"/>
  <c r="AR1902" i="1"/>
  <c r="AQ1902" i="1"/>
  <c r="AR1885" i="1"/>
  <c r="AQ1885" i="1"/>
  <c r="AR1877" i="1"/>
  <c r="AQ1877" i="1"/>
  <c r="AR1870" i="1"/>
  <c r="AQ1870" i="1"/>
  <c r="AR1862" i="1"/>
  <c r="AQ1862" i="1"/>
  <c r="AR1852" i="1"/>
  <c r="AQ1852" i="1"/>
  <c r="AR1845" i="1"/>
  <c r="AQ1845" i="1"/>
  <c r="AR1838" i="1"/>
  <c r="AQ1838" i="1"/>
  <c r="AR1830" i="1"/>
  <c r="AQ1830" i="1"/>
  <c r="AQ1822" i="1"/>
  <c r="AR1822" i="1"/>
  <c r="AR1815" i="1"/>
  <c r="AQ1815" i="1"/>
  <c r="AQ1800" i="1"/>
  <c r="AR1800" i="1"/>
  <c r="AQ1796" i="1"/>
  <c r="AR1796" i="1"/>
  <c r="AQ1788" i="1"/>
  <c r="AR1788" i="1"/>
  <c r="AQ1780" i="1"/>
  <c r="AR1780" i="1"/>
  <c r="AR1773" i="1"/>
  <c r="AQ1773" i="1"/>
  <c r="AQ1766" i="1"/>
  <c r="AR1766" i="1"/>
  <c r="AQ1759" i="1"/>
  <c r="AR1759" i="1"/>
  <c r="AQ1750" i="1"/>
  <c r="AR1750" i="1"/>
  <c r="AQ1743" i="1"/>
  <c r="AR1743" i="1"/>
  <c r="AR1736" i="1"/>
  <c r="AQ1736" i="1"/>
  <c r="AQ1722" i="1"/>
  <c r="AR1722" i="1"/>
  <c r="AQ1713" i="1"/>
  <c r="AR1713" i="1"/>
  <c r="AR1706" i="1"/>
  <c r="AQ1706" i="1"/>
  <c r="AQ1698" i="1"/>
  <c r="AR1698" i="1"/>
  <c r="AR1686" i="1"/>
  <c r="AQ1686" i="1"/>
  <c r="AQ1667" i="1"/>
  <c r="AR1667" i="1"/>
  <c r="AR1661" i="1"/>
  <c r="AQ1661" i="1"/>
  <c r="AR1653" i="1"/>
  <c r="AQ1653" i="1"/>
  <c r="AQ1646" i="1"/>
  <c r="AR1646" i="1"/>
  <c r="AR1638" i="1"/>
  <c r="AQ1638" i="1"/>
  <c r="AQ1621" i="1"/>
  <c r="AR1621" i="1"/>
  <c r="AQ1612" i="1"/>
  <c r="AR1612" i="1"/>
  <c r="AQ1604" i="1"/>
  <c r="AR1604" i="1"/>
  <c r="AQ1595" i="1"/>
  <c r="AR1595" i="1"/>
  <c r="AQ1587" i="1"/>
  <c r="AR1587" i="1"/>
  <c r="AQ1579" i="1"/>
  <c r="AR1579" i="1"/>
  <c r="AQ1570" i="1"/>
  <c r="AR1570" i="1"/>
  <c r="AQ1563" i="1"/>
  <c r="AR1563" i="1"/>
  <c r="AQ1554" i="1"/>
  <c r="AR1554" i="1"/>
  <c r="AQ1546" i="1"/>
  <c r="AR1546" i="1"/>
  <c r="AQ1530" i="1"/>
  <c r="AR1530" i="1"/>
  <c r="AQ1526" i="1"/>
  <c r="AR1526" i="1"/>
  <c r="AQ1516" i="1"/>
  <c r="AR1516" i="1"/>
  <c r="AR1505" i="1"/>
  <c r="AQ1505" i="1"/>
  <c r="AR1497" i="1"/>
  <c r="AQ1497" i="1"/>
  <c r="AR1489" i="1"/>
  <c r="AQ1489" i="1"/>
  <c r="AR1478" i="1"/>
  <c r="AQ1478" i="1"/>
  <c r="AR1470" i="1"/>
  <c r="AQ1470" i="1"/>
  <c r="AR1460" i="1"/>
  <c r="AQ1460" i="1"/>
  <c r="AR1453" i="1"/>
  <c r="AQ1453" i="1"/>
  <c r="AR1437" i="1"/>
  <c r="AQ1437" i="1"/>
  <c r="AR1429" i="1"/>
  <c r="AQ1429" i="1"/>
  <c r="AR1419" i="1"/>
  <c r="AQ1419" i="1"/>
  <c r="AR1413" i="1"/>
  <c r="AQ1413" i="1"/>
  <c r="AR1405" i="1"/>
  <c r="AQ1405" i="1"/>
  <c r="AR1394" i="1"/>
  <c r="AQ1394" i="1"/>
  <c r="AR1385" i="1"/>
  <c r="AQ1385" i="1"/>
  <c r="AR1375" i="1"/>
  <c r="AQ1375" i="1"/>
  <c r="AR1369" i="1"/>
  <c r="AQ1369" i="1"/>
  <c r="AR1358" i="1"/>
  <c r="AQ1358" i="1"/>
  <c r="AR1338" i="1"/>
  <c r="AQ1338" i="1"/>
  <c r="AR1326" i="1"/>
  <c r="AQ1326" i="1"/>
  <c r="AR1317" i="1"/>
  <c r="AQ1317" i="1"/>
  <c r="AR1306" i="1"/>
  <c r="AQ1306" i="1"/>
  <c r="AR1298" i="1"/>
  <c r="AQ1298" i="1"/>
  <c r="AR1287" i="1"/>
  <c r="AQ1287" i="1"/>
  <c r="AR1273" i="1"/>
  <c r="AQ1273" i="1"/>
  <c r="AR1250" i="1"/>
  <c r="AQ1250" i="1"/>
  <c r="AR1229" i="1"/>
  <c r="AQ1229" i="1"/>
  <c r="AR1198" i="1"/>
  <c r="AQ1198" i="1"/>
  <c r="AR1136" i="1"/>
  <c r="AQ1136" i="1"/>
  <c r="AR1111" i="1"/>
  <c r="AQ1111" i="1"/>
  <c r="AR2817" i="1"/>
  <c r="AQ2817" i="1"/>
  <c r="AR2800" i="1"/>
  <c r="AQ2800" i="1"/>
  <c r="AR2779" i="1"/>
  <c r="AQ2779" i="1"/>
  <c r="AR2752" i="1"/>
  <c r="AQ2752" i="1"/>
  <c r="AR2717" i="1"/>
  <c r="AQ2717" i="1"/>
  <c r="AQ2709" i="1"/>
  <c r="AR2709" i="1"/>
  <c r="AQ2703" i="1"/>
  <c r="AR2703" i="1"/>
  <c r="AR2695" i="1"/>
  <c r="AQ2695" i="1"/>
  <c r="AQ2688" i="1"/>
  <c r="AR2688" i="1"/>
  <c r="AR2681" i="1"/>
  <c r="AQ2681" i="1"/>
  <c r="AQ2673" i="1"/>
  <c r="AR2673" i="1"/>
  <c r="AR2664" i="1"/>
  <c r="AQ2664" i="1"/>
  <c r="AR2657" i="1"/>
  <c r="AQ2657" i="1"/>
  <c r="AQ2649" i="1"/>
  <c r="AR2649" i="1"/>
  <c r="AQ2642" i="1"/>
  <c r="AR2642" i="1"/>
  <c r="AR2630" i="1"/>
  <c r="AQ2630" i="1"/>
  <c r="AQ2621" i="1"/>
  <c r="AR2621" i="1"/>
  <c r="AR2612" i="1"/>
  <c r="AQ2612" i="1"/>
  <c r="AR2605" i="1"/>
  <c r="AQ2605" i="1"/>
  <c r="AR2598" i="1"/>
  <c r="AQ2598" i="1"/>
  <c r="AQ2590" i="1"/>
  <c r="AR2590" i="1"/>
  <c r="AR2583" i="1"/>
  <c r="AQ2583" i="1"/>
  <c r="AR2576" i="1"/>
  <c r="AQ2576" i="1"/>
  <c r="AR2569" i="1"/>
  <c r="AQ2569" i="1"/>
  <c r="AQ2556" i="1"/>
  <c r="AR2556" i="1"/>
  <c r="AQ2548" i="1"/>
  <c r="AR2548" i="1"/>
  <c r="AQ2540" i="1"/>
  <c r="AR2540" i="1"/>
  <c r="AQ2533" i="1"/>
  <c r="AR2533" i="1"/>
  <c r="AQ2525" i="1"/>
  <c r="AR2525" i="1"/>
  <c r="AQ2517" i="1"/>
  <c r="AR2517" i="1"/>
  <c r="AQ2511" i="1"/>
  <c r="AR2511" i="1"/>
  <c r="AQ2503" i="1"/>
  <c r="AR2503" i="1"/>
  <c r="AQ2495" i="1"/>
  <c r="AR2495" i="1"/>
  <c r="AQ2488" i="1"/>
  <c r="AR2488" i="1"/>
  <c r="AR2482" i="1"/>
  <c r="AQ2482" i="1"/>
  <c r="AR2474" i="1"/>
  <c r="AQ2474" i="1"/>
  <c r="AQ2467" i="1"/>
  <c r="AR2467" i="1"/>
  <c r="AQ2459" i="1"/>
  <c r="AR2459" i="1"/>
  <c r="AQ2451" i="1"/>
  <c r="AR2451" i="1"/>
  <c r="AQ2443" i="1"/>
  <c r="AR2443" i="1"/>
  <c r="AR2435" i="1"/>
  <c r="AQ2435" i="1"/>
  <c r="AR2430" i="1"/>
  <c r="AQ2430" i="1"/>
  <c r="AR2423" i="1"/>
  <c r="AQ2423" i="1"/>
  <c r="AR2415" i="1"/>
  <c r="AQ2415" i="1"/>
  <c r="AR2407" i="1"/>
  <c r="AQ2407" i="1"/>
  <c r="AR2399" i="1"/>
  <c r="AQ2399" i="1"/>
  <c r="AR2391" i="1"/>
  <c r="AQ2391" i="1"/>
  <c r="AR2381" i="1"/>
  <c r="AQ2381" i="1"/>
  <c r="AR2370" i="1"/>
  <c r="AQ2370" i="1"/>
  <c r="AQ2354" i="1"/>
  <c r="AR2354" i="1"/>
  <c r="AQ2318" i="1"/>
  <c r="AR2318" i="1"/>
  <c r="AR2305" i="1"/>
  <c r="AQ2305" i="1"/>
  <c r="AR2288" i="1"/>
  <c r="AQ2288" i="1"/>
  <c r="AQ2277" i="1"/>
  <c r="AR2277" i="1"/>
  <c r="AQ2271" i="1"/>
  <c r="AR2271" i="1"/>
  <c r="AR2260" i="1"/>
  <c r="AQ2260" i="1"/>
  <c r="AR2236" i="1"/>
  <c r="AQ2236" i="1"/>
  <c r="AR2223" i="1"/>
  <c r="AQ2223" i="1"/>
  <c r="AR2208" i="1"/>
  <c r="AQ2208" i="1"/>
  <c r="AR2200" i="1"/>
  <c r="AQ2200" i="1"/>
  <c r="AR2180" i="1"/>
  <c r="AQ2180" i="1"/>
  <c r="AR2167" i="1"/>
  <c r="AQ2167" i="1"/>
  <c r="AR2155" i="1"/>
  <c r="AQ2155" i="1"/>
  <c r="AR2142" i="1"/>
  <c r="AQ2142" i="1"/>
  <c r="AR2133" i="1"/>
  <c r="AQ2133" i="1"/>
  <c r="AR2123" i="1"/>
  <c r="AQ2123" i="1"/>
  <c r="AR2112" i="1"/>
  <c r="AQ2112" i="1"/>
  <c r="AR2100" i="1"/>
  <c r="AQ2100" i="1"/>
  <c r="AR2092" i="1"/>
  <c r="AQ2092" i="1"/>
  <c r="AR2082" i="1"/>
  <c r="AQ2082" i="1"/>
  <c r="AR2050" i="1"/>
  <c r="AQ2050" i="1"/>
  <c r="AR2042" i="1"/>
  <c r="AQ2042" i="1"/>
  <c r="AR2024" i="1"/>
  <c r="AQ2024" i="1"/>
  <c r="AR2013" i="1"/>
  <c r="AQ2013" i="1"/>
  <c r="AR2005" i="1"/>
  <c r="AQ2005" i="1"/>
  <c r="AR1998" i="1"/>
  <c r="AQ1998" i="1"/>
  <c r="AR1989" i="1"/>
  <c r="AQ1989" i="1"/>
  <c r="AR1979" i="1"/>
  <c r="AQ1979" i="1"/>
  <c r="AQ1972" i="1"/>
  <c r="AR1972" i="1"/>
  <c r="AR1963" i="1"/>
  <c r="AQ1963" i="1"/>
  <c r="AR1944" i="1"/>
  <c r="AQ1944" i="1"/>
  <c r="AR1937" i="1"/>
  <c r="AQ1937" i="1"/>
  <c r="AR1930" i="1"/>
  <c r="AQ1930" i="1"/>
  <c r="AR1920" i="1"/>
  <c r="AQ1920" i="1"/>
  <c r="AR1908" i="1"/>
  <c r="AQ1908" i="1"/>
  <c r="AR1901" i="1"/>
  <c r="AQ1901" i="1"/>
  <c r="AR1893" i="1"/>
  <c r="AQ1893" i="1"/>
  <c r="AR1884" i="1"/>
  <c r="AQ1884" i="1"/>
  <c r="AQ1876" i="1"/>
  <c r="AR1876" i="1"/>
  <c r="AR1869" i="1"/>
  <c r="AQ1869" i="1"/>
  <c r="AR1851" i="1"/>
  <c r="AQ1851" i="1"/>
  <c r="AR1844" i="1"/>
  <c r="AQ1844" i="1"/>
  <c r="AR1837" i="1"/>
  <c r="AQ1837" i="1"/>
  <c r="AR1829" i="1"/>
  <c r="AQ1829" i="1"/>
  <c r="AQ1821" i="1"/>
  <c r="AR1821" i="1"/>
  <c r="AR1814" i="1"/>
  <c r="AQ1814" i="1"/>
  <c r="AR1807" i="1"/>
  <c r="AQ1807" i="1"/>
  <c r="AQ1799" i="1"/>
  <c r="AR1799" i="1"/>
  <c r="AQ1795" i="1"/>
  <c r="AR1795" i="1"/>
  <c r="AQ1787" i="1"/>
  <c r="AR1787" i="1"/>
  <c r="AQ1772" i="1"/>
  <c r="AR1772" i="1"/>
  <c r="AQ1765" i="1"/>
  <c r="AR1765" i="1"/>
  <c r="AQ1758" i="1"/>
  <c r="AR1758" i="1"/>
  <c r="AQ1749" i="1"/>
  <c r="AR1749" i="1"/>
  <c r="AQ1742" i="1"/>
  <c r="AR1742" i="1"/>
  <c r="AQ1735" i="1"/>
  <c r="AR1735" i="1"/>
  <c r="AQ1729" i="1"/>
  <c r="AR1729" i="1"/>
  <c r="AQ1721" i="1"/>
  <c r="AR1721" i="1"/>
  <c r="AQ1712" i="1"/>
  <c r="AR1712" i="1"/>
  <c r="AQ1705" i="1"/>
  <c r="AR1705" i="1"/>
  <c r="AQ1679" i="1"/>
  <c r="AR1679" i="1"/>
  <c r="AQ1666" i="1"/>
  <c r="AR1666" i="1"/>
  <c r="AQ1660" i="1"/>
  <c r="AR1660" i="1"/>
  <c r="AQ1652" i="1"/>
  <c r="AR1652" i="1"/>
  <c r="AQ1645" i="1"/>
  <c r="AR1645" i="1"/>
  <c r="AR1629" i="1"/>
  <c r="AQ1629" i="1"/>
  <c r="AR1620" i="1"/>
  <c r="AQ1620" i="1"/>
  <c r="AQ1611" i="1"/>
  <c r="AR1611" i="1"/>
  <c r="AQ1603" i="1"/>
  <c r="AR1603" i="1"/>
  <c r="AR1586" i="1"/>
  <c r="AQ1586" i="1"/>
  <c r="AQ1578" i="1"/>
  <c r="AR1578" i="1"/>
  <c r="AQ1560" i="1"/>
  <c r="AR1560" i="1"/>
  <c r="AR1552" i="1"/>
  <c r="AQ1552" i="1"/>
  <c r="AQ1545" i="1"/>
  <c r="AR1545" i="1"/>
  <c r="AQ1537" i="1"/>
  <c r="AR1537" i="1"/>
  <c r="AQ1529" i="1"/>
  <c r="AR1529" i="1"/>
  <c r="AQ1524" i="1"/>
  <c r="AR1524" i="1"/>
  <c r="AQ1515" i="1"/>
  <c r="AR1515" i="1"/>
  <c r="AR1496" i="1"/>
  <c r="AQ1496" i="1"/>
  <c r="AR1488" i="1"/>
  <c r="AQ1488" i="1"/>
  <c r="AR1475" i="1"/>
  <c r="AQ1475" i="1"/>
  <c r="AR1469" i="1"/>
  <c r="AQ1469" i="1"/>
  <c r="AR1452" i="1"/>
  <c r="AQ1452" i="1"/>
  <c r="AR1445" i="1"/>
  <c r="AQ1445" i="1"/>
  <c r="AR1436" i="1"/>
  <c r="AQ1436" i="1"/>
  <c r="AR1428" i="1"/>
  <c r="AQ1428" i="1"/>
  <c r="AR1418" i="1"/>
  <c r="AQ1418" i="1"/>
  <c r="AR1404" i="1"/>
  <c r="AQ1404" i="1"/>
  <c r="AR1393" i="1"/>
  <c r="AQ1393" i="1"/>
  <c r="AR1384" i="1"/>
  <c r="AQ1384" i="1"/>
  <c r="AR1374" i="1"/>
  <c r="AQ1374" i="1"/>
  <c r="AR1364" i="1"/>
  <c r="AQ1364" i="1"/>
  <c r="AR1357" i="1"/>
  <c r="AQ1357" i="1"/>
  <c r="AR1347" i="1"/>
  <c r="AQ1347" i="1"/>
  <c r="AR1337" i="1"/>
  <c r="AQ1337" i="1"/>
  <c r="AR1325" i="1"/>
  <c r="AQ1325" i="1"/>
  <c r="AR1316" i="1"/>
  <c r="AQ1316" i="1"/>
  <c r="AR1297" i="1"/>
  <c r="AQ1297" i="1"/>
  <c r="AR1283" i="1"/>
  <c r="AQ1283" i="1"/>
  <c r="AR1272" i="1"/>
  <c r="AQ1272" i="1"/>
  <c r="AR1249" i="1"/>
  <c r="AQ1249" i="1"/>
  <c r="AR1226" i="1"/>
  <c r="AQ1226" i="1"/>
  <c r="AR1193" i="1"/>
  <c r="AQ1193" i="1"/>
  <c r="AR1162" i="1"/>
  <c r="AQ1162" i="1"/>
  <c r="AR1130" i="1"/>
  <c r="AQ1130" i="1"/>
  <c r="AR1110" i="1"/>
  <c r="AQ1110" i="1"/>
  <c r="AR2836" i="1"/>
  <c r="AQ2836" i="1"/>
  <c r="AR2813" i="1"/>
  <c r="AQ2813" i="1"/>
  <c r="AR2794" i="1"/>
  <c r="AQ2794" i="1"/>
  <c r="AR2776" i="1"/>
  <c r="AQ2776" i="1"/>
  <c r="AR2744" i="1"/>
  <c r="AQ2744" i="1"/>
  <c r="AR2730" i="1"/>
  <c r="AQ2730" i="1"/>
  <c r="AR2723" i="1"/>
  <c r="AQ2723" i="1"/>
  <c r="AR2716" i="1"/>
  <c r="AQ2716" i="1"/>
  <c r="AQ2708" i="1"/>
  <c r="AR2708" i="1"/>
  <c r="AQ2702" i="1"/>
  <c r="AR2702" i="1"/>
  <c r="AQ2694" i="1"/>
  <c r="AR2694" i="1"/>
  <c r="AQ2680" i="1"/>
  <c r="AR2680" i="1"/>
  <c r="AR2672" i="1"/>
  <c r="AQ2672" i="1"/>
  <c r="AR2663" i="1"/>
  <c r="AQ2663" i="1"/>
  <c r="AQ2656" i="1"/>
  <c r="AR2656" i="1"/>
  <c r="AQ2648" i="1"/>
  <c r="AR2648" i="1"/>
  <c r="AQ2641" i="1"/>
  <c r="AR2641" i="1"/>
  <c r="AR2629" i="1"/>
  <c r="AQ2629" i="1"/>
  <c r="AQ2620" i="1"/>
  <c r="AR2620" i="1"/>
  <c r="AQ2611" i="1"/>
  <c r="AR2611" i="1"/>
  <c r="AQ2604" i="1"/>
  <c r="AR2604" i="1"/>
  <c r="AQ2597" i="1"/>
  <c r="AR2597" i="1"/>
  <c r="AQ2589" i="1"/>
  <c r="AR2589" i="1"/>
  <c r="AQ2568" i="1"/>
  <c r="AR2568" i="1"/>
  <c r="AQ2563" i="1"/>
  <c r="AR2563" i="1"/>
  <c r="AQ2555" i="1"/>
  <c r="AR2555" i="1"/>
  <c r="AQ2547" i="1"/>
  <c r="AR2547" i="1"/>
  <c r="AR2539" i="1"/>
  <c r="AQ2539" i="1"/>
  <c r="AR2532" i="1"/>
  <c r="AQ2532" i="1"/>
  <c r="AQ2524" i="1"/>
  <c r="AR2524" i="1"/>
  <c r="AQ2516" i="1"/>
  <c r="AR2516" i="1"/>
  <c r="AR2510" i="1"/>
  <c r="AQ2510" i="1"/>
  <c r="AQ2502" i="1"/>
  <c r="AR2502" i="1"/>
  <c r="AQ2494" i="1"/>
  <c r="AR2494" i="1"/>
  <c r="AQ2487" i="1"/>
  <c r="AR2487" i="1"/>
  <c r="AQ2481" i="1"/>
  <c r="AR2481" i="1"/>
  <c r="AQ2473" i="1"/>
  <c r="AR2473" i="1"/>
  <c r="AR2466" i="1"/>
  <c r="AQ2466" i="1"/>
  <c r="AQ2458" i="1"/>
  <c r="AR2458" i="1"/>
  <c r="AR2450" i="1"/>
  <c r="AQ2450" i="1"/>
  <c r="AQ2442" i="1"/>
  <c r="AR2442" i="1"/>
  <c r="AR2434" i="1"/>
  <c r="AQ2434" i="1"/>
  <c r="AR2429" i="1"/>
  <c r="AQ2429" i="1"/>
  <c r="AR2422" i="1"/>
  <c r="AQ2422" i="1"/>
  <c r="AR2414" i="1"/>
  <c r="AQ2414" i="1"/>
  <c r="AR2406" i="1"/>
  <c r="AQ2406" i="1"/>
  <c r="AR2398" i="1"/>
  <c r="AQ2398" i="1"/>
  <c r="AQ2390" i="1"/>
  <c r="AR2390" i="1"/>
  <c r="AR2378" i="1"/>
  <c r="AQ2378" i="1"/>
  <c r="AR2369" i="1"/>
  <c r="AQ2369" i="1"/>
  <c r="AR2351" i="1"/>
  <c r="AQ2351" i="1"/>
  <c r="AR2343" i="1"/>
  <c r="AQ2343" i="1"/>
  <c r="AR2317" i="1"/>
  <c r="AQ2317" i="1"/>
  <c r="AR2304" i="1"/>
  <c r="AQ2304" i="1"/>
  <c r="AR2287" i="1"/>
  <c r="AQ2287" i="1"/>
  <c r="AQ2274" i="1"/>
  <c r="AR2274" i="1"/>
  <c r="AQ2254" i="1"/>
  <c r="AR2254" i="1"/>
  <c r="AR2247" i="1"/>
  <c r="AQ2247" i="1"/>
  <c r="AR2235" i="1"/>
  <c r="AQ2235" i="1"/>
  <c r="AR2219" i="1"/>
  <c r="AQ2219" i="1"/>
  <c r="AR2206" i="1"/>
  <c r="AQ2206" i="1"/>
  <c r="AR2197" i="1"/>
  <c r="AQ2197" i="1"/>
  <c r="AR2189" i="1"/>
  <c r="AQ2189" i="1"/>
  <c r="AR2178" i="1"/>
  <c r="AQ2178" i="1"/>
  <c r="AR2166" i="1"/>
  <c r="AQ2166" i="1"/>
  <c r="AR2151" i="1"/>
  <c r="AQ2151" i="1"/>
  <c r="AR2132" i="1"/>
  <c r="AQ2132" i="1"/>
  <c r="AR2122" i="1"/>
  <c r="AQ2122" i="1"/>
  <c r="AR2111" i="1"/>
  <c r="AQ2111" i="1"/>
  <c r="AR2098" i="1"/>
  <c r="AQ2098" i="1"/>
  <c r="AR2091" i="1"/>
  <c r="AQ2091" i="1"/>
  <c r="AR2080" i="1"/>
  <c r="AQ2080" i="1"/>
  <c r="AR2070" i="1"/>
  <c r="AQ2070" i="1"/>
  <c r="AR2049" i="1"/>
  <c r="AQ2049" i="1"/>
  <c r="AR2041" i="1"/>
  <c r="AQ2041" i="1"/>
  <c r="AR2023" i="1"/>
  <c r="AQ2023" i="1"/>
  <c r="AQ2004" i="1"/>
  <c r="AR2004" i="1"/>
  <c r="AR1997" i="1"/>
  <c r="AQ1997" i="1"/>
  <c r="AR1987" i="1"/>
  <c r="AQ1987" i="1"/>
  <c r="AR1978" i="1"/>
  <c r="AQ1978" i="1"/>
  <c r="AR1970" i="1"/>
  <c r="AQ1970" i="1"/>
  <c r="AR1962" i="1"/>
  <c r="AQ1962" i="1"/>
  <c r="AR1954" i="1"/>
  <c r="AQ1954" i="1"/>
  <c r="AR1943" i="1"/>
  <c r="AQ1943" i="1"/>
  <c r="AR1936" i="1"/>
  <c r="AQ1936" i="1"/>
  <c r="AR1929" i="1"/>
  <c r="AQ1929" i="1"/>
  <c r="AR1907" i="1"/>
  <c r="AQ1907" i="1"/>
  <c r="AR1900" i="1"/>
  <c r="AQ1900" i="1"/>
  <c r="AR1891" i="1"/>
  <c r="AQ1891" i="1"/>
  <c r="AQ1883" i="1"/>
  <c r="AR1883" i="1"/>
  <c r="AR1875" i="1"/>
  <c r="AQ1875" i="1"/>
  <c r="AR1868" i="1"/>
  <c r="AQ1868" i="1"/>
  <c r="AR1860" i="1"/>
  <c r="AQ1860" i="1"/>
  <c r="AQ1850" i="1"/>
  <c r="AR1850" i="1"/>
  <c r="AQ1843" i="1"/>
  <c r="AR1843" i="1"/>
  <c r="AR1836" i="1"/>
  <c r="AQ1836" i="1"/>
  <c r="AR1820" i="1"/>
  <c r="AQ1820" i="1"/>
  <c r="AR1813" i="1"/>
  <c r="AQ1813" i="1"/>
  <c r="AR1806" i="1"/>
  <c r="AQ1806" i="1"/>
  <c r="AQ1794" i="1"/>
  <c r="AR1794" i="1"/>
  <c r="AR1786" i="1"/>
  <c r="AQ1786" i="1"/>
  <c r="AR1779" i="1"/>
  <c r="AQ1779" i="1"/>
  <c r="AQ1771" i="1"/>
  <c r="AR1771" i="1"/>
  <c r="AQ1764" i="1"/>
  <c r="AR1764" i="1"/>
  <c r="AR1757" i="1"/>
  <c r="AQ1757" i="1"/>
  <c r="AR1741" i="1"/>
  <c r="AQ1741" i="1"/>
  <c r="AQ1728" i="1"/>
  <c r="AR1728" i="1"/>
  <c r="AQ1720" i="1"/>
  <c r="AR1720" i="1"/>
  <c r="AR1711" i="1"/>
  <c r="AQ1711" i="1"/>
  <c r="AQ1704" i="1"/>
  <c r="AR1704" i="1"/>
  <c r="AQ1697" i="1"/>
  <c r="AR1697" i="1"/>
  <c r="AQ1677" i="1"/>
  <c r="AR1677" i="1"/>
  <c r="AR1665" i="1"/>
  <c r="AQ1665" i="1"/>
  <c r="AQ1659" i="1"/>
  <c r="AR1659" i="1"/>
  <c r="AR1644" i="1"/>
  <c r="AQ1644" i="1"/>
  <c r="AR1637" i="1"/>
  <c r="AQ1637" i="1"/>
  <c r="AQ1628" i="1"/>
  <c r="AR1628" i="1"/>
  <c r="AQ1619" i="1"/>
  <c r="AR1619" i="1"/>
  <c r="AQ1609" i="1"/>
  <c r="AR1609" i="1"/>
  <c r="AQ1602" i="1"/>
  <c r="AR1602" i="1"/>
  <c r="AQ1594" i="1"/>
  <c r="AR1594" i="1"/>
  <c r="AQ1584" i="1"/>
  <c r="AR1584" i="1"/>
  <c r="AR1576" i="1"/>
  <c r="AQ1576" i="1"/>
  <c r="AQ1569" i="1"/>
  <c r="AR1569" i="1"/>
  <c r="AR1551" i="1"/>
  <c r="AQ1551" i="1"/>
  <c r="AQ1544" i="1"/>
  <c r="AR1544" i="1"/>
  <c r="AR1536" i="1"/>
  <c r="AQ1536" i="1"/>
  <c r="AR1528" i="1"/>
  <c r="AQ1528" i="1"/>
  <c r="AR1523" i="1"/>
  <c r="AQ1523" i="1"/>
  <c r="AQ1513" i="1"/>
  <c r="AR1513" i="1"/>
  <c r="AR1495" i="1"/>
  <c r="AQ1495" i="1"/>
  <c r="AR1486" i="1"/>
  <c r="AQ1486" i="1"/>
  <c r="AR1459" i="1"/>
  <c r="AQ1459" i="1"/>
  <c r="AR1451" i="1"/>
  <c r="AQ1451" i="1"/>
  <c r="AR1444" i="1"/>
  <c r="AQ1444" i="1"/>
  <c r="AR1435" i="1"/>
  <c r="AQ1435" i="1"/>
  <c r="AR1427" i="1"/>
  <c r="AQ1427" i="1"/>
  <c r="AR1417" i="1"/>
  <c r="AQ1417" i="1"/>
  <c r="AR1411" i="1"/>
  <c r="AQ1411" i="1"/>
  <c r="AR1391" i="1"/>
  <c r="AQ1391" i="1"/>
  <c r="AR1382" i="1"/>
  <c r="AQ1382" i="1"/>
  <c r="AR1363" i="1"/>
  <c r="AQ1363" i="1"/>
  <c r="AR1354" i="1"/>
  <c r="AQ1354" i="1"/>
  <c r="AR1346" i="1"/>
  <c r="AQ1346" i="1"/>
  <c r="AR1336" i="1"/>
  <c r="AQ1336" i="1"/>
  <c r="AR1324" i="1"/>
  <c r="AQ1324" i="1"/>
  <c r="AR1315" i="1"/>
  <c r="AQ1315" i="1"/>
  <c r="AR1305" i="1"/>
  <c r="AQ1305" i="1"/>
  <c r="AR1296" i="1"/>
  <c r="AQ1296" i="1"/>
  <c r="AR1282" i="1"/>
  <c r="AQ1282" i="1"/>
  <c r="AR1270" i="1"/>
  <c r="AQ1270" i="1"/>
  <c r="AR1225" i="1"/>
  <c r="AQ1225" i="1"/>
  <c r="AR1192" i="1"/>
  <c r="AQ1192" i="1"/>
  <c r="AR1160" i="1"/>
  <c r="AQ1160" i="1"/>
  <c r="AR1128" i="1"/>
  <c r="AQ1128" i="1"/>
  <c r="AR1109" i="1"/>
  <c r="AQ1109" i="1"/>
  <c r="AR2812" i="1"/>
  <c r="AQ2812" i="1"/>
  <c r="AR2793" i="1"/>
  <c r="AQ2793" i="1"/>
  <c r="AR2775" i="1"/>
  <c r="AQ2775" i="1"/>
  <c r="AR2739" i="1"/>
  <c r="AQ2739" i="1"/>
  <c r="AR2729" i="1"/>
  <c r="AQ2729" i="1"/>
  <c r="AQ2715" i="1"/>
  <c r="AR2715" i="1"/>
  <c r="AQ2701" i="1"/>
  <c r="AR2701" i="1"/>
  <c r="AQ2693" i="1"/>
  <c r="AR2693" i="1"/>
  <c r="AR2687" i="1"/>
  <c r="AQ2687" i="1"/>
  <c r="AQ2679" i="1"/>
  <c r="AR2679" i="1"/>
  <c r="AQ2671" i="1"/>
  <c r="AR2671" i="1"/>
  <c r="AQ2662" i="1"/>
  <c r="AR2662" i="1"/>
  <c r="AQ2655" i="1"/>
  <c r="AR2655" i="1"/>
  <c r="AQ2647" i="1"/>
  <c r="AR2647" i="1"/>
  <c r="AQ2640" i="1"/>
  <c r="AR2640" i="1"/>
  <c r="AQ2628" i="1"/>
  <c r="AR2628" i="1"/>
  <c r="AQ2619" i="1"/>
  <c r="AR2619" i="1"/>
  <c r="AQ2603" i="1"/>
  <c r="AR2603" i="1"/>
  <c r="AQ2596" i="1"/>
  <c r="AR2596" i="1"/>
  <c r="AQ2588" i="1"/>
  <c r="AR2588" i="1"/>
  <c r="AQ2582" i="1"/>
  <c r="AR2582" i="1"/>
  <c r="AQ2575" i="1"/>
  <c r="AR2575" i="1"/>
  <c r="AQ2562" i="1"/>
  <c r="AR2562" i="1"/>
  <c r="AQ2554" i="1"/>
  <c r="AR2554" i="1"/>
  <c r="AQ2546" i="1"/>
  <c r="AR2546" i="1"/>
  <c r="AQ2538" i="1"/>
  <c r="AR2538" i="1"/>
  <c r="AQ2531" i="1"/>
  <c r="AR2531" i="1"/>
  <c r="AQ2523" i="1"/>
  <c r="AR2523" i="1"/>
  <c r="AQ2515" i="1"/>
  <c r="AR2515" i="1"/>
  <c r="AQ2509" i="1"/>
  <c r="AR2509" i="1"/>
  <c r="AR2501" i="1"/>
  <c r="AQ2501" i="1"/>
  <c r="AQ2493" i="1"/>
  <c r="AR2493" i="1"/>
  <c r="AR2486" i="1"/>
  <c r="AQ2486" i="1"/>
  <c r="AR2480" i="1"/>
  <c r="AQ2480" i="1"/>
  <c r="AR2472" i="1"/>
  <c r="AQ2472" i="1"/>
  <c r="AQ2465" i="1"/>
  <c r="AR2465" i="1"/>
  <c r="AQ2457" i="1"/>
  <c r="AR2457" i="1"/>
  <c r="AR2449" i="1"/>
  <c r="AQ2449" i="1"/>
  <c r="AR2441" i="1"/>
  <c r="AQ2441" i="1"/>
  <c r="AQ2428" i="1"/>
  <c r="AR2428" i="1"/>
  <c r="AR2421" i="1"/>
  <c r="AQ2421" i="1"/>
  <c r="AQ2413" i="1"/>
  <c r="AR2413" i="1"/>
  <c r="AR2405" i="1"/>
  <c r="AQ2405" i="1"/>
  <c r="AR2397" i="1"/>
  <c r="AQ2397" i="1"/>
  <c r="AR2388" i="1"/>
  <c r="AQ2388" i="1"/>
  <c r="AQ2377" i="1"/>
  <c r="AR2377" i="1"/>
  <c r="AR2368" i="1"/>
  <c r="AQ2368" i="1"/>
  <c r="AR2348" i="1"/>
  <c r="AQ2348" i="1"/>
  <c r="AR2342" i="1"/>
  <c r="AQ2342" i="1"/>
  <c r="AQ2297" i="1"/>
  <c r="AR2297" i="1"/>
  <c r="AQ2285" i="1"/>
  <c r="AR2285" i="1"/>
  <c r="AR2253" i="1"/>
  <c r="AQ2253" i="1"/>
  <c r="AR2246" i="1"/>
  <c r="AQ2246" i="1"/>
  <c r="AR2234" i="1"/>
  <c r="AQ2234" i="1"/>
  <c r="AR2205" i="1"/>
  <c r="AQ2205" i="1"/>
  <c r="AQ2195" i="1"/>
  <c r="AR2195" i="1"/>
  <c r="AR2188" i="1"/>
  <c r="AQ2188" i="1"/>
  <c r="AR2177" i="1"/>
  <c r="AQ2177" i="1"/>
  <c r="AR2163" i="1"/>
  <c r="AQ2163" i="1"/>
  <c r="AQ2149" i="1"/>
  <c r="AR2149" i="1"/>
  <c r="AR2140" i="1"/>
  <c r="AQ2140" i="1"/>
  <c r="AR2131" i="1"/>
  <c r="AQ2131" i="1"/>
  <c r="AR2121" i="1"/>
  <c r="AQ2121" i="1"/>
  <c r="AR2109" i="1"/>
  <c r="AQ2109" i="1"/>
  <c r="AQ2090" i="1"/>
  <c r="AR2090" i="1"/>
  <c r="AR2079" i="1"/>
  <c r="AQ2079" i="1"/>
  <c r="AR2069" i="1"/>
  <c r="AQ2069" i="1"/>
  <c r="AR2048" i="1"/>
  <c r="AQ2048" i="1"/>
  <c r="AR2040" i="1"/>
  <c r="AQ2040" i="1"/>
  <c r="AR2021" i="1"/>
  <c r="AQ2021" i="1"/>
  <c r="AR2011" i="1"/>
  <c r="AQ2011" i="1"/>
  <c r="AR2003" i="1"/>
  <c r="AQ2003" i="1"/>
  <c r="AR1996" i="1"/>
  <c r="AQ1996" i="1"/>
  <c r="AR1986" i="1"/>
  <c r="AQ1986" i="1"/>
  <c r="AR1969" i="1"/>
  <c r="AQ1969" i="1"/>
  <c r="AR1961" i="1"/>
  <c r="AQ1961" i="1"/>
  <c r="AR1953" i="1"/>
  <c r="AQ1953" i="1"/>
  <c r="AR1942" i="1"/>
  <c r="AQ1942" i="1"/>
  <c r="AR1935" i="1"/>
  <c r="AQ1935" i="1"/>
  <c r="AR1928" i="1"/>
  <c r="AQ1928" i="1"/>
  <c r="AR1917" i="1"/>
  <c r="AQ1917" i="1"/>
  <c r="AR1906" i="1"/>
  <c r="AQ1906" i="1"/>
  <c r="AR1899" i="1"/>
  <c r="AQ1899" i="1"/>
  <c r="AR1890" i="1"/>
  <c r="AQ1890" i="1"/>
  <c r="AR1874" i="1"/>
  <c r="AQ1874" i="1"/>
  <c r="AR1867" i="1"/>
  <c r="AQ1867" i="1"/>
  <c r="AR1859" i="1"/>
  <c r="AQ1859" i="1"/>
  <c r="AR1849" i="1"/>
  <c r="AQ1849" i="1"/>
  <c r="AR1842" i="1"/>
  <c r="AQ1842" i="1"/>
  <c r="AR1835" i="1"/>
  <c r="AQ1835" i="1"/>
  <c r="AR1828" i="1"/>
  <c r="AQ1828" i="1"/>
  <c r="AR1819" i="1"/>
  <c r="AQ1819" i="1"/>
  <c r="AR1812" i="1"/>
  <c r="AQ1812" i="1"/>
  <c r="AR1805" i="1"/>
  <c r="AQ1805" i="1"/>
  <c r="AQ1792" i="1"/>
  <c r="AR1792" i="1"/>
  <c r="AQ1785" i="1"/>
  <c r="AR1785" i="1"/>
  <c r="AQ1778" i="1"/>
  <c r="AR1778" i="1"/>
  <c r="AQ1770" i="1"/>
  <c r="AR1770" i="1"/>
  <c r="AR1763" i="1"/>
  <c r="AQ1763" i="1"/>
  <c r="AQ1756" i="1"/>
  <c r="AR1756" i="1"/>
  <c r="AQ1748" i="1"/>
  <c r="AR1748" i="1"/>
  <c r="AQ1740" i="1"/>
  <c r="AR1740" i="1"/>
  <c r="AQ1734" i="1"/>
  <c r="AR1734" i="1"/>
  <c r="AQ1727" i="1"/>
  <c r="AR1727" i="1"/>
  <c r="AQ1710" i="1"/>
  <c r="AR1710" i="1"/>
  <c r="AQ1703" i="1"/>
  <c r="AR1703" i="1"/>
  <c r="AR1696" i="1"/>
  <c r="AQ1696" i="1"/>
  <c r="AQ1673" i="1"/>
  <c r="AR1673" i="1"/>
  <c r="AQ1664" i="1"/>
  <c r="AR1664" i="1"/>
  <c r="AQ1658" i="1"/>
  <c r="AR1658" i="1"/>
  <c r="AR1642" i="1"/>
  <c r="AQ1642" i="1"/>
  <c r="AQ1635" i="1"/>
  <c r="AR1635" i="1"/>
  <c r="AQ1627" i="1"/>
  <c r="AR1627" i="1"/>
  <c r="AQ1608" i="1"/>
  <c r="AR1608" i="1"/>
  <c r="AR1601" i="1"/>
  <c r="AQ1601" i="1"/>
  <c r="AQ1593" i="1"/>
  <c r="AR1593" i="1"/>
  <c r="AQ1583" i="1"/>
  <c r="AR1583" i="1"/>
  <c r="AR1574" i="1"/>
  <c r="AQ1574" i="1"/>
  <c r="AQ1568" i="1"/>
  <c r="AR1568" i="1"/>
  <c r="AR1559" i="1"/>
  <c r="AQ1559" i="1"/>
  <c r="AQ1550" i="1"/>
  <c r="AR1550" i="1"/>
  <c r="AQ1535" i="1"/>
  <c r="AR1535" i="1"/>
  <c r="AQ1522" i="1"/>
  <c r="AR1522" i="1"/>
  <c r="AR1512" i="1"/>
  <c r="AQ1512" i="1"/>
  <c r="AQ1504" i="1"/>
  <c r="AR1504" i="1"/>
  <c r="AQ1494" i="1"/>
  <c r="AR1494" i="1"/>
  <c r="AR1468" i="1"/>
  <c r="AQ1468" i="1"/>
  <c r="AR1457" i="1"/>
  <c r="AQ1457" i="1"/>
  <c r="AR1450" i="1"/>
  <c r="AQ1450" i="1"/>
  <c r="AR1442" i="1"/>
  <c r="AQ1442" i="1"/>
  <c r="AR1426" i="1"/>
  <c r="AQ1426" i="1"/>
  <c r="AR1416" i="1"/>
  <c r="AQ1416" i="1"/>
  <c r="AR1402" i="1"/>
  <c r="AQ1402" i="1"/>
  <c r="AR1390" i="1"/>
  <c r="AQ1390" i="1"/>
  <c r="AR1381" i="1"/>
  <c r="AQ1381" i="1"/>
  <c r="AR1362" i="1"/>
  <c r="AQ1362" i="1"/>
  <c r="AR1353" i="1"/>
  <c r="AQ1353" i="1"/>
  <c r="AR1343" i="1"/>
  <c r="AQ1343" i="1"/>
  <c r="AR1321" i="1"/>
  <c r="AQ1321" i="1"/>
  <c r="AR1314" i="1"/>
  <c r="AQ1314" i="1"/>
  <c r="AR1304" i="1"/>
  <c r="AQ1304" i="1"/>
  <c r="AR1294" i="1"/>
  <c r="AQ1294" i="1"/>
  <c r="AR1281" i="1"/>
  <c r="AQ1281" i="1"/>
  <c r="AR1269" i="1"/>
  <c r="AQ1269" i="1"/>
  <c r="AR1248" i="1"/>
  <c r="AQ1248" i="1"/>
  <c r="AR1218" i="1"/>
  <c r="AQ1218" i="1"/>
  <c r="AR1184" i="1"/>
  <c r="AQ1184" i="1"/>
  <c r="AR1159" i="1"/>
  <c r="AQ1159" i="1"/>
  <c r="AR1108" i="1"/>
  <c r="AQ1108" i="1"/>
  <c r="E25" i="1"/>
  <c r="E26" i="1"/>
  <c r="E2737" i="1"/>
  <c r="E2740" i="1"/>
  <c r="E60" i="1"/>
  <c r="E61" i="1"/>
  <c r="E31" i="1"/>
  <c r="E109" i="1"/>
  <c r="E33" i="1"/>
  <c r="E34" i="1"/>
  <c r="E2741" i="1"/>
  <c r="E36" i="1"/>
  <c r="E37" i="1"/>
  <c r="E2742" i="1"/>
  <c r="E159" i="1"/>
  <c r="E40" i="1"/>
  <c r="E41" i="1"/>
  <c r="E42" i="1"/>
  <c r="E43" i="1"/>
  <c r="E59" i="1"/>
  <c r="E45" i="1"/>
  <c r="E2743" i="1"/>
  <c r="E165" i="1"/>
  <c r="E2745" i="1"/>
  <c r="E49" i="1"/>
  <c r="E2746" i="1"/>
  <c r="E108" i="1"/>
  <c r="E2747" i="1"/>
  <c r="E2748" i="1"/>
  <c r="E54" i="1"/>
  <c r="E55" i="1"/>
  <c r="E56" i="1"/>
  <c r="E57" i="1"/>
  <c r="E58" i="1"/>
  <c r="E2749" i="1"/>
  <c r="E150" i="1"/>
  <c r="E5" i="1"/>
  <c r="E62" i="1"/>
  <c r="E2750" i="1"/>
  <c r="E2751" i="1"/>
  <c r="E65" i="1"/>
  <c r="E2753" i="1"/>
  <c r="E67" i="1"/>
  <c r="E2755" i="1"/>
  <c r="E75" i="1"/>
  <c r="E70" i="1"/>
  <c r="E71" i="1"/>
  <c r="E72" i="1"/>
  <c r="E64" i="1"/>
  <c r="E2756" i="1"/>
  <c r="E2757" i="1"/>
  <c r="E2758" i="1"/>
  <c r="E2759" i="1"/>
  <c r="E2761" i="1"/>
  <c r="E79" i="1"/>
  <c r="E93" i="1"/>
  <c r="E2762" i="1"/>
  <c r="E82" i="1"/>
  <c r="E83" i="1"/>
  <c r="E2763" i="1"/>
  <c r="E94" i="1"/>
  <c r="E2764" i="1"/>
  <c r="E2765" i="1"/>
  <c r="E88" i="1"/>
  <c r="E95" i="1"/>
  <c r="E185" i="1"/>
  <c r="E91" i="1"/>
  <c r="E194" i="1"/>
  <c r="E2766" i="1"/>
  <c r="E2767" i="1"/>
  <c r="E2768" i="1"/>
  <c r="E2769" i="1"/>
  <c r="E2771" i="1"/>
  <c r="E98" i="1"/>
  <c r="E190" i="1"/>
  <c r="E144" i="1"/>
  <c r="E130" i="1"/>
  <c r="E110" i="1"/>
  <c r="E2774" i="1"/>
  <c r="E2777" i="1"/>
  <c r="E105" i="1"/>
  <c r="E2778" i="1"/>
  <c r="E107" i="1"/>
  <c r="E2783" i="1"/>
  <c r="E2784" i="1"/>
  <c r="E2785" i="1"/>
  <c r="E111" i="1"/>
  <c r="E127" i="1"/>
  <c r="E2786" i="1"/>
  <c r="E2787" i="1"/>
  <c r="E191" i="1"/>
  <c r="E2790" i="1"/>
  <c r="E68" i="1"/>
  <c r="E69" i="1"/>
  <c r="E2791" i="1"/>
  <c r="E2792" i="1"/>
  <c r="E2795" i="1"/>
  <c r="E2796" i="1"/>
  <c r="E2797" i="1"/>
  <c r="E2798" i="1"/>
  <c r="E2799" i="1"/>
  <c r="E126" i="1"/>
  <c r="E2803" i="1"/>
  <c r="E89" i="1"/>
  <c r="E29" i="1"/>
  <c r="E2804" i="1"/>
  <c r="E48" i="1"/>
  <c r="E2806" i="1"/>
  <c r="E2807" i="1"/>
  <c r="E134" i="1"/>
  <c r="E135" i="1"/>
  <c r="E136" i="1"/>
  <c r="E2809" i="1"/>
  <c r="E138" i="1"/>
  <c r="E2811" i="1"/>
  <c r="E140" i="1"/>
  <c r="E2814" i="1"/>
  <c r="E142" i="1"/>
  <c r="E143" i="1"/>
  <c r="E2815" i="1"/>
  <c r="E2816" i="1"/>
  <c r="E85" i="1"/>
  <c r="E2821" i="1"/>
  <c r="E2823" i="1"/>
  <c r="E2824" i="1"/>
  <c r="E2825" i="1"/>
  <c r="E151" i="1"/>
  <c r="E2834" i="1"/>
  <c r="E153" i="1"/>
  <c r="E38" i="1"/>
  <c r="E155" i="1"/>
  <c r="E156" i="1"/>
  <c r="E2835" i="1"/>
  <c r="E160" i="1"/>
  <c r="E145" i="1"/>
  <c r="E76" i="1"/>
  <c r="E161" i="1"/>
  <c r="E162" i="1"/>
  <c r="E163" i="1"/>
  <c r="E164" i="1"/>
  <c r="E15" i="1"/>
  <c r="E39" i="1"/>
  <c r="E167" i="1"/>
  <c r="E168" i="1"/>
  <c r="E8" i="1"/>
  <c r="E11" i="1"/>
  <c r="E13" i="1"/>
  <c r="E73" i="1"/>
  <c r="E14" i="1"/>
  <c r="E50" i="1"/>
  <c r="E2848" i="1"/>
  <c r="E176" i="1"/>
  <c r="E177" i="1"/>
  <c r="E2849" i="1"/>
  <c r="E179" i="1"/>
  <c r="E2851" i="1"/>
  <c r="E2852" i="1"/>
  <c r="E2853" i="1"/>
  <c r="E2854" i="1"/>
  <c r="E2855" i="1"/>
  <c r="E2856" i="1"/>
  <c r="E46" i="1"/>
  <c r="E2857" i="1"/>
  <c r="E188" i="1"/>
  <c r="E117" i="1"/>
  <c r="E32" i="1"/>
  <c r="E51" i="1"/>
  <c r="E30" i="1"/>
  <c r="E47" i="1"/>
  <c r="E74" i="1"/>
  <c r="E195" i="1"/>
  <c r="E196" i="1"/>
  <c r="E90" i="1"/>
  <c r="E92" i="1"/>
  <c r="E28" i="1"/>
  <c r="E52" i="1"/>
  <c r="E201" i="1"/>
  <c r="E27" i="1"/>
  <c r="E203" i="1"/>
  <c r="E123" i="1"/>
  <c r="E205" i="1"/>
  <c r="E2858" i="1"/>
  <c r="E35" i="1"/>
  <c r="E208" i="1"/>
  <c r="E209" i="1"/>
  <c r="E210" i="1"/>
  <c r="E211" i="1"/>
  <c r="E212" i="1"/>
  <c r="E213" i="1"/>
  <c r="E128" i="1"/>
  <c r="E129" i="1"/>
  <c r="E44" i="1"/>
  <c r="E2859" i="1"/>
  <c r="E218" i="1"/>
  <c r="E66" i="1"/>
  <c r="E146" i="1"/>
  <c r="E221" i="1"/>
  <c r="E222" i="1"/>
  <c r="E223" i="1"/>
  <c r="E120" i="1"/>
  <c r="E225" i="1"/>
  <c r="E226" i="1"/>
  <c r="E53" i="1"/>
  <c r="E228" i="1"/>
  <c r="E2860" i="1"/>
  <c r="E63" i="1"/>
  <c r="E231" i="1"/>
  <c r="E202" i="1"/>
  <c r="E233" i="1"/>
  <c r="E119" i="1"/>
  <c r="E2861" i="1"/>
  <c r="E86" i="1"/>
  <c r="E229" i="1"/>
  <c r="E118" i="1"/>
  <c r="E116" i="1"/>
  <c r="E240" i="1"/>
  <c r="E147" i="1"/>
  <c r="E242" i="1"/>
  <c r="E2862" i="1"/>
  <c r="E2863" i="1"/>
  <c r="E96" i="1"/>
  <c r="E100" i="1"/>
  <c r="E87" i="1"/>
  <c r="E248" i="1"/>
  <c r="E137" i="1"/>
  <c r="E139" i="1"/>
  <c r="E224" i="1"/>
  <c r="E252" i="1"/>
  <c r="E97" i="1"/>
  <c r="E99" i="1"/>
  <c r="E255" i="1"/>
  <c r="E256" i="1"/>
  <c r="E257" i="1"/>
  <c r="E121" i="1"/>
  <c r="E122" i="1"/>
  <c r="E2865" i="1"/>
  <c r="E261" i="1"/>
  <c r="E230" i="1"/>
  <c r="E2866" i="1"/>
  <c r="E77" i="1"/>
  <c r="E265" i="1"/>
  <c r="E266" i="1"/>
  <c r="E267" i="1"/>
  <c r="E268" i="1"/>
  <c r="E269" i="1"/>
  <c r="E101" i="1"/>
  <c r="E102" i="1"/>
  <c r="E125" i="1"/>
  <c r="E103" i="1"/>
  <c r="E112" i="1"/>
  <c r="E113" i="1"/>
  <c r="E154" i="1"/>
  <c r="E277" i="1"/>
  <c r="E278" i="1"/>
  <c r="E114" i="1"/>
  <c r="E115" i="1"/>
  <c r="E152" i="1"/>
  <c r="E80" i="1"/>
  <c r="E81" i="1"/>
  <c r="E171" i="1"/>
  <c r="E84" i="1"/>
  <c r="E286" i="1"/>
  <c r="E104" i="1"/>
  <c r="E106" i="1"/>
  <c r="E289" i="1"/>
  <c r="E290" i="1"/>
  <c r="E291" i="1"/>
  <c r="E292" i="1"/>
  <c r="E293" i="1"/>
  <c r="E294" i="1"/>
  <c r="E148" i="1"/>
  <c r="E254" i="1"/>
  <c r="E297" i="1"/>
  <c r="E173" i="1"/>
  <c r="E131" i="1"/>
  <c r="E132" i="1"/>
  <c r="E158" i="1"/>
  <c r="E178" i="1"/>
  <c r="E141" i="1"/>
  <c r="E175" i="1"/>
  <c r="E305" i="1"/>
  <c r="E149" i="1"/>
  <c r="E307" i="1"/>
  <c r="E308" i="1"/>
  <c r="E309" i="1"/>
  <c r="E310" i="1"/>
  <c r="E311" i="1"/>
  <c r="E312" i="1"/>
  <c r="E313" i="1"/>
  <c r="E314" i="1"/>
  <c r="E315" i="1"/>
  <c r="E316" i="1"/>
  <c r="E317" i="1"/>
  <c r="E318" i="1"/>
  <c r="E319" i="1"/>
  <c r="E320" i="1"/>
  <c r="E321" i="1"/>
  <c r="E322" i="1"/>
  <c r="E166" i="1"/>
  <c r="E324" i="1"/>
  <c r="E1275" i="1"/>
  <c r="E326" i="1"/>
  <c r="E327" i="1"/>
  <c r="E328" i="1"/>
  <c r="E200" i="1"/>
  <c r="E258" i="1"/>
  <c r="E331" i="1"/>
  <c r="E235" i="1"/>
  <c r="E333" i="1"/>
  <c r="E334" i="1"/>
  <c r="E335" i="1"/>
  <c r="E207" i="1"/>
  <c r="E182" i="1"/>
  <c r="E180" i="1"/>
  <c r="E339" i="1"/>
  <c r="E340" i="1"/>
  <c r="E341" i="1"/>
  <c r="E172" i="1"/>
  <c r="E169" i="1"/>
  <c r="E170" i="1"/>
  <c r="E345" i="1"/>
  <c r="E346" i="1"/>
  <c r="E347" i="1"/>
  <c r="E348" i="1"/>
  <c r="E349" i="1"/>
  <c r="E350" i="1"/>
  <c r="E192" i="1"/>
  <c r="E352" i="1"/>
  <c r="E1214" i="1"/>
  <c r="E281" i="1"/>
  <c r="E575" i="1"/>
  <c r="E198" i="1"/>
  <c r="E199" i="1"/>
  <c r="E358" i="1"/>
  <c r="E359" i="1"/>
  <c r="E360" i="1"/>
  <c r="E274" i="1"/>
  <c r="E186" i="1"/>
  <c r="E187" i="1"/>
  <c r="E174" i="1"/>
  <c r="E365" i="1"/>
  <c r="E284" i="1"/>
  <c r="E367" i="1"/>
  <c r="E368" i="1"/>
  <c r="E234" i="1"/>
  <c r="E193" i="1"/>
  <c r="E371" i="1"/>
  <c r="E249" i="1"/>
  <c r="E197" i="1"/>
  <c r="E181" i="1"/>
  <c r="E236" i="1"/>
  <c r="E376" i="1"/>
  <c r="E665" i="1"/>
  <c r="E184" i="1"/>
  <c r="E220" i="1"/>
  <c r="E227" i="1"/>
  <c r="E204" i="1"/>
  <c r="E382" i="1"/>
  <c r="E183" i="1"/>
  <c r="E384" i="1"/>
  <c r="E385" i="1"/>
  <c r="E386" i="1"/>
  <c r="E189" i="1"/>
  <c r="E259" i="1"/>
  <c r="E389" i="1"/>
  <c r="E824" i="1"/>
  <c r="E391" i="1"/>
  <c r="E392" i="1"/>
  <c r="E215" i="1"/>
  <c r="E394" i="1"/>
  <c r="E561" i="1"/>
  <c r="E396" i="1"/>
  <c r="E244" i="1"/>
  <c r="E398" i="1"/>
  <c r="E399" i="1"/>
  <c r="E400" i="1"/>
  <c r="E237" i="1"/>
  <c r="E247" i="1"/>
  <c r="E263" i="1"/>
  <c r="E264" i="1"/>
  <c r="E214" i="1"/>
  <c r="E206" i="1"/>
  <c r="E407" i="1"/>
  <c r="E408" i="1"/>
  <c r="E250" i="1"/>
  <c r="E410" i="1"/>
  <c r="E411" i="1"/>
  <c r="E412" i="1"/>
  <c r="E275" i="1"/>
  <c r="E414" i="1"/>
  <c r="E287" i="1"/>
  <c r="E416" i="1"/>
  <c r="E332" i="1"/>
  <c r="E232" i="1"/>
  <c r="E280" i="1"/>
  <c r="E567" i="1"/>
  <c r="E1085" i="1"/>
  <c r="E422" i="1"/>
  <c r="E260" i="1"/>
  <c r="E246" i="1"/>
  <c r="E425" i="1"/>
  <c r="E262" i="1"/>
  <c r="E304" i="1"/>
  <c r="E243" i="1"/>
  <c r="E251" i="1"/>
  <c r="E238" i="1"/>
  <c r="E431" i="1"/>
  <c r="E432" i="1"/>
  <c r="E306" i="1"/>
  <c r="E253" i="1"/>
  <c r="E276" i="1"/>
  <c r="E436" i="1"/>
  <c r="E437" i="1"/>
  <c r="E272" i="1"/>
  <c r="E303" i="1"/>
  <c r="E440" i="1"/>
  <c r="E241" i="1"/>
  <c r="E330" i="1"/>
  <c r="E443" i="1"/>
  <c r="E444" i="1"/>
  <c r="E445" i="1"/>
  <c r="E245" i="1"/>
  <c r="E1084" i="1"/>
  <c r="E448" i="1"/>
  <c r="E1041" i="1"/>
  <c r="E1203" i="1"/>
  <c r="E451" i="1"/>
  <c r="E298" i="1"/>
  <c r="E299" i="1"/>
  <c r="E279" i="1"/>
  <c r="E455" i="1"/>
  <c r="E456" i="1"/>
  <c r="E302" i="1"/>
  <c r="E270" i="1"/>
  <c r="E459" i="1"/>
  <c r="E1215" i="1"/>
  <c r="E461" i="1"/>
  <c r="E271" i="1"/>
  <c r="E463" i="1"/>
  <c r="E464" i="1"/>
  <c r="E338" i="1"/>
  <c r="E466" i="1"/>
  <c r="E273" i="1"/>
  <c r="E468" i="1"/>
  <c r="E469" i="1"/>
  <c r="E470" i="1"/>
  <c r="E471" i="1"/>
  <c r="E542" i="1"/>
  <c r="E473" i="1"/>
  <c r="E474" i="1"/>
  <c r="E475" i="1"/>
  <c r="E476" i="1"/>
  <c r="E2012" i="1"/>
  <c r="E478" i="1"/>
  <c r="E479" i="1"/>
  <c r="E615" i="1"/>
  <c r="E481" i="1"/>
  <c r="E282" i="1"/>
  <c r="E869" i="1"/>
  <c r="E288" i="1"/>
  <c r="E485" i="1"/>
  <c r="E486" i="1"/>
  <c r="E487" i="1"/>
  <c r="E336" i="1"/>
  <c r="E489" i="1"/>
  <c r="E490" i="1"/>
  <c r="E364" i="1"/>
  <c r="E366" i="1"/>
  <c r="E493" i="1"/>
  <c r="E285" i="1"/>
  <c r="E388" i="1"/>
  <c r="E496" i="1"/>
  <c r="E497" i="1"/>
  <c r="E498" i="1"/>
  <c r="E619" i="1"/>
  <c r="E500" i="1"/>
  <c r="E433" i="1"/>
  <c r="E502" i="1"/>
  <c r="E503" i="1"/>
  <c r="E421" i="1"/>
  <c r="E283" i="1"/>
  <c r="E381" i="1"/>
  <c r="E426" i="1"/>
  <c r="E295" i="1"/>
  <c r="E509" i="1"/>
  <c r="E510" i="1"/>
  <c r="E511" i="1"/>
  <c r="E505" i="1"/>
  <c r="E513" i="1"/>
  <c r="E402" i="1"/>
  <c r="E984" i="1"/>
  <c r="E996" i="1"/>
  <c r="E517" i="1"/>
  <c r="E296" i="1"/>
  <c r="E593" i="1"/>
  <c r="E520" i="1"/>
  <c r="E834" i="1"/>
  <c r="E300" i="1"/>
  <c r="E523" i="1"/>
  <c r="E343" i="1"/>
  <c r="E525" i="1"/>
  <c r="E342" i="1"/>
  <c r="E527" i="1"/>
  <c r="E592" i="1"/>
  <c r="E781" i="1"/>
  <c r="E530" i="1"/>
  <c r="E531" i="1"/>
  <c r="E532" i="1"/>
  <c r="E397" i="1"/>
  <c r="E1030" i="1"/>
  <c r="E390" i="1"/>
  <c r="E945" i="1"/>
  <c r="E815" i="1"/>
  <c r="E538" i="1"/>
  <c r="E1968" i="1"/>
  <c r="E540" i="1"/>
  <c r="E835" i="1"/>
  <c r="E357" i="1"/>
  <c r="E825" i="1"/>
  <c r="E544" i="1"/>
  <c r="E301" i="1"/>
  <c r="E1323" i="1"/>
  <c r="E378" i="1"/>
  <c r="E494" i="1"/>
  <c r="E1037" i="1"/>
  <c r="E1038" i="1"/>
  <c r="E1039" i="1"/>
  <c r="E998" i="1"/>
  <c r="E999" i="1"/>
  <c r="E1155" i="1"/>
  <c r="E1392" i="1"/>
  <c r="E1074" i="1"/>
  <c r="E323" i="1"/>
  <c r="E1031" i="1"/>
  <c r="E559" i="1"/>
  <c r="E370" i="1"/>
  <c r="E663" i="1"/>
  <c r="E1131" i="1"/>
  <c r="E563" i="1"/>
  <c r="E564" i="1"/>
  <c r="E325" i="1"/>
  <c r="E553" i="1"/>
  <c r="E554" i="1"/>
  <c r="E719" i="1"/>
  <c r="E401" i="1"/>
  <c r="E570" i="1"/>
  <c r="E375" i="1"/>
  <c r="E620" i="1"/>
  <c r="E550" i="1"/>
  <c r="E1072" i="1"/>
  <c r="E1070" i="1"/>
  <c r="E387" i="1"/>
  <c r="E512" i="1"/>
  <c r="E626" i="1"/>
  <c r="E634" i="1"/>
  <c r="E1068" i="1"/>
  <c r="E551" i="1"/>
  <c r="E582" i="1"/>
  <c r="E938" i="1"/>
  <c r="E329" i="1"/>
  <c r="E801" i="1"/>
  <c r="E373" i="1"/>
  <c r="E587" i="1"/>
  <c r="E588" i="1"/>
  <c r="E641" i="1"/>
  <c r="E344" i="1"/>
  <c r="E337" i="1"/>
  <c r="E1047" i="1"/>
  <c r="E1053" i="1"/>
  <c r="E508" i="1"/>
  <c r="E351" i="1"/>
  <c r="E596" i="1"/>
  <c r="E543" i="1"/>
  <c r="E353" i="1"/>
  <c r="E599" i="1"/>
  <c r="E816" i="1"/>
  <c r="E580" i="1"/>
  <c r="E566" i="1"/>
  <c r="E948" i="1"/>
  <c r="E1517" i="1"/>
  <c r="E1139" i="1"/>
  <c r="E604" i="1"/>
  <c r="E928" i="1"/>
  <c r="E393" i="1"/>
  <c r="E395" i="1"/>
  <c r="E354" i="1"/>
  <c r="E882" i="1"/>
  <c r="E883" i="1"/>
  <c r="E884" i="1"/>
  <c r="E614" i="1"/>
  <c r="E506" i="1"/>
  <c r="E480" i="1"/>
  <c r="E720" i="1"/>
  <c r="E374" i="1"/>
  <c r="E383" i="1"/>
  <c r="E355" i="1"/>
  <c r="E356" i="1"/>
  <c r="E524" i="1"/>
  <c r="E894" i="1"/>
  <c r="E949" i="1"/>
  <c r="E625" i="1"/>
  <c r="E536" i="1"/>
  <c r="E627" i="1"/>
  <c r="E628" i="1"/>
  <c r="E621" i="1"/>
  <c r="E362" i="1"/>
  <c r="E369" i="1"/>
  <c r="E379" i="1"/>
  <c r="E642" i="1"/>
  <c r="E361" i="1"/>
  <c r="E671" i="1"/>
  <c r="E722" i="1"/>
  <c r="E637" i="1"/>
  <c r="E638" i="1"/>
  <c r="E723" i="1"/>
  <c r="E460" i="1"/>
  <c r="E363" i="1"/>
  <c r="E1063" i="1"/>
  <c r="E643" i="1"/>
  <c r="E789" i="1"/>
  <c r="E645" i="1"/>
  <c r="E534" i="1"/>
  <c r="E454" i="1"/>
  <c r="E648" i="1"/>
  <c r="E541" i="1"/>
  <c r="E650" i="1"/>
  <c r="E522" i="1"/>
  <c r="E726" i="1"/>
  <c r="E653" i="1"/>
  <c r="E670" i="1"/>
  <c r="E491" i="1"/>
  <c r="E495" i="1"/>
  <c r="E377" i="1"/>
  <c r="E821" i="1"/>
  <c r="E492" i="1"/>
  <c r="E1188" i="1"/>
  <c r="E372" i="1"/>
  <c r="E662" i="1"/>
  <c r="E1062" i="1"/>
  <c r="E840" i="1"/>
  <c r="E921" i="1"/>
  <c r="E897" i="1"/>
  <c r="E521" i="1"/>
  <c r="E668" i="1"/>
  <c r="E899" i="1"/>
  <c r="E900" i="1"/>
  <c r="E632" i="1"/>
  <c r="E1060" i="1"/>
  <c r="E727" i="1"/>
  <c r="E674" i="1"/>
  <c r="E616" i="1"/>
  <c r="E1187" i="1"/>
  <c r="E729" i="1"/>
  <c r="E730" i="1"/>
  <c r="E1014" i="1"/>
  <c r="E871" i="1"/>
  <c r="E681" i="1"/>
  <c r="E731" i="1"/>
  <c r="E601" i="1"/>
  <c r="E732" i="1"/>
  <c r="E733" i="1"/>
  <c r="E686" i="1"/>
  <c r="E831" i="1"/>
  <c r="E672" i="1"/>
  <c r="E939" i="1"/>
  <c r="E537" i="1"/>
  <c r="E691" i="1"/>
  <c r="E380" i="1"/>
  <c r="E635" i="1"/>
  <c r="E666" i="1"/>
  <c r="E695" i="1"/>
  <c r="E405" i="1"/>
  <c r="E618" i="1"/>
  <c r="E673" i="1"/>
  <c r="E734" i="1"/>
  <c r="E735" i="1"/>
  <c r="E738" i="1"/>
  <c r="E710" i="1"/>
  <c r="E703" i="1"/>
  <c r="E704" i="1"/>
  <c r="E705" i="1"/>
  <c r="E739" i="1"/>
  <c r="E1191" i="1"/>
  <c r="E919" i="1"/>
  <c r="E654" i="1"/>
  <c r="E1236" i="1"/>
  <c r="E1245" i="1"/>
  <c r="E836" i="1"/>
  <c r="E1174" i="1"/>
  <c r="E896" i="1"/>
  <c r="E680" i="1"/>
  <c r="E901" i="1"/>
  <c r="E717" i="1"/>
  <c r="E712" i="1"/>
  <c r="E682" i="1"/>
  <c r="E1148" i="1"/>
  <c r="E721" i="1"/>
  <c r="E991" i="1"/>
  <c r="E435" i="1"/>
  <c r="E724" i="1"/>
  <c r="E725" i="1"/>
  <c r="E528" i="1"/>
  <c r="E529" i="1"/>
  <c r="E728" i="1"/>
  <c r="E636" i="1"/>
  <c r="E639" i="1"/>
  <c r="E1075" i="1"/>
  <c r="E898" i="1"/>
  <c r="E430" i="1"/>
  <c r="E699" i="1"/>
  <c r="E612" i="1"/>
  <c r="E736" i="1"/>
  <c r="E737" i="1"/>
  <c r="E419" i="1"/>
  <c r="E420" i="1"/>
  <c r="E802" i="1"/>
  <c r="E740" i="1"/>
  <c r="E546" i="1"/>
  <c r="E929" i="1"/>
  <c r="E716" i="1"/>
  <c r="E745" i="1"/>
  <c r="E1018" i="1"/>
  <c r="E613" i="1"/>
  <c r="E741" i="1"/>
  <c r="E970" i="1"/>
  <c r="E972" i="1"/>
  <c r="E1277" i="1"/>
  <c r="E752" i="1"/>
  <c r="E526" i="1"/>
  <c r="E754" i="1"/>
  <c r="E763" i="1"/>
  <c r="E623" i="1"/>
  <c r="E1035" i="1"/>
  <c r="E1025" i="1"/>
  <c r="E759" i="1"/>
  <c r="E760" i="1"/>
  <c r="E622" i="1"/>
  <c r="E992" i="1"/>
  <c r="E572" i="1"/>
  <c r="E535" i="1"/>
  <c r="E548" i="1"/>
  <c r="E706" i="1"/>
  <c r="E697" i="1"/>
  <c r="E675" i="1"/>
  <c r="E769" i="1"/>
  <c r="E742" i="1"/>
  <c r="E452" i="1"/>
  <c r="E676" i="1"/>
  <c r="E886" i="1"/>
  <c r="E482" i="1"/>
  <c r="E483" i="1"/>
  <c r="E413" i="1"/>
  <c r="E415" i="1"/>
  <c r="E417" i="1"/>
  <c r="E418" i="1"/>
  <c r="E499" i="1"/>
  <c r="E428" i="1"/>
  <c r="E783" i="1"/>
  <c r="E1059" i="1"/>
  <c r="E784" i="1"/>
  <c r="E865" i="1"/>
  <c r="E659" i="1"/>
  <c r="E829" i="1"/>
  <c r="E830" i="1"/>
  <c r="E743" i="1"/>
  <c r="E744" i="1"/>
  <c r="E746" i="1"/>
  <c r="E747" i="1"/>
  <c r="E447" i="1"/>
  <c r="E449" i="1"/>
  <c r="E1103" i="1"/>
  <c r="E565" i="1"/>
  <c r="E797" i="1"/>
  <c r="E798" i="1"/>
  <c r="E660" i="1"/>
  <c r="E547" i="1"/>
  <c r="E569" i="1"/>
  <c r="E990" i="1"/>
  <c r="E803" i="1"/>
  <c r="E804" i="1"/>
  <c r="E805" i="1"/>
  <c r="E806" i="1"/>
  <c r="E450" i="1"/>
  <c r="E808" i="1"/>
  <c r="E988" i="1"/>
  <c r="E562" i="1"/>
  <c r="E811" i="1"/>
  <c r="E1181" i="1"/>
  <c r="E533" i="1"/>
  <c r="E814" i="1"/>
  <c r="E629" i="1"/>
  <c r="E581" i="1"/>
  <c r="E583" i="1"/>
  <c r="E818" i="1"/>
  <c r="E1143" i="1"/>
  <c r="E868" i="1"/>
  <c r="E514" i="1"/>
  <c r="E982" i="1"/>
  <c r="E677" i="1"/>
  <c r="E515" i="1"/>
  <c r="E516" i="1"/>
  <c r="E518" i="1"/>
  <c r="E519" i="1"/>
  <c r="E946" i="1"/>
  <c r="E633" i="1"/>
  <c r="E795" i="1"/>
  <c r="E796" i="1"/>
  <c r="E799" i="1"/>
  <c r="E1057" i="1"/>
  <c r="E846" i="1"/>
  <c r="E1004" i="1"/>
  <c r="E715" i="1"/>
  <c r="E966" i="1"/>
  <c r="E838" i="1"/>
  <c r="E1043" i="1"/>
  <c r="E403" i="1"/>
  <c r="E748" i="1"/>
  <c r="E842" i="1"/>
  <c r="E932" i="1"/>
  <c r="E631" i="1"/>
  <c r="E694" i="1"/>
  <c r="E922" i="1"/>
  <c r="E584" i="1"/>
  <c r="E874" i="1"/>
  <c r="E775" i="1"/>
  <c r="E605" i="1"/>
  <c r="E822" i="1"/>
  <c r="E887" i="1"/>
  <c r="E853" i="1"/>
  <c r="E854" i="1"/>
  <c r="E678" i="1"/>
  <c r="E457" i="1"/>
  <c r="E458" i="1"/>
  <c r="E837" i="1"/>
  <c r="E859" i="1"/>
  <c r="E860" i="1"/>
  <c r="E975" i="1"/>
  <c r="E504" i="1"/>
  <c r="E404" i="1"/>
  <c r="E823" i="1"/>
  <c r="E439" i="1"/>
  <c r="E866" i="1"/>
  <c r="E867" i="1"/>
  <c r="E462" i="1"/>
  <c r="E465" i="1"/>
  <c r="E875" i="1"/>
  <c r="E879" i="1"/>
  <c r="E951" i="1"/>
  <c r="E545" i="1"/>
  <c r="E571" i="1"/>
  <c r="E776" i="1"/>
  <c r="E876" i="1"/>
  <c r="E877" i="1"/>
  <c r="E878" i="1"/>
  <c r="E409" i="1"/>
  <c r="E1006" i="1"/>
  <c r="E881" i="1"/>
  <c r="E467" i="1"/>
  <c r="E472" i="1"/>
  <c r="E477" i="1"/>
  <c r="E1151" i="1"/>
  <c r="E902" i="1"/>
  <c r="E903" i="1"/>
  <c r="E683" i="1"/>
  <c r="E956" i="1"/>
  <c r="E890" i="1"/>
  <c r="E993" i="1"/>
  <c r="E406" i="1"/>
  <c r="E597" i="1"/>
  <c r="E800" i="1"/>
  <c r="E977" i="1"/>
  <c r="E820" i="1"/>
  <c r="E847" i="1"/>
  <c r="E667" i="1"/>
  <c r="E664" i="1"/>
  <c r="E790" i="1"/>
  <c r="E429" i="1"/>
  <c r="E862" i="1"/>
  <c r="E576" i="1"/>
  <c r="E423" i="1"/>
  <c r="E501" i="1"/>
  <c r="E906" i="1"/>
  <c r="E598" i="1"/>
  <c r="E434" i="1"/>
  <c r="E427" i="1"/>
  <c r="E1061" i="1"/>
  <c r="E807" i="1"/>
  <c r="E607" i="1"/>
  <c r="E684" i="1"/>
  <c r="E809" i="1"/>
  <c r="E685" i="1"/>
  <c r="E904" i="1"/>
  <c r="E1095" i="1"/>
  <c r="E905" i="1"/>
  <c r="E907" i="1"/>
  <c r="E687" i="1"/>
  <c r="E810" i="1"/>
  <c r="E608" i="1"/>
  <c r="E609" i="1"/>
  <c r="E812" i="1"/>
  <c r="E688" i="1"/>
  <c r="E908" i="1"/>
  <c r="E1096" i="1"/>
  <c r="E909" i="1"/>
  <c r="E507" i="1"/>
  <c r="E930" i="1"/>
  <c r="E931" i="1"/>
  <c r="E441" i="1"/>
  <c r="E442" i="1"/>
  <c r="E888" i="1"/>
  <c r="E446" i="1"/>
  <c r="E936" i="1"/>
  <c r="E602" i="1"/>
  <c r="E910" i="1"/>
  <c r="E689" i="1"/>
  <c r="E940" i="1"/>
  <c r="E424" i="1"/>
  <c r="E911" i="1"/>
  <c r="E912" i="1"/>
  <c r="E944" i="1"/>
  <c r="E585" i="1"/>
  <c r="E749" i="1"/>
  <c r="E947" i="1"/>
  <c r="E484" i="1"/>
  <c r="E438" i="1"/>
  <c r="E950" i="1"/>
  <c r="E750" i="1"/>
  <c r="E935" i="1"/>
  <c r="E751" i="1"/>
  <c r="E957" i="1"/>
  <c r="E920" i="1"/>
  <c r="E591" i="1"/>
  <c r="E640" i="1"/>
  <c r="E488" i="1"/>
  <c r="E595" i="1"/>
  <c r="E453" i="1"/>
  <c r="E961" i="1"/>
  <c r="E962" i="1"/>
  <c r="E963" i="1"/>
  <c r="E753" i="1"/>
  <c r="E965" i="1"/>
  <c r="E828" i="1"/>
  <c r="E552" i="1"/>
  <c r="E926" i="1"/>
  <c r="E969" i="1"/>
  <c r="E1076" i="1"/>
  <c r="E971" i="1"/>
  <c r="E239" i="1"/>
  <c r="E973" i="1"/>
  <c r="E974" i="1"/>
  <c r="E216" i="1"/>
  <c r="E976" i="1"/>
  <c r="E217" i="1"/>
  <c r="E219" i="1"/>
  <c r="E979" i="1"/>
  <c r="E980" i="1"/>
  <c r="E813" i="1"/>
  <c r="E669" i="1"/>
  <c r="E983" i="1"/>
  <c r="E539" i="1"/>
  <c r="E958" i="1"/>
  <c r="E702" i="1"/>
  <c r="E941" i="1"/>
  <c r="E603" i="1"/>
  <c r="E848" i="1"/>
  <c r="E549" i="1"/>
  <c r="E610" i="1"/>
  <c r="E611" i="1"/>
  <c r="E913" i="1"/>
  <c r="E690" i="1"/>
  <c r="E555" i="1"/>
  <c r="E556" i="1"/>
  <c r="E557" i="1"/>
  <c r="E558" i="1"/>
  <c r="E560" i="1"/>
  <c r="E1000" i="1"/>
  <c r="E1001" i="1"/>
  <c r="E1002" i="1"/>
  <c r="E1003" i="1"/>
  <c r="E594" i="1"/>
  <c r="E1005" i="1"/>
  <c r="E1200" i="1"/>
  <c r="E1019" i="1"/>
  <c r="E1008" i="1"/>
  <c r="E661" i="1"/>
  <c r="E1010" i="1"/>
  <c r="E617" i="1"/>
  <c r="E1479" i="1"/>
  <c r="E1013" i="1"/>
  <c r="E1443" i="1"/>
  <c r="E1015" i="1"/>
  <c r="E1099" i="1"/>
  <c r="E579" i="1"/>
  <c r="E709" i="1"/>
  <c r="E606" i="1"/>
  <c r="E1020" i="1"/>
  <c r="E1021" i="1"/>
  <c r="E1022" i="1"/>
  <c r="E1023" i="1"/>
  <c r="E872" i="1"/>
  <c r="E1007" i="1"/>
  <c r="E1026" i="1"/>
  <c r="E568" i="1"/>
  <c r="E791" i="1"/>
  <c r="E574" i="1"/>
  <c r="E590" i="1"/>
  <c r="E755" i="1"/>
  <c r="E1032" i="1"/>
  <c r="E1033" i="1"/>
  <c r="E1106" i="1"/>
  <c r="E573" i="1"/>
  <c r="E1048" i="1"/>
  <c r="E764" i="1"/>
  <c r="E1481" i="1"/>
  <c r="E657" i="1"/>
  <c r="E1040" i="1"/>
  <c r="E1521" i="1"/>
  <c r="E942" i="1"/>
  <c r="E586" i="1"/>
  <c r="E589" i="1"/>
  <c r="E700" i="1"/>
  <c r="E1046" i="1"/>
  <c r="E644" i="1"/>
  <c r="E1199" i="1"/>
  <c r="E1049" i="1"/>
  <c r="E895" i="1"/>
  <c r="E779" i="1"/>
  <c r="E849" i="1"/>
  <c r="E959" i="1"/>
  <c r="E870" i="1"/>
  <c r="E1055" i="1"/>
  <c r="E701" i="1"/>
  <c r="E1024" i="1"/>
  <c r="E718" i="1"/>
  <c r="E624" i="1"/>
  <c r="E792" i="1"/>
  <c r="E793" i="1"/>
  <c r="E794" i="1"/>
  <c r="E698" i="1"/>
  <c r="E1064" i="1"/>
  <c r="E933" i="1"/>
  <c r="E1016" i="1"/>
  <c r="E1017" i="1"/>
  <c r="E885" i="1"/>
  <c r="E1069" i="1"/>
  <c r="E960" i="1"/>
  <c r="E1071" i="1"/>
  <c r="E1126" i="1"/>
  <c r="E1400" i="1"/>
  <c r="E1045" i="1"/>
  <c r="E1009" i="1"/>
  <c r="E964" i="1"/>
  <c r="E1189" i="1"/>
  <c r="E978" i="1"/>
  <c r="E708" i="1"/>
  <c r="E850" i="1"/>
  <c r="E1088" i="1"/>
  <c r="E1105" i="1"/>
  <c r="E1108" i="1"/>
  <c r="E1109" i="1"/>
  <c r="E1110" i="1"/>
  <c r="E1111" i="1"/>
  <c r="E1114" i="1"/>
  <c r="E1118" i="1"/>
  <c r="E1125" i="1"/>
  <c r="E1127" i="1"/>
  <c r="E851" i="1"/>
  <c r="E1128" i="1"/>
  <c r="E1130" i="1"/>
  <c r="E1136" i="1"/>
  <c r="E1141" i="1"/>
  <c r="E1144" i="1"/>
  <c r="E1147" i="1"/>
  <c r="E1156" i="1"/>
  <c r="E1159" i="1"/>
  <c r="E1160" i="1"/>
  <c r="E1162" i="1"/>
  <c r="E1102" i="1"/>
  <c r="E1164" i="1"/>
  <c r="E1173" i="1"/>
  <c r="E1176" i="1"/>
  <c r="E1182" i="1"/>
  <c r="E1184" i="1"/>
  <c r="E1192" i="1"/>
  <c r="E1193" i="1"/>
  <c r="E1198" i="1"/>
  <c r="E1202" i="1"/>
  <c r="E1207" i="1"/>
  <c r="E852" i="1"/>
  <c r="E1217" i="1"/>
  <c r="E1218" i="1"/>
  <c r="E1225" i="1"/>
  <c r="E1226" i="1"/>
  <c r="E1229" i="1"/>
  <c r="E1233" i="1"/>
  <c r="E1237" i="1"/>
  <c r="E1240" i="1"/>
  <c r="E1241" i="1"/>
  <c r="E1248" i="1"/>
  <c r="E600" i="1"/>
  <c r="E1249" i="1"/>
  <c r="E1250" i="1"/>
  <c r="E1251" i="1"/>
  <c r="E1254" i="1"/>
  <c r="E1261" i="1"/>
  <c r="E1266" i="1"/>
  <c r="E1269" i="1"/>
  <c r="E1270" i="1"/>
  <c r="E1272" i="1"/>
  <c r="E1273" i="1"/>
  <c r="E989" i="1"/>
  <c r="E1276" i="1"/>
  <c r="E1279" i="1"/>
  <c r="E1280" i="1"/>
  <c r="E1281" i="1"/>
  <c r="E1282" i="1"/>
  <c r="E1283" i="1"/>
  <c r="E1287" i="1"/>
  <c r="E1288" i="1"/>
  <c r="E1290" i="1"/>
  <c r="E1292" i="1"/>
  <c r="E1146" i="1"/>
  <c r="E1294" i="1"/>
  <c r="E1296" i="1"/>
  <c r="E1297" i="1"/>
  <c r="E1298" i="1"/>
  <c r="E1299" i="1"/>
  <c r="E1301" i="1"/>
  <c r="E1302" i="1"/>
  <c r="E1303" i="1"/>
  <c r="E1304" i="1"/>
  <c r="E1305" i="1"/>
  <c r="E1027" i="1"/>
  <c r="E1306" i="1"/>
  <c r="E1308" i="1"/>
  <c r="E1309" i="1"/>
  <c r="E1310" i="1"/>
  <c r="E1312" i="1"/>
  <c r="E1314" i="1"/>
  <c r="E1315" i="1"/>
  <c r="E1316" i="1"/>
  <c r="E1317" i="1"/>
  <c r="E1318" i="1"/>
  <c r="E855" i="1"/>
  <c r="E1319" i="1"/>
  <c r="E1320" i="1"/>
  <c r="E1321" i="1"/>
  <c r="E1324" i="1"/>
  <c r="E1325" i="1"/>
  <c r="E1326" i="1"/>
  <c r="E1327" i="1"/>
  <c r="E1328" i="1"/>
  <c r="E1329" i="1"/>
  <c r="E1332" i="1"/>
  <c r="E1065" i="1"/>
  <c r="E1336" i="1"/>
  <c r="E1337" i="1"/>
  <c r="E1338" i="1"/>
  <c r="E1339" i="1"/>
  <c r="E1340" i="1"/>
  <c r="E1341" i="1"/>
  <c r="E1342" i="1"/>
  <c r="E1343" i="1"/>
  <c r="E1346" i="1"/>
  <c r="E1347" i="1"/>
  <c r="E1190" i="1"/>
  <c r="E1348" i="1"/>
  <c r="E1349" i="1"/>
  <c r="E1351" i="1"/>
  <c r="E1352" i="1"/>
  <c r="E1353" i="1"/>
  <c r="E1354" i="1"/>
  <c r="E1357" i="1"/>
  <c r="E1358" i="1"/>
  <c r="E1359" i="1"/>
  <c r="E1360" i="1"/>
  <c r="E762" i="1"/>
  <c r="E1361" i="1"/>
  <c r="E1362" i="1"/>
  <c r="E1363" i="1"/>
  <c r="E1364" i="1"/>
  <c r="E1369" i="1"/>
  <c r="E1370" i="1"/>
  <c r="E1371" i="1"/>
  <c r="E1372" i="1"/>
  <c r="E1373" i="1"/>
  <c r="E1826" i="1"/>
  <c r="E1212" i="1"/>
  <c r="E1374" i="1"/>
  <c r="E1375" i="1"/>
  <c r="E1376" i="1"/>
  <c r="E1378" i="1"/>
  <c r="E1379" i="1"/>
  <c r="E1380" i="1"/>
  <c r="E1381" i="1"/>
  <c r="E1382" i="1"/>
  <c r="E1384" i="1"/>
  <c r="E1385" i="1"/>
  <c r="E856" i="1"/>
  <c r="E1853" i="1"/>
  <c r="E1387" i="1"/>
  <c r="E1389" i="1"/>
  <c r="E1390" i="1"/>
  <c r="E1391" i="1"/>
  <c r="E1393" i="1"/>
  <c r="E1394" i="1"/>
  <c r="E1395" i="1"/>
  <c r="E1396" i="1"/>
  <c r="E1399" i="1"/>
  <c r="E857" i="1"/>
  <c r="E1402" i="1"/>
  <c r="E1793" i="1"/>
  <c r="E1404" i="1"/>
  <c r="E1405" i="1"/>
  <c r="E1406" i="1"/>
  <c r="E1408" i="1"/>
  <c r="E1769" i="1"/>
  <c r="E1409" i="1"/>
  <c r="E1412" i="1"/>
  <c r="E1411" i="1"/>
  <c r="E915" i="1"/>
  <c r="E1413" i="1"/>
  <c r="E1854" i="1"/>
  <c r="E1424" i="1"/>
  <c r="E1414" i="1"/>
  <c r="E1415" i="1"/>
  <c r="E1416" i="1"/>
  <c r="E1417" i="1"/>
  <c r="E1418" i="1"/>
  <c r="E1419" i="1"/>
  <c r="E1422" i="1"/>
  <c r="E782" i="1"/>
  <c r="E1423" i="1"/>
  <c r="E1446" i="1"/>
  <c r="E1426" i="1"/>
  <c r="E1427" i="1"/>
  <c r="E1428" i="1"/>
  <c r="E1429" i="1"/>
  <c r="E1430" i="1"/>
  <c r="E1431" i="1"/>
  <c r="E1433" i="1"/>
  <c r="E1434" i="1"/>
  <c r="E652" i="1"/>
  <c r="E1435" i="1"/>
  <c r="E1436" i="1"/>
  <c r="E1437" i="1"/>
  <c r="E1438" i="1"/>
  <c r="E1439" i="1"/>
  <c r="E1440" i="1"/>
  <c r="E1441" i="1"/>
  <c r="E1442" i="1"/>
  <c r="E1444" i="1"/>
  <c r="E1445" i="1"/>
  <c r="E1129" i="1"/>
  <c r="E1448" i="1"/>
  <c r="E1447" i="1"/>
  <c r="E1455" i="1"/>
  <c r="E1449" i="1"/>
  <c r="E1450" i="1"/>
  <c r="E1451" i="1"/>
  <c r="E1452" i="1"/>
  <c r="E1453" i="1"/>
  <c r="E1454" i="1"/>
  <c r="E1719" i="1"/>
  <c r="E981" i="1"/>
  <c r="E1456" i="1"/>
  <c r="E1457" i="1"/>
  <c r="E1459" i="1"/>
  <c r="E1971" i="1"/>
  <c r="E1460" i="1"/>
  <c r="E1462" i="1"/>
  <c r="E1463" i="1"/>
  <c r="E1464" i="1"/>
  <c r="E1466" i="1"/>
  <c r="E1468" i="1"/>
  <c r="E833" i="1"/>
  <c r="E1469" i="1"/>
  <c r="E1470" i="1"/>
  <c r="E1471" i="1"/>
  <c r="E1472" i="1"/>
  <c r="E1473" i="1"/>
  <c r="E1474" i="1"/>
  <c r="E1988" i="1"/>
  <c r="E1984" i="1"/>
  <c r="E1475" i="1"/>
  <c r="E1478" i="1"/>
  <c r="E696" i="1"/>
  <c r="E1480" i="1"/>
  <c r="E1482" i="1"/>
  <c r="E1485" i="1"/>
  <c r="E1994" i="1"/>
  <c r="E1486" i="1"/>
  <c r="E1488" i="1"/>
  <c r="E1489" i="1"/>
  <c r="E1491" i="1"/>
  <c r="E1492" i="1"/>
  <c r="E1493" i="1"/>
  <c r="E1322" i="1"/>
  <c r="E1494" i="1"/>
  <c r="E1495" i="1"/>
  <c r="E1496" i="1"/>
  <c r="E1497" i="1"/>
  <c r="E1500" i="1"/>
  <c r="E1501" i="1"/>
  <c r="E1502" i="1"/>
  <c r="E1503" i="1"/>
  <c r="E1504" i="1"/>
  <c r="E2014" i="1"/>
  <c r="E1028" i="1"/>
  <c r="E1505" i="1"/>
  <c r="E1507" i="1"/>
  <c r="E1508" i="1"/>
  <c r="E1509" i="1"/>
  <c r="E1511" i="1"/>
  <c r="E1512" i="1"/>
  <c r="E1513" i="1"/>
  <c r="E1515" i="1"/>
  <c r="E1516" i="1"/>
  <c r="E1518" i="1"/>
  <c r="E765" i="1"/>
  <c r="E1519" i="1"/>
  <c r="E1520" i="1"/>
  <c r="E1522" i="1"/>
  <c r="E1523" i="1"/>
  <c r="E1524" i="1"/>
  <c r="E1526" i="1"/>
  <c r="E2029" i="1"/>
  <c r="E2035" i="1"/>
  <c r="E1527" i="1"/>
  <c r="E2037" i="1"/>
  <c r="E889" i="1"/>
  <c r="E1528" i="1"/>
  <c r="E1529" i="1"/>
  <c r="E1530" i="1"/>
  <c r="E1531" i="1"/>
  <c r="E1532" i="1"/>
  <c r="E1533" i="1"/>
  <c r="E1534" i="1"/>
  <c r="E1535" i="1"/>
  <c r="E1536" i="1"/>
  <c r="E1537" i="1"/>
  <c r="E937" i="1"/>
  <c r="E1538" i="1"/>
  <c r="E1539" i="1"/>
  <c r="E2044" i="1"/>
  <c r="E1541" i="1"/>
  <c r="E2375" i="1"/>
  <c r="E1544" i="1"/>
  <c r="E1545" i="1"/>
  <c r="E1546" i="1"/>
  <c r="E1547" i="1"/>
  <c r="E1548" i="1"/>
  <c r="E766" i="1"/>
  <c r="E1549" i="1"/>
  <c r="E1550" i="1"/>
  <c r="E1551" i="1"/>
  <c r="E1552" i="1"/>
  <c r="E1554" i="1"/>
  <c r="E1555" i="1"/>
  <c r="E1556" i="1"/>
  <c r="E1557" i="1"/>
  <c r="E1558" i="1"/>
  <c r="E1559" i="1"/>
  <c r="E967" i="1"/>
  <c r="E1560" i="1"/>
  <c r="E1563" i="1"/>
  <c r="E1565" i="1"/>
  <c r="E2337" i="1"/>
  <c r="E1566" i="1"/>
  <c r="E1567" i="1"/>
  <c r="E1568" i="1"/>
  <c r="E1569" i="1"/>
  <c r="E2373" i="1"/>
  <c r="E1570" i="1"/>
  <c r="E713" i="1"/>
  <c r="E1571" i="1"/>
  <c r="E1572" i="1"/>
  <c r="E1573" i="1"/>
  <c r="E1574" i="1"/>
  <c r="E1576" i="1"/>
  <c r="E1578" i="1"/>
  <c r="E1579" i="1"/>
  <c r="E1580" i="1"/>
  <c r="E1581" i="1"/>
  <c r="E1582" i="1"/>
  <c r="E714" i="1"/>
  <c r="E1583" i="1"/>
  <c r="E1584" i="1"/>
  <c r="E1586" i="1"/>
  <c r="E1587" i="1"/>
  <c r="E1588" i="1"/>
  <c r="E1590" i="1"/>
  <c r="E1591" i="1"/>
  <c r="E1592" i="1"/>
  <c r="E1593" i="1"/>
  <c r="E1594" i="1"/>
  <c r="E914" i="1"/>
  <c r="E1595" i="1"/>
  <c r="E1596" i="1"/>
  <c r="E1598" i="1"/>
  <c r="E1599" i="1"/>
  <c r="E1600" i="1"/>
  <c r="E1601" i="1"/>
  <c r="E1602" i="1"/>
  <c r="E1603" i="1"/>
  <c r="E1604" i="1"/>
  <c r="E1605" i="1"/>
  <c r="E1432" i="1"/>
  <c r="E1606" i="1"/>
  <c r="E1607" i="1"/>
  <c r="E1608" i="1"/>
  <c r="E1609" i="1"/>
  <c r="E1611" i="1"/>
  <c r="E1612" i="1"/>
  <c r="E1614" i="1"/>
  <c r="E1615" i="1"/>
  <c r="E1616" i="1"/>
  <c r="E1618" i="1"/>
  <c r="E943" i="1"/>
  <c r="E1619" i="1"/>
  <c r="E1620" i="1"/>
  <c r="E1621" i="1"/>
  <c r="E1622" i="1"/>
  <c r="E1624" i="1"/>
  <c r="E1625" i="1"/>
  <c r="E1626" i="1"/>
  <c r="E1627" i="1"/>
  <c r="E1628" i="1"/>
  <c r="E1629" i="1"/>
  <c r="E891" i="1"/>
  <c r="E1630" i="1"/>
  <c r="E1631" i="1"/>
  <c r="E1633" i="1"/>
  <c r="E1634" i="1"/>
  <c r="E1635" i="1"/>
  <c r="E1637" i="1"/>
  <c r="E2380" i="1"/>
  <c r="E1638" i="1"/>
  <c r="E1639" i="1"/>
  <c r="E1640" i="1"/>
  <c r="E646" i="1"/>
  <c r="E1641" i="1"/>
  <c r="E1642" i="1"/>
  <c r="E1644" i="1"/>
  <c r="E1645" i="1"/>
  <c r="E1646" i="1"/>
  <c r="E1647" i="1"/>
  <c r="E1648" i="1"/>
  <c r="E1649" i="1"/>
  <c r="E1650" i="1"/>
  <c r="E2160" i="1"/>
  <c r="E647" i="1"/>
  <c r="E1652" i="1"/>
  <c r="E1653" i="1"/>
  <c r="E1654" i="1"/>
  <c r="E1655" i="1"/>
  <c r="E1656" i="1"/>
  <c r="E1657" i="1"/>
  <c r="E1658" i="1"/>
  <c r="E1659" i="1"/>
  <c r="E1660" i="1"/>
  <c r="E1661" i="1"/>
  <c r="E649" i="1"/>
  <c r="E2171" i="1"/>
  <c r="E1662" i="1"/>
  <c r="E1663" i="1"/>
  <c r="E1664" i="1"/>
  <c r="E1665" i="1"/>
  <c r="E1666" i="1"/>
  <c r="E1667" i="1"/>
  <c r="E1668" i="1"/>
  <c r="E1670" i="1"/>
  <c r="E1671" i="1"/>
  <c r="E679" i="1"/>
  <c r="E1673" i="1"/>
  <c r="E1677" i="1"/>
  <c r="E1679" i="1"/>
  <c r="E1686" i="1"/>
  <c r="E1688" i="1"/>
  <c r="E1689" i="1"/>
  <c r="E1693" i="1"/>
  <c r="E1695" i="1"/>
  <c r="E1696" i="1"/>
  <c r="E1697" i="1"/>
  <c r="E953" i="1"/>
  <c r="E1698" i="1"/>
  <c r="E1699" i="1"/>
  <c r="E1700" i="1"/>
  <c r="E1701" i="1"/>
  <c r="E1702" i="1"/>
  <c r="E1703" i="1"/>
  <c r="E1704" i="1"/>
  <c r="E1705" i="1"/>
  <c r="E1706" i="1"/>
  <c r="E1707" i="1"/>
  <c r="E651" i="1"/>
  <c r="E1708" i="1"/>
  <c r="E1709" i="1"/>
  <c r="E1710" i="1"/>
  <c r="E1711" i="1"/>
  <c r="E1712" i="1"/>
  <c r="E1713" i="1"/>
  <c r="E1714" i="1"/>
  <c r="E1715" i="1"/>
  <c r="E1716" i="1"/>
  <c r="E1718" i="1"/>
  <c r="E707" i="1"/>
  <c r="E1720" i="1"/>
  <c r="E1721" i="1"/>
  <c r="E1722" i="1"/>
  <c r="E1723" i="1"/>
  <c r="E1724" i="1"/>
  <c r="E1725" i="1"/>
  <c r="E1726" i="1"/>
  <c r="E1727" i="1"/>
  <c r="E1728" i="1"/>
  <c r="E1729" i="1"/>
  <c r="E1542" i="1"/>
  <c r="E1730" i="1"/>
  <c r="E1731" i="1"/>
  <c r="E1732" i="1"/>
  <c r="E1733" i="1"/>
  <c r="E1734" i="1"/>
  <c r="E2240" i="1"/>
  <c r="E1735" i="1"/>
  <c r="E1736" i="1"/>
  <c r="E1737" i="1"/>
  <c r="E1738" i="1"/>
  <c r="E1553" i="1"/>
  <c r="E1739" i="1"/>
  <c r="E1740" i="1"/>
  <c r="E1741" i="1"/>
  <c r="E1742" i="1"/>
  <c r="E1743" i="1"/>
  <c r="E1744" i="1"/>
  <c r="E1745" i="1"/>
  <c r="E1746" i="1"/>
  <c r="E1747" i="1"/>
  <c r="E1748" i="1"/>
  <c r="E692" i="1"/>
  <c r="E1749" i="1"/>
  <c r="E1750" i="1"/>
  <c r="E1752" i="1"/>
  <c r="E1753" i="1"/>
  <c r="E1754" i="1"/>
  <c r="E1755" i="1"/>
  <c r="E1756" i="1"/>
  <c r="E1757" i="1"/>
  <c r="E1758" i="1"/>
  <c r="E1759" i="1"/>
  <c r="E1575" i="1"/>
  <c r="E1760" i="1"/>
  <c r="E1761" i="1"/>
  <c r="E1762" i="1"/>
  <c r="E1763" i="1"/>
  <c r="E1764" i="1"/>
  <c r="E1765" i="1"/>
  <c r="E1766" i="1"/>
  <c r="E1767" i="1"/>
  <c r="E1768" i="1"/>
  <c r="E2358" i="1"/>
  <c r="E756" i="1"/>
  <c r="E1770" i="1"/>
  <c r="E1771" i="1"/>
  <c r="E1772" i="1"/>
  <c r="E1773" i="1"/>
  <c r="E1774" i="1"/>
  <c r="E1775" i="1"/>
  <c r="E1776" i="1"/>
  <c r="E1777" i="1"/>
  <c r="E1778" i="1"/>
  <c r="E1779" i="1"/>
  <c r="E1029" i="1"/>
  <c r="E1780" i="1"/>
  <c r="E1781" i="1"/>
  <c r="E1782" i="1"/>
  <c r="E1783" i="1"/>
  <c r="E1784" i="1"/>
  <c r="E1785" i="1"/>
  <c r="E1786" i="1"/>
  <c r="E1787" i="1"/>
  <c r="E1788" i="1"/>
  <c r="E1789" i="1"/>
  <c r="E630" i="1"/>
  <c r="E1790" i="1"/>
  <c r="E1791" i="1"/>
  <c r="E1792" i="1"/>
  <c r="E1794" i="1"/>
  <c r="E1795" i="1"/>
  <c r="E1796" i="1"/>
  <c r="E1797" i="1"/>
  <c r="E1798" i="1"/>
  <c r="E2334" i="1"/>
  <c r="E2379" i="1"/>
  <c r="E832" i="1"/>
  <c r="E2335" i="1"/>
  <c r="E1799" i="1"/>
  <c r="E1800" i="1"/>
  <c r="E1801" i="1"/>
  <c r="E1802" i="1"/>
  <c r="E1803" i="1"/>
  <c r="E1804" i="1"/>
  <c r="E1805" i="1"/>
  <c r="E1806" i="1"/>
  <c r="E1807" i="1"/>
  <c r="E1223" i="1"/>
  <c r="E1808" i="1"/>
  <c r="E1809" i="1"/>
  <c r="E1810" i="1"/>
  <c r="E1811" i="1"/>
  <c r="E1812" i="1"/>
  <c r="E1813" i="1"/>
  <c r="E1814" i="1"/>
  <c r="E1815" i="1"/>
  <c r="E1816" i="1"/>
  <c r="E1817" i="1"/>
  <c r="E1011" i="1"/>
  <c r="E1818" i="1"/>
  <c r="E1819" i="1"/>
  <c r="E1820" i="1"/>
  <c r="E1821" i="1"/>
  <c r="E1822" i="1"/>
  <c r="E1823" i="1"/>
  <c r="E1824" i="1"/>
  <c r="E1825" i="1"/>
  <c r="E1827" i="1"/>
  <c r="E1828" i="1"/>
  <c r="E780" i="1"/>
  <c r="E1829" i="1"/>
  <c r="E1830" i="1"/>
  <c r="E1831" i="1"/>
  <c r="E1832" i="1"/>
  <c r="E1833" i="1"/>
  <c r="E1834" i="1"/>
  <c r="E1835" i="1"/>
  <c r="E1836" i="1"/>
  <c r="E1837" i="1"/>
  <c r="E1838" i="1"/>
  <c r="E923" i="1"/>
  <c r="E1839" i="1"/>
  <c r="E1840" i="1"/>
  <c r="E1841" i="1"/>
  <c r="E1842" i="1"/>
  <c r="E1843" i="1"/>
  <c r="E1844" i="1"/>
  <c r="E1845" i="1"/>
  <c r="E1846" i="1"/>
  <c r="E1847" i="1"/>
  <c r="E1848" i="1"/>
  <c r="E892" i="1"/>
  <c r="E1849" i="1"/>
  <c r="E1850" i="1"/>
  <c r="E1851" i="1"/>
  <c r="E1852" i="1"/>
  <c r="E1855" i="1"/>
  <c r="E1856" i="1"/>
  <c r="E1857" i="1"/>
  <c r="E1858" i="1"/>
  <c r="E1859" i="1"/>
  <c r="E1860" i="1"/>
  <c r="E1098" i="1"/>
  <c r="E1862" i="1"/>
  <c r="E1863" i="1"/>
  <c r="E1864" i="1"/>
  <c r="E1865" i="1"/>
  <c r="E1866" i="1"/>
  <c r="E1867" i="1"/>
  <c r="E1868" i="1"/>
  <c r="E1869" i="1"/>
  <c r="E1870" i="1"/>
  <c r="E1871" i="1"/>
  <c r="E1175" i="1"/>
  <c r="E1872" i="1"/>
  <c r="E1873" i="1"/>
  <c r="E1874" i="1"/>
  <c r="E1875" i="1"/>
  <c r="E1876" i="1"/>
  <c r="E1877" i="1"/>
  <c r="E1878" i="1"/>
  <c r="E1879" i="1"/>
  <c r="E1880" i="1"/>
  <c r="E1881" i="1"/>
  <c r="E873" i="1"/>
  <c r="E1883" i="1"/>
  <c r="E1884" i="1"/>
  <c r="E1885" i="1"/>
  <c r="E1886" i="1"/>
  <c r="E1887" i="1"/>
  <c r="E1888" i="1"/>
  <c r="E1889" i="1"/>
  <c r="E1890" i="1"/>
  <c r="E1891" i="1"/>
  <c r="E1893" i="1"/>
  <c r="E1066" i="1"/>
  <c r="E1895" i="1"/>
  <c r="E1896" i="1"/>
  <c r="E1897" i="1"/>
  <c r="E1898" i="1"/>
  <c r="E1899" i="1"/>
  <c r="E1900" i="1"/>
  <c r="E1901" i="1"/>
  <c r="E1902" i="1"/>
  <c r="E1903" i="1"/>
  <c r="E1904" i="1"/>
  <c r="E658" i="1"/>
  <c r="E1905" i="1"/>
  <c r="E1906" i="1"/>
  <c r="E1907" i="1"/>
  <c r="E1908" i="1"/>
  <c r="E1909" i="1"/>
  <c r="E1910" i="1"/>
  <c r="E1912" i="1"/>
  <c r="E1915" i="1"/>
  <c r="E1916" i="1"/>
  <c r="E1917" i="1"/>
  <c r="E656" i="1"/>
  <c r="E1920" i="1"/>
  <c r="E1922" i="1"/>
  <c r="E1923" i="1"/>
  <c r="E1924" i="1"/>
  <c r="E1925" i="1"/>
  <c r="E1926" i="1"/>
  <c r="E1928" i="1"/>
  <c r="E1929" i="1"/>
  <c r="E1930" i="1"/>
  <c r="E1931" i="1"/>
  <c r="E1751" i="1"/>
  <c r="E1932" i="1"/>
  <c r="E1933" i="1"/>
  <c r="E1934" i="1"/>
  <c r="E1935" i="1"/>
  <c r="E1936" i="1"/>
  <c r="E1937" i="1"/>
  <c r="E1938" i="1"/>
  <c r="E1939" i="1"/>
  <c r="E1940" i="1"/>
  <c r="E1941" i="1"/>
  <c r="E777" i="1"/>
  <c r="E1942" i="1"/>
  <c r="E1943" i="1"/>
  <c r="E1944" i="1"/>
  <c r="E1945" i="1"/>
  <c r="E1946" i="1"/>
  <c r="E1948" i="1"/>
  <c r="E1951" i="1"/>
  <c r="E1952" i="1"/>
  <c r="E1953" i="1"/>
  <c r="E1954" i="1"/>
  <c r="E955" i="1"/>
  <c r="E1955" i="1"/>
  <c r="E1956" i="1"/>
  <c r="E1957" i="1"/>
  <c r="E1958" i="1"/>
  <c r="E1959" i="1"/>
  <c r="E1961" i="1"/>
  <c r="E1962" i="1"/>
  <c r="E1963" i="1"/>
  <c r="E1964" i="1"/>
  <c r="E1965" i="1"/>
  <c r="E767" i="1"/>
  <c r="E1966" i="1"/>
  <c r="E1967" i="1"/>
  <c r="E1969" i="1"/>
  <c r="E1970" i="1"/>
  <c r="E1972" i="1"/>
  <c r="E1973" i="1"/>
  <c r="E1974" i="1"/>
  <c r="E1975" i="1"/>
  <c r="E1976" i="1"/>
  <c r="E1977" i="1"/>
  <c r="E768" i="1"/>
  <c r="E1978" i="1"/>
  <c r="E1979" i="1"/>
  <c r="E1980" i="1"/>
  <c r="E1981" i="1"/>
  <c r="E1982" i="1"/>
  <c r="E1983" i="1"/>
  <c r="E1985" i="1"/>
  <c r="E1986" i="1"/>
  <c r="E1987" i="1"/>
  <c r="E1989" i="1"/>
  <c r="E761" i="1"/>
  <c r="E1990" i="1"/>
  <c r="E1991" i="1"/>
  <c r="E1992" i="1"/>
  <c r="E1995" i="1"/>
  <c r="E1996" i="1"/>
  <c r="E1997" i="1"/>
  <c r="E1998" i="1"/>
  <c r="E1999" i="1"/>
  <c r="E2000" i="1"/>
  <c r="E2001" i="1"/>
  <c r="E1078" i="1"/>
  <c r="E2002" i="1"/>
  <c r="E2003" i="1"/>
  <c r="E2004" i="1"/>
  <c r="E2005" i="1"/>
  <c r="E2006" i="1"/>
  <c r="E2007" i="1"/>
  <c r="E2008" i="1"/>
  <c r="E2009" i="1"/>
  <c r="E2010" i="1"/>
  <c r="E2011" i="1"/>
  <c r="E711" i="1"/>
  <c r="E2013" i="1"/>
  <c r="E2015" i="1"/>
  <c r="E2016" i="1"/>
  <c r="E2018" i="1"/>
  <c r="E2019" i="1"/>
  <c r="E2020" i="1"/>
  <c r="E2021" i="1"/>
  <c r="E2023" i="1"/>
  <c r="E2024" i="1"/>
  <c r="E2025" i="1"/>
  <c r="E655" i="1"/>
  <c r="E2036" i="1"/>
  <c r="E2038" i="1"/>
  <c r="E2039" i="1"/>
  <c r="E2040" i="1"/>
  <c r="E2041" i="1"/>
  <c r="E2042" i="1"/>
  <c r="E2043" i="1"/>
  <c r="E2045" i="1"/>
  <c r="E2046" i="1"/>
  <c r="E2047" i="1"/>
  <c r="E934" i="1"/>
  <c r="E2048" i="1"/>
  <c r="E2049" i="1"/>
  <c r="E2050" i="1"/>
  <c r="E2051" i="1"/>
  <c r="E2060" i="1"/>
  <c r="E2062" i="1"/>
  <c r="E2063" i="1"/>
  <c r="E2066" i="1"/>
  <c r="E2069" i="1"/>
  <c r="E2070" i="1"/>
  <c r="E1861" i="1"/>
  <c r="E2071" i="1"/>
  <c r="E2073" i="1"/>
  <c r="E2076" i="1"/>
  <c r="E2077" i="1"/>
  <c r="E2078" i="1"/>
  <c r="E2079" i="1"/>
  <c r="E2080" i="1"/>
  <c r="E2082" i="1"/>
  <c r="E2084" i="1"/>
  <c r="E2085" i="1"/>
  <c r="E770" i="1"/>
  <c r="E2086" i="1"/>
  <c r="E2089" i="1"/>
  <c r="E2090" i="1"/>
  <c r="E2091" i="1"/>
  <c r="E2092" i="1"/>
  <c r="E2093" i="1"/>
  <c r="E2094" i="1"/>
  <c r="E2095" i="1"/>
  <c r="E2096" i="1"/>
  <c r="E2097" i="1"/>
  <c r="E771" i="1"/>
  <c r="E2098" i="1"/>
  <c r="E2100" i="1"/>
  <c r="E2102" i="1"/>
  <c r="E2105" i="1"/>
  <c r="E2106" i="1"/>
  <c r="E2107" i="1"/>
  <c r="E2108" i="1"/>
  <c r="E2109" i="1"/>
  <c r="E2111" i="1"/>
  <c r="E2112" i="1"/>
  <c r="E1894" i="1"/>
  <c r="E2113" i="1"/>
  <c r="E2118" i="1"/>
  <c r="E2119" i="1"/>
  <c r="E2120" i="1"/>
  <c r="E2121" i="1"/>
  <c r="E2122" i="1"/>
  <c r="E2123" i="1"/>
  <c r="E2125" i="1"/>
  <c r="E2128" i="1"/>
  <c r="E2129" i="1"/>
  <c r="E788" i="1"/>
  <c r="E2130" i="1"/>
  <c r="E2131" i="1"/>
  <c r="E2132" i="1"/>
  <c r="E2133" i="1"/>
  <c r="E2134" i="1"/>
  <c r="E2135" i="1"/>
  <c r="E2136" i="1"/>
  <c r="E2138" i="1"/>
  <c r="E2139" i="1"/>
  <c r="E2140" i="1"/>
  <c r="E954" i="1"/>
  <c r="E2142" i="1"/>
  <c r="E2143" i="1"/>
  <c r="E2144" i="1"/>
  <c r="E2146" i="1"/>
  <c r="E2147" i="1"/>
  <c r="E2148" i="1"/>
  <c r="E2149" i="1"/>
  <c r="E2151" i="1"/>
  <c r="E2155" i="1"/>
  <c r="E2156" i="1"/>
  <c r="E1067" i="1"/>
  <c r="E2157" i="1"/>
  <c r="E2161" i="1"/>
  <c r="E2162" i="1"/>
  <c r="E2163" i="1"/>
  <c r="E2166" i="1"/>
  <c r="E2167" i="1"/>
  <c r="E2170" i="1"/>
  <c r="E2172" i="1"/>
  <c r="E2174" i="1"/>
  <c r="E2175" i="1"/>
  <c r="E841" i="1"/>
  <c r="E2177" i="1"/>
  <c r="E2178" i="1"/>
  <c r="E2180" i="1"/>
  <c r="E2181" i="1"/>
  <c r="E2184" i="1"/>
  <c r="E2185" i="1"/>
  <c r="E2186" i="1"/>
  <c r="E2187" i="1"/>
  <c r="E2188" i="1"/>
  <c r="E2189" i="1"/>
  <c r="E785" i="1"/>
  <c r="E2190" i="1"/>
  <c r="E2191" i="1"/>
  <c r="E2192" i="1"/>
  <c r="E2193" i="1"/>
  <c r="E2194" i="1"/>
  <c r="E2195" i="1"/>
  <c r="E2197" i="1"/>
  <c r="E2200" i="1"/>
  <c r="E2613" i="1"/>
  <c r="E2202" i="1"/>
  <c r="E786" i="1"/>
  <c r="E2203" i="1"/>
  <c r="E2204" i="1"/>
  <c r="E2205" i="1"/>
  <c r="E2206" i="1"/>
  <c r="E2208" i="1"/>
  <c r="E2211" i="1"/>
  <c r="E2212" i="1"/>
  <c r="E2213" i="1"/>
  <c r="E2214" i="1"/>
  <c r="E2216" i="1"/>
  <c r="E772" i="1"/>
  <c r="E2219" i="1"/>
  <c r="E2223" i="1"/>
  <c r="E2224" i="1"/>
  <c r="E2623" i="1"/>
  <c r="E2228" i="1"/>
  <c r="E2229" i="1"/>
  <c r="E2230" i="1"/>
  <c r="E2234" i="1"/>
  <c r="E2235" i="1"/>
  <c r="E2236" i="1"/>
  <c r="E1052" i="1"/>
  <c r="E2239" i="1"/>
  <c r="E2241" i="1"/>
  <c r="E2243" i="1"/>
  <c r="E2244" i="1"/>
  <c r="E2246" i="1"/>
  <c r="E2247" i="1"/>
  <c r="E2665" i="1"/>
  <c r="E2248" i="1"/>
  <c r="E2249" i="1"/>
  <c r="E2250" i="1"/>
  <c r="E1993" i="1"/>
  <c r="E2251" i="1"/>
  <c r="E2253" i="1"/>
  <c r="E2254" i="1"/>
  <c r="E2631" i="1"/>
  <c r="E2632" i="1"/>
  <c r="E2255" i="1"/>
  <c r="E2256" i="1"/>
  <c r="E2259" i="1"/>
  <c r="E2638" i="1"/>
  <c r="E2635" i="1"/>
  <c r="E1152" i="1"/>
  <c r="E2260" i="1"/>
  <c r="E2261" i="1"/>
  <c r="E2265" i="1"/>
  <c r="E2637" i="1"/>
  <c r="E2267" i="1"/>
  <c r="E2270" i="1"/>
  <c r="E1044" i="1"/>
  <c r="E1094" i="1"/>
  <c r="E968" i="1"/>
  <c r="E925" i="1"/>
  <c r="E927" i="1"/>
  <c r="E1675" i="1"/>
  <c r="E2017" i="1"/>
  <c r="E893" i="1"/>
  <c r="E1058" i="1"/>
  <c r="E778" i="1"/>
  <c r="E827" i="1"/>
  <c r="E2022" i="1"/>
  <c r="E839" i="1"/>
  <c r="E844" i="1"/>
  <c r="E1087" i="1"/>
  <c r="E2026" i="1"/>
  <c r="E2027" i="1"/>
  <c r="E2028" i="1"/>
  <c r="E2271" i="1"/>
  <c r="E787" i="1"/>
  <c r="E826" i="1"/>
  <c r="E916" i="1"/>
  <c r="E917" i="1"/>
  <c r="E773" i="1"/>
  <c r="E985" i="1"/>
  <c r="E863" i="1"/>
  <c r="E774" i="1"/>
  <c r="E1050" i="1"/>
  <c r="E924" i="1"/>
  <c r="E997" i="1"/>
  <c r="E1082" i="1"/>
  <c r="E880" i="1"/>
  <c r="E1073" i="1"/>
  <c r="E864" i="1"/>
  <c r="E1012" i="1"/>
  <c r="E918" i="1"/>
  <c r="E1091" i="1"/>
  <c r="E952" i="1"/>
  <c r="E843" i="1"/>
  <c r="E1034" i="1"/>
  <c r="E1054" i="1"/>
  <c r="E2052" i="1"/>
  <c r="E2053" i="1"/>
  <c r="E2054" i="1"/>
  <c r="E2055" i="1"/>
  <c r="E2056" i="1"/>
  <c r="E2057" i="1"/>
  <c r="E2058" i="1"/>
  <c r="E2059" i="1"/>
  <c r="E987" i="1"/>
  <c r="E2061" i="1"/>
  <c r="E1311" i="1"/>
  <c r="E845" i="1"/>
  <c r="E2064" i="1"/>
  <c r="E2065" i="1"/>
  <c r="E1079" i="1"/>
  <c r="E2067" i="1"/>
  <c r="E2068" i="1"/>
  <c r="E986" i="1"/>
  <c r="E1051" i="1"/>
  <c r="E1090" i="1"/>
  <c r="E2072" i="1"/>
  <c r="E1086" i="1"/>
  <c r="E994" i="1"/>
  <c r="E2075" i="1"/>
  <c r="E1097" i="1"/>
  <c r="E1246" i="1"/>
  <c r="E1221" i="1"/>
  <c r="E1172" i="1"/>
  <c r="E1100" i="1"/>
  <c r="E2081" i="1"/>
  <c r="E1042" i="1"/>
  <c r="E2083" i="1"/>
  <c r="E1123" i="1"/>
  <c r="E1228" i="1"/>
  <c r="E1224" i="1"/>
  <c r="E2087" i="1"/>
  <c r="E2088" i="1"/>
  <c r="E1919" i="1"/>
  <c r="E1209" i="1"/>
  <c r="E1124" i="1"/>
  <c r="E1133" i="1"/>
  <c r="E1107" i="1"/>
  <c r="E1036" i="1"/>
  <c r="E1564" i="1"/>
  <c r="E1185" i="1"/>
  <c r="E1161" i="1"/>
  <c r="E1163" i="1"/>
  <c r="E2099" i="1"/>
  <c r="E1577" i="1"/>
  <c r="E2101" i="1"/>
  <c r="E1300" i="1"/>
  <c r="E2103" i="1"/>
  <c r="E2104" i="1"/>
  <c r="E1170" i="1"/>
  <c r="E1196" i="1"/>
  <c r="E1197" i="1"/>
  <c r="E1166" i="1"/>
  <c r="E1177" i="1"/>
  <c r="E2110" i="1"/>
  <c r="E1178" i="1"/>
  <c r="E1077" i="1"/>
  <c r="E1267" i="1"/>
  <c r="E2114" i="1"/>
  <c r="E2115" i="1"/>
  <c r="E2116" i="1"/>
  <c r="E2117" i="1"/>
  <c r="E1243" i="1"/>
  <c r="E1140" i="1"/>
  <c r="E1195" i="1"/>
  <c r="E1230" i="1"/>
  <c r="E1219" i="1"/>
  <c r="E1921" i="1"/>
  <c r="E2124" i="1"/>
  <c r="E1213" i="1"/>
  <c r="E2126" i="1"/>
  <c r="E2127" i="1"/>
  <c r="E1256" i="1"/>
  <c r="E1676" i="1"/>
  <c r="E1179" i="1"/>
  <c r="E1678" i="1"/>
  <c r="E1208" i="1"/>
  <c r="E2327" i="1"/>
  <c r="E1252" i="1"/>
  <c r="E2273" i="1"/>
  <c r="E1080" i="1"/>
  <c r="E1680" i="1"/>
  <c r="E1681" i="1"/>
  <c r="E1092" i="1"/>
  <c r="E1093" i="1"/>
  <c r="E2141" i="1"/>
  <c r="E1206" i="1"/>
  <c r="E1101" i="1"/>
  <c r="E1927" i="1"/>
  <c r="E2145" i="1"/>
  <c r="E2867" i="1"/>
  <c r="E1134" i="1"/>
  <c r="E1227" i="1"/>
  <c r="E1540" i="1"/>
  <c r="E2150" i="1"/>
  <c r="E1153" i="1"/>
  <c r="E2152" i="1"/>
  <c r="E2153" i="1"/>
  <c r="E2154" i="1"/>
  <c r="E1284" i="1"/>
  <c r="E1260" i="1"/>
  <c r="E1222" i="1"/>
  <c r="E2158" i="1"/>
  <c r="E2159" i="1"/>
  <c r="E1231" i="1"/>
  <c r="E1232" i="1"/>
  <c r="E1234" i="1"/>
  <c r="E1235" i="1"/>
  <c r="E2164" i="1"/>
  <c r="E2165" i="1"/>
  <c r="E1262" i="1"/>
  <c r="E1132" i="1"/>
  <c r="E2168" i="1"/>
  <c r="E2169" i="1"/>
  <c r="E1135" i="1"/>
  <c r="E1253" i="1"/>
  <c r="E1255" i="1"/>
  <c r="E2173" i="1"/>
  <c r="E1104" i="1"/>
  <c r="E1201" i="1"/>
  <c r="E2176" i="1"/>
  <c r="E1263" i="1"/>
  <c r="E1264" i="1"/>
  <c r="E2179" i="1"/>
  <c r="E1112" i="1"/>
  <c r="E1167" i="1"/>
  <c r="E1113" i="1"/>
  <c r="E1115" i="1"/>
  <c r="E1116" i="1"/>
  <c r="E1168" i="1"/>
  <c r="E1169" i="1"/>
  <c r="E1117" i="1"/>
  <c r="E1119" i="1"/>
  <c r="E1120" i="1"/>
  <c r="E1121" i="1"/>
  <c r="E1122" i="1"/>
  <c r="E1137" i="1"/>
  <c r="E1366" i="1"/>
  <c r="E1367" i="1"/>
  <c r="E1216" i="1"/>
  <c r="E2196" i="1"/>
  <c r="E1476" i="1"/>
  <c r="E2198" i="1"/>
  <c r="E2199" i="1"/>
  <c r="E1368" i="1"/>
  <c r="E2201" i="1"/>
  <c r="E1183" i="1"/>
  <c r="E1265" i="1"/>
  <c r="E1157" i="1"/>
  <c r="E1158" i="1"/>
  <c r="E1142" i="1"/>
  <c r="E2207" i="1"/>
  <c r="E1271" i="1"/>
  <c r="E2209" i="1"/>
  <c r="E2210" i="1"/>
  <c r="E1204" i="1"/>
  <c r="E1682" i="1"/>
  <c r="E1365" i="1"/>
  <c r="E1205" i="1"/>
  <c r="E2215" i="1"/>
  <c r="E2382" i="1"/>
  <c r="E2217" i="1"/>
  <c r="E2218" i="1"/>
  <c r="E1165" i="1"/>
  <c r="E1388" i="1"/>
  <c r="E2221" i="1"/>
  <c r="E2222" i="1"/>
  <c r="E1683" i="1"/>
  <c r="E1171" i="1"/>
  <c r="E2225" i="1"/>
  <c r="E2226" i="1"/>
  <c r="E2227" i="1"/>
  <c r="E1285" i="1"/>
  <c r="E1355" i="1"/>
  <c r="E1274" i="1"/>
  <c r="E2231" i="1"/>
  <c r="E2232" i="1"/>
  <c r="E2233" i="1"/>
  <c r="E1307" i="1"/>
  <c r="E1220" i="1"/>
  <c r="E1356" i="1"/>
  <c r="E2237" i="1"/>
  <c r="E2238" i="1"/>
  <c r="E1345" i="1"/>
  <c r="E2030" i="1"/>
  <c r="E2031" i="1"/>
  <c r="E2242" i="1"/>
  <c r="E1247" i="1"/>
  <c r="E2274" i="1"/>
  <c r="E2245" i="1"/>
  <c r="E1331" i="1"/>
  <c r="E1257" i="1"/>
  <c r="E1258" i="1"/>
  <c r="E1210" i="1"/>
  <c r="E1211" i="1"/>
  <c r="E1238" i="1"/>
  <c r="E2252" i="1"/>
  <c r="E1180" i="1"/>
  <c r="E1333" i="1"/>
  <c r="E1499" i="1"/>
  <c r="E1278" i="1"/>
  <c r="E2257" i="1"/>
  <c r="E2258" i="1"/>
  <c r="E1194" i="1"/>
  <c r="E1589" i="1"/>
  <c r="E1525" i="1"/>
  <c r="E2262" i="1"/>
  <c r="E2263" i="1"/>
  <c r="E2264" i="1"/>
  <c r="E2032" i="1"/>
  <c r="E2266" i="1"/>
  <c r="E2220" i="1"/>
  <c r="E2268" i="1"/>
  <c r="E2269" i="1"/>
  <c r="E1960" i="1"/>
  <c r="E1458" i="1"/>
  <c r="E2272" i="1"/>
  <c r="E2276" i="1"/>
  <c r="E1684" i="1"/>
  <c r="E2275" i="1"/>
  <c r="E1685" i="1"/>
  <c r="E1461" i="1"/>
  <c r="E1242" i="1"/>
  <c r="E2279" i="1"/>
  <c r="E1421" i="1"/>
  <c r="E2281" i="1"/>
  <c r="E2282" i="1"/>
  <c r="E2137" i="1"/>
  <c r="E2182" i="1"/>
  <c r="E2033" i="1"/>
  <c r="E2286" i="1"/>
  <c r="E1377" i="1"/>
  <c r="E1286" i="1"/>
  <c r="E1289" i="1"/>
  <c r="E1293" i="1"/>
  <c r="E1295" i="1"/>
  <c r="E2292" i="1"/>
  <c r="E2277" i="1"/>
  <c r="E2294" i="1"/>
  <c r="E2295" i="1"/>
  <c r="E1350" i="1"/>
  <c r="E1313" i="1"/>
  <c r="E2298" i="1"/>
  <c r="E2299" i="1"/>
  <c r="E2300" i="1"/>
  <c r="E2301" i="1"/>
  <c r="E2302" i="1"/>
  <c r="E2303" i="1"/>
  <c r="E2278" i="1"/>
  <c r="E1585" i="1"/>
  <c r="E1244" i="1"/>
  <c r="E2307" i="1"/>
  <c r="E2308" i="1"/>
  <c r="E2309" i="1"/>
  <c r="E2310" i="1"/>
  <c r="E2311" i="1"/>
  <c r="E2312" i="1"/>
  <c r="E1344" i="1"/>
  <c r="E2314" i="1"/>
  <c r="E1947" i="1"/>
  <c r="E1911" i="1"/>
  <c r="E1632" i="1"/>
  <c r="E1636" i="1"/>
  <c r="E2319" i="1"/>
  <c r="E1483" i="1"/>
  <c r="E2321" i="1"/>
  <c r="E1674" i="1"/>
  <c r="E1386" i="1"/>
  <c r="E2324" i="1"/>
  <c r="E2325" i="1"/>
  <c r="E2326" i="1"/>
  <c r="E1913" i="1"/>
  <c r="E2280" i="1"/>
  <c r="E2329" i="1"/>
  <c r="E2330" i="1"/>
  <c r="E2331" i="1"/>
  <c r="E2332" i="1"/>
  <c r="E1623" i="1"/>
  <c r="E1669" i="1"/>
  <c r="E1259" i="1"/>
  <c r="E2336" i="1"/>
  <c r="E2034" i="1"/>
  <c r="E2338" i="1"/>
  <c r="E2339" i="1"/>
  <c r="E2340" i="1"/>
  <c r="E2341" i="1"/>
  <c r="E1543" i="1"/>
  <c r="E1687" i="1"/>
  <c r="E1487" i="1"/>
  <c r="E1690" i="1"/>
  <c r="E1691" i="1"/>
  <c r="E1692" i="1"/>
  <c r="E2183" i="1"/>
  <c r="E2349" i="1"/>
  <c r="E2350" i="1"/>
  <c r="E1949" i="1"/>
  <c r="E2352" i="1"/>
  <c r="E2353" i="1"/>
  <c r="E2389" i="1"/>
  <c r="E2355" i="1"/>
  <c r="E2356" i="1"/>
  <c r="E1914" i="1"/>
  <c r="E1268" i="1"/>
  <c r="E2359" i="1"/>
  <c r="E2360" i="1"/>
  <c r="E2361" i="1"/>
  <c r="E1465" i="1"/>
  <c r="E1892" i="1"/>
  <c r="E2364" i="1"/>
  <c r="E1467" i="1"/>
  <c r="E2366" i="1"/>
  <c r="E2283" i="1"/>
  <c r="E1081" i="1"/>
  <c r="E1083" i="1"/>
  <c r="E2284" i="1"/>
  <c r="E2285" i="1"/>
  <c r="E2287" i="1"/>
  <c r="E2288" i="1"/>
  <c r="E2289" i="1"/>
  <c r="E2290" i="1"/>
  <c r="E2291" i="1"/>
  <c r="E2293" i="1"/>
  <c r="E2296" i="1"/>
  <c r="E2297" i="1"/>
  <c r="E2304" i="1"/>
  <c r="E2305" i="1"/>
  <c r="E2306" i="1"/>
  <c r="E2313" i="1"/>
  <c r="E2315" i="1"/>
  <c r="E2316" i="1"/>
  <c r="E1150" i="1"/>
  <c r="E1154" i="1"/>
  <c r="E2317" i="1"/>
  <c r="E2318" i="1"/>
  <c r="E2320" i="1"/>
  <c r="E2322" i="1"/>
  <c r="E2323" i="1"/>
  <c r="E2328" i="1"/>
  <c r="E2333" i="1"/>
  <c r="E2342" i="1"/>
  <c r="E2343" i="1"/>
  <c r="E1186" i="1"/>
  <c r="E1291" i="1"/>
  <c r="E2344" i="1"/>
  <c r="E2345" i="1"/>
  <c r="E2346" i="1"/>
  <c r="E2347" i="1"/>
  <c r="E2348" i="1"/>
  <c r="E2351" i="1"/>
  <c r="E2354" i="1"/>
  <c r="E2357" i="1"/>
  <c r="E2362" i="1"/>
  <c r="E2363" i="1"/>
  <c r="E2365" i="1"/>
  <c r="E2367" i="1"/>
  <c r="E2368" i="1"/>
  <c r="E2369" i="1"/>
  <c r="E2370" i="1"/>
  <c r="E2371" i="1"/>
  <c r="E2372" i="1"/>
  <c r="E2374" i="1"/>
  <c r="E1149" i="1"/>
  <c r="E2376" i="1"/>
  <c r="E2377" i="1"/>
  <c r="E2378" i="1"/>
  <c r="E2381" i="1"/>
  <c r="E2383" i="1"/>
  <c r="E2384" i="1"/>
  <c r="E2385" i="1"/>
  <c r="E2386" i="1"/>
  <c r="E2387" i="1"/>
  <c r="E2388"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1239" i="1"/>
  <c r="E2424" i="1"/>
  <c r="E2425" i="1"/>
  <c r="E2426" i="1"/>
  <c r="E2427" i="1"/>
  <c r="E2428" i="1"/>
  <c r="E2429" i="1"/>
  <c r="E2430" i="1"/>
  <c r="E2431" i="1"/>
  <c r="E2432" i="1"/>
  <c r="E1330" i="1"/>
  <c r="E2433" i="1"/>
  <c r="E1335" i="1"/>
  <c r="E1334"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1383" i="1"/>
  <c r="E2469" i="1"/>
  <c r="E2470" i="1"/>
  <c r="E2471" i="1"/>
  <c r="E2472" i="1"/>
  <c r="E2473" i="1"/>
  <c r="E2474" i="1"/>
  <c r="E2475" i="1"/>
  <c r="E2476" i="1"/>
  <c r="E2477" i="1"/>
  <c r="E2478" i="1"/>
  <c r="E2479" i="1"/>
  <c r="E2480" i="1"/>
  <c r="E2481" i="1"/>
  <c r="E2482" i="1"/>
  <c r="E2483" i="1"/>
  <c r="E2484" i="1"/>
  <c r="E2485" i="1"/>
  <c r="E1397" i="1"/>
  <c r="E1398" i="1"/>
  <c r="E2486" i="1"/>
  <c r="E2487" i="1"/>
  <c r="E2488" i="1"/>
  <c r="E1407"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1613" i="1"/>
  <c r="E2512" i="1"/>
  <c r="E1425"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147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1484" i="1"/>
  <c r="E2564" i="1"/>
  <c r="E2565" i="1"/>
  <c r="E2566" i="1"/>
  <c r="E2567" i="1"/>
  <c r="E1490" i="1"/>
  <c r="E1617" i="1"/>
  <c r="E2568" i="1"/>
  <c r="E2569" i="1"/>
  <c r="E2570" i="1"/>
  <c r="E2571" i="1"/>
  <c r="E2572" i="1"/>
  <c r="E2573" i="1"/>
  <c r="E2574" i="1"/>
  <c r="E2575" i="1"/>
  <c r="E1506" i="1"/>
  <c r="E2576" i="1"/>
  <c r="E2577" i="1"/>
  <c r="E2578" i="1"/>
  <c r="E2579" i="1"/>
  <c r="E2580" i="1"/>
  <c r="E2581" i="1"/>
  <c r="E2582" i="1"/>
  <c r="E1510" i="1"/>
  <c r="E2583" i="1"/>
  <c r="E1498" i="1"/>
  <c r="E2584" i="1"/>
  <c r="E2585" i="1"/>
  <c r="E2586" i="1"/>
  <c r="E2587" i="1"/>
  <c r="E2588" i="1"/>
  <c r="E2589" i="1"/>
  <c r="E2590" i="1"/>
  <c r="E2591" i="1"/>
  <c r="E2592" i="1"/>
  <c r="E2593" i="1"/>
  <c r="E2594" i="1"/>
  <c r="E2595" i="1"/>
  <c r="E2596" i="1"/>
  <c r="E2597" i="1"/>
  <c r="E2598" i="1"/>
  <c r="E2599" i="1"/>
  <c r="E2600" i="1"/>
  <c r="E2601" i="1"/>
  <c r="E1651" i="1"/>
  <c r="E2602" i="1"/>
  <c r="E2603" i="1"/>
  <c r="E2604" i="1"/>
  <c r="E2605" i="1"/>
  <c r="E2606" i="1"/>
  <c r="E2607" i="1"/>
  <c r="E2608" i="1"/>
  <c r="E2609" i="1"/>
  <c r="E2610" i="1"/>
  <c r="E1597" i="1"/>
  <c r="E2611" i="1"/>
  <c r="E2612" i="1"/>
  <c r="E2614" i="1"/>
  <c r="E2615" i="1"/>
  <c r="E2616" i="1"/>
  <c r="E2617" i="1"/>
  <c r="E2618" i="1"/>
  <c r="E2619" i="1"/>
  <c r="E2620" i="1"/>
  <c r="E2621" i="1"/>
  <c r="E2622" i="1"/>
  <c r="E2624" i="1"/>
  <c r="E2625" i="1"/>
  <c r="E2626" i="1"/>
  <c r="E2627" i="1"/>
  <c r="E2628" i="1"/>
  <c r="E2629" i="1"/>
  <c r="E2630" i="1"/>
  <c r="E2633" i="1"/>
  <c r="E2634" i="1"/>
  <c r="E2636" i="1"/>
  <c r="E1514" i="1"/>
  <c r="E2639" i="1"/>
  <c r="E2640" i="1"/>
  <c r="E2641" i="1"/>
  <c r="E2642" i="1"/>
  <c r="E1672" i="1"/>
  <c r="E2643" i="1"/>
  <c r="E2644" i="1"/>
  <c r="E2645" i="1"/>
  <c r="E2646" i="1"/>
  <c r="E2647" i="1"/>
  <c r="E2648" i="1"/>
  <c r="E2649" i="1"/>
  <c r="E2650" i="1"/>
  <c r="E2651" i="1"/>
  <c r="E2652" i="1"/>
  <c r="E2653" i="1"/>
  <c r="E2654" i="1"/>
  <c r="E2655" i="1"/>
  <c r="E2656" i="1"/>
  <c r="E2657" i="1"/>
  <c r="E2658" i="1"/>
  <c r="E2659" i="1"/>
  <c r="E2660" i="1"/>
  <c r="E2661" i="1"/>
  <c r="E1694" i="1"/>
  <c r="E2662" i="1"/>
  <c r="E2663" i="1"/>
  <c r="E2664" i="1"/>
  <c r="E2666" i="1"/>
  <c r="E2667" i="1"/>
  <c r="E2668" i="1"/>
  <c r="E2669" i="1"/>
  <c r="E2670" i="1"/>
  <c r="E2671" i="1"/>
  <c r="E2672" i="1"/>
  <c r="E2673" i="1"/>
  <c r="E2674" i="1"/>
  <c r="E2675" i="1"/>
  <c r="E2676" i="1"/>
  <c r="E2677" i="1"/>
  <c r="E2678" i="1"/>
  <c r="E2679" i="1"/>
  <c r="E2680" i="1"/>
  <c r="E2681" i="1"/>
  <c r="E2682" i="1"/>
  <c r="E2683" i="1"/>
  <c r="E2684" i="1"/>
  <c r="E2685" i="1"/>
  <c r="E2686" i="1"/>
  <c r="E2687" i="1"/>
  <c r="E1561" i="1"/>
  <c r="E2688" i="1"/>
  <c r="E1643" i="1"/>
  <c r="E2689" i="1"/>
  <c r="E2690" i="1"/>
  <c r="E2691" i="1"/>
  <c r="E2692" i="1"/>
  <c r="E2693" i="1"/>
  <c r="E2694" i="1"/>
  <c r="E2695" i="1"/>
  <c r="E2696" i="1"/>
  <c r="E2697" i="1"/>
  <c r="E2698" i="1"/>
  <c r="E2699" i="1"/>
  <c r="E2700" i="1"/>
  <c r="E2701" i="1"/>
  <c r="E2702" i="1"/>
  <c r="E2703" i="1"/>
  <c r="E2704" i="1"/>
  <c r="E2705" i="1"/>
  <c r="E2706" i="1"/>
  <c r="E2707" i="1"/>
  <c r="E1562" i="1"/>
  <c r="E1610" i="1"/>
  <c r="E2708" i="1"/>
  <c r="E2709" i="1"/>
  <c r="E2710" i="1"/>
  <c r="E2711" i="1"/>
  <c r="E2712" i="1"/>
  <c r="E2713" i="1"/>
  <c r="E2714" i="1"/>
  <c r="E2715" i="1"/>
  <c r="E2716" i="1"/>
  <c r="E2717" i="1"/>
  <c r="E2718" i="1"/>
  <c r="E2719" i="1"/>
  <c r="E2720" i="1"/>
  <c r="E2721" i="1"/>
  <c r="E2722" i="1"/>
  <c r="E1717" i="1"/>
  <c r="E2723" i="1"/>
  <c r="E1882" i="1"/>
  <c r="E2724" i="1"/>
  <c r="E2725" i="1"/>
  <c r="E2726" i="1"/>
  <c r="E2727" i="1"/>
  <c r="E2728" i="1"/>
  <c r="E2729" i="1"/>
  <c r="E2730" i="1"/>
  <c r="E1950" i="1"/>
  <c r="E2731" i="1"/>
  <c r="E2733" i="1"/>
  <c r="E2734" i="1"/>
  <c r="E2735" i="1"/>
  <c r="E2738" i="1"/>
  <c r="E2739" i="1"/>
  <c r="E2744" i="1"/>
  <c r="E2752" i="1"/>
  <c r="E2754" i="1"/>
  <c r="E2760" i="1"/>
  <c r="E2770" i="1"/>
  <c r="E2772" i="1"/>
  <c r="E2773" i="1"/>
  <c r="E2775" i="1"/>
  <c r="E2776" i="1"/>
  <c r="E2779" i="1"/>
  <c r="E2780" i="1"/>
  <c r="E2781" i="1"/>
  <c r="E2782" i="1"/>
  <c r="E2788" i="1"/>
  <c r="E2789" i="1"/>
  <c r="E2793" i="1"/>
  <c r="E2794" i="1"/>
  <c r="E2800" i="1"/>
  <c r="E2801" i="1"/>
  <c r="E2802" i="1"/>
  <c r="E2805" i="1"/>
  <c r="E2808" i="1"/>
  <c r="E2810" i="1"/>
  <c r="E2812" i="1"/>
  <c r="E2813" i="1"/>
  <c r="E2817" i="1"/>
  <c r="E2818" i="1"/>
  <c r="E2819" i="1"/>
  <c r="E2820" i="1"/>
  <c r="E2822" i="1"/>
  <c r="E2826" i="1"/>
  <c r="E2827" i="1"/>
  <c r="E2828" i="1"/>
  <c r="E2829" i="1"/>
  <c r="E2830" i="1"/>
  <c r="E2831" i="1"/>
  <c r="E2832" i="1"/>
  <c r="E2833" i="1"/>
  <c r="E1918" i="1"/>
  <c r="E2074" i="1"/>
  <c r="E2836" i="1"/>
  <c r="E2837" i="1"/>
  <c r="E2838" i="1"/>
  <c r="E2839" i="1"/>
  <c r="E2840" i="1"/>
  <c r="E2841" i="1"/>
  <c r="E2842" i="1"/>
  <c r="E2843" i="1"/>
  <c r="E2844" i="1"/>
  <c r="E2845" i="1"/>
  <c r="E2846" i="1"/>
  <c r="E2847" i="1"/>
  <c r="E577" i="1"/>
  <c r="E578" i="1"/>
  <c r="E2850" i="1"/>
  <c r="E757" i="1"/>
  <c r="E758" i="1"/>
  <c r="E817" i="1"/>
  <c r="E819" i="1"/>
  <c r="E995" i="1"/>
  <c r="E1089" i="1"/>
  <c r="E1401" i="1"/>
  <c r="E1403" i="1"/>
  <c r="E1410" i="1"/>
  <c r="E858" i="1"/>
  <c r="E1420" i="1"/>
  <c r="E861" i="1"/>
  <c r="E1056" i="1"/>
  <c r="E2864" i="1"/>
  <c r="E693" i="1"/>
  <c r="E1145" i="1"/>
  <c r="E1138" i="1"/>
  <c r="E2868" i="1"/>
  <c r="E2869" i="1"/>
  <c r="E4" i="1"/>
  <c r="E2732" i="1"/>
  <c r="E6" i="1"/>
  <c r="E7" i="1"/>
  <c r="E16" i="1"/>
  <c r="E9" i="1"/>
  <c r="E10" i="1"/>
  <c r="E133" i="1"/>
  <c r="E12" i="1"/>
  <c r="E78" i="1"/>
  <c r="E157" i="1"/>
  <c r="E2736" i="1"/>
  <c r="E124" i="1"/>
  <c r="E17" i="1"/>
  <c r="E18" i="1"/>
  <c r="E19" i="1"/>
  <c r="E20" i="1"/>
  <c r="E21" i="1"/>
  <c r="E22" i="1"/>
  <c r="E23" i="1"/>
  <c r="E24"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tc={A4239F42-C716-4210-961F-3BAA320BE764}</author>
  </authors>
  <commentList>
    <comment ref="AM2" authorId="0" shapeId="0" xr:uid="{A4239F42-C716-4210-961F-3BAA320BE764}">
      <text>
        <t>[Threaded comment]
Your version of Excel allows you to read this threaded comment; however, any edits to it will get removed if the file is opened in a newer version of Excel. Learn more: https://go.microsoft.com/fwlink/?linkid=870924
Comment:
    All except AFS and NRIS, includes TO NU substation</t>
      </text>
    </comment>
  </commentList>
</comments>
</file>

<file path=xl/sharedStrings.xml><?xml version="1.0" encoding="utf-8"?>
<sst xmlns="http://schemas.openxmlformats.org/spreadsheetml/2006/main" count="35223" uniqueCount="6213">
  <si>
    <t>Cycle Details</t>
  </si>
  <si>
    <t>Project Details</t>
  </si>
  <si>
    <t>Development</t>
  </si>
  <si>
    <t>Changes from last Queue Pull</t>
  </si>
  <si>
    <t>Competitor vs. NEER</t>
  </si>
  <si>
    <t>Links</t>
  </si>
  <si>
    <t>Notes</t>
  </si>
  <si>
    <t>DPP Study Cycle</t>
  </si>
  <si>
    <t>DPP Study Group</t>
  </si>
  <si>
    <t>Post GIA Status</t>
  </si>
  <si>
    <t>Project #</t>
  </si>
  <si>
    <t>Project Name</t>
  </si>
  <si>
    <t>Developer</t>
  </si>
  <si>
    <t>PPA/BOT</t>
  </si>
  <si>
    <t>E/N</t>
  </si>
  <si>
    <t>ERIS MW</t>
  </si>
  <si>
    <t>NRIS MW</t>
  </si>
  <si>
    <t>Tech</t>
  </si>
  <si>
    <t>County</t>
  </si>
  <si>
    <t>State</t>
  </si>
  <si>
    <t>Tier</t>
  </si>
  <si>
    <t>Orig Prob</t>
  </si>
  <si>
    <t>Dev Prob</t>
  </si>
  <si>
    <t>Security-At-Risk</t>
  </si>
  <si>
    <t>Current Phase Payment</t>
  </si>
  <si>
    <t>TOIF</t>
  </si>
  <si>
    <t>AFS</t>
  </si>
  <si>
    <t>ERIS ($ MM)</t>
  </si>
  <si>
    <t>NRIS ($ MM)</t>
  </si>
  <si>
    <t>ERIS ($/kW)</t>
  </si>
  <si>
    <t>NEW ERIS ($ MM)</t>
  </si>
  <si>
    <t>NEW NRIS ($ MM)</t>
  </si>
  <si>
    <t>NEW ERIS ($/kW)</t>
  </si>
  <si>
    <t>NEW NRIS ($/kW)</t>
  </si>
  <si>
    <t>NCF</t>
  </si>
  <si>
    <t>Permitting</t>
  </si>
  <si>
    <t>NORADs/MTR</t>
  </si>
  <si>
    <t>Request Status</t>
  </si>
  <si>
    <t>Queue Date</t>
  </si>
  <si>
    <t>Withdrawn Date</t>
  </si>
  <si>
    <t>Done Date</t>
  </si>
  <si>
    <t>Appl In Service Date</t>
  </si>
  <si>
    <t>Transmission Owner</t>
  </si>
  <si>
    <t>Study Cycle</t>
  </si>
  <si>
    <t>Study Group</t>
  </si>
  <si>
    <t>Study Phase</t>
  </si>
  <si>
    <t>Service Type</t>
  </si>
  <si>
    <t>POI Name</t>
  </si>
  <si>
    <t>Summer MW</t>
  </si>
  <si>
    <t>Winter MW</t>
  </si>
  <si>
    <t>Fuel</t>
  </si>
  <si>
    <t>Generating Facility</t>
  </si>
  <si>
    <t>Negotiated In Service Date</t>
  </si>
  <si>
    <t>Decision Point 1 ERIS MW</t>
  </si>
  <si>
    <t>Decision Point 1 NRIS MW</t>
  </si>
  <si>
    <t>Decision Point 2 ERIS MW</t>
  </si>
  <si>
    <t>Decision Point 2 NRIS MW</t>
  </si>
  <si>
    <t>E002</t>
  </si>
  <si>
    <t>Done</t>
  </si>
  <si>
    <t>Entergy</t>
  </si>
  <si>
    <t>Pointe Coupee</t>
  </si>
  <si>
    <t>LA</t>
  </si>
  <si>
    <t>ERIS</t>
  </si>
  <si>
    <t>500  kV switchyard at Big Cajon II</t>
  </si>
  <si>
    <t>Gas</t>
  </si>
  <si>
    <t>In Service</t>
  </si>
  <si>
    <t>E291</t>
  </si>
  <si>
    <t>TX</t>
  </si>
  <si>
    <t>Rich 138 kV substation</t>
  </si>
  <si>
    <t>Hydro</t>
  </si>
  <si>
    <t>HY Hydraulic Turbine (including turnbines associated with delivery of water by pipeline)</t>
  </si>
  <si>
    <t>Under Construction</t>
  </si>
  <si>
    <t>G063</t>
  </si>
  <si>
    <t>Withdrawn</t>
  </si>
  <si>
    <t>American Transmission Co. LLC</t>
  </si>
  <si>
    <t>Manitowoc County</t>
  </si>
  <si>
    <t>WI</t>
  </si>
  <si>
    <t>Network Upgrade</t>
  </si>
  <si>
    <t>Unknown</t>
  </si>
  <si>
    <t>G002</t>
  </si>
  <si>
    <t>LG&amp;E and KU Services Company as agent for Louisville Gas and Electric Company and Kentucky Utilities Company</t>
  </si>
  <si>
    <t>Trimble County</t>
  </si>
  <si>
    <t>KY</t>
  </si>
  <si>
    <t>Coal</t>
  </si>
  <si>
    <t>Not Started</t>
  </si>
  <si>
    <t>G003</t>
  </si>
  <si>
    <t>G178</t>
  </si>
  <si>
    <t>ITC Midwest</t>
  </si>
  <si>
    <t>Clinton County</t>
  </si>
  <si>
    <t>IA</t>
  </si>
  <si>
    <t>G005</t>
  </si>
  <si>
    <t>Northern States Power (Xcel Energy)</t>
  </si>
  <si>
    <t>Lincoln County</t>
  </si>
  <si>
    <t>MN</t>
  </si>
  <si>
    <t>Combined Cycle</t>
  </si>
  <si>
    <t>G006</t>
  </si>
  <si>
    <t>Clay County</t>
  </si>
  <si>
    <t>Wind</t>
  </si>
  <si>
    <t>WT Wind Turbine</t>
  </si>
  <si>
    <t>G179</t>
  </si>
  <si>
    <t>G010</t>
  </si>
  <si>
    <t>Duke Energy Corporation</t>
  </si>
  <si>
    <t>Vigo County</t>
  </si>
  <si>
    <t>IN</t>
  </si>
  <si>
    <t>Dresser - Cayuga CT 345kV</t>
  </si>
  <si>
    <t>ST, CT</t>
  </si>
  <si>
    <t>G180</t>
  </si>
  <si>
    <t>Marshall County</t>
  </si>
  <si>
    <t>G182</t>
  </si>
  <si>
    <t>Buchanan County</t>
  </si>
  <si>
    <t>G174</t>
  </si>
  <si>
    <t>Cerro Gordo County</t>
  </si>
  <si>
    <t>G004</t>
  </si>
  <si>
    <t>Mercer County</t>
  </si>
  <si>
    <t>G016</t>
  </si>
  <si>
    <t>G017</t>
  </si>
  <si>
    <t>G018</t>
  </si>
  <si>
    <t>G019</t>
  </si>
  <si>
    <t>Oldham County</t>
  </si>
  <si>
    <t>G020</t>
  </si>
  <si>
    <t>Dakota County</t>
  </si>
  <si>
    <t>G021</t>
  </si>
  <si>
    <t>Ameren Illinois</t>
  </si>
  <si>
    <t>Williamson County</t>
  </si>
  <si>
    <t>IL</t>
  </si>
  <si>
    <t>G022</t>
  </si>
  <si>
    <t>NRIS</t>
  </si>
  <si>
    <t>G023</t>
  </si>
  <si>
    <t>ITC Transmission</t>
  </si>
  <si>
    <t>Wayne County</t>
  </si>
  <si>
    <t>MI</t>
  </si>
  <si>
    <t>G025</t>
  </si>
  <si>
    <t>Indianapolis Power &amp; Light Company</t>
  </si>
  <si>
    <t>Marion County</t>
  </si>
  <si>
    <t>DPP - SIS</t>
  </si>
  <si>
    <t>G026</t>
  </si>
  <si>
    <t>G231</t>
  </si>
  <si>
    <t>Outagamie County</t>
  </si>
  <si>
    <t>G228</t>
  </si>
  <si>
    <t>Michigan Electric Transmission Company, LLC</t>
  </si>
  <si>
    <t>Oceana County</t>
  </si>
  <si>
    <t>G135</t>
  </si>
  <si>
    <t>Chisago County</t>
  </si>
  <si>
    <t>SPA - SIS</t>
  </si>
  <si>
    <t>G222</t>
  </si>
  <si>
    <t>NWEC</t>
  </si>
  <si>
    <t>Burnett County</t>
  </si>
  <si>
    <t>G032</t>
  </si>
  <si>
    <t>Hancock County</t>
  </si>
  <si>
    <t>Cloverport 138  kV Substation</t>
  </si>
  <si>
    <t>OT Other</t>
  </si>
  <si>
    <t>G220</t>
  </si>
  <si>
    <t>G034</t>
  </si>
  <si>
    <t>Great River Energy</t>
  </si>
  <si>
    <t>Swift County</t>
  </si>
  <si>
    <t>Benson 115 kV Substation S046</t>
  </si>
  <si>
    <t>Biomass</t>
  </si>
  <si>
    <t>G035</t>
  </si>
  <si>
    <t>Rock County</t>
  </si>
  <si>
    <t>Rock River 138kV Substation</t>
  </si>
  <si>
    <t>G236</t>
  </si>
  <si>
    <t>G037</t>
  </si>
  <si>
    <t>Murray County</t>
  </si>
  <si>
    <t>Chanarambie Substation</t>
  </si>
  <si>
    <t>G038</t>
  </si>
  <si>
    <t>G163</t>
  </si>
  <si>
    <t>G175</t>
  </si>
  <si>
    <t>Ramsey County</t>
  </si>
  <si>
    <t>G041</t>
  </si>
  <si>
    <t>Pipestone County</t>
  </si>
  <si>
    <t>G042</t>
  </si>
  <si>
    <t>St. Clair County</t>
  </si>
  <si>
    <t>CT Combustion Turbine (Simple Cycle)</t>
  </si>
  <si>
    <t>G043</t>
  </si>
  <si>
    <t>High Bridge Substation</t>
  </si>
  <si>
    <t>G044</t>
  </si>
  <si>
    <t>Wisconsin Electric Power Company</t>
  </si>
  <si>
    <t>Point Beach - North Appleton 345kV</t>
  </si>
  <si>
    <t>G246</t>
  </si>
  <si>
    <t>Mower County</t>
  </si>
  <si>
    <t>G046</t>
  </si>
  <si>
    <t>Worth County</t>
  </si>
  <si>
    <t>Worth County switching station</t>
  </si>
  <si>
    <t>G217 CONS 111</t>
  </si>
  <si>
    <t>Kent County</t>
  </si>
  <si>
    <t>G223</t>
  </si>
  <si>
    <t>G137</t>
  </si>
  <si>
    <t>G051</t>
  </si>
  <si>
    <t>Milwaukee County</t>
  </si>
  <si>
    <t>Oak Creek Substation</t>
  </si>
  <si>
    <t>G183</t>
  </si>
  <si>
    <t>G221</t>
  </si>
  <si>
    <t>Montana-Dakota Utilities Company</t>
  </si>
  <si>
    <t>Dickey County</t>
  </si>
  <si>
    <t>ND</t>
  </si>
  <si>
    <t>G229</t>
  </si>
  <si>
    <t>G257</t>
  </si>
  <si>
    <t>Southern Indiana Gas &amp; Electric Company d/b/a Vectren Energy Delivery of Indiana, Inc.</t>
  </si>
  <si>
    <t>Gibson County</t>
  </si>
  <si>
    <t>G056</t>
  </si>
  <si>
    <t>Sioux Avenue Substation</t>
  </si>
  <si>
    <t>G057</t>
  </si>
  <si>
    <t>G058</t>
  </si>
  <si>
    <t>Otter Tail Power Company</t>
  </si>
  <si>
    <t>Grant County</t>
  </si>
  <si>
    <t>SD</t>
  </si>
  <si>
    <t>Valley Queen 12.5kV</t>
  </si>
  <si>
    <t>Diesel</t>
  </si>
  <si>
    <t>IC Internal Combustion (diesel, piston) Engine</t>
  </si>
  <si>
    <t>G059</t>
  </si>
  <si>
    <t>Beltrami County</t>
  </si>
  <si>
    <t>Solway CT substation</t>
  </si>
  <si>
    <t>G060</t>
  </si>
  <si>
    <t>G045</t>
  </si>
  <si>
    <t>G029</t>
  </si>
  <si>
    <t>Lawrence County</t>
  </si>
  <si>
    <t>G030</t>
  </si>
  <si>
    <t>Switzerland County</t>
  </si>
  <si>
    <t>G064</t>
  </si>
  <si>
    <t>Hamilton County</t>
  </si>
  <si>
    <t>Noblesville</t>
  </si>
  <si>
    <t>G260</t>
  </si>
  <si>
    <t>Goodhue County</t>
  </si>
  <si>
    <t>G075</t>
  </si>
  <si>
    <t>Putnam County</t>
  </si>
  <si>
    <t>G067</t>
  </si>
  <si>
    <t>Cass County</t>
  </si>
  <si>
    <t>G249</t>
  </si>
  <si>
    <t>Shawano County</t>
  </si>
  <si>
    <t>G069</t>
  </si>
  <si>
    <t>G123</t>
  </si>
  <si>
    <t>G124</t>
  </si>
  <si>
    <t>G072</t>
  </si>
  <si>
    <t>Rock River Substation</t>
  </si>
  <si>
    <t>G073</t>
  </si>
  <si>
    <t>G074</t>
  </si>
  <si>
    <t>-- No Company --</t>
  </si>
  <si>
    <t>G181</t>
  </si>
  <si>
    <t>G224</t>
  </si>
  <si>
    <t>G071</t>
  </si>
  <si>
    <t>DEO&amp;K</t>
  </si>
  <si>
    <t>Greene County</t>
  </si>
  <si>
    <t>OH</t>
  </si>
  <si>
    <t>G169</t>
  </si>
  <si>
    <t>Sherburne County</t>
  </si>
  <si>
    <t>G296</t>
  </si>
  <si>
    <t>McPherson County</t>
  </si>
  <si>
    <t>G011</t>
  </si>
  <si>
    <t>Pike County</t>
  </si>
  <si>
    <t>G081</t>
  </si>
  <si>
    <t>G315</t>
  </si>
  <si>
    <t>MidAmerican Energy Company</t>
  </si>
  <si>
    <t>Pocahontas County</t>
  </si>
  <si>
    <t>G316</t>
  </si>
  <si>
    <t>O'Brien County</t>
  </si>
  <si>
    <t>G084</t>
  </si>
  <si>
    <t>Hoosier Energy REC, Inc.</t>
  </si>
  <si>
    <t>Napoleon - Taswell 161kV</t>
  </si>
  <si>
    <t>G085</t>
  </si>
  <si>
    <t>Jackson County</t>
  </si>
  <si>
    <t>G318</t>
  </si>
  <si>
    <t>Sioux County</t>
  </si>
  <si>
    <t>G154</t>
  </si>
  <si>
    <t>Deuel County</t>
  </si>
  <si>
    <t>G266</t>
  </si>
  <si>
    <t>Scott County</t>
  </si>
  <si>
    <t>G277</t>
  </si>
  <si>
    <t>G093</t>
  </si>
  <si>
    <t>Ozaukee County</t>
  </si>
  <si>
    <t>Port Washington Substation</t>
  </si>
  <si>
    <t>G134</t>
  </si>
  <si>
    <t>Washtenaw County</t>
  </si>
  <si>
    <t>G226.1</t>
  </si>
  <si>
    <t>Ingham County</t>
  </si>
  <si>
    <t>G096</t>
  </si>
  <si>
    <t>Madison Gas and Electric Company</t>
  </si>
  <si>
    <t>Dane County</t>
  </si>
  <si>
    <t>Walnut 69 kV substation</t>
  </si>
  <si>
    <t>G227</t>
  </si>
  <si>
    <t>G082</t>
  </si>
  <si>
    <t>G087</t>
  </si>
  <si>
    <t>G094</t>
  </si>
  <si>
    <t>Butler County</t>
  </si>
  <si>
    <t>G275</t>
  </si>
  <si>
    <t>G283</t>
  </si>
  <si>
    <t>McIntosh County</t>
  </si>
  <si>
    <t>G103</t>
  </si>
  <si>
    <t>Sheboygan County</t>
  </si>
  <si>
    <t>Point Beach - Sheboygan Switching Station</t>
  </si>
  <si>
    <t>G284</t>
  </si>
  <si>
    <t>G276</t>
  </si>
  <si>
    <t>Stutsman County</t>
  </si>
  <si>
    <t>G302</t>
  </si>
  <si>
    <t>Green Lake County</t>
  </si>
  <si>
    <t>G303</t>
  </si>
  <si>
    <t>Columbia County</t>
  </si>
  <si>
    <t>G306</t>
  </si>
  <si>
    <t>Dodge County</t>
  </si>
  <si>
    <t>G320</t>
  </si>
  <si>
    <t>Marinette County</t>
  </si>
  <si>
    <t>G111</t>
  </si>
  <si>
    <t>Wisconsin Public Service Corporation</t>
  </si>
  <si>
    <t>Brown County</t>
  </si>
  <si>
    <t>G321</t>
  </si>
  <si>
    <t>Marathon County</t>
  </si>
  <si>
    <t>G113</t>
  </si>
  <si>
    <t>Adams Substation</t>
  </si>
  <si>
    <t>G053</t>
  </si>
  <si>
    <t>Posey County</t>
  </si>
  <si>
    <t>G033</t>
  </si>
  <si>
    <t>Monroe County</t>
  </si>
  <si>
    <t>Steam</t>
  </si>
  <si>
    <t>G108</t>
  </si>
  <si>
    <t>Henderson County</t>
  </si>
  <si>
    <t>G117</t>
  </si>
  <si>
    <t>Minnesota Power (Allete, Inc.)</t>
  </si>
  <si>
    <t>Douglas County</t>
  </si>
  <si>
    <t>Stinson 115 kV Substation</t>
  </si>
  <si>
    <t>G307</t>
  </si>
  <si>
    <t>G308</t>
  </si>
  <si>
    <t>G312</t>
  </si>
  <si>
    <t>G313</t>
  </si>
  <si>
    <t>G269</t>
  </si>
  <si>
    <t>G219</t>
  </si>
  <si>
    <t>Johnson County</t>
  </si>
  <si>
    <t>G268</t>
  </si>
  <si>
    <t>Wood County</t>
  </si>
  <si>
    <t>G264</t>
  </si>
  <si>
    <t>G254</t>
  </si>
  <si>
    <t>Portage County</t>
  </si>
  <si>
    <t>G288</t>
  </si>
  <si>
    <t>Walworth County</t>
  </si>
  <si>
    <t>G289</t>
  </si>
  <si>
    <t>G233</t>
  </si>
  <si>
    <t>G015</t>
  </si>
  <si>
    <t>G304</t>
  </si>
  <si>
    <t>G132</t>
  </si>
  <si>
    <t>Ellendale Sub 230 kV</t>
  </si>
  <si>
    <t>G118</t>
  </si>
  <si>
    <t>G244</t>
  </si>
  <si>
    <t>G245</t>
  </si>
  <si>
    <t>G106</t>
  </si>
  <si>
    <t>G332</t>
  </si>
  <si>
    <t>G333</t>
  </si>
  <si>
    <t>G009</t>
  </si>
  <si>
    <t>G009.NU2</t>
  </si>
  <si>
    <t>G140</t>
  </si>
  <si>
    <t>Nobles County</t>
  </si>
  <si>
    <t>G141</t>
  </si>
  <si>
    <t>Le Sueur County</t>
  </si>
  <si>
    <t>Loon Lake - Loon Tap 115kV</t>
  </si>
  <si>
    <t>G142</t>
  </si>
  <si>
    <t>G279</t>
  </si>
  <si>
    <t>G144</t>
  </si>
  <si>
    <t>WPS Weston 345 kV Substation</t>
  </si>
  <si>
    <t>ST Steam Turbine (including nuclear, geothermal and solar steam, excluding combined-cycle)</t>
  </si>
  <si>
    <t>G280</t>
  </si>
  <si>
    <t>G146</t>
  </si>
  <si>
    <t>Otter Tail County</t>
  </si>
  <si>
    <t>PRRF Substation</t>
  </si>
  <si>
    <t>G336</t>
  </si>
  <si>
    <t>Rice County</t>
  </si>
  <si>
    <t>G148</t>
  </si>
  <si>
    <t>Juneau County</t>
  </si>
  <si>
    <t>G150</t>
  </si>
  <si>
    <t>G105</t>
  </si>
  <si>
    <t>G168</t>
  </si>
  <si>
    <t>G250</t>
  </si>
  <si>
    <t>Shiawassee County</t>
  </si>
  <si>
    <t>G271</t>
  </si>
  <si>
    <t>G328</t>
  </si>
  <si>
    <t>McHenry County</t>
  </si>
  <si>
    <t>G339</t>
  </si>
  <si>
    <t>G062</t>
  </si>
  <si>
    <t>G160</t>
  </si>
  <si>
    <t>G314</t>
  </si>
  <si>
    <t>Cavalier County</t>
  </si>
  <si>
    <t>G162</t>
  </si>
  <si>
    <t>Fenton Substation</t>
  </si>
  <si>
    <t>G309</t>
  </si>
  <si>
    <t>Windsor</t>
  </si>
  <si>
    <t>G164</t>
  </si>
  <si>
    <t>Martin County</t>
  </si>
  <si>
    <t>Lakefield Junction 345 kV substation</t>
  </si>
  <si>
    <t>G165</t>
  </si>
  <si>
    <t>Kewaunee County</t>
  </si>
  <si>
    <t>Kewaunee Substation</t>
  </si>
  <si>
    <t>Nuclear</t>
  </si>
  <si>
    <t>G012</t>
  </si>
  <si>
    <t>G334</t>
  </si>
  <si>
    <t>Calumet County</t>
  </si>
  <si>
    <t>G040</t>
  </si>
  <si>
    <t>G167</t>
  </si>
  <si>
    <t>Kenosha County</t>
  </si>
  <si>
    <t>G170</t>
  </si>
  <si>
    <t>Washington County</t>
  </si>
  <si>
    <t>King Substation</t>
  </si>
  <si>
    <t>G171</t>
  </si>
  <si>
    <t>Dodge Center Substation</t>
  </si>
  <si>
    <t>G172</t>
  </si>
  <si>
    <t>G173</t>
  </si>
  <si>
    <t>Lake Marion - West Faribault 115kV</t>
  </si>
  <si>
    <t>G048</t>
  </si>
  <si>
    <t>Fond du Lac County</t>
  </si>
  <si>
    <t>G357</t>
  </si>
  <si>
    <t>Sibley County</t>
  </si>
  <si>
    <t>G176</t>
  </si>
  <si>
    <t>Yankee Substation</t>
  </si>
  <si>
    <t>G177</t>
  </si>
  <si>
    <t>Lyon County</t>
  </si>
  <si>
    <t>G378</t>
  </si>
  <si>
    <t>G379</t>
  </si>
  <si>
    <t>G317</t>
  </si>
  <si>
    <t>CBPC</t>
  </si>
  <si>
    <t>Palo Alto County</t>
  </si>
  <si>
    <t>G377</t>
  </si>
  <si>
    <t>St. Louis County</t>
  </si>
  <si>
    <t>G331</t>
  </si>
  <si>
    <t>Adams - Lime Creek 161kV</t>
  </si>
  <si>
    <t>G404</t>
  </si>
  <si>
    <t>G337</t>
  </si>
  <si>
    <t>Waseca County</t>
  </si>
  <si>
    <t>G185</t>
  </si>
  <si>
    <t>Pipestone - Dell Rapids 69 kV</t>
  </si>
  <si>
    <t>G186</t>
  </si>
  <si>
    <t>Emery Substation</t>
  </si>
  <si>
    <t>G335</t>
  </si>
  <si>
    <t>Forest Junction - Arcadian 345kV</t>
  </si>
  <si>
    <t>G188</t>
  </si>
  <si>
    <t>Henry County</t>
  </si>
  <si>
    <t>New London Substation</t>
  </si>
  <si>
    <t>G373</t>
  </si>
  <si>
    <t>G415</t>
  </si>
  <si>
    <t>Waupaca County</t>
  </si>
  <si>
    <t>G372</t>
  </si>
  <si>
    <t>Pope County</t>
  </si>
  <si>
    <t>G425</t>
  </si>
  <si>
    <t>G419</t>
  </si>
  <si>
    <t>G095</t>
  </si>
  <si>
    <t>G400</t>
  </si>
  <si>
    <t>McLeod County</t>
  </si>
  <si>
    <t>G402</t>
  </si>
  <si>
    <t>G218</t>
  </si>
  <si>
    <t>Trimble Substation</t>
  </si>
  <si>
    <t>G429</t>
  </si>
  <si>
    <t>Lakefield Gen Station 345kV</t>
  </si>
  <si>
    <t>G104</t>
  </si>
  <si>
    <t>Dairyland Power Cooperative</t>
  </si>
  <si>
    <t>Winnebago County</t>
  </si>
  <si>
    <t>G121</t>
  </si>
  <si>
    <t>G387</t>
  </si>
  <si>
    <t>G411</t>
  </si>
  <si>
    <t>Watonwan County</t>
  </si>
  <si>
    <t>G097</t>
  </si>
  <si>
    <t>G225</t>
  </si>
  <si>
    <t>Kaukauna Central Substation</t>
  </si>
  <si>
    <t>G226</t>
  </si>
  <si>
    <t>G414</t>
  </si>
  <si>
    <t>G394</t>
  </si>
  <si>
    <t>G395</t>
  </si>
  <si>
    <t>G364</t>
  </si>
  <si>
    <t>Manistee County</t>
  </si>
  <si>
    <t>G230</t>
  </si>
  <si>
    <t>Linn County</t>
  </si>
  <si>
    <t>Coggon Municipal Substations</t>
  </si>
  <si>
    <t>G262</t>
  </si>
  <si>
    <t>G232</t>
  </si>
  <si>
    <t>Dickinson County</t>
  </si>
  <si>
    <t>G423</t>
  </si>
  <si>
    <t>G234</t>
  </si>
  <si>
    <t>G450</t>
  </si>
  <si>
    <t>Rolette County</t>
  </si>
  <si>
    <t>G371</t>
  </si>
  <si>
    <t>Friesland 138kV</t>
  </si>
  <si>
    <t>G237</t>
  </si>
  <si>
    <t>Highbridge Substation</t>
  </si>
  <si>
    <t>G238</t>
  </si>
  <si>
    <t>Hennepin County</t>
  </si>
  <si>
    <t>G239</t>
  </si>
  <si>
    <t>Kasson - Dodge Center 69 kV</t>
  </si>
  <si>
    <t>G240</t>
  </si>
  <si>
    <t>Lakefront Substation</t>
  </si>
  <si>
    <t>G241</t>
  </si>
  <si>
    <t>Buffalo Ridge - Bravo 34.5kV</t>
  </si>
  <si>
    <t>G242</t>
  </si>
  <si>
    <t>G449</t>
  </si>
  <si>
    <t>Ameren Missouri</t>
  </si>
  <si>
    <t>Nodaway County</t>
  </si>
  <si>
    <t>MO</t>
  </si>
  <si>
    <t>Maryville - Creston 161kV</t>
  </si>
  <si>
    <t>G435</t>
  </si>
  <si>
    <t>Ameren E. West Frankfort</t>
  </si>
  <si>
    <t>IP05</t>
  </si>
  <si>
    <t>Randolph County</t>
  </si>
  <si>
    <t>IP11</t>
  </si>
  <si>
    <t>G248</t>
  </si>
  <si>
    <t>Wishek - Ashley - Ellendale 41.6 kV</t>
  </si>
  <si>
    <t>IP12</t>
  </si>
  <si>
    <t>Piatt County</t>
  </si>
  <si>
    <t>G420</t>
  </si>
  <si>
    <t>Wien 115kV</t>
  </si>
  <si>
    <t>G251</t>
  </si>
  <si>
    <t>Heron Lake - Fox Lake 69kV</t>
  </si>
  <si>
    <t>G252</t>
  </si>
  <si>
    <t>GRE Rock River - Chandler Tap 69 kV</t>
  </si>
  <si>
    <t>G253</t>
  </si>
  <si>
    <t>Split Rock - Magnolia 161kV</t>
  </si>
  <si>
    <t>G281</t>
  </si>
  <si>
    <t>Green County</t>
  </si>
  <si>
    <t>G255</t>
  </si>
  <si>
    <t>Brookings County</t>
  </si>
  <si>
    <t>G256</t>
  </si>
  <si>
    <t>Dawson County</t>
  </si>
  <si>
    <t>MT</t>
  </si>
  <si>
    <t>Glendive Turbine Jct Substation</t>
  </si>
  <si>
    <t>G421</t>
  </si>
  <si>
    <t>Wesmark - Finger Road 69kV</t>
  </si>
  <si>
    <t>G258</t>
  </si>
  <si>
    <t>Lee County</t>
  </si>
  <si>
    <t>Roquette Substation</t>
  </si>
  <si>
    <t>G267</t>
  </si>
  <si>
    <t>G293</t>
  </si>
  <si>
    <t>Buffalo County</t>
  </si>
  <si>
    <t>G261</t>
  </si>
  <si>
    <t>Blue Earth County</t>
  </si>
  <si>
    <t>Mankato Substation</t>
  </si>
  <si>
    <t>G485</t>
  </si>
  <si>
    <t>S. Fond du Lac - Butternut</t>
  </si>
  <si>
    <t>G263</t>
  </si>
  <si>
    <t>Lakefield Generating Substation</t>
  </si>
  <si>
    <t>G410</t>
  </si>
  <si>
    <t>Kewaunee - East Krok 138kV</t>
  </si>
  <si>
    <t>G367</t>
  </si>
  <si>
    <t>Fulton County</t>
  </si>
  <si>
    <t>AEGR Duck Creek Gen Plant</t>
  </si>
  <si>
    <t>G416</t>
  </si>
  <si>
    <t>Feasibility</t>
  </si>
  <si>
    <t>G445</t>
  </si>
  <si>
    <t>Howard County</t>
  </si>
  <si>
    <t>G501</t>
  </si>
  <si>
    <t>McLean County</t>
  </si>
  <si>
    <t>IP02</t>
  </si>
  <si>
    <t>McLean County #7 Line 1582</t>
  </si>
  <si>
    <t>G270</t>
  </si>
  <si>
    <t>Adrian Municipal Utilities Station</t>
  </si>
  <si>
    <t>G511</t>
  </si>
  <si>
    <t>Huron County</t>
  </si>
  <si>
    <t>G272</t>
  </si>
  <si>
    <t>Chandler Switching Station - Chandler Tap 69kV</t>
  </si>
  <si>
    <t>G499</t>
  </si>
  <si>
    <t>Story County</t>
  </si>
  <si>
    <t>Fernald - Marshalltown 115kV</t>
  </si>
  <si>
    <t>G441</t>
  </si>
  <si>
    <t>Sarnia</t>
  </si>
  <si>
    <t>Bunce Creek Substation</t>
  </si>
  <si>
    <t>CT Combined-Cycle Combustion ? Turbine Part</t>
  </si>
  <si>
    <t>G516</t>
  </si>
  <si>
    <t>G494</t>
  </si>
  <si>
    <t>G446</t>
  </si>
  <si>
    <t>LaMoure County</t>
  </si>
  <si>
    <t>G278</t>
  </si>
  <si>
    <t>Pipestone - Dell Rapids 69kV</t>
  </si>
  <si>
    <t>G413</t>
  </si>
  <si>
    <t>G476</t>
  </si>
  <si>
    <t>East/West Frankfort 345 kV Substation</t>
  </si>
  <si>
    <t>G500</t>
  </si>
  <si>
    <t>Shelby County</t>
  </si>
  <si>
    <t>Holland Plant</t>
  </si>
  <si>
    <t>G282</t>
  </si>
  <si>
    <t>Lafayette County</t>
  </si>
  <si>
    <t>Hillman 138 kV</t>
  </si>
  <si>
    <t>G505</t>
  </si>
  <si>
    <t>East/West Frankfort Substation</t>
  </si>
  <si>
    <t>G329</t>
  </si>
  <si>
    <t>LTV Steel Hoyt Lakes 138 kV</t>
  </si>
  <si>
    <t>G285</t>
  </si>
  <si>
    <t>Pipestone - Lake Wilson 69kV</t>
  </si>
  <si>
    <t>G286</t>
  </si>
  <si>
    <t>Tama County</t>
  </si>
  <si>
    <t>Traer - Dysart 34.5kV</t>
  </si>
  <si>
    <t>G287</t>
  </si>
  <si>
    <t>Nobles County Substation</t>
  </si>
  <si>
    <t>G365</t>
  </si>
  <si>
    <t>Williams Substation</t>
  </si>
  <si>
    <t>G430</t>
  </si>
  <si>
    <t>G493</t>
  </si>
  <si>
    <t>Van Buren County</t>
  </si>
  <si>
    <t>G291</t>
  </si>
  <si>
    <t>Jamestown - Oakes 41.6kV</t>
  </si>
  <si>
    <t>G496</t>
  </si>
  <si>
    <t>G447</t>
  </si>
  <si>
    <t>Kokomo - Thorntown 230kV</t>
  </si>
  <si>
    <t>G448</t>
  </si>
  <si>
    <t>Schuyler County</t>
  </si>
  <si>
    <t>Adair - Appanoose 161 kV</t>
  </si>
  <si>
    <t>G297</t>
  </si>
  <si>
    <t>Edmunds County</t>
  </si>
  <si>
    <t>Glenham Jct substation</t>
  </si>
  <si>
    <t>G298</t>
  </si>
  <si>
    <t>Optional</t>
  </si>
  <si>
    <t>Wisdom - Triboji 161 kV</t>
  </si>
  <si>
    <t>G299</t>
  </si>
  <si>
    <t>Cinergy Walton Substation</t>
  </si>
  <si>
    <t>G300</t>
  </si>
  <si>
    <t>Maquoketa Municipal 34.5kV</t>
  </si>
  <si>
    <t>G301</t>
  </si>
  <si>
    <t>Osceola County</t>
  </si>
  <si>
    <t>Sibley - Triboji 69kV</t>
  </si>
  <si>
    <t>G529</t>
  </si>
  <si>
    <t>East-West Frankfort Substation</t>
  </si>
  <si>
    <t>G534</t>
  </si>
  <si>
    <t>G508</t>
  </si>
  <si>
    <t>Ballard County</t>
  </si>
  <si>
    <t>G539</t>
  </si>
  <si>
    <t>Bracken County</t>
  </si>
  <si>
    <t>2 miles south of Meldahl Dam at existing 138 kV KU line.</t>
  </si>
  <si>
    <t>G399</t>
  </si>
  <si>
    <t>Wabash River</t>
  </si>
  <si>
    <t>G480</t>
  </si>
  <si>
    <t>FirstEnergy Solutions Corp.</t>
  </si>
  <si>
    <t>Madison County</t>
  </si>
  <si>
    <t>East Springfield - Tangy 138 kV</t>
  </si>
  <si>
    <t>G506</t>
  </si>
  <si>
    <t>Sparta - Oakdale 138kV</t>
  </si>
  <si>
    <t>G310</t>
  </si>
  <si>
    <t>Cerro Gordo Substation</t>
  </si>
  <si>
    <t>G311</t>
  </si>
  <si>
    <t>Bowman County</t>
  </si>
  <si>
    <t>Gascoyne Jct. 34.5 kV substation</t>
  </si>
  <si>
    <t>G524</t>
  </si>
  <si>
    <t>Pulliam Generating Station</t>
  </si>
  <si>
    <t>G488</t>
  </si>
  <si>
    <t>Cottonwood County</t>
  </si>
  <si>
    <t>G391</t>
  </si>
  <si>
    <t>G554</t>
  </si>
  <si>
    <t>TBD (likely ALTW line)</t>
  </si>
  <si>
    <t>G582</t>
  </si>
  <si>
    <t>Eau Claire County</t>
  </si>
  <si>
    <t>G407</t>
  </si>
  <si>
    <t>G570</t>
  </si>
  <si>
    <t>G319</t>
  </si>
  <si>
    <t>Truman Muni  69kV Substation</t>
  </si>
  <si>
    <t>G482</t>
  </si>
  <si>
    <t>Ashtabula County</t>
  </si>
  <si>
    <t>ATSI Perry - Ashtabula</t>
  </si>
  <si>
    <t>G561</t>
  </si>
  <si>
    <t>Bureau County</t>
  </si>
  <si>
    <t>Princeton 138 kV Substation</t>
  </si>
  <si>
    <t>G322</t>
  </si>
  <si>
    <t>James St. Substation</t>
  </si>
  <si>
    <t>Retired</t>
  </si>
  <si>
    <t>G323</t>
  </si>
  <si>
    <t>Oneida County</t>
  </si>
  <si>
    <t>Piehl 115kV</t>
  </si>
  <si>
    <t>G324</t>
  </si>
  <si>
    <t>G325</t>
  </si>
  <si>
    <t>Venus 115kV</t>
  </si>
  <si>
    <t>G326</t>
  </si>
  <si>
    <t>Crivitz 138kV</t>
  </si>
  <si>
    <t>G327</t>
  </si>
  <si>
    <t>G585</t>
  </si>
  <si>
    <t>Redwood County</t>
  </si>
  <si>
    <t>G596</t>
  </si>
  <si>
    <t>Morrison County</t>
  </si>
  <si>
    <t>G330</t>
  </si>
  <si>
    <t>Adams - St. Angsgar 69kV</t>
  </si>
  <si>
    <t>G522</t>
  </si>
  <si>
    <t>G523</t>
  </si>
  <si>
    <t>Weston Generating Station</t>
  </si>
  <si>
    <t>G600</t>
  </si>
  <si>
    <t>Viking Substation connecting to unnamed 115 kV OTP line</t>
  </si>
  <si>
    <t>G627</t>
  </si>
  <si>
    <t>G528</t>
  </si>
  <si>
    <t>Columbia Energy Center Substation</t>
  </si>
  <si>
    <t>G509</t>
  </si>
  <si>
    <t>MP's #34 (115kV) line, approx 2-4 miles NW of Project Site</t>
  </si>
  <si>
    <t>G498</t>
  </si>
  <si>
    <t>Richland County</t>
  </si>
  <si>
    <t>G338</t>
  </si>
  <si>
    <t>Rubicon - Hartford 138kV</t>
  </si>
  <si>
    <t>G504</t>
  </si>
  <si>
    <t>Sanilac County</t>
  </si>
  <si>
    <t>ITCT  Sandusky - Lee 120kV</t>
  </si>
  <si>
    <t>G340</t>
  </si>
  <si>
    <t>Toronto 41.6kV</t>
  </si>
  <si>
    <t>G341</t>
  </si>
  <si>
    <t>G342</t>
  </si>
  <si>
    <t>Upper Peninsula Power Company</t>
  </si>
  <si>
    <t>Baraga County</t>
  </si>
  <si>
    <t>Warden Gen Station</t>
  </si>
  <si>
    <t>G343</t>
  </si>
  <si>
    <t>G344</t>
  </si>
  <si>
    <t>Plains Substation</t>
  </si>
  <si>
    <t>G345</t>
  </si>
  <si>
    <t>Schoolcraft County</t>
  </si>
  <si>
    <t>Manistique Substation</t>
  </si>
  <si>
    <t>G346</t>
  </si>
  <si>
    <t>Glen Jenks Substation</t>
  </si>
  <si>
    <t>G347</t>
  </si>
  <si>
    <t>Armory Substation</t>
  </si>
  <si>
    <t>G348</t>
  </si>
  <si>
    <t>ITC Midwest Anita 34.5 kV</t>
  </si>
  <si>
    <t>G349</t>
  </si>
  <si>
    <t>Brookings County Substation</t>
  </si>
  <si>
    <t>G350</t>
  </si>
  <si>
    <t>Fermi 345 kV substation</t>
  </si>
  <si>
    <t>G351</t>
  </si>
  <si>
    <t>Dakota County 345 kV Substation</t>
  </si>
  <si>
    <t>G352</t>
  </si>
  <si>
    <t>G353</t>
  </si>
  <si>
    <t>Acadian - Forest Junction 345kV</t>
  </si>
  <si>
    <t>G354</t>
  </si>
  <si>
    <t>G355</t>
  </si>
  <si>
    <t>Muscatine County</t>
  </si>
  <si>
    <t>West Liberty Muni Sub 69kV</t>
  </si>
  <si>
    <t>G639</t>
  </si>
  <si>
    <t>GRE Ferh Line 2miles south of G536</t>
  </si>
  <si>
    <t>G358</t>
  </si>
  <si>
    <t>Faribault County</t>
  </si>
  <si>
    <t>Winco - Winnebago 161kV</t>
  </si>
  <si>
    <t>G647</t>
  </si>
  <si>
    <t>Allegan County</t>
  </si>
  <si>
    <t>Argenta - Tallmadge 345 kV</t>
  </si>
  <si>
    <t>G359R</t>
  </si>
  <si>
    <t>DPP-2016-FEB</t>
  </si>
  <si>
    <t>West</t>
  </si>
  <si>
    <t>GIA</t>
  </si>
  <si>
    <t>Merricourt Substation</t>
  </si>
  <si>
    <t>G361</t>
  </si>
  <si>
    <t>Isanti County</t>
  </si>
  <si>
    <t>Cambridge 69kV</t>
  </si>
  <si>
    <t>G362</t>
  </si>
  <si>
    <t>Pleasant Valley Substation</t>
  </si>
  <si>
    <t>G669</t>
  </si>
  <si>
    <t>Adams - Rochester 161 kV</t>
  </si>
  <si>
    <t>G512</t>
  </si>
  <si>
    <t>Ford County</t>
  </si>
  <si>
    <t>Gibson City South 138 kV Substation</t>
  </si>
  <si>
    <t>G366</t>
  </si>
  <si>
    <t>Friesland substation</t>
  </si>
  <si>
    <t>G484</t>
  </si>
  <si>
    <t>Egypt Bottom 345 kV Substation</t>
  </si>
  <si>
    <t>G368</t>
  </si>
  <si>
    <t>South Fond du Lac - Butternut 138kV</t>
  </si>
  <si>
    <t>G369</t>
  </si>
  <si>
    <t>Blue Lake 115 kV</t>
  </si>
  <si>
    <t>G370</t>
  </si>
  <si>
    <t>Minnehaha County</t>
  </si>
  <si>
    <t>Anson 4</t>
  </si>
  <si>
    <t>G565</t>
  </si>
  <si>
    <t>Existing 120 kV line near Rapson Rd and Minden Rd.</t>
  </si>
  <si>
    <t>G679</t>
  </si>
  <si>
    <t>Ameren 34.5 kV line near Lexington, IL</t>
  </si>
  <si>
    <t>G537</t>
  </si>
  <si>
    <t>Iroquois County</t>
  </si>
  <si>
    <t>Watseka - Goodland 138 kV</t>
  </si>
  <si>
    <t>G374</t>
  </si>
  <si>
    <t>Rushmore 69kV Substation</t>
  </si>
  <si>
    <t>G375</t>
  </si>
  <si>
    <t>Bat Lake - Mt. Lake 69kV</t>
  </si>
  <si>
    <t>G376</t>
  </si>
  <si>
    <t>Green Lake - North Fond du Lac 138 kV</t>
  </si>
  <si>
    <t>G605</t>
  </si>
  <si>
    <t>Montgomery County</t>
  </si>
  <si>
    <t>Crawfordsville - Lafayette SE Switching Station 138 kV</t>
  </si>
  <si>
    <t>G603</t>
  </si>
  <si>
    <t>#321 Xcel 34.5 kV line, 12-15 miles from Buffalo Ridge Sub</t>
  </si>
  <si>
    <t>G678</t>
  </si>
  <si>
    <t>North Madison Substation 138 kV</t>
  </si>
  <si>
    <t>G380</t>
  </si>
  <si>
    <t>Pierce County</t>
  </si>
  <si>
    <t>Rugby 115kV Substation</t>
  </si>
  <si>
    <t>G382</t>
  </si>
  <si>
    <t>Chanarambie 115kV</t>
  </si>
  <si>
    <t>G383</t>
  </si>
  <si>
    <t>G384</t>
  </si>
  <si>
    <t>Mishicot 138 kV substation</t>
  </si>
  <si>
    <t>G385</t>
  </si>
  <si>
    <t>Larkin 24kV</t>
  </si>
  <si>
    <t>G386</t>
  </si>
  <si>
    <t>Lakefield Substation 345kV</t>
  </si>
  <si>
    <t>G684</t>
  </si>
  <si>
    <t>Mt. Lake - Bat Lake 69 kV</t>
  </si>
  <si>
    <t>G389</t>
  </si>
  <si>
    <t>Elk River 230 kV substation</t>
  </si>
  <si>
    <t>G688</t>
  </si>
  <si>
    <t>G702</t>
  </si>
  <si>
    <t>161 kV NIW Substation</t>
  </si>
  <si>
    <t>G718</t>
  </si>
  <si>
    <t>Wapello County</t>
  </si>
  <si>
    <t>Ottumwa Generating Station</t>
  </si>
  <si>
    <t>G719</t>
  </si>
  <si>
    <t>G623</t>
  </si>
  <si>
    <t>Mattoon West - Shelbyville</t>
  </si>
  <si>
    <t>G396</t>
  </si>
  <si>
    <t>Milbank 41.6kV</t>
  </si>
  <si>
    <t>G397</t>
  </si>
  <si>
    <t>G398</t>
  </si>
  <si>
    <t>G732</t>
  </si>
  <si>
    <t>13.2 kV feeding into existing Roquette America electrical infrastructure</t>
  </si>
  <si>
    <t>G728</t>
  </si>
  <si>
    <t>Steele County</t>
  </si>
  <si>
    <t>Byron - W. Owatonna 161 kV</t>
  </si>
  <si>
    <t>G739</t>
  </si>
  <si>
    <t>Northern Indiana Public Service Company</t>
  </si>
  <si>
    <t>White County</t>
  </si>
  <si>
    <t>Olive - Dequine 345 kV</t>
  </si>
  <si>
    <t>G567</t>
  </si>
  <si>
    <t>Delta County</t>
  </si>
  <si>
    <t>Escanaba Generating 138 kV substation</t>
  </si>
  <si>
    <t>G405</t>
  </si>
  <si>
    <t>Cannon Falls Sub</t>
  </si>
  <si>
    <t>G568</t>
  </si>
  <si>
    <t>Escanaba Generating Station Sub</t>
  </si>
  <si>
    <t>G408</t>
  </si>
  <si>
    <t>McHenry - Souris 115kV</t>
  </si>
  <si>
    <t>G409</t>
  </si>
  <si>
    <t>Glendive</t>
  </si>
  <si>
    <t>G729</t>
  </si>
  <si>
    <t>Pelican Rapids NW Jct 41.6 kV Substation</t>
  </si>
  <si>
    <t>G642</t>
  </si>
  <si>
    <t>Ottawa County</t>
  </si>
  <si>
    <t>FE Davis Besse 345 Substation</t>
  </si>
  <si>
    <t>G412</t>
  </si>
  <si>
    <t>City of Springfield, IL - CWLP</t>
  </si>
  <si>
    <t>Sangamon County</t>
  </si>
  <si>
    <t>Dallman Substation (138 kV)</t>
  </si>
  <si>
    <t>G760</t>
  </si>
  <si>
    <t>KS</t>
  </si>
  <si>
    <t>G671</t>
  </si>
  <si>
    <t>Freeborn County</t>
  </si>
  <si>
    <t>Winnebago - Hayward 161 kV</t>
  </si>
  <si>
    <t>G715</t>
  </si>
  <si>
    <t>Rice - Beaver Creek 115 kV</t>
  </si>
  <si>
    <t>G653d</t>
  </si>
  <si>
    <t>Central Indy Substation (ALTW.INDY) Deliverability</t>
  </si>
  <si>
    <t>G417</t>
  </si>
  <si>
    <t>Shakopee - Scott 69 kV</t>
  </si>
  <si>
    <t>OT - co-gen</t>
  </si>
  <si>
    <t>G756</t>
  </si>
  <si>
    <t>Logan County</t>
  </si>
  <si>
    <t>Blue Jacket - East Liberty Coop 138 kV</t>
  </si>
  <si>
    <t>G629</t>
  </si>
  <si>
    <t>69 kV line at Geneseo Sub</t>
  </si>
  <si>
    <t>G730</t>
  </si>
  <si>
    <t>Emmet County</t>
  </si>
  <si>
    <t>Maple Swtich Station</t>
  </si>
  <si>
    <t>G795</t>
  </si>
  <si>
    <t>Jasper County</t>
  </si>
  <si>
    <t>AEG Newton Plant</t>
  </si>
  <si>
    <t>G583</t>
  </si>
  <si>
    <t>Ontonagon County</t>
  </si>
  <si>
    <t>White Pine 69 kV Substation</t>
  </si>
  <si>
    <t>G424</t>
  </si>
  <si>
    <t>Minntac Substation</t>
  </si>
  <si>
    <t>G716</t>
  </si>
  <si>
    <t>ITC Midwest Adams - Top Deck Holstein 345kV</t>
  </si>
  <si>
    <t>G426</t>
  </si>
  <si>
    <t>Lakefield Junction - Triboji 161kV</t>
  </si>
  <si>
    <t>G427</t>
  </si>
  <si>
    <t>G428</t>
  </si>
  <si>
    <t>Wright County</t>
  </si>
  <si>
    <t>Monticello Nuclear Generating Station</t>
  </si>
  <si>
    <t>G659</t>
  </si>
  <si>
    <t>Oliver County</t>
  </si>
  <si>
    <t>Center 230 kV Substation</t>
  </si>
  <si>
    <t>G571</t>
  </si>
  <si>
    <t>Kokomo - Thorntown 230 kV</t>
  </si>
  <si>
    <t>G431</t>
  </si>
  <si>
    <t>Knox County</t>
  </si>
  <si>
    <t>Edwardsport Gen Station</t>
  </si>
  <si>
    <t>G616</t>
  </si>
  <si>
    <t>Benton County</t>
  </si>
  <si>
    <t>Goodland - Watseka 138 kV</t>
  </si>
  <si>
    <t>G433</t>
  </si>
  <si>
    <t>Prairie Island Nuclear Generating Plant Unit #1</t>
  </si>
  <si>
    <t>G434</t>
  </si>
  <si>
    <t>Prairie Island Nuclear Generating Plant Unit #2</t>
  </si>
  <si>
    <t>G700</t>
  </si>
  <si>
    <t>GS6</t>
  </si>
  <si>
    <t>Kenyon - Dodge Center 69 kV</t>
  </si>
  <si>
    <t>G436</t>
  </si>
  <si>
    <t>Newton 345kV</t>
  </si>
  <si>
    <t>G701</t>
  </si>
  <si>
    <t>East Kewanee</t>
  </si>
  <si>
    <t>G439</t>
  </si>
  <si>
    <t>Morrison Ditch 138 kV</t>
  </si>
  <si>
    <t>G613</t>
  </si>
  <si>
    <t>CS5</t>
  </si>
  <si>
    <t>Redwood Electric Substation 6 69 kV</t>
  </si>
  <si>
    <t>G442</t>
  </si>
  <si>
    <t>Storden 69 KV</t>
  </si>
  <si>
    <t>G443</t>
  </si>
  <si>
    <t>Buffalo Ridge 115kV</t>
  </si>
  <si>
    <t>G444</t>
  </si>
  <si>
    <t>G651</t>
  </si>
  <si>
    <t>OTP Hank's Corner - Walhalla 69 kV</t>
  </si>
  <si>
    <t>G591</t>
  </si>
  <si>
    <t>Minntac 230 kV Substation</t>
  </si>
  <si>
    <t>G969</t>
  </si>
  <si>
    <t>NIPSCO 69 kV transmission line, intersect 300N, 100W</t>
  </si>
  <si>
    <t>G993</t>
  </si>
  <si>
    <t>Kidder County</t>
  </si>
  <si>
    <t>Proposed new sbstn or upgrded KEM 41.6 kV sbstn at N46 50 06/W104 14 22</t>
  </si>
  <si>
    <t>G799</t>
  </si>
  <si>
    <t>Houghton County</t>
  </si>
  <si>
    <t>Atlantic 69kV Substation</t>
  </si>
  <si>
    <t>H023</t>
  </si>
  <si>
    <t>Lucas County</t>
  </si>
  <si>
    <t>Ironville Substation</t>
  </si>
  <si>
    <t>Co-Gen</t>
  </si>
  <si>
    <t>G474</t>
  </si>
  <si>
    <t>OTP Cyrus - Hoffman 41.6kV</t>
  </si>
  <si>
    <t>G475</t>
  </si>
  <si>
    <t>Callaway County</t>
  </si>
  <si>
    <t>Callaway Nuclear Station</t>
  </si>
  <si>
    <t>H010</t>
  </si>
  <si>
    <t>Winterset Jct. - Creston 161 kV</t>
  </si>
  <si>
    <t>G477</t>
  </si>
  <si>
    <t>Forbes Substation</t>
  </si>
  <si>
    <t>G478</t>
  </si>
  <si>
    <t>Venice Switchyard at breaker position 32H</t>
  </si>
  <si>
    <t>G479</t>
  </si>
  <si>
    <t>Campbell 345kV Substation</t>
  </si>
  <si>
    <t>G897</t>
  </si>
  <si>
    <t>Benton County 345 kV Substation</t>
  </si>
  <si>
    <t>G481</t>
  </si>
  <si>
    <t>Belcourt 69kV Substation</t>
  </si>
  <si>
    <t>G898</t>
  </si>
  <si>
    <t>Benton County 345 kV substation</t>
  </si>
  <si>
    <t>G483</t>
  </si>
  <si>
    <t>69kV line S.E. of Monroe</t>
  </si>
  <si>
    <t>G899</t>
  </si>
  <si>
    <t>Monticello 345 kV Substation</t>
  </si>
  <si>
    <t>G900</t>
  </si>
  <si>
    <t>Monticello 345 kV substation</t>
  </si>
  <si>
    <t>G850</t>
  </si>
  <si>
    <t>GS11</t>
  </si>
  <si>
    <t>Lake Sarah Tap Substation</t>
  </si>
  <si>
    <t>G851</t>
  </si>
  <si>
    <t>GRE Lake Sarah 115 kV Substation</t>
  </si>
  <si>
    <t>G581</t>
  </si>
  <si>
    <t>Center 345 kV bus at the Milton R. Young Plant</t>
  </si>
  <si>
    <t>G492</t>
  </si>
  <si>
    <t>Southridge Substation - SRD 211</t>
  </si>
  <si>
    <t>H035</t>
  </si>
  <si>
    <t>41.6 k v line near Gascoyne Junct Sbstn, Section 34-131-99</t>
  </si>
  <si>
    <t>H072</t>
  </si>
  <si>
    <t>Glencoe Municipal substation 115 kV</t>
  </si>
  <si>
    <t>G495</t>
  </si>
  <si>
    <t>Prairie State</t>
  </si>
  <si>
    <t>G584</t>
  </si>
  <si>
    <t>Chanarambie - Buffalo Ridge 34.5 kV</t>
  </si>
  <si>
    <t>H040</t>
  </si>
  <si>
    <t>Primghar Substation</t>
  </si>
  <si>
    <t>G902</t>
  </si>
  <si>
    <t>Paddtown 345 kV Substation</t>
  </si>
  <si>
    <t>H032</t>
  </si>
  <si>
    <t>Polk County</t>
  </si>
  <si>
    <t>Winger - Maple River 230 kV</t>
  </si>
  <si>
    <t>G845</t>
  </si>
  <si>
    <t>Langdon 115 kV Substation</t>
  </si>
  <si>
    <t>G502</t>
  </si>
  <si>
    <t>Milton S Young Station #2 Switchyard Center Bus Substation</t>
  </si>
  <si>
    <t>G503</t>
  </si>
  <si>
    <t>Sanduskey - Wyatt 120 kV</t>
  </si>
  <si>
    <t>G578</t>
  </si>
  <si>
    <t>Adair County</t>
  </si>
  <si>
    <t>Adair  161kV Substation</t>
  </si>
  <si>
    <t>H039</t>
  </si>
  <si>
    <t>Toledo - Marshalltown 115 kV</t>
  </si>
  <si>
    <t>G832</t>
  </si>
  <si>
    <t>Chippewa County</t>
  </si>
  <si>
    <t>Jim Falls - Holcombe 115 kV</t>
  </si>
  <si>
    <t>G507</t>
  </si>
  <si>
    <t>Near intersection of 138kV line X-2 (OHM-MUR), 345kV line W-1 (SFL-EDG), and 345kV line 971L51 (FJT-ADN)</t>
  </si>
  <si>
    <t>G507b</t>
  </si>
  <si>
    <t>Ohmstead - Kettle Moraine 138kV</t>
  </si>
  <si>
    <t>H080</t>
  </si>
  <si>
    <t>Carroll County</t>
  </si>
  <si>
    <t>161 kV line, approx 4 miles south of Savanna</t>
  </si>
  <si>
    <t>G995</t>
  </si>
  <si>
    <t>Hillman - Darlington 138 kV</t>
  </si>
  <si>
    <t>G510</t>
  </si>
  <si>
    <t>Port Washington, WI</t>
  </si>
  <si>
    <t>H063</t>
  </si>
  <si>
    <t>GRE Glenco - Helen 69 kV</t>
  </si>
  <si>
    <t>H064</t>
  </si>
  <si>
    <t>Crystal Foods Substation 69 kV</t>
  </si>
  <si>
    <t>G513</t>
  </si>
  <si>
    <t>METC White Lake 138kV Substation</t>
  </si>
  <si>
    <t>G514</t>
  </si>
  <si>
    <t>Lakefield Station via Trimont G263 Interconnect</t>
  </si>
  <si>
    <t>G515</t>
  </si>
  <si>
    <t>Tazewell County</t>
  </si>
  <si>
    <t>Ameren Mason - Tazewell 138kV</t>
  </si>
  <si>
    <t>H066</t>
  </si>
  <si>
    <t>Montgomery - Waseca Junction 69 kV</t>
  </si>
  <si>
    <t>G914</t>
  </si>
  <si>
    <t>Hennepin Tap - Richland 138 kV</t>
  </si>
  <si>
    <t>G518</t>
  </si>
  <si>
    <t>GS4</t>
  </si>
  <si>
    <t>Miloma - Round Lake 69 kV</t>
  </si>
  <si>
    <t>G915</t>
  </si>
  <si>
    <t>North Pana - Coffeen 345kV</t>
  </si>
  <si>
    <t>G932</t>
  </si>
  <si>
    <t>GS20</t>
  </si>
  <si>
    <t>GRE transmission line at the 69 kV rating</t>
  </si>
  <si>
    <t>G521</t>
  </si>
  <si>
    <t>G891</t>
  </si>
  <si>
    <t>Fallon County</t>
  </si>
  <si>
    <t>Baker Junction 115 KV Substation</t>
  </si>
  <si>
    <t>H091</t>
  </si>
  <si>
    <t>Trumbull County</t>
  </si>
  <si>
    <t>Ohio Edison 138kV Cortland Substation</t>
  </si>
  <si>
    <t>G745</t>
  </si>
  <si>
    <t>NIPSCO Westwood - S. Prairie 138kV</t>
  </si>
  <si>
    <t>G526</t>
  </si>
  <si>
    <t>Cosmo Tap - Bad Axe - Arrowhead 120kV</t>
  </si>
  <si>
    <t>G527</t>
  </si>
  <si>
    <t>Nelson-Dewey Generating Station Sub</t>
  </si>
  <si>
    <t>G986</t>
  </si>
  <si>
    <t>Woodford County</t>
  </si>
  <si>
    <t>Minonk - El Paso Substations 138kV</t>
  </si>
  <si>
    <t>G987</t>
  </si>
  <si>
    <t>Kewaunee - North Appleton 345kV</t>
  </si>
  <si>
    <t>G530</t>
  </si>
  <si>
    <t>Jefferson - Grand Junction 34.5 kV</t>
  </si>
  <si>
    <t>G738</t>
  </si>
  <si>
    <t>Xcel Zulu Substation</t>
  </si>
  <si>
    <t>G532</t>
  </si>
  <si>
    <t>Odin 69 kV</t>
  </si>
  <si>
    <t>G998</t>
  </si>
  <si>
    <t>Lafayette-New London 230 kV</t>
  </si>
  <si>
    <t>G535</t>
  </si>
  <si>
    <t>Duck Creek Power Station</t>
  </si>
  <si>
    <t>G536</t>
  </si>
  <si>
    <t>W. Lakefield Tap 69 kV bus</t>
  </si>
  <si>
    <t>G999</t>
  </si>
  <si>
    <t>Cayuga - New London 230 kV</t>
  </si>
  <si>
    <t>G538</t>
  </si>
  <si>
    <t>H013</t>
  </si>
  <si>
    <t>New Castle - Batesville 138 kV</t>
  </si>
  <si>
    <t>G540</t>
  </si>
  <si>
    <t>Adams - Lime Creek 161 kV</t>
  </si>
  <si>
    <t>G541</t>
  </si>
  <si>
    <t>Beaver County</t>
  </si>
  <si>
    <t>PA</t>
  </si>
  <si>
    <t>FE Mansfield Unit One</t>
  </si>
  <si>
    <t>ST Steam Turbine (including nuclear, geothermal and solar steam,</t>
  </si>
  <si>
    <t>G542</t>
  </si>
  <si>
    <t>FE Mansfield Two</t>
  </si>
  <si>
    <t>G543</t>
  </si>
  <si>
    <t>FE Mansfield Three</t>
  </si>
  <si>
    <t>H014</t>
  </si>
  <si>
    <t>Rush County</t>
  </si>
  <si>
    <t>Five Points - Batesville 138 kV</t>
  </si>
  <si>
    <t>G545</t>
  </si>
  <si>
    <t>Pre-Transition SIS</t>
  </si>
  <si>
    <t>CIGS II</t>
  </si>
  <si>
    <t>East Kewanee 138 kV Substation</t>
  </si>
  <si>
    <t>G546</t>
  </si>
  <si>
    <t>Sugar Creek 138 kV Substation</t>
  </si>
  <si>
    <t>G547</t>
  </si>
  <si>
    <t>Miller County</t>
  </si>
  <si>
    <t>Osage Switchyard</t>
  </si>
  <si>
    <t>HY Hydraulic Turbine (including turnbines associated with delive</t>
  </si>
  <si>
    <t>G548</t>
  </si>
  <si>
    <t>Barton 161kV Substation</t>
  </si>
  <si>
    <t>H015</t>
  </si>
  <si>
    <t>Boone County</t>
  </si>
  <si>
    <t>Whitestown - Nucor 345 kV</t>
  </si>
  <si>
    <t>G550</t>
  </si>
  <si>
    <t>Jefferson County</t>
  </si>
  <si>
    <t>Concord Generating Station</t>
  </si>
  <si>
    <t>G551</t>
  </si>
  <si>
    <t>Rice 161 kV</t>
  </si>
  <si>
    <t>G712</t>
  </si>
  <si>
    <t>existing unnamed 230 kV transmission line 2 miles south of plant</t>
  </si>
  <si>
    <t>G553</t>
  </si>
  <si>
    <t>Columbia Energy Center sub</t>
  </si>
  <si>
    <t>G895</t>
  </si>
  <si>
    <t>GS16</t>
  </si>
  <si>
    <t>Scott Junction 345/115 kV substation</t>
  </si>
  <si>
    <t>G896</t>
  </si>
  <si>
    <t>Scott Junction 345 kV Substation</t>
  </si>
  <si>
    <t>H079</t>
  </si>
  <si>
    <t>Adams County</t>
  </si>
  <si>
    <t>138kV line approx. 4 miles sw of Liberty, IL</t>
  </si>
  <si>
    <t>G562</t>
  </si>
  <si>
    <t>Dells Hydro Plant</t>
  </si>
  <si>
    <t>G563</t>
  </si>
  <si>
    <t>G564</t>
  </si>
  <si>
    <t>H089</t>
  </si>
  <si>
    <t>161 kVline approx. 9 miles south of Savanna</t>
  </si>
  <si>
    <t>G566</t>
  </si>
  <si>
    <t>Missaukee County</t>
  </si>
  <si>
    <t>Cadillac - Leroy 69 kV</t>
  </si>
  <si>
    <t>G566d</t>
  </si>
  <si>
    <t>G754</t>
  </si>
  <si>
    <t>138 kV transmission line that serves City of Toledo pump station</t>
  </si>
  <si>
    <t>G758</t>
  </si>
  <si>
    <t>Lake County</t>
  </si>
  <si>
    <t>#1-Marktown 138 kV Sub or #2-Sheffield 345 kV sub</t>
  </si>
  <si>
    <t>G569</t>
  </si>
  <si>
    <t>Galesburg Substation (Knox County)</t>
  </si>
  <si>
    <t>G630</t>
  </si>
  <si>
    <t>Big Stone County</t>
  </si>
  <si>
    <t>OTP Artichoke 41.6 kV Substation</t>
  </si>
  <si>
    <t>G755</t>
  </si>
  <si>
    <t>WPSC LeRoy - Cadillac 69 kV</t>
  </si>
  <si>
    <t>G573</t>
  </si>
  <si>
    <t>Franklin County</t>
  </si>
  <si>
    <t>Franklin 161 kV Substation</t>
  </si>
  <si>
    <t>G574</t>
  </si>
  <si>
    <t>G575</t>
  </si>
  <si>
    <t>G901</t>
  </si>
  <si>
    <t>G577</t>
  </si>
  <si>
    <t>ITC Midwest Liberty Avenue 69 kV Substation</t>
  </si>
  <si>
    <t>H036</t>
  </si>
  <si>
    <t>Friesland Substation 138kV bus</t>
  </si>
  <si>
    <t>G579</t>
  </si>
  <si>
    <t>WH Sammis Unit 6</t>
  </si>
  <si>
    <t>G580</t>
  </si>
  <si>
    <t>WH Sammis Plant Unit 7</t>
  </si>
  <si>
    <t>G992</t>
  </si>
  <si>
    <t>AEG Newton Plant 345kV</t>
  </si>
  <si>
    <t>G589</t>
  </si>
  <si>
    <t>Black Hawk County</t>
  </si>
  <si>
    <t>Hazelton 345 kV Substation</t>
  </si>
  <si>
    <t>G710</t>
  </si>
  <si>
    <t>Near Wishek Sub</t>
  </si>
  <si>
    <t>Waste Heat Recovery</t>
  </si>
  <si>
    <t>H060</t>
  </si>
  <si>
    <t>Missouri River Energy Services (MRES)</t>
  </si>
  <si>
    <t>Jackson - Minowa 161 kV</t>
  </si>
  <si>
    <t>G683</t>
  </si>
  <si>
    <t>near Southtown Substation (13.8 kV)</t>
  </si>
  <si>
    <t>G586</t>
  </si>
  <si>
    <t>Xcel New Yankee Sub 34.5 kV</t>
  </si>
  <si>
    <t>G587</t>
  </si>
  <si>
    <t>69 kV to Winthrop Sub</t>
  </si>
  <si>
    <t>G588</t>
  </si>
  <si>
    <t>Hume - Arpin 115kV</t>
  </si>
  <si>
    <t>G660</t>
  </si>
  <si>
    <t>Minntac 115 kV Substation</t>
  </si>
  <si>
    <t>G590</t>
  </si>
  <si>
    <t>Tecumseh Road 138 kV Subsation</t>
  </si>
  <si>
    <t>G950</t>
  </si>
  <si>
    <t>Existing substation at the Laskin Site</t>
  </si>
  <si>
    <t>G953</t>
  </si>
  <si>
    <t>Platteville - Cuba City 69kV</t>
  </si>
  <si>
    <t>G954</t>
  </si>
  <si>
    <t>G595</t>
  </si>
  <si>
    <t>Lime Creek 161 kV Substation</t>
  </si>
  <si>
    <t>G955</t>
  </si>
  <si>
    <t>Colley Rd - Brick Church 138kV</t>
  </si>
  <si>
    <t>G956</t>
  </si>
  <si>
    <t>Scot Forge - Brick Church 69kV</t>
  </si>
  <si>
    <t>G598</t>
  </si>
  <si>
    <t>Quincy Area</t>
  </si>
  <si>
    <t>120 kV sub at E. Quincy-Clayton-Meredosia 115-138 kV line</t>
  </si>
  <si>
    <t>G766</t>
  </si>
  <si>
    <t>Hillsdale County</t>
  </si>
  <si>
    <t>Moore - Dowling 138 kV</t>
  </si>
  <si>
    <t>G750</t>
  </si>
  <si>
    <t>Marquette County</t>
  </si>
  <si>
    <t>Presque Isle - National 138 kV</t>
  </si>
  <si>
    <t>G602</t>
  </si>
  <si>
    <t>Nobles County 115 kV Substation</t>
  </si>
  <si>
    <t>G720</t>
  </si>
  <si>
    <t>Sutherland Generating Station</t>
  </si>
  <si>
    <t>G604</t>
  </si>
  <si>
    <t>Owatonna - County Line 69 kV</t>
  </si>
  <si>
    <t>G869</t>
  </si>
  <si>
    <t>Allamakee County</t>
  </si>
  <si>
    <t>ITC Midwest Decorah - Lansing 161 kV</t>
  </si>
  <si>
    <t>G606</t>
  </si>
  <si>
    <t>Benton County Wind Farm POI</t>
  </si>
  <si>
    <t>G835</t>
  </si>
  <si>
    <t>Wabash River - Kokomo 230 kV</t>
  </si>
  <si>
    <t>G836</t>
  </si>
  <si>
    <t>G609</t>
  </si>
  <si>
    <t>Price County</t>
  </si>
  <si>
    <t>Flambolt Hydro Park Falls plant</t>
  </si>
  <si>
    <t>G611</t>
  </si>
  <si>
    <t>Forest Junction - Elkhart Lake 138kV</t>
  </si>
  <si>
    <t>G612</t>
  </si>
  <si>
    <t>ITC Midwest Fernald 115 kV Substation</t>
  </si>
  <si>
    <t>G940</t>
  </si>
  <si>
    <t>Near Intersection of County Roads 550E and 450N</t>
  </si>
  <si>
    <t>G744</t>
  </si>
  <si>
    <t>Adair - Appanoose 161kV</t>
  </si>
  <si>
    <t>G883</t>
  </si>
  <si>
    <t>Olmsted County</t>
  </si>
  <si>
    <t>Hampton Corner 345 kV Substation</t>
  </si>
  <si>
    <t>G724</t>
  </si>
  <si>
    <t>North Madison - West Middleton 138 kV</t>
  </si>
  <si>
    <t>G793</t>
  </si>
  <si>
    <t>Rock River - SW Delavan 138 kV</t>
  </si>
  <si>
    <t>G619</t>
  </si>
  <si>
    <t>GRE Tamarac 41 kV Substation</t>
  </si>
  <si>
    <t>J004</t>
  </si>
  <si>
    <t>230kV line, approx 3 miles south of Whitesville</t>
  </si>
  <si>
    <t>G621</t>
  </si>
  <si>
    <t>Golf - Wookstock 34.5 kV</t>
  </si>
  <si>
    <t>G747</t>
  </si>
  <si>
    <t>Town Line Rd - North Monroe 138kV</t>
  </si>
  <si>
    <t>G544</t>
  </si>
  <si>
    <t>G687</t>
  </si>
  <si>
    <t>Midland County</t>
  </si>
  <si>
    <t>Tittabawassee 345 kV Substation</t>
  </si>
  <si>
    <t>G626</t>
  </si>
  <si>
    <t>Morgan - Sleepy Eye 69 kV</t>
  </si>
  <si>
    <t>H004</t>
  </si>
  <si>
    <t>Eau Claire 345 kV Substation</t>
  </si>
  <si>
    <t>CC(2), GT(1)</t>
  </si>
  <si>
    <t>G854</t>
  </si>
  <si>
    <t>Mason County</t>
  </si>
  <si>
    <t>Pere Marquette - Stronach 138kV</t>
  </si>
  <si>
    <t>G923</t>
  </si>
  <si>
    <t>Tipton County</t>
  </si>
  <si>
    <t>Kokomo - Nobelsville 230 kV</t>
  </si>
  <si>
    <t>G884</t>
  </si>
  <si>
    <t>Roberts County</t>
  </si>
  <si>
    <t>Monticello Substation</t>
  </si>
  <si>
    <t>J010</t>
  </si>
  <si>
    <t>Oakland County</t>
  </si>
  <si>
    <t>Montcalm Substation</t>
  </si>
  <si>
    <t>G656</t>
  </si>
  <si>
    <t>DEM Dequine - Westwood 345 kV</t>
  </si>
  <si>
    <t>G666</t>
  </si>
  <si>
    <t>Dequine to Westwood 345 kV</t>
  </si>
  <si>
    <t>H098</t>
  </si>
  <si>
    <t>ITC Midwest Dubuque - Quad Cities 345kV</t>
  </si>
  <si>
    <t>G648</t>
  </si>
  <si>
    <t>Edgar County</t>
  </si>
  <si>
    <t>Ameren Kansas Substation</t>
  </si>
  <si>
    <t>G649</t>
  </si>
  <si>
    <t>J015</t>
  </si>
  <si>
    <t>Xcel Energy Zumbrota 69 kV substation</t>
  </si>
  <si>
    <t>J016</t>
  </si>
  <si>
    <t>SMMPA</t>
  </si>
  <si>
    <t>SMMPA W. Faribault - Owatonna 115kV</t>
  </si>
  <si>
    <t>J017</t>
  </si>
  <si>
    <t>Stearns County</t>
  </si>
  <si>
    <t>Xcel Wakefield 115 kV Substation</t>
  </si>
  <si>
    <t>J018</t>
  </si>
  <si>
    <t>MDU Rhame - Bowman 230 kV</t>
  </si>
  <si>
    <t>G641</t>
  </si>
  <si>
    <t>Cook County</t>
  </si>
  <si>
    <t>Colville Sub</t>
  </si>
  <si>
    <t>J019</t>
  </si>
  <si>
    <t>OTP 115 kV Douglas Co. substation</t>
  </si>
  <si>
    <t>G438</t>
  </si>
  <si>
    <t>41.6 kV line served out of Browns Valley 230 kV source</t>
  </si>
  <si>
    <t>G937</t>
  </si>
  <si>
    <t>Indian Lake - Perkins 138kV</t>
  </si>
  <si>
    <t>G645</t>
  </si>
  <si>
    <t>Ladish 115 kV Substation</t>
  </si>
  <si>
    <t>IGCC</t>
  </si>
  <si>
    <t>G646</t>
  </si>
  <si>
    <t>Petersburg Generation Plant</t>
  </si>
  <si>
    <t>G918</t>
  </si>
  <si>
    <t>Gratiot County</t>
  </si>
  <si>
    <t>Begole - Tittabawassee 138 kV</t>
  </si>
  <si>
    <t>G694</t>
  </si>
  <si>
    <t>Galesburg - Kewaunee 138 kV</t>
  </si>
  <si>
    <t>G489</t>
  </si>
  <si>
    <t>Lake Yankton - Lyon County 115kV</t>
  </si>
  <si>
    <t>J047</t>
  </si>
  <si>
    <t>Perry County</t>
  </si>
  <si>
    <t>Citizens Electric Coop 138 kV 1/2 mile east of Seminary Sub</t>
  </si>
  <si>
    <t>Wood</t>
  </si>
  <si>
    <t>G924</t>
  </si>
  <si>
    <t>Faribault Energy Park</t>
  </si>
  <si>
    <t>G652</t>
  </si>
  <si>
    <t>Erie County</t>
  </si>
  <si>
    <t>Bellevue - Castalia 69 kV</t>
  </si>
  <si>
    <t>H005</t>
  </si>
  <si>
    <t>Xel Lakefield Gen Substation</t>
  </si>
  <si>
    <t>G882</t>
  </si>
  <si>
    <t>N. Rochester 345 kV Substation</t>
  </si>
  <si>
    <t>J055</t>
  </si>
  <si>
    <t>J049</t>
  </si>
  <si>
    <t>Lime Creek Substation</t>
  </si>
  <si>
    <t>G392</t>
  </si>
  <si>
    <t>Bigstone 230kV Substation</t>
  </si>
  <si>
    <t>H034</t>
  </si>
  <si>
    <t>Kalkaska County</t>
  </si>
  <si>
    <t>Clearwater 138 kV Substation</t>
  </si>
  <si>
    <t>R47</t>
  </si>
  <si>
    <t>Cherokee County</t>
  </si>
  <si>
    <t>Lakefield - Raun 345 kV</t>
  </si>
  <si>
    <t>R48</t>
  </si>
  <si>
    <t>J037</t>
  </si>
  <si>
    <t>Black River - Scott Lake 138 kV</t>
  </si>
  <si>
    <t>G691</t>
  </si>
  <si>
    <t>Vernon County</t>
  </si>
  <si>
    <t>Westby - Cashton Tap 69 kV</t>
  </si>
  <si>
    <t>G943</t>
  </si>
  <si>
    <t>Kenowa  345kV Substation</t>
  </si>
  <si>
    <t>G667</t>
  </si>
  <si>
    <t>DPP-2008-NOV</t>
  </si>
  <si>
    <t>Round Lake Tap 69 kV Substation</t>
  </si>
  <si>
    <t>G944</t>
  </si>
  <si>
    <t>Kenowa 345kV Substation</t>
  </si>
  <si>
    <t>G977</t>
  </si>
  <si>
    <t>Forest Junction 138kV Substation</t>
  </si>
  <si>
    <t>H076</t>
  </si>
  <si>
    <t>near Consumers 138 kV sub 20 mi. west of Agrenta sub on 138 kV line</t>
  </si>
  <si>
    <t>J063</t>
  </si>
  <si>
    <t>Clearwater County</t>
  </si>
  <si>
    <t>Shevlin Jct. Substation</t>
  </si>
  <si>
    <t>G674</t>
  </si>
  <si>
    <t>Wheatland - AMO 345 kV</t>
  </si>
  <si>
    <t>G675</t>
  </si>
  <si>
    <t>J064</t>
  </si>
  <si>
    <t>Solway 115 kV Substation</t>
  </si>
  <si>
    <t>J050</t>
  </si>
  <si>
    <t>Stark County</t>
  </si>
  <si>
    <t>MDU Dickinson - Beulah 115 kV</t>
  </si>
  <si>
    <t>H087</t>
  </si>
  <si>
    <t>Porter County</t>
  </si>
  <si>
    <t>Schafer Gen  - Tower Rd 345kV</t>
  </si>
  <si>
    <t>G607</t>
  </si>
  <si>
    <t>NORDAGS</t>
  </si>
  <si>
    <t>Coyote Station</t>
  </si>
  <si>
    <t>G597</t>
  </si>
  <si>
    <t>Itasca County</t>
  </si>
  <si>
    <t>MP Blackberry 230/115 kV Sub</t>
  </si>
  <si>
    <t>J024</t>
  </si>
  <si>
    <t>ITC Midwest Hayward substation</t>
  </si>
  <si>
    <t>H090</t>
  </si>
  <si>
    <t>Forest Junction - Tecumseh Rd 138 kV</t>
  </si>
  <si>
    <t>G685</t>
  </si>
  <si>
    <t>Meeker County</t>
  </si>
  <si>
    <t>Lake Lillian - Atwater 69 kV</t>
  </si>
  <si>
    <t>H024</t>
  </si>
  <si>
    <t>DPP-2009-MAR</t>
  </si>
  <si>
    <t>Individual</t>
  </si>
  <si>
    <t>Poynette - Deforest 69kV</t>
  </si>
  <si>
    <t>H038</t>
  </si>
  <si>
    <t>Approx. 20 miles N of Adair Sbstn on Ameren's 161 kV transm. System in Schuyler Cty, MO</t>
  </si>
  <si>
    <t>G689</t>
  </si>
  <si>
    <t>Columbiana County</t>
  </si>
  <si>
    <t>345 kV line near Sammis Plant near Wellsville, OH</t>
  </si>
  <si>
    <t>J104</t>
  </si>
  <si>
    <t>Alger County</t>
  </si>
  <si>
    <t>ATC Munising 69kV Substation</t>
  </si>
  <si>
    <t>G782</t>
  </si>
  <si>
    <t>GRE Willmar 115 kV Substation</t>
  </si>
  <si>
    <t>H068</t>
  </si>
  <si>
    <t>French Lake substation Shieldsville Twp</t>
  </si>
  <si>
    <t>J008</t>
  </si>
  <si>
    <t>Ameren Galesburg Substation</t>
  </si>
  <si>
    <t>G698</t>
  </si>
  <si>
    <t>G698/G744</t>
  </si>
  <si>
    <t>G980</t>
  </si>
  <si>
    <t>Hettinger County</t>
  </si>
  <si>
    <t>New substation tapped into MDU 115 kV line at N46 36 53/W102 46 12</t>
  </si>
  <si>
    <t>J039</t>
  </si>
  <si>
    <t>DPP-2009-JUL</t>
  </si>
  <si>
    <t>Mead SS - 69kV</t>
  </si>
  <si>
    <t>H043</t>
  </si>
  <si>
    <t>ITC Midwest Truman 69 kV Substation</t>
  </si>
  <si>
    <t>H053</t>
  </si>
  <si>
    <t>SMMPA 69kV Loon Lake Substation</t>
  </si>
  <si>
    <t>H054</t>
  </si>
  <si>
    <t>Xcel Morgan 69 kV Substation</t>
  </si>
  <si>
    <t>J011</t>
  </si>
  <si>
    <t>LaPorte County</t>
  </si>
  <si>
    <t>NIPSCO Burr Oak - Schahfer 345 kV</t>
  </si>
  <si>
    <t>J012</t>
  </si>
  <si>
    <t>Crawford County</t>
  </si>
  <si>
    <t>Crawford Co, NW qtr of Sect 10, Tnsp 2 So, Rng 2 W</t>
  </si>
  <si>
    <t>G847</t>
  </si>
  <si>
    <t>Audrain County</t>
  </si>
  <si>
    <t>Spencer Creek 345kV substation</t>
  </si>
  <si>
    <t>G860</t>
  </si>
  <si>
    <t>Burleigh County</t>
  </si>
  <si>
    <t>Milton Young</t>
  </si>
  <si>
    <t>G706</t>
  </si>
  <si>
    <t>Hamilton St. - N. Randolph 138 kV</t>
  </si>
  <si>
    <t>G552</t>
  </si>
  <si>
    <t>Maple Hill Substation 69 kV</t>
  </si>
  <si>
    <t>G774</t>
  </si>
  <si>
    <t>Pere Marquette - Stronach 138 kV</t>
  </si>
  <si>
    <t>J031</t>
  </si>
  <si>
    <t>OTP  Jamestown 345 kV Substation</t>
  </si>
  <si>
    <t>G800</t>
  </si>
  <si>
    <t>MN Steel 230 kV Substation</t>
  </si>
  <si>
    <t>G576</t>
  </si>
  <si>
    <t>Split Rock - Magnolia 161 kV</t>
  </si>
  <si>
    <t>G654</t>
  </si>
  <si>
    <t>Hull 138 kV Substation</t>
  </si>
  <si>
    <t>G727</t>
  </si>
  <si>
    <t>Turner County</t>
  </si>
  <si>
    <t>Grant Substation 115 kV</t>
  </si>
  <si>
    <t>G878</t>
  </si>
  <si>
    <t>Xcel Grant 115 kV substation</t>
  </si>
  <si>
    <t>G872</t>
  </si>
  <si>
    <t>Bay County</t>
  </si>
  <si>
    <t>DPP-2009-NOV</t>
  </si>
  <si>
    <t>Hampton 345 kV Substation</t>
  </si>
  <si>
    <t>J079</t>
  </si>
  <si>
    <t>DPP-2010-APR</t>
  </si>
  <si>
    <t>substation 138 kV line adjacent to UWGP ethanol plant</t>
  </si>
  <si>
    <t>G723</t>
  </si>
  <si>
    <t>Morton County</t>
  </si>
  <si>
    <t>Glen Ullin</t>
  </si>
  <si>
    <t>G661</t>
  </si>
  <si>
    <t>Coles County</t>
  </si>
  <si>
    <t>NE Taylorville 138 kV Substation</t>
  </si>
  <si>
    <t>G725</t>
  </si>
  <si>
    <t>G726</t>
  </si>
  <si>
    <t>Duane Arnold Energy Center</t>
  </si>
  <si>
    <t>G942</t>
  </si>
  <si>
    <t>Lorain County</t>
  </si>
  <si>
    <t>Avon Lake 345 kV Substation</t>
  </si>
  <si>
    <t>J148</t>
  </si>
  <si>
    <t>DPC 69kV line east side of NW Quarter of Sec. 3, Havehill Township</t>
  </si>
  <si>
    <t>G973</t>
  </si>
  <si>
    <t>Hills - Sub T 345 kV</t>
  </si>
  <si>
    <t>G770</t>
  </si>
  <si>
    <t>Lakefield Junction - Fox Lake 161 kV</t>
  </si>
  <si>
    <t>G958</t>
  </si>
  <si>
    <t>G662</t>
  </si>
  <si>
    <t>Corson County</t>
  </si>
  <si>
    <t>McLaughlin 115 kV Substation</t>
  </si>
  <si>
    <t>G796</t>
  </si>
  <si>
    <t>SMMPA Byron 345/161 kV Substation</t>
  </si>
  <si>
    <t>G841</t>
  </si>
  <si>
    <t>North Tracy Substation</t>
  </si>
  <si>
    <t>G735</t>
  </si>
  <si>
    <t>DPP-2012-AUG</t>
  </si>
  <si>
    <t>WEST</t>
  </si>
  <si>
    <t>G736</t>
  </si>
  <si>
    <t>DPP-2015-FEB</t>
  </si>
  <si>
    <t>Big Stone South 230kV Substation</t>
  </si>
  <si>
    <t>G842</t>
  </si>
  <si>
    <t>Lake Yankton - Ellsboro 115 kV</t>
  </si>
  <si>
    <t>H088</t>
  </si>
  <si>
    <t>Sargent County</t>
  </si>
  <si>
    <t>OTP Forman 230kV Substation</t>
  </si>
  <si>
    <t>G677</t>
  </si>
  <si>
    <t>Moultrie County</t>
  </si>
  <si>
    <t>Mattoon West 138 kV Substation</t>
  </si>
  <si>
    <t>G731</t>
  </si>
  <si>
    <t>Jerauld County</t>
  </si>
  <si>
    <t>Split Rock Substation</t>
  </si>
  <si>
    <t>G741</t>
  </si>
  <si>
    <t>Near Alliant 69kV line</t>
  </si>
  <si>
    <t>BT Turbines Used in a Binary Cycle (such as used for geothermal</t>
  </si>
  <si>
    <t>J067</t>
  </si>
  <si>
    <t>Byron Substation</t>
  </si>
  <si>
    <t>G743</t>
  </si>
  <si>
    <t>Wolverine Power Supply Cooperative, Inc.</t>
  </si>
  <si>
    <t>WPSC Cadillac - Leroy 69kV</t>
  </si>
  <si>
    <t>J135</t>
  </si>
  <si>
    <t>Alma - Tremval 161 kV</t>
  </si>
  <si>
    <t>J136</t>
  </si>
  <si>
    <t>Fillmore County</t>
  </si>
  <si>
    <t>Harmony 69 kV line</t>
  </si>
  <si>
    <t>G746</t>
  </si>
  <si>
    <t>SE MN IA</t>
  </si>
  <si>
    <t>NRIS Only</t>
  </si>
  <si>
    <t>ITC Midwest Lansing - Harmony 161 kV</t>
  </si>
  <si>
    <t>J137</t>
  </si>
  <si>
    <t>East Austin Switching Station</t>
  </si>
  <si>
    <t>G749</t>
  </si>
  <si>
    <t>Hillman - Eden 69kV</t>
  </si>
  <si>
    <t>J140</t>
  </si>
  <si>
    <t>Adams - Harmony 161 kV</t>
  </si>
  <si>
    <t>J117</t>
  </si>
  <si>
    <t>substation at 625 E Lincoln Street, Springfield, MN</t>
  </si>
  <si>
    <t>G752</t>
  </si>
  <si>
    <t>MT-ND</t>
  </si>
  <si>
    <t>Bison - Hettinger 230 kV</t>
  </si>
  <si>
    <t>G814</t>
  </si>
  <si>
    <t>Antrim County</t>
  </si>
  <si>
    <t>WPSC Westwood - Mancelona 69 kV</t>
  </si>
  <si>
    <t>J169</t>
  </si>
  <si>
    <t>Jersey County</t>
  </si>
  <si>
    <t>Ameren Jerseyville N.W. 138kV Substation</t>
  </si>
  <si>
    <t>Solar</t>
  </si>
  <si>
    <t>PV Photovoltaic</t>
  </si>
  <si>
    <t>J160</t>
  </si>
  <si>
    <t>Macon County</t>
  </si>
  <si>
    <t>Ameren Latham - Decatur North 138 kV</t>
  </si>
  <si>
    <t>J059</t>
  </si>
  <si>
    <t>ITC Beals Rd - Hazelwood 138kV</t>
  </si>
  <si>
    <t>J159</t>
  </si>
  <si>
    <t>G907</t>
  </si>
  <si>
    <t>Pleasant Valley peaking plant</t>
  </si>
  <si>
    <t>G922</t>
  </si>
  <si>
    <t>Savana -York 161kV</t>
  </si>
  <si>
    <t>J029</t>
  </si>
  <si>
    <t>G761</t>
  </si>
  <si>
    <t>ITC Midwest Keokuk West - Keokuk Hydro 69kV</t>
  </si>
  <si>
    <t>G643</t>
  </si>
  <si>
    <t>Mitchell County</t>
  </si>
  <si>
    <t>Osage Switch Station (69 kV)</t>
  </si>
  <si>
    <t>H030</t>
  </si>
  <si>
    <t>Tuscola County</t>
  </si>
  <si>
    <t>Atlanta 120kV Substation</t>
  </si>
  <si>
    <t>G418</t>
  </si>
  <si>
    <t>Donaldson Creek 138 kV Substation</t>
  </si>
  <si>
    <t>G797</t>
  </si>
  <si>
    <t>N 43, 34.851'; W 094, 48.876'</t>
  </si>
  <si>
    <t>H029</t>
  </si>
  <si>
    <t>Summit County</t>
  </si>
  <si>
    <t>Norton, OH in vicinity of FE Martin 69 kV substation</t>
  </si>
  <si>
    <t>G767</t>
  </si>
  <si>
    <t>existing 57 kV line</t>
  </si>
  <si>
    <t>J002</t>
  </si>
  <si>
    <t>T23N R7E approximately two Miles EAST of the Gibson City South Substation on the Gibson City ?Paxton 138 kV line</t>
  </si>
  <si>
    <t>G753</t>
  </si>
  <si>
    <t>Baker 230 kV Substation</t>
  </si>
  <si>
    <t>G733</t>
  </si>
  <si>
    <t>Callaway Plant Switchyard</t>
  </si>
  <si>
    <t>G790</t>
  </si>
  <si>
    <t>ITC Midwest Franklin Substation</t>
  </si>
  <si>
    <t>G801</t>
  </si>
  <si>
    <t>161 kV GRE line in southwest 1/4 of section 26 Waltham Twp</t>
  </si>
  <si>
    <t>G773</t>
  </si>
  <si>
    <t>Forest Junction - Lost Dauphin 138kV</t>
  </si>
  <si>
    <t>G888</t>
  </si>
  <si>
    <t>G893</t>
  </si>
  <si>
    <t>Split Rock-Magnolia 161 kV</t>
  </si>
  <si>
    <t>G952</t>
  </si>
  <si>
    <t>Kokomo - Noblesville 230 kV</t>
  </si>
  <si>
    <t>G985</t>
  </si>
  <si>
    <t>Fayette County</t>
  </si>
  <si>
    <t>Hazelton - Windsor 161 kV</t>
  </si>
  <si>
    <t>J138</t>
  </si>
  <si>
    <t>Dairyland 69 kV line</t>
  </si>
  <si>
    <t>G824</t>
  </si>
  <si>
    <t>T-103-N, R-16-W</t>
  </si>
  <si>
    <t>G780</t>
  </si>
  <si>
    <t>Sugar Creek Substation</t>
  </si>
  <si>
    <t>G828</t>
  </si>
  <si>
    <t>345 kV line near Wilmarth substation</t>
  </si>
  <si>
    <t>H019</t>
  </si>
  <si>
    <t>1.5 miles north connected on the high side of the Watonwan Switching Station</t>
  </si>
  <si>
    <t>H044</t>
  </si>
  <si>
    <t>ITC Midwest Madelia 69 kV Subsation</t>
  </si>
  <si>
    <t>H046</t>
  </si>
  <si>
    <t>Heron Lake, MN 161 kV substation</t>
  </si>
  <si>
    <t>G788</t>
  </si>
  <si>
    <t>DPP-2010-AUG</t>
  </si>
  <si>
    <t>Ladish 115 kV substation</t>
  </si>
  <si>
    <t>H051</t>
  </si>
  <si>
    <t>ITC Midwest Lamberton 69kV Substation</t>
  </si>
  <si>
    <t>H056</t>
  </si>
  <si>
    <t>Walcott 69 kV Substation</t>
  </si>
  <si>
    <t>H070</t>
  </si>
  <si>
    <t>Renville County</t>
  </si>
  <si>
    <t>Xcel Bird Island 69 kV Substation</t>
  </si>
  <si>
    <t>J014</t>
  </si>
  <si>
    <t>Xcel Energy's Paynesville 115 kV substation</t>
  </si>
  <si>
    <t>G794</t>
  </si>
  <si>
    <t>J144</t>
  </si>
  <si>
    <t>ATC 69 kV Munising substation</t>
  </si>
  <si>
    <t>R66</t>
  </si>
  <si>
    <t>Creston - Clarinda 161 kV</t>
  </si>
  <si>
    <t>G975</t>
  </si>
  <si>
    <t>Chisago Cty Sbstn 345 kV owned by NSP</t>
  </si>
  <si>
    <t>G798</t>
  </si>
  <si>
    <t>ITC Midwest Fernald 115kV Substation</t>
  </si>
  <si>
    <t>J121</t>
  </si>
  <si>
    <t>Ameren Gibson City South Substation</t>
  </si>
  <si>
    <t>G887</t>
  </si>
  <si>
    <t>Indiana</t>
  </si>
  <si>
    <t>J083</t>
  </si>
  <si>
    <t>Warren County</t>
  </si>
  <si>
    <t>South Prairie - Westwood 138kV</t>
  </si>
  <si>
    <t>G846</t>
  </si>
  <si>
    <t>GRE Pelican Lake - Tansem 41.6 kV</t>
  </si>
  <si>
    <t>J065</t>
  </si>
  <si>
    <t>Duke Indiana's 69 kV between Scottsburg &amp; Speed</t>
  </si>
  <si>
    <t>J076</t>
  </si>
  <si>
    <t>DEM Greentown - Mier 138 kV</t>
  </si>
  <si>
    <t>J006</t>
  </si>
  <si>
    <t>Nicollet County</t>
  </si>
  <si>
    <t>Ft. Ridgely - Lafayette 69kV</t>
  </si>
  <si>
    <t>G806</t>
  </si>
  <si>
    <t>Ameren Coffeen Unit #2</t>
  </si>
  <si>
    <t>G807</t>
  </si>
  <si>
    <t>Ameren Labadie Plant</t>
  </si>
  <si>
    <t>G809</t>
  </si>
  <si>
    <t>Tittabawassee 345kV Substation</t>
  </si>
  <si>
    <t>CC  (cogen)</t>
  </si>
  <si>
    <t>G885</t>
  </si>
  <si>
    <t>Barnes County</t>
  </si>
  <si>
    <t>Buffalo 345kV</t>
  </si>
  <si>
    <t>J141</t>
  </si>
  <si>
    <t>J099</t>
  </si>
  <si>
    <t>METC Batavia - Beecher 138 kV</t>
  </si>
  <si>
    <t>J038</t>
  </si>
  <si>
    <t>N. Jacksonville - N. Auburn 138 kV</t>
  </si>
  <si>
    <t>G805</t>
  </si>
  <si>
    <t>Stevens County</t>
  </si>
  <si>
    <t>Johnson Junction - Morris 115 kV</t>
  </si>
  <si>
    <t>J168</t>
  </si>
  <si>
    <t>DeKalb County</t>
  </si>
  <si>
    <t>Ameren Excelsior Springs Substation</t>
  </si>
  <si>
    <t>G827</t>
  </si>
  <si>
    <t>115 kV line near Grant substation</t>
  </si>
  <si>
    <t>J129</t>
  </si>
  <si>
    <t>Apple River Stubstation</t>
  </si>
  <si>
    <t>J130</t>
  </si>
  <si>
    <t>Hancock Substation</t>
  </si>
  <si>
    <t>G965</t>
  </si>
  <si>
    <t>Mitchell County Substation</t>
  </si>
  <si>
    <t>G857</t>
  </si>
  <si>
    <t>Adams 345 kV Substation</t>
  </si>
  <si>
    <t>G826</t>
  </si>
  <si>
    <t>Xcel Lakefield Generation SW - Lakefield Junction 345kV</t>
  </si>
  <si>
    <t>J078</t>
  </si>
  <si>
    <t>UP Michigan</t>
  </si>
  <si>
    <t>ATC 69 kV Sawyer Line near UPPCO/Sawyer substation</t>
  </si>
  <si>
    <t>G650</t>
  </si>
  <si>
    <t>Mountrail County</t>
  </si>
  <si>
    <t>Tioga - Kenmyer 115 kV</t>
  </si>
  <si>
    <t>G713</t>
  </si>
  <si>
    <t>Wishek - Foreman 230 kV</t>
  </si>
  <si>
    <t>G830</t>
  </si>
  <si>
    <t>GRE McHenry substation</t>
  </si>
  <si>
    <t>G734</t>
  </si>
  <si>
    <t>Xcel Brookings County 115kV Substation</t>
  </si>
  <si>
    <t>G737</t>
  </si>
  <si>
    <t>GRE Johnson Jnct - Morris 115 kV</t>
  </si>
  <si>
    <t>G833</t>
  </si>
  <si>
    <t>Point Beach Unit 2</t>
  </si>
  <si>
    <t>G834</t>
  </si>
  <si>
    <t>Point Beach Unit 1</t>
  </si>
  <si>
    <t>G751</t>
  </si>
  <si>
    <t>G772</t>
  </si>
  <si>
    <t>Xel Split Rock - Lakefield 345 kV</t>
  </si>
  <si>
    <t>G837</t>
  </si>
  <si>
    <t>601 N B Street existing co-generation systems</t>
  </si>
  <si>
    <t>G776</t>
  </si>
  <si>
    <t>Xcel Brookings County 115 kV</t>
  </si>
  <si>
    <t>G777</t>
  </si>
  <si>
    <t>Sec9-T123n-R43w</t>
  </si>
  <si>
    <t>G781</t>
  </si>
  <si>
    <t>Hettinger 115 kV Substation</t>
  </si>
  <si>
    <t>G783</t>
  </si>
  <si>
    <t>Ward County</t>
  </si>
  <si>
    <t>Just north and west of the town of Ruso</t>
  </si>
  <si>
    <t>G784</t>
  </si>
  <si>
    <t>G802</t>
  </si>
  <si>
    <t>Big Stone Bus</t>
  </si>
  <si>
    <t>G803</t>
  </si>
  <si>
    <t>Toronto 115 kV</t>
  </si>
  <si>
    <t>G848</t>
  </si>
  <si>
    <t>Big Rivers Electric Corporation</t>
  </si>
  <si>
    <t>Livingston County</t>
  </si>
  <si>
    <t>Renshaw - Livingston 161 kV</t>
  </si>
  <si>
    <t>G849</t>
  </si>
  <si>
    <t>Cloverport 138 kV Substation</t>
  </si>
  <si>
    <t>G804</t>
  </si>
  <si>
    <t>Blair - Big Stone 230 kV</t>
  </si>
  <si>
    <t>G810</t>
  </si>
  <si>
    <t>Hettinger 115 kV substation</t>
  </si>
  <si>
    <t>G853</t>
  </si>
  <si>
    <t>Oakes - Ellendale 230 kV</t>
  </si>
  <si>
    <t>G861</t>
  </si>
  <si>
    <t>near Bismarck ND</t>
  </si>
  <si>
    <t>G890</t>
  </si>
  <si>
    <t>G910</t>
  </si>
  <si>
    <t>Pleasant Valley 345 kV Substation</t>
  </si>
  <si>
    <t>G911</t>
  </si>
  <si>
    <t>G858</t>
  </si>
  <si>
    <t>DPP-2013-FEB</t>
  </si>
  <si>
    <t>XEL Black Oak 69 kV Substation</t>
  </si>
  <si>
    <t>G912</t>
  </si>
  <si>
    <t>G913</t>
  </si>
  <si>
    <t>Wilkin County</t>
  </si>
  <si>
    <t>230 kV OTP line</t>
  </si>
  <si>
    <t>G970</t>
  </si>
  <si>
    <t>ITC Midwest Hazleton - Adams 345 kV</t>
  </si>
  <si>
    <t>H077</t>
  </si>
  <si>
    <t>Kossuth County</t>
  </si>
  <si>
    <t>Winnebago - Winco 161 kV</t>
  </si>
  <si>
    <t>H082</t>
  </si>
  <si>
    <t>OTP Center 345 kV Substation</t>
  </si>
  <si>
    <t>H084</t>
  </si>
  <si>
    <t>GRE McHenry - Stanton Line 230 kV</t>
  </si>
  <si>
    <t>G868</t>
  </si>
  <si>
    <t>Ameren AERG Duck Creek Plant</t>
  </si>
  <si>
    <t>H095</t>
  </si>
  <si>
    <t>Invenergy's Hurricane Lake Wind Energy Center (MISO G699) proposed substation which will tap Big Stone-Hankinson 230kV</t>
  </si>
  <si>
    <t>G870</t>
  </si>
  <si>
    <t>Hayward - Winnebago 161 kV</t>
  </si>
  <si>
    <t>J051</t>
  </si>
  <si>
    <t>Lakefield 345 kV Substation</t>
  </si>
  <si>
    <t>J146</t>
  </si>
  <si>
    <t>ATC Green Lake - N. Fond du Lac 138 kV</t>
  </si>
  <si>
    <t>R50</t>
  </si>
  <si>
    <t>MEC Sub T 345kV</t>
  </si>
  <si>
    <t>R51</t>
  </si>
  <si>
    <t>Poweshiek County</t>
  </si>
  <si>
    <t>Montezuma 345kV</t>
  </si>
  <si>
    <t>G876</t>
  </si>
  <si>
    <t>GRE Coal Creek 230 kV Substation</t>
  </si>
  <si>
    <t>G877</t>
  </si>
  <si>
    <t>J166</t>
  </si>
  <si>
    <t>FE Allen Junction Substation 138kV</t>
  </si>
  <si>
    <t>J111</t>
  </si>
  <si>
    <t>Pleasant valley 345 kV Substation</t>
  </si>
  <si>
    <t>G871</t>
  </si>
  <si>
    <t>ITC Midwest Hayward Substation</t>
  </si>
  <si>
    <t>J057</t>
  </si>
  <si>
    <t>Morrow County</t>
  </si>
  <si>
    <t>Galion 138 kV</t>
  </si>
  <si>
    <t>J124</t>
  </si>
  <si>
    <t>Ashtabula 138 kV Substation</t>
  </si>
  <si>
    <t>J127</t>
  </si>
  <si>
    <t>ATSI Lemoyne Substation</t>
  </si>
  <si>
    <t>J164</t>
  </si>
  <si>
    <t>FE Beaver - Greenfield 138kV</t>
  </si>
  <si>
    <t>J165</t>
  </si>
  <si>
    <t>FE Allen Junction - Lyons 138kV</t>
  </si>
  <si>
    <t>G889</t>
  </si>
  <si>
    <t>ITC Cosmo Tap (Bad Axe - Arrowhead) 120 kV</t>
  </si>
  <si>
    <t>J172</t>
  </si>
  <si>
    <t>Mahoning County</t>
  </si>
  <si>
    <t>ATSI Loweville 69kV</t>
  </si>
  <si>
    <t>Landfill Gas</t>
  </si>
  <si>
    <t>J173</t>
  </si>
  <si>
    <t>Oberlin Road 69 kV</t>
  </si>
  <si>
    <t>J181</t>
  </si>
  <si>
    <t>Perry 345kV Substation</t>
  </si>
  <si>
    <t>J208</t>
  </si>
  <si>
    <t>FeS-2011-APR</t>
  </si>
  <si>
    <t>FE Davis Besse - Beaver 345 kV</t>
  </si>
  <si>
    <t>J211</t>
  </si>
  <si>
    <t>FE Martin 69 kV Substation</t>
  </si>
  <si>
    <t>G979</t>
  </si>
  <si>
    <t>Sydney - Kansas 345 kV</t>
  </si>
  <si>
    <t>H006</t>
  </si>
  <si>
    <t>J162</t>
  </si>
  <si>
    <t>Dallas County</t>
  </si>
  <si>
    <t>Grimes 161 kV substation</t>
  </si>
  <si>
    <t>Compressed Air Energy Storage</t>
  </si>
  <si>
    <t>J194</t>
  </si>
  <si>
    <t>FeS-2011-FEB</t>
  </si>
  <si>
    <t>Keystone - Ludington 345kV</t>
  </si>
  <si>
    <t>J071</t>
  </si>
  <si>
    <t>DEM Zimmer - Silver Grove 345 kV</t>
  </si>
  <si>
    <t>J152</t>
  </si>
  <si>
    <t>NIPSCO Monticello - Honey Creek 69kV</t>
  </si>
  <si>
    <t>G608</t>
  </si>
  <si>
    <t>GRE Lake Johanna - Brooten 69 kV</t>
  </si>
  <si>
    <t>J116</t>
  </si>
  <si>
    <t>West Middleton 345 kV Substation</t>
  </si>
  <si>
    <t>G903</t>
  </si>
  <si>
    <t>Xel Crow River Substation</t>
  </si>
  <si>
    <t>G905</t>
  </si>
  <si>
    <t>Begole - Tittabawassee 138kV</t>
  </si>
  <si>
    <t>J179</t>
  </si>
  <si>
    <t>Xcel Goodhue 69kV Substation</t>
  </si>
  <si>
    <t>J180</t>
  </si>
  <si>
    <t>J204</t>
  </si>
  <si>
    <t>Calhoun County</t>
  </si>
  <si>
    <t>ITC Rice Creek - Denso 138 kV</t>
  </si>
  <si>
    <t>J175</t>
  </si>
  <si>
    <t>MP Virginia 115kV Substation</t>
  </si>
  <si>
    <t>G742</t>
  </si>
  <si>
    <t>METC  Wexford - Keystone 138kV</t>
  </si>
  <si>
    <t>H031</t>
  </si>
  <si>
    <t>OTP Fergus Fall - Wahpeton 230 kV</t>
  </si>
  <si>
    <t>J048</t>
  </si>
  <si>
    <t>Nelson County</t>
  </si>
  <si>
    <t>GRE Ramsey - Prairie 230 kV</t>
  </si>
  <si>
    <t>J080</t>
  </si>
  <si>
    <t>Brookings County 345 kV substation</t>
  </si>
  <si>
    <t>J081</t>
  </si>
  <si>
    <t>Coyote - Green River 100-161 kV</t>
  </si>
  <si>
    <t>J082</t>
  </si>
  <si>
    <t>G959</t>
  </si>
  <si>
    <t>Twin Cities - LaCrosse 345 kV</t>
  </si>
  <si>
    <t>G960</t>
  </si>
  <si>
    <t>Twin Cities - LaCross 345kV</t>
  </si>
  <si>
    <t>G920</t>
  </si>
  <si>
    <t>Saint Charles County</t>
  </si>
  <si>
    <t>Sioux - Maline 138kV</t>
  </si>
  <si>
    <t>G921</t>
  </si>
  <si>
    <t>Ameren Coffeen Plant 345 kV</t>
  </si>
  <si>
    <t>G961</t>
  </si>
  <si>
    <t>Twin Cities - LaCrosse 345kV</t>
  </si>
  <si>
    <t>H025</t>
  </si>
  <si>
    <t>Anson Substation</t>
  </si>
  <si>
    <t>G670</t>
  </si>
  <si>
    <t>G852</t>
  </si>
  <si>
    <t>Pleasant Valley - Byron 161 kV</t>
  </si>
  <si>
    <t>G927</t>
  </si>
  <si>
    <t>G929</t>
  </si>
  <si>
    <t>G930</t>
  </si>
  <si>
    <t>Sherco Substation</t>
  </si>
  <si>
    <t>G931</t>
  </si>
  <si>
    <t>Watseka - Goodland 138kV</t>
  </si>
  <si>
    <t>H042</t>
  </si>
  <si>
    <t>St. Olaf Lake 69 kV 3 way junction</t>
  </si>
  <si>
    <t>G934</t>
  </si>
  <si>
    <t>DPP-2015-AUG</t>
  </si>
  <si>
    <t>East (ITC)</t>
  </si>
  <si>
    <t>METC Nelson Road 345kV substation</t>
  </si>
  <si>
    <t>H045</t>
  </si>
  <si>
    <t>ITC Midwest Mountain Lake 69 kV Substation</t>
  </si>
  <si>
    <t>H052</t>
  </si>
  <si>
    <t>Dotson, MN 69 kV substation</t>
  </si>
  <si>
    <t>G938</t>
  </si>
  <si>
    <t>Newaygo County</t>
  </si>
  <si>
    <t>Hardy - Croton 138kV</t>
  </si>
  <si>
    <t>H055</t>
  </si>
  <si>
    <t>Sheridan 69 kV Substation</t>
  </si>
  <si>
    <t>J001</t>
  </si>
  <si>
    <t>Sheyenne - Audubon 230 kV</t>
  </si>
  <si>
    <t>G941</t>
  </si>
  <si>
    <t>Todhunter 69 kV</t>
  </si>
  <si>
    <t>G618</t>
  </si>
  <si>
    <t>Yellow Medicine County</t>
  </si>
  <si>
    <t>Burr Jct - Toronto 115 kV</t>
  </si>
  <si>
    <t>G690</t>
  </si>
  <si>
    <t>Tatakana 230 kV</t>
  </si>
  <si>
    <t>R52</t>
  </si>
  <si>
    <t>MEC Council Bluffs - Madison 345 kV</t>
  </si>
  <si>
    <t>G947</t>
  </si>
  <si>
    <t>ITCM Whispering Wilows 161kV Substation</t>
  </si>
  <si>
    <t>R53</t>
  </si>
  <si>
    <t>Atlantic - Earlham 161 kV</t>
  </si>
  <si>
    <t>H027</t>
  </si>
  <si>
    <t>Cayuga - Nucor 345 kV</t>
  </si>
  <si>
    <t>G757</t>
  </si>
  <si>
    <t>Gascoyne Generating Station Substation</t>
  </si>
  <si>
    <t>G981</t>
  </si>
  <si>
    <t>New IC owned sbstn tapping into a 69kV MDU line at N46? 19' 8" / W101? 54' 45"</t>
  </si>
  <si>
    <t>G994</t>
  </si>
  <si>
    <t>Wibaux County</t>
  </si>
  <si>
    <t>Proposed new 57kV wind farm substation at N47 0 05/W 104 14 22</t>
  </si>
  <si>
    <t>G432</t>
  </si>
  <si>
    <t>CIGS</t>
  </si>
  <si>
    <t>Gibson City</t>
  </si>
  <si>
    <t>G624</t>
  </si>
  <si>
    <t>DPP-2010-Aug</t>
  </si>
  <si>
    <t>Wishek Substation 115 kV</t>
  </si>
  <si>
    <t>J205</t>
  </si>
  <si>
    <t>Pana - Midway 138kV</t>
  </si>
  <si>
    <t>J195</t>
  </si>
  <si>
    <t>Bell Road - North Corunna 138 kV</t>
  </si>
  <si>
    <t>H097</t>
  </si>
  <si>
    <t>NE Ankeny - Perry 161kV</t>
  </si>
  <si>
    <t>G908</t>
  </si>
  <si>
    <t>Morgan County</t>
  </si>
  <si>
    <t>Havana - E Springfield 138 kV</t>
  </si>
  <si>
    <t>G909</t>
  </si>
  <si>
    <t>Jacksonville - Auburn 138kV</t>
  </si>
  <si>
    <t>G789</t>
  </si>
  <si>
    <t>T-126-N, R-36-W</t>
  </si>
  <si>
    <t>J149</t>
  </si>
  <si>
    <t>Visteon 120 kV</t>
  </si>
  <si>
    <t>J120</t>
  </si>
  <si>
    <t>AK Steel Middletown - AK Steel 1C Substation 138kV</t>
  </si>
  <si>
    <t>G599</t>
  </si>
  <si>
    <t>S. Quincy - Meredosia 120 kV</t>
  </si>
  <si>
    <t>G622</t>
  </si>
  <si>
    <t>MDU Ellendale - Wishek 230 kV</t>
  </si>
  <si>
    <t>G820</t>
  </si>
  <si>
    <t>Presque Isle County</t>
  </si>
  <si>
    <t>Port Calcite - Rockport 138kV</t>
  </si>
  <si>
    <t>G988</t>
  </si>
  <si>
    <t>MDU Wishek - Tatakana 230 kV</t>
  </si>
  <si>
    <t>G967</t>
  </si>
  <si>
    <t>Newton County</t>
  </si>
  <si>
    <t>Thayer - Schahfer 138 kV</t>
  </si>
  <si>
    <t>J197</t>
  </si>
  <si>
    <t>Lenawee County</t>
  </si>
  <si>
    <t>DPP-2011-JUN</t>
  </si>
  <si>
    <t>METC Moore Rd - Beecher 138 kV</t>
  </si>
  <si>
    <t>G763</t>
  </si>
  <si>
    <t>Anson 115 kV station</t>
  </si>
  <si>
    <t>J178</t>
  </si>
  <si>
    <t>MDU Bismarck - Linton 115kV</t>
  </si>
  <si>
    <t>G971</t>
  </si>
  <si>
    <t>69 kV line in SE 1/4 of Sec 17 in Cosmos Twp</t>
  </si>
  <si>
    <t>J223</t>
  </si>
  <si>
    <t>Austin Northeast Plant 69kV</t>
  </si>
  <si>
    <t>J198</t>
  </si>
  <si>
    <t>Buffalo Ridge - Lake Yankton 115kV</t>
  </si>
  <si>
    <t>J237</t>
  </si>
  <si>
    <t>Reid 345 kV Substation</t>
  </si>
  <si>
    <t>G963</t>
  </si>
  <si>
    <t>H028</t>
  </si>
  <si>
    <t>Eyota Twp, MN, Section 106, Range 12</t>
  </si>
  <si>
    <t>J009</t>
  </si>
  <si>
    <t>Rock Creek - Salem 345 kV</t>
  </si>
  <si>
    <t>J072</t>
  </si>
  <si>
    <t>ITC Midwest Lakefield Junction - Raun 345 kV</t>
  </si>
  <si>
    <t>J100</t>
  </si>
  <si>
    <t>MEC Barstow - Louisa 345 kV</t>
  </si>
  <si>
    <t>J101</t>
  </si>
  <si>
    <t>J103</t>
  </si>
  <si>
    <t>ITC 161 kV Story County Energy Center</t>
  </si>
  <si>
    <t>G983</t>
  </si>
  <si>
    <t>AEG Newton Unit 2 345kV</t>
  </si>
  <si>
    <t>G984</t>
  </si>
  <si>
    <t>AEG Newton Unit 1 345kV</t>
  </si>
  <si>
    <t>J108</t>
  </si>
  <si>
    <t>Paxton East 138kV Substation</t>
  </si>
  <si>
    <t>J113</t>
  </si>
  <si>
    <t>Atchison County</t>
  </si>
  <si>
    <t>MEC Cooper - Atchison 345 kV</t>
  </si>
  <si>
    <t>J114</t>
  </si>
  <si>
    <t>ITC Midwest Traer Substation</t>
  </si>
  <si>
    <t>R61</t>
  </si>
  <si>
    <t>Carroll-Grand Junction 161 kV</t>
  </si>
  <si>
    <t>G989</t>
  </si>
  <si>
    <t>Clermont County</t>
  </si>
  <si>
    <t>Zimmer 345 kV Station</t>
  </si>
  <si>
    <t>G990</t>
  </si>
  <si>
    <t>Pierce 345 kV Substation</t>
  </si>
  <si>
    <t>R63</t>
  </si>
  <si>
    <t>Raun - Lehigh 345 kV</t>
  </si>
  <si>
    <t>H033</t>
  </si>
  <si>
    <t>Kandiyohi County</t>
  </si>
  <si>
    <t>Wilmar - Paynesville 230 kV</t>
  </si>
  <si>
    <t>J210</t>
  </si>
  <si>
    <t>Todd Hunter 69 kV Substation</t>
  </si>
  <si>
    <t>J218</t>
  </si>
  <si>
    <t>Hettinger 230kV</t>
  </si>
  <si>
    <t>G906</t>
  </si>
  <si>
    <t>Duke 230 kV line</t>
  </si>
  <si>
    <t>G996</t>
  </si>
  <si>
    <t>G997</t>
  </si>
  <si>
    <t>DPP-2013-AUG</t>
  </si>
  <si>
    <t>ITCT Minden Substation</t>
  </si>
  <si>
    <t>G949</t>
  </si>
  <si>
    <t>DEM Tippicanoe Junction - Crawfordsville 138 kV</t>
  </si>
  <si>
    <t>G555</t>
  </si>
  <si>
    <t>Morris - Grand County 115 kV</t>
  </si>
  <si>
    <t>J074</t>
  </si>
  <si>
    <t>Harbor Beach - Wyatt 120 kV</t>
  </si>
  <si>
    <t>G779</t>
  </si>
  <si>
    <t>Byron - Alcorns 161kV</t>
  </si>
  <si>
    <t>J044</t>
  </si>
  <si>
    <t>Kansas substation 138 kV</t>
  </si>
  <si>
    <t>J157</t>
  </si>
  <si>
    <t>230 kV line near Ramsey substation</t>
  </si>
  <si>
    <t>G978</t>
  </si>
  <si>
    <t>Sydney - Murdock 138 kV</t>
  </si>
  <si>
    <t>H001</t>
  </si>
  <si>
    <t>Wabash - Kokomo 230 kV</t>
  </si>
  <si>
    <t>H007</t>
  </si>
  <si>
    <t>Delaware County</t>
  </si>
  <si>
    <t>Edgewood 69 kV Substation</t>
  </si>
  <si>
    <t>H008</t>
  </si>
  <si>
    <t>ITC Midwest Richfield 69 kV Substation</t>
  </si>
  <si>
    <t>H009</t>
  </si>
  <si>
    <t>ITC Midwest Traer - Marshalltown 161 kV</t>
  </si>
  <si>
    <t>H002</t>
  </si>
  <si>
    <t>Carmel - Kokomo 230 kV</t>
  </si>
  <si>
    <t>J216</t>
  </si>
  <si>
    <t>Austin Northeast 69 kV Substation</t>
  </si>
  <si>
    <t>H012</t>
  </si>
  <si>
    <t>G703</t>
  </si>
  <si>
    <t>Hand County</t>
  </si>
  <si>
    <t>Sioux Falls or Brookings Substation</t>
  </si>
  <si>
    <t>G704</t>
  </si>
  <si>
    <t>Sioux Falls or Brookings Sub</t>
  </si>
  <si>
    <t>G705</t>
  </si>
  <si>
    <t>J088</t>
  </si>
  <si>
    <t>ITC Beach - Samaria - Whiting 138kV</t>
  </si>
  <si>
    <t>G894</t>
  </si>
  <si>
    <t>Ortonville and Johnson Junction 115kV</t>
  </si>
  <si>
    <t>G982</t>
  </si>
  <si>
    <t>Browns Valley - Big Stone 230 kV</t>
  </si>
  <si>
    <t>H065</t>
  </si>
  <si>
    <t>Xel Bird Island 69kV Substation</t>
  </si>
  <si>
    <t>J125</t>
  </si>
  <si>
    <t>Latham - Maroa West 345 kV</t>
  </si>
  <si>
    <t>H021</t>
  </si>
  <si>
    <t>Grundy County</t>
  </si>
  <si>
    <t>Wellsburg 115kV Substation</t>
  </si>
  <si>
    <t>J134</t>
  </si>
  <si>
    <t>Cardinal - North Madison 138 kV</t>
  </si>
  <si>
    <t>J154</t>
  </si>
  <si>
    <t>J192</t>
  </si>
  <si>
    <t>G721</t>
  </si>
  <si>
    <t>Bison - Alexandria S.S. 345kV</t>
  </si>
  <si>
    <t>J070</t>
  </si>
  <si>
    <t>METC Bingham - David 138 kV</t>
  </si>
  <si>
    <t>G823</t>
  </si>
  <si>
    <t>Burr - Toronto 115 kV</t>
  </si>
  <si>
    <t>G765</t>
  </si>
  <si>
    <t>Brookings County 345 kV Substation</t>
  </si>
  <si>
    <t>G844</t>
  </si>
  <si>
    <t>G768</t>
  </si>
  <si>
    <t>Watonwan 69 kV</t>
  </si>
  <si>
    <t>G769</t>
  </si>
  <si>
    <t>Storden - Heron Lake 161kV</t>
  </si>
  <si>
    <t>G825</t>
  </si>
  <si>
    <t>Toronto - Bruce 115kV</t>
  </si>
  <si>
    <t>H017</t>
  </si>
  <si>
    <t>Lakefield Junction 345kV Substation</t>
  </si>
  <si>
    <t>H018</t>
  </si>
  <si>
    <t>H047</t>
  </si>
  <si>
    <t>ITC Midwest Medford Junction 69 kV Substation</t>
  </si>
  <si>
    <t>H049</t>
  </si>
  <si>
    <t>GRE Albany 69 kV Substation</t>
  </si>
  <si>
    <t>H037</t>
  </si>
  <si>
    <t>Millard Road and Tiffin Drive, Ironville Substation</t>
  </si>
  <si>
    <t>H050</t>
  </si>
  <si>
    <t>GRE Big Swan 115 kV Substation</t>
  </si>
  <si>
    <t>H057</t>
  </si>
  <si>
    <t>ITC Midwest Wilder Junction 69kV Substation</t>
  </si>
  <si>
    <t>H059</t>
  </si>
  <si>
    <t>69kV 3 way switch at the Worthington, 2.5 miles South of Elk substation</t>
  </si>
  <si>
    <t>H069</t>
  </si>
  <si>
    <t>Waseca 69 kV sub</t>
  </si>
  <si>
    <t>H073</t>
  </si>
  <si>
    <t>Alexandria 115 kV Substation</t>
  </si>
  <si>
    <t>H074</t>
  </si>
  <si>
    <t>Goodhue 69kV Substation</t>
  </si>
  <si>
    <t>J013</t>
  </si>
  <si>
    <t>OTP Jamestown 115 kV Substation</t>
  </si>
  <si>
    <t>J131</t>
  </si>
  <si>
    <t>Lake Yankton substation</t>
  </si>
  <si>
    <t>J115</t>
  </si>
  <si>
    <t>Saint Francois County</t>
  </si>
  <si>
    <t>Palmyra Tap 345kV Substation</t>
  </si>
  <si>
    <t>J206</t>
  </si>
  <si>
    <t>Dayton 120 kV Substation</t>
  </si>
  <si>
    <t>J207</t>
  </si>
  <si>
    <t>Luzon - Kentucky 120 kV</t>
  </si>
  <si>
    <t>J220</t>
  </si>
  <si>
    <t>Beecher - Whiting 138 kV</t>
  </si>
  <si>
    <t>G813</t>
  </si>
  <si>
    <t>Dodge Twp., north central section of Boone Co., IA</t>
  </si>
  <si>
    <t>H086</t>
  </si>
  <si>
    <t>Missouri</t>
  </si>
  <si>
    <t>10 miles N of Spencer Creek sub</t>
  </si>
  <si>
    <t>G764</t>
  </si>
  <si>
    <t>G976</t>
  </si>
  <si>
    <t>Tap on 34.5 kV line, approximately 2 miles north of Alliant sub (West Branch 115 kV), along Oasis Rd</t>
  </si>
  <si>
    <t>J153</t>
  </si>
  <si>
    <t>Bertram - Hills 161kV</t>
  </si>
  <si>
    <t>J213</t>
  </si>
  <si>
    <t>N. Auburn 138kV</t>
  </si>
  <si>
    <t>J188</t>
  </si>
  <si>
    <t>Moore Rd - Beecher 138 kV line</t>
  </si>
  <si>
    <t>H099</t>
  </si>
  <si>
    <t>OTP Sheyenne - Audubon 230 kV</t>
  </si>
  <si>
    <t>J189</t>
  </si>
  <si>
    <t>G699</t>
  </si>
  <si>
    <t>Big Stone - Hankinson 230 kV</t>
  </si>
  <si>
    <t>G855</t>
  </si>
  <si>
    <t>Hayward 161 kV Substation</t>
  </si>
  <si>
    <t>H061</t>
  </si>
  <si>
    <t>Vasa 69 kV substation</t>
  </si>
  <si>
    <t>H062</t>
  </si>
  <si>
    <t>Goodhue 69 kV Substation</t>
  </si>
  <si>
    <t>G972</t>
  </si>
  <si>
    <t>J085</t>
  </si>
  <si>
    <t>Moore Road - Dowling 138 kV substation</t>
  </si>
  <si>
    <t>J170</t>
  </si>
  <si>
    <t>Karn - Manning 138kV</t>
  </si>
  <si>
    <t>H083</t>
  </si>
  <si>
    <t>Buffalo Ridge</t>
  </si>
  <si>
    <t>Lyon County 345kV Substation</t>
  </si>
  <si>
    <t>H067</t>
  </si>
  <si>
    <t>GRE Atwater 69 kV Substation</t>
  </si>
  <si>
    <t>J126</t>
  </si>
  <si>
    <t>Winona County</t>
  </si>
  <si>
    <t>ITC Midwest Rushford - Wilson 69kV</t>
  </si>
  <si>
    <t>G668</t>
  </si>
  <si>
    <t>Graceville/Johnson facilities in Big Stone County, MN</t>
  </si>
  <si>
    <t>G792</t>
  </si>
  <si>
    <t>Johnson Station facilities</t>
  </si>
  <si>
    <t>H071</t>
  </si>
  <si>
    <t>Xcel Black Oak 69 kV Substation</t>
  </si>
  <si>
    <t>J007</t>
  </si>
  <si>
    <t>J062</t>
  </si>
  <si>
    <t>Winger Substation 115 kV facility</t>
  </si>
  <si>
    <t>J133</t>
  </si>
  <si>
    <t>Codington County</t>
  </si>
  <si>
    <t>Big Stone Substation 230 kV</t>
  </si>
  <si>
    <t>H075</t>
  </si>
  <si>
    <t>METC Redwood Substation</t>
  </si>
  <si>
    <t>G617</t>
  </si>
  <si>
    <t>GS5</t>
  </si>
  <si>
    <t>GRE Amboy - Willow 69 kV</t>
  </si>
  <si>
    <t>G957</t>
  </si>
  <si>
    <t>Winnco Corner 161 Substation</t>
  </si>
  <si>
    <t>H078</t>
  </si>
  <si>
    <t>new 161 kV substation near Laurel, IA approx b/t Marshalltown &amp; Jasper</t>
  </si>
  <si>
    <t>G695</t>
  </si>
  <si>
    <t>Winco - Winnebago 161 kV</t>
  </si>
  <si>
    <t>G722</t>
  </si>
  <si>
    <t>Big Stone 230 kV Substation</t>
  </si>
  <si>
    <t>H081</t>
  </si>
  <si>
    <t>Brookings County - Lyon County 345kV</t>
  </si>
  <si>
    <t>H003</t>
  </si>
  <si>
    <t>McDonough County</t>
  </si>
  <si>
    <t>138 kV line, 5 miles North of Macomb</t>
  </si>
  <si>
    <t>J222</t>
  </si>
  <si>
    <t>METC Nelson Road - Goss 345 kV</t>
  </si>
  <si>
    <t>J139</t>
  </si>
  <si>
    <t>Gran Grea - Nelson Dewey 161 kV</t>
  </si>
  <si>
    <t>J176</t>
  </si>
  <si>
    <t>METC Nelson - Goss 345kV</t>
  </si>
  <si>
    <t>J163</t>
  </si>
  <si>
    <t>Tippecanoe County</t>
  </si>
  <si>
    <t>Klondike 138 kV Substation</t>
  </si>
  <si>
    <t>H020</t>
  </si>
  <si>
    <t>Webster County</t>
  </si>
  <si>
    <t>Boone Substation</t>
  </si>
  <si>
    <t>H085</t>
  </si>
  <si>
    <t>ITC 161kV approx 8 miles south of Marshalltown Sub</t>
  </si>
  <si>
    <t>J005</t>
  </si>
  <si>
    <t>Todd County</t>
  </si>
  <si>
    <t>R34WT133N, Section 7, Bartlett Twp</t>
  </si>
  <si>
    <t>J073</t>
  </si>
  <si>
    <t>Mankato Energy Center substation</t>
  </si>
  <si>
    <t>J090</t>
  </si>
  <si>
    <t>GRE Stanton 230 kV Substation</t>
  </si>
  <si>
    <t>H092</t>
  </si>
  <si>
    <t>MP Boswell Substation</t>
  </si>
  <si>
    <t>H093</t>
  </si>
  <si>
    <t>Boardman - Columbia 69kV</t>
  </si>
  <si>
    <t>H094</t>
  </si>
  <si>
    <t>Vermilion County</t>
  </si>
  <si>
    <t>22 N Range: 12 West/1/50 miles west of Rossville, IL/138kV line</t>
  </si>
  <si>
    <t>J096</t>
  </si>
  <si>
    <t>Toledo 115kV substation</t>
  </si>
  <si>
    <t>H096</t>
  </si>
  <si>
    <t>Grand Junction - Perry 161 kV</t>
  </si>
  <si>
    <t>G966</t>
  </si>
  <si>
    <t>East Paxton 138kV substation</t>
  </si>
  <si>
    <t>J128</t>
  </si>
  <si>
    <t>Oglesby - El Paso 138kV</t>
  </si>
  <si>
    <t>J187</t>
  </si>
  <si>
    <t>St. Johns - Cornell 138 kV</t>
  </si>
  <si>
    <t>H100</t>
  </si>
  <si>
    <t>Vermillion 138kV substation</t>
  </si>
  <si>
    <t>G864</t>
  </si>
  <si>
    <t>Reynolds Substation</t>
  </si>
  <si>
    <t>IP01</t>
  </si>
  <si>
    <t>McLean County #6, 69 kV, Line 6612</t>
  </si>
  <si>
    <t>G865</t>
  </si>
  <si>
    <t>Goodland Sub</t>
  </si>
  <si>
    <t>IP03</t>
  </si>
  <si>
    <t>McLean County #8 Line 1376</t>
  </si>
  <si>
    <t>IP04</t>
  </si>
  <si>
    <t>Mcean County #9 , 138 kV, Line 1382</t>
  </si>
  <si>
    <t>G991</t>
  </si>
  <si>
    <t>Harmony - Lansing 161kV</t>
  </si>
  <si>
    <t>IP08</t>
  </si>
  <si>
    <t>IP line 1382, 138 kV</t>
  </si>
  <si>
    <t>H026</t>
  </si>
  <si>
    <t>Cayuga - Frankfort 230kV</t>
  </si>
  <si>
    <t>J098</t>
  </si>
  <si>
    <t>MDU Ellendale-Tatanka 230 kV</t>
  </si>
  <si>
    <t>IP14</t>
  </si>
  <si>
    <t>IP17</t>
  </si>
  <si>
    <t>J119</t>
  </si>
  <si>
    <t>Pine River 69 kV Substation</t>
  </si>
  <si>
    <t>G951</t>
  </si>
  <si>
    <t>Sheridan County</t>
  </si>
  <si>
    <t>OTP Coal Creek - Harvey 230 kV</t>
  </si>
  <si>
    <t>J003</t>
  </si>
  <si>
    <t>132N, 105W, Section 23 NE 1/4</t>
  </si>
  <si>
    <t>G593</t>
  </si>
  <si>
    <t>Lakefield Junction - Triboji 161 kV</t>
  </si>
  <si>
    <t>J209</t>
  </si>
  <si>
    <t>Wishek - Tatanka 230 kV</t>
  </si>
  <si>
    <t>J243</t>
  </si>
  <si>
    <t>Lakefield - Triboji 161 kV</t>
  </si>
  <si>
    <t>J234</t>
  </si>
  <si>
    <t>Tittabawassee Substation</t>
  </si>
  <si>
    <t>G935</t>
  </si>
  <si>
    <t>DEM New London - Frankfort 230 kV</t>
  </si>
  <si>
    <t>J105</t>
  </si>
  <si>
    <t>East Paxton 138kV Substation</t>
  </si>
  <si>
    <t>G925</t>
  </si>
  <si>
    <t>DeWitt County</t>
  </si>
  <si>
    <t>Clinton - Brokaw 345kV</t>
  </si>
  <si>
    <t>G831</t>
  </si>
  <si>
    <t>Ellsboro - Lake Yankton 115 kV</t>
  </si>
  <si>
    <t>G879</t>
  </si>
  <si>
    <t>Lake Yankton - Ellsborough 115 kV</t>
  </si>
  <si>
    <t>H022</t>
  </si>
  <si>
    <t>OTP Sanborn 41.6 kV Substation</t>
  </si>
  <si>
    <t>J248</t>
  </si>
  <si>
    <t>East (ATC)</t>
  </si>
  <si>
    <t>Fox Plant 345kV Substation</t>
  </si>
  <si>
    <t>R56</t>
  </si>
  <si>
    <t>Audubon County</t>
  </si>
  <si>
    <t>Council Bluffs - Grimes 345 kV</t>
  </si>
  <si>
    <t>G594</t>
  </si>
  <si>
    <t>J214</t>
  </si>
  <si>
    <t>Plmouth - Lessburg 138kV</t>
  </si>
  <si>
    <t>G634</t>
  </si>
  <si>
    <t>Brookings Substation 115 kV</t>
  </si>
  <si>
    <t>G635</t>
  </si>
  <si>
    <t>OTP Toronto Substation</t>
  </si>
  <si>
    <t>J020</t>
  </si>
  <si>
    <t>SE corner of Hwy 12 &amp; CR 17 E of Crow River</t>
  </si>
  <si>
    <t>J021</t>
  </si>
  <si>
    <t>305 11th St. E. &amp; 1019 Armstrongs Ave. N.</t>
  </si>
  <si>
    <t>J022</t>
  </si>
  <si>
    <t>Point Beach Nuclear Plant Unit 1</t>
  </si>
  <si>
    <t>J023</t>
  </si>
  <si>
    <t>Point Beach Nuclear Plant Unit 2</t>
  </si>
  <si>
    <t>G964</t>
  </si>
  <si>
    <t>J025</t>
  </si>
  <si>
    <t>Macomb County</t>
  </si>
  <si>
    <t>Jewell - Spokane - St. Claire 120 kV</t>
  </si>
  <si>
    <t>H011</t>
  </si>
  <si>
    <t>Frankfort Corner 161kV Substation</t>
  </si>
  <si>
    <t>J045</t>
  </si>
  <si>
    <t>RockRiver - South Ridge 69 kV</t>
  </si>
  <si>
    <t>J028</t>
  </si>
  <si>
    <t>Attica - Lafayette 230 kV</t>
  </si>
  <si>
    <t>J095</t>
  </si>
  <si>
    <t>Hancock - Emery 161 kV</t>
  </si>
  <si>
    <t>J030</t>
  </si>
  <si>
    <t>J151</t>
  </si>
  <si>
    <t>Moody County</t>
  </si>
  <si>
    <t>J219</t>
  </si>
  <si>
    <t>Dayton - Judd 120kV</t>
  </si>
  <si>
    <t>J033</t>
  </si>
  <si>
    <t>1 pole north of sub, Alliant 69 kV line</t>
  </si>
  <si>
    <t>G778</t>
  </si>
  <si>
    <t>OTP Nashua Tintah - Wendell 41.6kV</t>
  </si>
  <si>
    <t>J035</t>
  </si>
  <si>
    <t>OTP Wahpeton 41.6 kV</t>
  </si>
  <si>
    <t>J086</t>
  </si>
  <si>
    <t>Willmar - Kerkhoven 115 kV</t>
  </si>
  <si>
    <t>J087</t>
  </si>
  <si>
    <t>Kandiyohi 69 kV substation</t>
  </si>
  <si>
    <t>G859</t>
  </si>
  <si>
    <t>Maple River 345 kV</t>
  </si>
  <si>
    <t>J027</t>
  </si>
  <si>
    <t>Willmar - Sunburg 69 kV</t>
  </si>
  <si>
    <t>J040</t>
  </si>
  <si>
    <t>115 kV T-line west of I39, south of S Hwy 29</t>
  </si>
  <si>
    <t>J041</t>
  </si>
  <si>
    <t>Wellsburg 161 kV Substation</t>
  </si>
  <si>
    <t>J042</t>
  </si>
  <si>
    <t>GRE Benton - Brainerd 230kV</t>
  </si>
  <si>
    <t>J043</t>
  </si>
  <si>
    <t>Carbon Tap 120 kV - Connecting to ITC at Jewel, St. Clair &amp; Spokane substations</t>
  </si>
  <si>
    <t>J077</t>
  </si>
  <si>
    <t>Big Stone Area</t>
  </si>
  <si>
    <t>OTP Winger 115kV Substation</t>
  </si>
  <si>
    <t>G875</t>
  </si>
  <si>
    <t>Kittson County</t>
  </si>
  <si>
    <t>Donaldson - Warsaw 115 kV</t>
  </si>
  <si>
    <t>J046</t>
  </si>
  <si>
    <t>AERG Duck Creek Plant</t>
  </si>
  <si>
    <t>J107</t>
  </si>
  <si>
    <t>CWLP Interstate Substation</t>
  </si>
  <si>
    <t>J123</t>
  </si>
  <si>
    <t>Prairie Island 345kV</t>
  </si>
  <si>
    <t>J147</t>
  </si>
  <si>
    <t>ATC 9-mile switching</t>
  </si>
  <si>
    <t>G614</t>
  </si>
  <si>
    <t>G640</t>
  </si>
  <si>
    <t>MP Long Prairie - Wing Rive 115kV</t>
  </si>
  <si>
    <t>J052</t>
  </si>
  <si>
    <t>Manning substation 138kV</t>
  </si>
  <si>
    <t>J053</t>
  </si>
  <si>
    <t>345kV/230kV near Whitestown Substation</t>
  </si>
  <si>
    <t>J224</t>
  </si>
  <si>
    <t>Stauton - Keller 69kV</t>
  </si>
  <si>
    <t>G873</t>
  </si>
  <si>
    <t>Kennedy - Donaldson 41.6 kV</t>
  </si>
  <si>
    <t>J269</t>
  </si>
  <si>
    <t>ATC Columbia 345 kV Substation</t>
  </si>
  <si>
    <t>G631</t>
  </si>
  <si>
    <t>Adrian - Adrian Tap 69 kV</t>
  </si>
  <si>
    <t>G632</t>
  </si>
  <si>
    <t>Magnolia - Worthington 69 kV</t>
  </si>
  <si>
    <t>G633</t>
  </si>
  <si>
    <t>ITC Midwest Elk - Magnolia 161 kV</t>
  </si>
  <si>
    <t>J060</t>
  </si>
  <si>
    <t>ATC line west of Indian lake</t>
  </si>
  <si>
    <t>G519</t>
  </si>
  <si>
    <t>Blackberry 230/115kV Substation</t>
  </si>
  <si>
    <t>J257</t>
  </si>
  <si>
    <t>NIPSCO Thayer - Schafer 138kV line</t>
  </si>
  <si>
    <t>G968</t>
  </si>
  <si>
    <t>Strandquist - Viking 115 kV</t>
  </si>
  <si>
    <t>J185</t>
  </si>
  <si>
    <t>Bauer - Rapson 345 kV</t>
  </si>
  <si>
    <t>J094</t>
  </si>
  <si>
    <t>Kewaunee - Shoto 138 kV</t>
  </si>
  <si>
    <t>J066</t>
  </si>
  <si>
    <t>Pine River 69kV Substation</t>
  </si>
  <si>
    <t>G680</t>
  </si>
  <si>
    <t>OTP Burr Jct - Toronto 115 kV</t>
  </si>
  <si>
    <t>J056</t>
  </si>
  <si>
    <t>Litchfield - Coldwater 138kV</t>
  </si>
  <si>
    <t>J069</t>
  </si>
  <si>
    <t>Tell City - Cloverpoint 138 kV</t>
  </si>
  <si>
    <t>J212</t>
  </si>
  <si>
    <t>GRE Coal Creek 230kV Substation</t>
  </si>
  <si>
    <t>J244</t>
  </si>
  <si>
    <t>Christian County</t>
  </si>
  <si>
    <t>AMIL Pawnee 345 kV Substation</t>
  </si>
  <si>
    <t>J182</t>
  </si>
  <si>
    <t>G681</t>
  </si>
  <si>
    <t>Walters - Albert Lea 69 kV</t>
  </si>
  <si>
    <t>J225</t>
  </si>
  <si>
    <t>Eaton County</t>
  </si>
  <si>
    <t>Charlotte - Delhi 115 kV</t>
  </si>
  <si>
    <t>J075</t>
  </si>
  <si>
    <t>Int FaS</t>
  </si>
  <si>
    <t>R64</t>
  </si>
  <si>
    <t>Victory Substation</t>
  </si>
  <si>
    <t>G962</t>
  </si>
  <si>
    <t>J193</t>
  </si>
  <si>
    <t>Tamarac 115 kV sub</t>
  </si>
  <si>
    <t>G904</t>
  </si>
  <si>
    <t>Rugby - Glenboro 230kV</t>
  </si>
  <si>
    <t>G771</t>
  </si>
  <si>
    <t>ITCM Adams - Hazleton 345 kV</t>
  </si>
  <si>
    <t>H041</t>
  </si>
  <si>
    <t>Buffalo Ridge 115 kV Substation</t>
  </si>
  <si>
    <t>G762</t>
  </si>
  <si>
    <t>G740</t>
  </si>
  <si>
    <t>Adams - Hazleton 345 kV</t>
  </si>
  <si>
    <t>J084</t>
  </si>
  <si>
    <t>Bloomington 69 kV Substation</t>
  </si>
  <si>
    <t>J109</t>
  </si>
  <si>
    <t>ATC Darlington - Hillman 138 kV</t>
  </si>
  <si>
    <t>J158</t>
  </si>
  <si>
    <t>Ameren Brokaw - Champaign 138kV</t>
  </si>
  <si>
    <t>J177</t>
  </si>
  <si>
    <t>Saint Croix County</t>
  </si>
  <si>
    <t>Pine Lake - Apple River 161kV</t>
  </si>
  <si>
    <t>G663</t>
  </si>
  <si>
    <t>Yankee 34.5kV Substation</t>
  </si>
  <si>
    <t>J089</t>
  </si>
  <si>
    <t>Warrick County</t>
  </si>
  <si>
    <t>Vectren Culley 138 kV substation</t>
  </si>
  <si>
    <t>G658</t>
  </si>
  <si>
    <t>Xel Westport 69 kV Substation</t>
  </si>
  <si>
    <t>J091</t>
  </si>
  <si>
    <t>ITCM Lime Creek 161 kV Substation</t>
  </si>
  <si>
    <t>G657</t>
  </si>
  <si>
    <t>Glenwood 69 kV sub</t>
  </si>
  <si>
    <t>J217</t>
  </si>
  <si>
    <t>North Randolph 69 kV Substation</t>
  </si>
  <si>
    <t>G638</t>
  </si>
  <si>
    <t>OTP Graceville - Morris 41 kV</t>
  </si>
  <si>
    <t>G843</t>
  </si>
  <si>
    <t>GRE Elmo - Miltona 115kV</t>
  </si>
  <si>
    <t>H101</t>
  </si>
  <si>
    <t>OTP Solway 115kV Substation</t>
  </si>
  <si>
    <t>J287</t>
  </si>
  <si>
    <t>FES-2013-JUL</t>
  </si>
  <si>
    <t>approx 12 east of ITC Midwest 161 kV Magnolia Substation</t>
  </si>
  <si>
    <t>J167</t>
  </si>
  <si>
    <t>Black Dog 115kV</t>
  </si>
  <si>
    <t>J240</t>
  </si>
  <si>
    <t>Vermillion County</t>
  </si>
  <si>
    <t>DEM Clinton - Cayuga 230 kV</t>
  </si>
  <si>
    <t>J311</t>
  </si>
  <si>
    <t>161 kV Maryville-Creston</t>
  </si>
  <si>
    <t>J1000</t>
  </si>
  <si>
    <t>Active</t>
  </si>
  <si>
    <t>DPP-2018-APR</t>
  </si>
  <si>
    <t>PHASE 3</t>
  </si>
  <si>
    <t>Nelson Dewey - Lancaster 138kV Line</t>
  </si>
  <si>
    <t>J215</t>
  </si>
  <si>
    <t>St. Joseph County</t>
  </si>
  <si>
    <t>Stillwell 345 kV</t>
  </si>
  <si>
    <t>J1002</t>
  </si>
  <si>
    <t>Waushara County</t>
  </si>
  <si>
    <t>Wautoma 138kV Switchyard</t>
  </si>
  <si>
    <t>J1003</t>
  </si>
  <si>
    <t>North Beaver Dam 69 kV Substation</t>
  </si>
  <si>
    <t>G491</t>
  </si>
  <si>
    <t>J247</t>
  </si>
  <si>
    <t>Sandusky 120 kV Substation</t>
  </si>
  <si>
    <t>J199</t>
  </si>
  <si>
    <t>Slate Substation via J132 Interconnection Facilities</t>
  </si>
  <si>
    <t>J1007</t>
  </si>
  <si>
    <t>Entergy Arkansas, LLC</t>
  </si>
  <si>
    <t>Crittenden County</t>
  </si>
  <si>
    <t>AR</t>
  </si>
  <si>
    <t>South</t>
  </si>
  <si>
    <t>Marion - Marked Tree 161kV Line Tap</t>
  </si>
  <si>
    <t>R57</t>
  </si>
  <si>
    <t>Victory 161 kV Substation</t>
  </si>
  <si>
    <t>J245</t>
  </si>
  <si>
    <t>ITC Thumb Loop</t>
  </si>
  <si>
    <t>J221</t>
  </si>
  <si>
    <t>Pine Lake - Apple River 161 kV</t>
  </si>
  <si>
    <t>J314</t>
  </si>
  <si>
    <t>FES-2013-DEC</t>
  </si>
  <si>
    <t>J315</t>
  </si>
  <si>
    <t>FES-20113-DEC</t>
  </si>
  <si>
    <t>ATC 138 kV Sunrise-Lakehead Tap</t>
  </si>
  <si>
    <t>J186</t>
  </si>
  <si>
    <t>Baker - Rapson 345kV Substation near Slate</t>
  </si>
  <si>
    <t>H048</t>
  </si>
  <si>
    <t>Xcel Paynesville 69 kV Substation</t>
  </si>
  <si>
    <t>H058</t>
  </si>
  <si>
    <t>Xcel Paynesville 69kV Substation</t>
  </si>
  <si>
    <t>J250</t>
  </si>
  <si>
    <t>FES-2012-SEP</t>
  </si>
  <si>
    <t>Prescott 345 kV Substation</t>
  </si>
  <si>
    <t>J155</t>
  </si>
  <si>
    <t>Xcel Milroy - Yellow Medicine 69kV</t>
  </si>
  <si>
    <t>J036</t>
  </si>
  <si>
    <t>Windom - Heron Lake 69 kV</t>
  </si>
  <si>
    <t>J254</t>
  </si>
  <si>
    <t>Brookings County - Lyon County 345 kV</t>
  </si>
  <si>
    <t>J318</t>
  </si>
  <si>
    <t>Prairie Power, Inc.</t>
  </si>
  <si>
    <t>Morgan County, Sangamon County</t>
  </si>
  <si>
    <t>SW corner of Berlin Tower Rd &amp; Huff Road</t>
  </si>
  <si>
    <t>J102</t>
  </si>
  <si>
    <t>Palisades Nuclear Power Plant switchyard</t>
  </si>
  <si>
    <t>G916</t>
  </si>
  <si>
    <t>OTP Harvey 230kV Substation</t>
  </si>
  <si>
    <t>J349</t>
  </si>
  <si>
    <t>Xcel Energy</t>
  </si>
  <si>
    <t>SE Corner of 137th ST &amp; 140th AV, Becker, MN</t>
  </si>
  <si>
    <t>J1022</t>
  </si>
  <si>
    <t>Central</t>
  </si>
  <si>
    <t>Weedman Substation 138kV Bus</t>
  </si>
  <si>
    <t>J054</t>
  </si>
  <si>
    <t>DEM Kokomo - Noblesville 230kV</t>
  </si>
  <si>
    <t>J268</t>
  </si>
  <si>
    <t>Genesee County</t>
  </si>
  <si>
    <t>FES-2013-JAN</t>
  </si>
  <si>
    <t>Thelford 345kV Substation</t>
  </si>
  <si>
    <t>J1025</t>
  </si>
  <si>
    <t>Ameren Transmission Company of Illinois</t>
  </si>
  <si>
    <t>Zachary - Maywood 345 kV Line Tap</t>
  </si>
  <si>
    <t>J1026</t>
  </si>
  <si>
    <t>Audrain County,Ralls County</t>
  </si>
  <si>
    <t>Maywood - Spencer Creek 345 kV Line Tap</t>
  </si>
  <si>
    <t>J1027</t>
  </si>
  <si>
    <t>Hoosier Energy</t>
  </si>
  <si>
    <t>Ratts 161 kV Substation</t>
  </si>
  <si>
    <t>J1028</t>
  </si>
  <si>
    <t>Ratts - Victory 161 kV Line Tap</t>
  </si>
  <si>
    <t>J355</t>
  </si>
  <si>
    <t>FES-2014-JUN</t>
  </si>
  <si>
    <t>Cooper-Atchison Co-Booneville 345 kV crosses Pony Creek-Rolling Hills 345 kV</t>
  </si>
  <si>
    <t>J357</t>
  </si>
  <si>
    <t>Woodbury County</t>
  </si>
  <si>
    <t>Neal North Plant</t>
  </si>
  <si>
    <t>J1030</t>
  </si>
  <si>
    <t>Entergy Texas, Inc.</t>
  </si>
  <si>
    <t>Poco - Menard 138kV Line Tao</t>
  </si>
  <si>
    <t>J358</t>
  </si>
  <si>
    <t>FES_2014-JUN</t>
  </si>
  <si>
    <t>J359</t>
  </si>
  <si>
    <t>J362</t>
  </si>
  <si>
    <t>DPS 161 kV bus</t>
  </si>
  <si>
    <t>J1034</t>
  </si>
  <si>
    <t>Stoddard County</t>
  </si>
  <si>
    <t>Stoddard - Morley 161kV Line Tap</t>
  </si>
  <si>
    <t>J363</t>
  </si>
  <si>
    <t>Pottawattamie County</t>
  </si>
  <si>
    <t>CBPS-Fallow Ave 345 kV line near Pony Creek 345 kV station</t>
  </si>
  <si>
    <t>J364</t>
  </si>
  <si>
    <t>Cooper-Atchison Co-Booneville 345 kV crosses CBPS Pony Creek-Rolling Hills-Madison Co 345 kV line</t>
  </si>
  <si>
    <t>J365</t>
  </si>
  <si>
    <t>CBPS-Fallow Av 345 kV near Pony Creek 345 kV Switching Station</t>
  </si>
  <si>
    <t>J366</t>
  </si>
  <si>
    <t>Overland Trail 161 kV bus</t>
  </si>
  <si>
    <t>J259</t>
  </si>
  <si>
    <t>Gwynneville 345 kV Substation</t>
  </si>
  <si>
    <t>J266</t>
  </si>
  <si>
    <t>OTP Big Stone Substation 345 kV</t>
  </si>
  <si>
    <t>J1040</t>
  </si>
  <si>
    <t>Montana-Dakota Utilities Co.</t>
  </si>
  <si>
    <t>Wishek Junction 230 kV Substation</t>
  </si>
  <si>
    <t>J092</t>
  </si>
  <si>
    <t>Scranton substation</t>
  </si>
  <si>
    <t>J1042</t>
  </si>
  <si>
    <t>North Lake Geneva 138kV Substation</t>
  </si>
  <si>
    <t>J1043</t>
  </si>
  <si>
    <t>Montcalm County</t>
  </si>
  <si>
    <t>Vergennes - Nelson Rd 345 kV Line Tap</t>
  </si>
  <si>
    <t>J118</t>
  </si>
  <si>
    <t>MEC Drager - Grand Junction 161 kV</t>
  </si>
  <si>
    <t>J1045</t>
  </si>
  <si>
    <t>Fenton - Chanarambie 115kV Line Tap</t>
  </si>
  <si>
    <t>Battery Storage</t>
  </si>
  <si>
    <t>BS Battery Storage</t>
  </si>
  <si>
    <t>G644</t>
  </si>
  <si>
    <t>GRE Morris Tap - Walden 115 kV</t>
  </si>
  <si>
    <t>J342</t>
  </si>
  <si>
    <t>345 kV substioin on Hazleton - Arnold line</t>
  </si>
  <si>
    <t>J267</t>
  </si>
  <si>
    <t>Karn - Garfield 138 kV line</t>
  </si>
  <si>
    <t>J322</t>
  </si>
  <si>
    <t>69 kV bus at Sacred Heart substation</t>
  </si>
  <si>
    <t>J345</t>
  </si>
  <si>
    <t>69 kV bus at Meriden Substation</t>
  </si>
  <si>
    <t>J1050</t>
  </si>
  <si>
    <t>Boone County,Hamilton County</t>
  </si>
  <si>
    <t>Doud Tap 161 kV Substation</t>
  </si>
  <si>
    <t>J367</t>
  </si>
  <si>
    <t>3 mi to 69 kV line ( XCEL switing and Vasa sub)</t>
  </si>
  <si>
    <t>R68</t>
  </si>
  <si>
    <t>MEC Webster 345 kV Substation</t>
  </si>
  <si>
    <t>G697</t>
  </si>
  <si>
    <t>OTP Pelican Rapid - Edge Tap 115 kV</t>
  </si>
  <si>
    <t>J294</t>
  </si>
  <si>
    <t>FES-2013-SEP</t>
  </si>
  <si>
    <t>Pulliam 138kV substation</t>
  </si>
  <si>
    <t>J1055</t>
  </si>
  <si>
    <t>Mason Substation 138 kV Bus</t>
  </si>
  <si>
    <t>J381</t>
  </si>
  <si>
    <t>DeSoto County</t>
  </si>
  <si>
    <t>MS</t>
  </si>
  <si>
    <t>FES-2014-AUG</t>
  </si>
  <si>
    <t>G948</t>
  </si>
  <si>
    <t>Sheldon (Obrien County sub) 345kV</t>
  </si>
  <si>
    <t>J1058</t>
  </si>
  <si>
    <t>Schahfer-St. John 345kV Line Tap</t>
  </si>
  <si>
    <t>R67</t>
  </si>
  <si>
    <t>Sheldon (Obrien county sub) 345 kV</t>
  </si>
  <si>
    <t>J106</t>
  </si>
  <si>
    <t>Sandusky County</t>
  </si>
  <si>
    <t>J057/J106</t>
  </si>
  <si>
    <t>Freemont 138kV Substation</t>
  </si>
  <si>
    <t>J1060</t>
  </si>
  <si>
    <t>St. Francis County</t>
  </si>
  <si>
    <t>West Memphis - Keo 500 kV Line Tap</t>
  </si>
  <si>
    <t>G829</t>
  </si>
  <si>
    <t>Split Rock 115kV Substation</t>
  </si>
  <si>
    <t>J1062</t>
  </si>
  <si>
    <t>Majestic - Lemoyne 345 kV Line Tap</t>
  </si>
  <si>
    <t>J1063</t>
  </si>
  <si>
    <t>Duke Energy</t>
  </si>
  <si>
    <t>New London - Frankfort 230kV Line Tap</t>
  </si>
  <si>
    <t>H016</t>
  </si>
  <si>
    <t>J184</t>
  </si>
  <si>
    <t>Split Rock Substation 115kV</t>
  </si>
  <si>
    <t>J326</t>
  </si>
  <si>
    <t>FES-2014-MAR</t>
  </si>
  <si>
    <t>J1067</t>
  </si>
  <si>
    <t>Jasper County,Pulaski County</t>
  </si>
  <si>
    <t>Reynolds - Burr Oak 345kV Line</t>
  </si>
  <si>
    <t>G636</t>
  </si>
  <si>
    <t>GRE Benson - Swift Falls 69kV</t>
  </si>
  <si>
    <t>J1069</t>
  </si>
  <si>
    <t>Reynolds 345kV Substation</t>
  </si>
  <si>
    <t>J379</t>
  </si>
  <si>
    <t>115 kV line tap in Lee County</t>
  </si>
  <si>
    <t>J380</t>
  </si>
  <si>
    <t>J1071</t>
  </si>
  <si>
    <t>Donaldson 138 kV Substation</t>
  </si>
  <si>
    <t>J1072</t>
  </si>
  <si>
    <t>J272</t>
  </si>
  <si>
    <t>Parnell - Poweshiek 161 kV</t>
  </si>
  <si>
    <t>J1074</t>
  </si>
  <si>
    <t>Francisco 138 kV sub</t>
  </si>
  <si>
    <t>J273</t>
  </si>
  <si>
    <t>FES-2013-APR</t>
  </si>
  <si>
    <t>Bloomington - Decatur 138 kV line</t>
  </si>
  <si>
    <t>J1076</t>
  </si>
  <si>
    <t>Entergy Louisiana, LLC</t>
  </si>
  <si>
    <t>St. James Parish</t>
  </si>
  <si>
    <t>Vacherie Sub 230 kV Substation</t>
  </si>
  <si>
    <t>J393</t>
  </si>
  <si>
    <t>Arkansas County</t>
  </si>
  <si>
    <t>FES-2014-SEP</t>
  </si>
  <si>
    <t>J283</t>
  </si>
  <si>
    <t>FES-2013-JUN</t>
  </si>
  <si>
    <t>Heron Lake - Storden 69kV</t>
  </si>
  <si>
    <t>J356</t>
  </si>
  <si>
    <t>DPP-2014-AUG</t>
  </si>
  <si>
    <t>Bondurant 161 kV bus</t>
  </si>
  <si>
    <t>J360</t>
  </si>
  <si>
    <t>Riverside Generating Station 69 kV bus</t>
  </si>
  <si>
    <t>J361</t>
  </si>
  <si>
    <t>CBPS 69 kV bus</t>
  </si>
  <si>
    <t>J280</t>
  </si>
  <si>
    <t>J398</t>
  </si>
  <si>
    <t>National 138 kV Substation</t>
  </si>
  <si>
    <t>J253</t>
  </si>
  <si>
    <t>SPA Parked</t>
  </si>
  <si>
    <t>J4 - Sioux City 69 kV</t>
  </si>
  <si>
    <t>J1084</t>
  </si>
  <si>
    <t>Rock Creek 345 kV Substation</t>
  </si>
  <si>
    <t>G821</t>
  </si>
  <si>
    <t>J156</t>
  </si>
  <si>
    <t>NIPSCO Burr Oak 138kV Substation</t>
  </si>
  <si>
    <t>J1087</t>
  </si>
  <si>
    <t>Miner - Kelso 161 kV Line Tap</t>
  </si>
  <si>
    <t>J284</t>
  </si>
  <si>
    <t>Proposed Hampton Corner 345kV substation</t>
  </si>
  <si>
    <t>J286</t>
  </si>
  <si>
    <t>Audubon County, Guthrie County</t>
  </si>
  <si>
    <t>MEC Eclipse 345 kV Substation</t>
  </si>
  <si>
    <t>J305</t>
  </si>
  <si>
    <t>J427</t>
  </si>
  <si>
    <t>155 Town Line Road, Gaylord, MI</t>
  </si>
  <si>
    <t>CT Combined-Combustion ? Turbine Part</t>
  </si>
  <si>
    <t>G939</t>
  </si>
  <si>
    <t>OTP Big Stone 230 kV Substation</t>
  </si>
  <si>
    <t>J1092</t>
  </si>
  <si>
    <t>Three Lakes 115 kV Substation</t>
  </si>
  <si>
    <t>J377</t>
  </si>
  <si>
    <t>Bradley County</t>
  </si>
  <si>
    <t>MISO 115kV line in Zone 8 serving EAI Arkansas</t>
  </si>
  <si>
    <t>J1094</t>
  </si>
  <si>
    <t>Prest 138kV Switching Station</t>
  </si>
  <si>
    <t>J271</t>
  </si>
  <si>
    <t>Renaissance Energy Facility</t>
  </si>
  <si>
    <t>J1096</t>
  </si>
  <si>
    <t>Saline County</t>
  </si>
  <si>
    <t>Norris City North - Muddy 138 kV Line</t>
  </si>
  <si>
    <t>G775</t>
  </si>
  <si>
    <t>Niota - Macomb 138 kV</t>
  </si>
  <si>
    <t>G759</t>
  </si>
  <si>
    <t>Dotson 69kV Substation</t>
  </si>
  <si>
    <t>J097</t>
  </si>
  <si>
    <t>Des Moines County</t>
  </si>
  <si>
    <t>ITC Midwest Denmark - Newport 161kV</t>
  </si>
  <si>
    <t>J110</t>
  </si>
  <si>
    <t>MDU 41.6 kV transmission line at Glen Ullin between switches 6315 and 6071</t>
  </si>
  <si>
    <t>G812</t>
  </si>
  <si>
    <t>SPA-2013-AUG</t>
  </si>
  <si>
    <t>GRE Swift Falls - Gilchrest 69kV</t>
  </si>
  <si>
    <t>J1101</t>
  </si>
  <si>
    <t>Kewaunee 138kV Substation</t>
  </si>
  <si>
    <t>J1102</t>
  </si>
  <si>
    <t>Fogarty 138 kV Substation</t>
  </si>
  <si>
    <t>J433</t>
  </si>
  <si>
    <t>Union County</t>
  </si>
  <si>
    <t>500 kV bus at El Dorado substation</t>
  </si>
  <si>
    <t>J295</t>
  </si>
  <si>
    <t>Xcel's 69kV Lyon County Substation</t>
  </si>
  <si>
    <t>J281</t>
  </si>
  <si>
    <t>Cosmo-Harvest Wind 120 kV circuit near Cosmo subst</t>
  </si>
  <si>
    <t>J282</t>
  </si>
  <si>
    <t>Cosmo-Harvest Wind 120kV circuit near Cosmo sub</t>
  </si>
  <si>
    <t>J1107</t>
  </si>
  <si>
    <t>Cape Girardeau County</t>
  </si>
  <si>
    <t>Kelso - Lutesville 345 kV Line Tap</t>
  </si>
  <si>
    <t>J068</t>
  </si>
  <si>
    <t>ITCM Triboji - Wisdom 161kV</t>
  </si>
  <si>
    <t>J026</t>
  </si>
  <si>
    <t>Adams 161 kV Substation</t>
  </si>
  <si>
    <t>J350</t>
  </si>
  <si>
    <t>Chicot County</t>
  </si>
  <si>
    <t>Lake Village Bagby 115 kV Substation</t>
  </si>
  <si>
    <t>J1110</t>
  </si>
  <si>
    <t>North Austin 161 kV Substation</t>
  </si>
  <si>
    <t>G520</t>
  </si>
  <si>
    <t>J386</t>
  </si>
  <si>
    <t>Lonoke County</t>
  </si>
  <si>
    <t>115 kV England Substation</t>
  </si>
  <si>
    <t>J389</t>
  </si>
  <si>
    <t>CA Combined-Cycle - Steam Part</t>
  </si>
  <si>
    <t>J317</t>
  </si>
  <si>
    <t>Empire substation</t>
  </si>
  <si>
    <t>J1115</t>
  </si>
  <si>
    <t>Latham - Oreana 345kV Line</t>
  </si>
  <si>
    <t>J307</t>
  </si>
  <si>
    <t>J265</t>
  </si>
  <si>
    <t>3 miles SE of Toluca, IL</t>
  </si>
  <si>
    <t>J423</t>
  </si>
  <si>
    <t>Trenton Channel Power Plant</t>
  </si>
  <si>
    <t>J424</t>
  </si>
  <si>
    <t>J112</t>
  </si>
  <si>
    <t>Utica - Lewiston 69 kV</t>
  </si>
  <si>
    <t>J300</t>
  </si>
  <si>
    <t>Mackinac County</t>
  </si>
  <si>
    <t>Existing Pine River Substation</t>
  </si>
  <si>
    <t>G390</t>
  </si>
  <si>
    <t>G531</t>
  </si>
  <si>
    <t>GRE Stanton Station</t>
  </si>
  <si>
    <t>J370</t>
  </si>
  <si>
    <t>Cash-Newport AB 161 kV line</t>
  </si>
  <si>
    <t>J1124</t>
  </si>
  <si>
    <t>Byron 345kV Substation</t>
  </si>
  <si>
    <t>J1125</t>
  </si>
  <si>
    <t>Cross County</t>
  </si>
  <si>
    <t>Wynne South - Wynne East AECC 161 kV Line Tap</t>
  </si>
  <si>
    <t>J297</t>
  </si>
  <si>
    <t>on 345kV O'Brien to Webster Line</t>
  </si>
  <si>
    <t>J409</t>
  </si>
  <si>
    <t>Hazelton to Windsor 161 kV line</t>
  </si>
  <si>
    <t>J252</t>
  </si>
  <si>
    <t>Audobon 69 kV Substation</t>
  </si>
  <si>
    <t>J332</t>
  </si>
  <si>
    <t>Point Substation</t>
  </si>
  <si>
    <t>J150</t>
  </si>
  <si>
    <t>MDU Stanely 115 kV</t>
  </si>
  <si>
    <t>J261</t>
  </si>
  <si>
    <t>Linden - Crawfordsville 138 kV</t>
  </si>
  <si>
    <t>J1131</t>
  </si>
  <si>
    <t>Sub 56 Davenport 161 kV Substation</t>
  </si>
  <si>
    <t>J1132</t>
  </si>
  <si>
    <t>Creston East 69 kV Substation</t>
  </si>
  <si>
    <t>J323</t>
  </si>
  <si>
    <t>CLECO Corporation</t>
  </si>
  <si>
    <t>St. Mary</t>
  </si>
  <si>
    <t>Ivanhoe Substation</t>
  </si>
  <si>
    <t>J260</t>
  </si>
  <si>
    <t>J1135</t>
  </si>
  <si>
    <t>Huntwoods 69 kV substation</t>
  </si>
  <si>
    <t>J296</t>
  </si>
  <si>
    <t>J335</t>
  </si>
  <si>
    <t>WPS Forest Junction 345 kV substation</t>
  </si>
  <si>
    <t>J336</t>
  </si>
  <si>
    <t>WPS Forest Junciton 345 kV substation</t>
  </si>
  <si>
    <t>J1139</t>
  </si>
  <si>
    <t>Champaign County</t>
  </si>
  <si>
    <t>Sidney Substation 138 kV Bus</t>
  </si>
  <si>
    <t>J337</t>
  </si>
  <si>
    <t>North Appleton - Fitzgerald 345 kV line</t>
  </si>
  <si>
    <t>J338</t>
  </si>
  <si>
    <t>North Appleton - Fitzgerald 345 kV lin e</t>
  </si>
  <si>
    <t>G817</t>
  </si>
  <si>
    <t>SPA-2012-AUG</t>
  </si>
  <si>
    <t>MRES Elbow Lake - Brandon 115kV</t>
  </si>
  <si>
    <t>J1142</t>
  </si>
  <si>
    <t>Vacherie 230kV Substation</t>
  </si>
  <si>
    <t>J425</t>
  </si>
  <si>
    <t>St. Charles Parish</t>
  </si>
  <si>
    <t>FES-2014-DEC</t>
  </si>
  <si>
    <t>Waterford 230 kV substation</t>
  </si>
  <si>
    <t>J1144</t>
  </si>
  <si>
    <t>Cooperative Energy</t>
  </si>
  <si>
    <t>Covington County,Lamar County</t>
  </si>
  <si>
    <t>Moselle - Columbia 161kV Line Tap</t>
  </si>
  <si>
    <t>J1145</t>
  </si>
  <si>
    <t>Overton - (McCrede) - Montgomery 345 kV Line Tap</t>
  </si>
  <si>
    <t>J1146</t>
  </si>
  <si>
    <t>Mississippi County</t>
  </si>
  <si>
    <t>San Souci 500 kV Substation</t>
  </si>
  <si>
    <t>J452</t>
  </si>
  <si>
    <t>J293</t>
  </si>
  <si>
    <t>DPP-2014-FEB</t>
  </si>
  <si>
    <t>Fox River 345 kV substation</t>
  </si>
  <si>
    <t>J480</t>
  </si>
  <si>
    <t>FES-2015-SEP</t>
  </si>
  <si>
    <t>Entergy Grimes 345 kV Substation (BUSNUMBER 334028)</t>
  </si>
  <si>
    <t>G818</t>
  </si>
  <si>
    <t>MRES Grant Co. - Morris 115 kV</t>
  </si>
  <si>
    <t>J251</t>
  </si>
  <si>
    <t>OTP 41.6 kV Oberon Substation</t>
  </si>
  <si>
    <t>J417</t>
  </si>
  <si>
    <t>Calcasieu</t>
  </si>
  <si>
    <t>Entergy 230 kV Graywood substation Big Lake Road</t>
  </si>
  <si>
    <t>J1152</t>
  </si>
  <si>
    <t>Hancock County,Shelby County</t>
  </si>
  <si>
    <t>Gwynneville - Sunnyside 345 kV Line Tap</t>
  </si>
  <si>
    <t>J1153</t>
  </si>
  <si>
    <t>Holland 138 kV Substation</t>
  </si>
  <si>
    <t>J1154</t>
  </si>
  <si>
    <t>Jefferson 138 kV Substation</t>
  </si>
  <si>
    <t>J1155</t>
  </si>
  <si>
    <t>Driver 230 kV Substation</t>
  </si>
  <si>
    <t>J309</t>
  </si>
  <si>
    <t>Xcel Yellow Medicine - Minnesota Valley 69 kV line</t>
  </si>
  <si>
    <t>J346</t>
  </si>
  <si>
    <t>161 Maryville-Clarinda line</t>
  </si>
  <si>
    <t>J1158</t>
  </si>
  <si>
    <t>Vacherie 230 kV Substation</t>
  </si>
  <si>
    <t>J347</t>
  </si>
  <si>
    <t>Craighead County</t>
  </si>
  <si>
    <t>J303</t>
  </si>
  <si>
    <t>Xcel Hadley 69 kV Substation</t>
  </si>
  <si>
    <t>J421</t>
  </si>
  <si>
    <t>Enrico Fermi Energy Center</t>
  </si>
  <si>
    <t>J422</t>
  </si>
  <si>
    <t>Greenwood Energy Center</t>
  </si>
  <si>
    <t>J509</t>
  </si>
  <si>
    <t>FES-2015-NOV</t>
  </si>
  <si>
    <t>Ellendale Township 129N, Range 63W</t>
  </si>
  <si>
    <t>J331</t>
  </si>
  <si>
    <t>New Entergy Michigan Substation</t>
  </si>
  <si>
    <t>J1164</t>
  </si>
  <si>
    <t>Magnolia 161 kV Substation</t>
  </si>
  <si>
    <t>J341</t>
  </si>
  <si>
    <t>J352</t>
  </si>
  <si>
    <t>J353</t>
  </si>
  <si>
    <t>J378</t>
  </si>
  <si>
    <t>SPA-2014-NOV</t>
  </si>
  <si>
    <t>Lonoke East 115 kV substation</t>
  </si>
  <si>
    <t>J1169</t>
  </si>
  <si>
    <t>McCook County</t>
  </si>
  <si>
    <t>Grant 115 kV Substation</t>
  </si>
  <si>
    <t>J288</t>
  </si>
  <si>
    <t>Kandiyohi County, Meeker County</t>
  </si>
  <si>
    <t>Atwater-Grove City 69kV line 0.8 miles no of GRE Atwater Sub</t>
  </si>
  <si>
    <t>J532</t>
  </si>
  <si>
    <t>Cass County,Montgomery County</t>
  </si>
  <si>
    <t>Red Oak â€“ Coburg 69kV Line</t>
  </si>
  <si>
    <t>J1171</t>
  </si>
  <si>
    <t>Butternut 138 kV Substation</t>
  </si>
  <si>
    <t>J1172</t>
  </si>
  <si>
    <t>Dort - Garfield 138 kV Line Tap</t>
  </si>
  <si>
    <t>J383</t>
  </si>
  <si>
    <t>CS Combined-Cycle Single Shaft - Combustion turbine and steam turbine share a single generator</t>
  </si>
  <si>
    <t>J1174</t>
  </si>
  <si>
    <t>Ledyard - Colby 345 kV Line Tap</t>
  </si>
  <si>
    <t>J1175</t>
  </si>
  <si>
    <t>Ledyard - Colby 345kV Line Tap</t>
  </si>
  <si>
    <t>J404</t>
  </si>
  <si>
    <t>Jefferson Parish</t>
  </si>
  <si>
    <t>One miles south of EES Nine Mile Point substation in Bridge City</t>
  </si>
  <si>
    <t>G359</t>
  </si>
  <si>
    <t>MDU 230 kV system near Ellendale</t>
  </si>
  <si>
    <t>J1178</t>
  </si>
  <si>
    <t>Oneida 138 kV Substation</t>
  </si>
  <si>
    <t>G867</t>
  </si>
  <si>
    <t>Fermi Nuclear Plant</t>
  </si>
  <si>
    <t>J430</t>
  </si>
  <si>
    <t>FES-2015-JAN</t>
  </si>
  <si>
    <t>ATC 69kV Sawyer line</t>
  </si>
  <si>
    <t>J1180</t>
  </si>
  <si>
    <t>Clark County</t>
  </si>
  <si>
    <t>Casey West - Sullivan 345 kV Line</t>
  </si>
  <si>
    <t>J1181</t>
  </si>
  <si>
    <t>Chickasaw County</t>
  </si>
  <si>
    <t>Hazleton - Mitchell county 345 kV line</t>
  </si>
  <si>
    <t>J1182</t>
  </si>
  <si>
    <t>Zachary Substation 345 kV Bus</t>
  </si>
  <si>
    <t>J1183</t>
  </si>
  <si>
    <t>Heritage Garden substation</t>
  </si>
  <si>
    <t>J1184</t>
  </si>
  <si>
    <t>Washington Parish</t>
  </si>
  <si>
    <t>Lagen Holton-Franklinton 115kV Line Tap</t>
  </si>
  <si>
    <t>J330</t>
  </si>
  <si>
    <t>Tracy - Walnut Grove 69 kV</t>
  </si>
  <si>
    <t>J402</t>
  </si>
  <si>
    <t>Orleans Parish</t>
  </si>
  <si>
    <t>J462</t>
  </si>
  <si>
    <t>FES-JUN-2015</t>
  </si>
  <si>
    <t>J1188</t>
  </si>
  <si>
    <t>Sheepskin 69 kV Substation</t>
  </si>
  <si>
    <t>J1189</t>
  </si>
  <si>
    <t>Duke Energy Indiana</t>
  </si>
  <si>
    <t>Brown County,Martin County</t>
  </si>
  <si>
    <t>Crane Solar 69kV Substation</t>
  </si>
  <si>
    <t>J463</t>
  </si>
  <si>
    <t>FES-2015-JUN</t>
  </si>
  <si>
    <t>J1190</t>
  </si>
  <si>
    <t>DPP-2019-Cycle</t>
  </si>
  <si>
    <t>PHASE 1</t>
  </si>
  <si>
    <t>Calamus East 161 kV Substation</t>
  </si>
  <si>
    <t>J1191</t>
  </si>
  <si>
    <t>City of Columbia, MO</t>
  </si>
  <si>
    <t>Bolstad 69 kV Substation</t>
  </si>
  <si>
    <t>J1192</t>
  </si>
  <si>
    <t>PHASE 2</t>
  </si>
  <si>
    <t>Oneida 138kV Substation</t>
  </si>
  <si>
    <t>J464</t>
  </si>
  <si>
    <t>St. Tammany Parish</t>
  </si>
  <si>
    <t>J1194</t>
  </si>
  <si>
    <t>Midland County,Saginaw County</t>
  </si>
  <si>
    <t>Murphy 138 kV Substation</t>
  </si>
  <si>
    <t>J465</t>
  </si>
  <si>
    <t>St. Mary Parish</t>
  </si>
  <si>
    <t>North Bend 138 kV Substation</t>
  </si>
  <si>
    <t>J1196</t>
  </si>
  <si>
    <t>Greenwood - Rapson (Banner) 345 kV Line Tap</t>
  </si>
  <si>
    <t>J1197</t>
  </si>
  <si>
    <t>LaSalle County</t>
  </si>
  <si>
    <t>Oglesby 138kV Substation</t>
  </si>
  <si>
    <t>J1198</t>
  </si>
  <si>
    <t>Newton 345kV Substation</t>
  </si>
  <si>
    <t>Hybrid</t>
  </si>
  <si>
    <t>Solar/Battery</t>
  </si>
  <si>
    <t>J1199</t>
  </si>
  <si>
    <t>Duck Creek 345kV Substation</t>
  </si>
  <si>
    <t>J277</t>
  </si>
  <si>
    <t>Schaffer Substation</t>
  </si>
  <si>
    <t>J1200</t>
  </si>
  <si>
    <t>Hennepin 138kV Substation</t>
  </si>
  <si>
    <t>J1201</t>
  </si>
  <si>
    <t>Coffeen 345kV Substation</t>
  </si>
  <si>
    <t>J1202</t>
  </si>
  <si>
    <t>Baldwin Plant 345kV Switchyard - Baldwin Unit 2</t>
  </si>
  <si>
    <t>J1203</t>
  </si>
  <si>
    <t>Thetford 345kV Substation</t>
  </si>
  <si>
    <t>J1204</t>
  </si>
  <si>
    <t>Cumberland County</t>
  </si>
  <si>
    <t>Casey West 345kV Substation</t>
  </si>
  <si>
    <t>J1205</t>
  </si>
  <si>
    <t>Allen Parish,Assumption Parish</t>
  </si>
  <si>
    <t>Centennial - West Bay 138kV Line</t>
  </si>
  <si>
    <t>J408</t>
  </si>
  <si>
    <t>Banner 345 kV substation</t>
  </si>
  <si>
    <t>J1207</t>
  </si>
  <si>
    <t>Branch County</t>
  </si>
  <si>
    <t>Newton 138kV Substation</t>
  </si>
  <si>
    <t>J1208</t>
  </si>
  <si>
    <t>Muddy - Crab Orchard 138 kV line</t>
  </si>
  <si>
    <t>J1209</t>
  </si>
  <si>
    <t>Muddy - Crab Orchard 138kV Line</t>
  </si>
  <si>
    <t>J236</t>
  </si>
  <si>
    <t>NIPSCO Reynolds 345/765 kV Substation</t>
  </si>
  <si>
    <t>High Voltage DC</t>
  </si>
  <si>
    <t>J1210</t>
  </si>
  <si>
    <t>Iosco County</t>
  </si>
  <si>
    <t>Whittemore - Twining 138kV Line</t>
  </si>
  <si>
    <t>J471</t>
  </si>
  <si>
    <t>ITC 120 kV Dayton substation</t>
  </si>
  <si>
    <t>J1212</t>
  </si>
  <si>
    <t>Chanarambie-Ellsborough 115kV Line</t>
  </si>
  <si>
    <t>J1213</t>
  </si>
  <si>
    <t>Iron County</t>
  </si>
  <si>
    <t>Taum Sauk 138kV Switchyard, Bus 1 &amp; 2</t>
  </si>
  <si>
    <t>Hydroelectric</t>
  </si>
  <si>
    <t>J1214</t>
  </si>
  <si>
    <t>Rockdale 345 kV Substation</t>
  </si>
  <si>
    <t>J1215</t>
  </si>
  <si>
    <t>Stuttgart Ricuskey - Woodward 230 kV</t>
  </si>
  <si>
    <t>J1216</t>
  </si>
  <si>
    <t>Ashley 138 kV Substation</t>
  </si>
  <si>
    <t>J1217</t>
  </si>
  <si>
    <t>St. Landry Parish</t>
  </si>
  <si>
    <t>Ville Platte - West Fork 230 kV Line Tap</t>
  </si>
  <si>
    <t>J1218</t>
  </si>
  <si>
    <t>Sub 92 345 kV</t>
  </si>
  <si>
    <t>J1219</t>
  </si>
  <si>
    <t>Tangipahoa Parish</t>
  </si>
  <si>
    <t>Chicken Farm - Amite 115 kV Line</t>
  </si>
  <si>
    <t>J122</t>
  </si>
  <si>
    <t>adjacent to Rapson Rd, N. Finkel Rd and Lection Line Rd</t>
  </si>
  <si>
    <t>G628</t>
  </si>
  <si>
    <t>SPA-2013-MAR</t>
  </si>
  <si>
    <t>ITC Midwest Comfrey - Mountain Lake 69 kV</t>
  </si>
  <si>
    <t>J1221</t>
  </si>
  <si>
    <t>Wadena County</t>
  </si>
  <si>
    <t>Wing River- Riverton 230kV line</t>
  </si>
  <si>
    <t>J1222</t>
  </si>
  <si>
    <t>Ralls County</t>
  </si>
  <si>
    <t>Spencer Creek 345 kV Substation</t>
  </si>
  <si>
    <t>J1223</t>
  </si>
  <si>
    <t>Entergy Mississippi, LLC</t>
  </si>
  <si>
    <t>Colonial Pipeline  - Kentwood 115 kV Line</t>
  </si>
  <si>
    <t>J1224</t>
  </si>
  <si>
    <t>Majestic - Milan 345 kV Line Tap</t>
  </si>
  <si>
    <t>J1225</t>
  </si>
  <si>
    <t>Ashley-Turkey Hill Line 1482, between the Okawville and North Nashville substations</t>
  </si>
  <si>
    <t>J1226</t>
  </si>
  <si>
    <t>Morocco 345 kV Substation</t>
  </si>
  <si>
    <t>J1227</t>
  </si>
  <si>
    <t>Spencer County</t>
  </si>
  <si>
    <t>Dubois - FB Culley 138 kV Line Tap</t>
  </si>
  <si>
    <t>J420</t>
  </si>
  <si>
    <t>Eight miles northeast of Ann Arbor, MI</t>
  </si>
  <si>
    <t>J1229</t>
  </si>
  <si>
    <t>Sub 92 345 kV Substation</t>
  </si>
  <si>
    <t>J428</t>
  </si>
  <si>
    <t>Bill Hill 138 kV substation</t>
  </si>
  <si>
    <t>J1230</t>
  </si>
  <si>
    <t>J1231</t>
  </si>
  <si>
    <t>Barkley - Caldwell 161kV Line</t>
  </si>
  <si>
    <t>J1232</t>
  </si>
  <si>
    <t>Chesterville - Mattoon West 138kV Line</t>
  </si>
  <si>
    <t>J1233</t>
  </si>
  <si>
    <t>Cato 138 kV Substation</t>
  </si>
  <si>
    <t>J1234</t>
  </si>
  <si>
    <t>Edwardsport - Washington Mun, Linton 138kV Line</t>
  </si>
  <si>
    <t>J1235</t>
  </si>
  <si>
    <t>J692</t>
  </si>
  <si>
    <t>Allen Parish</t>
  </si>
  <si>
    <t>FES-2016-JULY</t>
  </si>
  <si>
    <t>J693</t>
  </si>
  <si>
    <t>Jefferson Davis Parish</t>
  </si>
  <si>
    <t>J694</t>
  </si>
  <si>
    <t>Iberia Parish</t>
  </si>
  <si>
    <t>J1239</t>
  </si>
  <si>
    <t>Ouachita Parish</t>
  </si>
  <si>
    <t>Rilla 115 kV Substation</t>
  </si>
  <si>
    <t>J487</t>
  </si>
  <si>
    <t>San Jacinto County</t>
  </si>
  <si>
    <t>San Jacinto 230kV Substation</t>
  </si>
  <si>
    <t>J413</t>
  </si>
  <si>
    <t>J1241</t>
  </si>
  <si>
    <t>West Mt Vernon - Xenia 345kV Line</t>
  </si>
  <si>
    <t>J1242</t>
  </si>
  <si>
    <t>External NRIS</t>
  </si>
  <si>
    <t>Hamilton Line 796 Tap to Audrian 69kV Line</t>
  </si>
  <si>
    <t>J1243</t>
  </si>
  <si>
    <t>Macomb West #2 - Blandlnsville Tap 69kV Line</t>
  </si>
  <si>
    <t>J1244</t>
  </si>
  <si>
    <t>Winona - Toivola - Portage Tap - Atlantic Mine 69kV Line</t>
  </si>
  <si>
    <t>J470</t>
  </si>
  <si>
    <t>FES-2015-JUL</t>
  </si>
  <si>
    <t>J1246</t>
  </si>
  <si>
    <t>Iberville Parish</t>
  </si>
  <si>
    <t>Bayou Labutte 500kV Substation</t>
  </si>
  <si>
    <t>J1247</t>
  </si>
  <si>
    <t>St. Mary,St. Mary Parish</t>
  </si>
  <si>
    <t>Ivanhoe 138kV Substation</t>
  </si>
  <si>
    <t>J1248</t>
  </si>
  <si>
    <t>Marshall - Black Stone 138 kV line</t>
  </si>
  <si>
    <t>J1249</t>
  </si>
  <si>
    <t>Lamar County</t>
  </si>
  <si>
    <t>Morrow 161 kV Substation</t>
  </si>
  <si>
    <t>J403</t>
  </si>
  <si>
    <t>J410</t>
  </si>
  <si>
    <t>Hazelton 345 kV substation</t>
  </si>
  <si>
    <t>J1251</t>
  </si>
  <si>
    <t>Arnold - Perkins 138 kV Line Tap</t>
  </si>
  <si>
    <t>J565</t>
  </si>
  <si>
    <t>Concordia Parish</t>
  </si>
  <si>
    <t>J1253</t>
  </si>
  <si>
    <t>South Fond Du Lac to Fitzgerald 345 kV line</t>
  </si>
  <si>
    <t>J1254</t>
  </si>
  <si>
    <t>Merom - Gibson - Wheatland 345kV Line</t>
  </si>
  <si>
    <t>J1255</t>
  </si>
  <si>
    <t>Ionia County</t>
  </si>
  <si>
    <t>Marquette - Vergennes 138 kV Line Tap</t>
  </si>
  <si>
    <t>J568</t>
  </si>
  <si>
    <t>Calcasieu Parish</t>
  </si>
  <si>
    <t>J1257</t>
  </si>
  <si>
    <t>J1258</t>
  </si>
  <si>
    <t>KEO EHV 500 kV Substation</t>
  </si>
  <si>
    <t>J388</t>
  </si>
  <si>
    <t>345 kV Ameren line at Vermilion Power Plant</t>
  </si>
  <si>
    <t>J368</t>
  </si>
  <si>
    <t>J369</t>
  </si>
  <si>
    <t>J375</t>
  </si>
  <si>
    <t>Gibson City South Substation 138 kV</t>
  </si>
  <si>
    <t>J1262</t>
  </si>
  <si>
    <t>Waterman 120kV Substation</t>
  </si>
  <si>
    <t>J1263</t>
  </si>
  <si>
    <t>Casey  - Kansas West 345kV Line</t>
  </si>
  <si>
    <t>J664</t>
  </si>
  <si>
    <t>Avoyelles Parish</t>
  </si>
  <si>
    <t>J1265</t>
  </si>
  <si>
    <t>LaGrange County</t>
  </si>
  <si>
    <t>Wolcottville - South Milford 69kV Line</t>
  </si>
  <si>
    <t>J1266</t>
  </si>
  <si>
    <t>Kinmundy - Salem 138kV Line</t>
  </si>
  <si>
    <t>J684</t>
  </si>
  <si>
    <t>Pulaski County</t>
  </si>
  <si>
    <t>J1268</t>
  </si>
  <si>
    <t>Pike - Troy 161kV Line</t>
  </si>
  <si>
    <t>J1269</t>
  </si>
  <si>
    <t>Elliott 69kV Substation</t>
  </si>
  <si>
    <t>J461</t>
  </si>
  <si>
    <t>J1270</t>
  </si>
  <si>
    <t>Kossuth - O'Brien 345 kV Line Tap</t>
  </si>
  <si>
    <t>J1271</t>
  </si>
  <si>
    <t>Vanderburgh County</t>
  </si>
  <si>
    <t>Oak Grove 138kV Substation</t>
  </si>
  <si>
    <t>J1272</t>
  </si>
  <si>
    <t>Angel Mound 138kV Substation</t>
  </si>
  <si>
    <t>J672</t>
  </si>
  <si>
    <t>J1274</t>
  </si>
  <si>
    <t>Point 69kV Substation</t>
  </si>
  <si>
    <t>J1275</t>
  </si>
  <si>
    <t>Henderson 161 kV Substation</t>
  </si>
  <si>
    <t>J1276</t>
  </si>
  <si>
    <t>J675</t>
  </si>
  <si>
    <t>Acadia Parish</t>
  </si>
  <si>
    <t>J497</t>
  </si>
  <si>
    <t>ITC 161 kV Dysart substation</t>
  </si>
  <si>
    <t>J1279</t>
  </si>
  <si>
    <t>Hardin County</t>
  </si>
  <si>
    <t>Rye - Cypress 138kV Line</t>
  </si>
  <si>
    <t>J394</t>
  </si>
  <si>
    <t>J574</t>
  </si>
  <si>
    <t>J1281</t>
  </si>
  <si>
    <t>Ashley County</t>
  </si>
  <si>
    <t>Crossett - Monticello East 115kV Line</t>
  </si>
  <si>
    <t>J1282</t>
  </si>
  <si>
    <t>Beauregard Parish</t>
  </si>
  <si>
    <t>Cooper - Penton Road 230kV Line</t>
  </si>
  <si>
    <t>G637</t>
  </si>
  <si>
    <t>Traverse County</t>
  </si>
  <si>
    <t>SPA-2013-NOV</t>
  </si>
  <si>
    <t>OTP Graceville - Wapton 115 kV</t>
  </si>
  <si>
    <t>J1284</t>
  </si>
  <si>
    <t>Duane Arnold - Tiffin (MEC) 345 kV Line Tap</t>
  </si>
  <si>
    <t>J1285</t>
  </si>
  <si>
    <t>J1286</t>
  </si>
  <si>
    <t>Evangeline Parish</t>
  </si>
  <si>
    <t>Manuel 138 kV Substation</t>
  </si>
  <si>
    <t>J617</t>
  </si>
  <si>
    <t>J654</t>
  </si>
  <si>
    <t>Arkansas County, Clark County</t>
  </si>
  <si>
    <t>J1289</t>
  </si>
  <si>
    <t>Turner 345kV Switching Station</t>
  </si>
  <si>
    <t>J695</t>
  </si>
  <si>
    <t>Prairie County</t>
  </si>
  <si>
    <t>J093</t>
  </si>
  <si>
    <t>SPA-2015-MAY</t>
  </si>
  <si>
    <t>R58</t>
  </si>
  <si>
    <t>MEC Teakwood (Walnut) 161kV Substation</t>
  </si>
  <si>
    <t>J1292</t>
  </si>
  <si>
    <t>Thompson Road 138kV Substation</t>
  </si>
  <si>
    <t>R59</t>
  </si>
  <si>
    <t>Wall Lake (Century) - expansion</t>
  </si>
  <si>
    <t>J1294</t>
  </si>
  <si>
    <t>Sunflower County</t>
  </si>
  <si>
    <t>Indianola - Cleveland 115kV Line</t>
  </si>
  <si>
    <t>J1295</t>
  </si>
  <si>
    <t>Gibson - Francisco 345kV Line</t>
  </si>
  <si>
    <t>J1296</t>
  </si>
  <si>
    <t>Francisco 138kV Substation</t>
  </si>
  <si>
    <t>J1297</t>
  </si>
  <si>
    <t>Cornell - Bell Road 138 kV Line</t>
  </si>
  <si>
    <t>J1298</t>
  </si>
  <si>
    <t>Hayward - Murphy Creek 161kV Line</t>
  </si>
  <si>
    <t>J1299</t>
  </si>
  <si>
    <t>Miner - Kelso 161kV Line</t>
  </si>
  <si>
    <t>R60</t>
  </si>
  <si>
    <t>Sac County</t>
  </si>
  <si>
    <t>Clipper (Intrepid) - expansion</t>
  </si>
  <si>
    <t>J1300</t>
  </si>
  <si>
    <t>Brewster - Elk 161kV Line</t>
  </si>
  <si>
    <t>J1301</t>
  </si>
  <si>
    <t>J1302</t>
  </si>
  <si>
    <t>Muddy - Norris City 138kV Line</t>
  </si>
  <si>
    <t>J1303</t>
  </si>
  <si>
    <t>Southern Illinois Power Cooperative</t>
  </si>
  <si>
    <t>Campbell Hill - Jackson 161kV Line</t>
  </si>
  <si>
    <t>J1304</t>
  </si>
  <si>
    <t>Paddock - Townline Road 138kV Line</t>
  </si>
  <si>
    <t>J1305</t>
  </si>
  <si>
    <t>Albany - Bass Creek 138kV Line</t>
  </si>
  <si>
    <t>J1306</t>
  </si>
  <si>
    <t>Pickneyville - St John 230kV Line</t>
  </si>
  <si>
    <t>J1307</t>
  </si>
  <si>
    <t>Oneida - Battle Creek 345kV Line</t>
  </si>
  <si>
    <t>J1308</t>
  </si>
  <si>
    <t>AB Brown - Gibson 345kV Line</t>
  </si>
  <si>
    <t>R62</t>
  </si>
  <si>
    <t>Grimes - Lehigh 345 kV</t>
  </si>
  <si>
    <t>J454</t>
  </si>
  <si>
    <t>MMU Southwest Substation</t>
  </si>
  <si>
    <t>J1310</t>
  </si>
  <si>
    <t>Blackstone - Marshall 138 kV Line</t>
  </si>
  <si>
    <t>J1311</t>
  </si>
  <si>
    <t>Fayetteville Bee Hollow Road 138 kV Substation</t>
  </si>
  <si>
    <t>J1312</t>
  </si>
  <si>
    <t>J1313</t>
  </si>
  <si>
    <t>161kV bus at Karma substation</t>
  </si>
  <si>
    <t>J1314</t>
  </si>
  <si>
    <t>Apple River 161 kV Substation</t>
  </si>
  <si>
    <t>J1315</t>
  </si>
  <si>
    <t>Cottonwood County,Murray County,Redwood County</t>
  </si>
  <si>
    <t>Lyon County - Cedar Mountain 345 kV Line Tap</t>
  </si>
  <si>
    <t>J1316</t>
  </si>
  <si>
    <t>Paris 138 kV Substation</t>
  </si>
  <si>
    <t>J562</t>
  </si>
  <si>
    <t>DPP-2016-AUG</t>
  </si>
  <si>
    <t>Laurel 161kV switching station's 161kV bus</t>
  </si>
  <si>
    <t>J1318</t>
  </si>
  <si>
    <t>Rushville 69kV Substation</t>
  </si>
  <si>
    <t>J1319</t>
  </si>
  <si>
    <t>Rapson 120kV Substation</t>
  </si>
  <si>
    <t>J132</t>
  </si>
  <si>
    <t>J1320</t>
  </si>
  <si>
    <t>Coldwater - Batavia 138kV Line</t>
  </si>
  <si>
    <t>J1321</t>
  </si>
  <si>
    <t>O'Brien - Kossuth 345 kV Line Tap</t>
  </si>
  <si>
    <t>J563</t>
  </si>
  <si>
    <t>Marshall County,Tama County</t>
  </si>
  <si>
    <t>Abbott switching stationâ€™s 161 kV straight bus</t>
  </si>
  <si>
    <t>J1323</t>
  </si>
  <si>
    <t>Lagrange 138 kV Substation</t>
  </si>
  <si>
    <t>J650</t>
  </si>
  <si>
    <t>Grant County,Roberts County</t>
  </si>
  <si>
    <t>345kV interconnect at new Tap on proposed MVP Big Stone to Ellendale line</t>
  </si>
  <si>
    <t>J1325</t>
  </si>
  <si>
    <t>Magnolia 161 kV substation</t>
  </si>
  <si>
    <t>J1326</t>
  </si>
  <si>
    <t>J651</t>
  </si>
  <si>
    <t>345 kV interconnect at new Tap on proposed MVP Big Stone to Ellendale line</t>
  </si>
  <si>
    <t>J1328</t>
  </si>
  <si>
    <t>Big Stone South 345kV Sub</t>
  </si>
  <si>
    <t>J1329</t>
  </si>
  <si>
    <t>J034</t>
  </si>
  <si>
    <t>J1330</t>
  </si>
  <si>
    <t>Baldwin 345kV Substation</t>
  </si>
  <si>
    <t>J1331</t>
  </si>
  <si>
    <t>Greenwood 120 kV Substation</t>
  </si>
  <si>
    <t>J1332</t>
  </si>
  <si>
    <t>Schahfer 345kV Substation</t>
  </si>
  <si>
    <t>J1333</t>
  </si>
  <si>
    <t>Jasper County,Starke County</t>
  </si>
  <si>
    <t>Schahfer - Burr Oak 345kV Line</t>
  </si>
  <si>
    <t>J1334</t>
  </si>
  <si>
    <t>J1335</t>
  </si>
  <si>
    <t>J1336</t>
  </si>
  <si>
    <t>Schahfer 345 kV Substation</t>
  </si>
  <si>
    <t>J1337</t>
  </si>
  <si>
    <t>Sherburne County 345 kV substation</t>
  </si>
  <si>
    <t>J1338</t>
  </si>
  <si>
    <t>Spencer Creek - Montgomery 345 kV Line Tap</t>
  </si>
  <si>
    <t>J1339</t>
  </si>
  <si>
    <t>J649</t>
  </si>
  <si>
    <t>Metropolitan Edison Company</t>
  </si>
  <si>
    <t>Dauphin County</t>
  </si>
  <si>
    <t>Exisiting interconnection in TMI Switchyard at 220kV</t>
  </si>
  <si>
    <t>J1340</t>
  </si>
  <si>
    <t>J1341</t>
  </si>
  <si>
    <t>Hazleton 345kV Substation</t>
  </si>
  <si>
    <t>J1342</t>
  </si>
  <si>
    <t>Starke County</t>
  </si>
  <si>
    <t>Starke 138kV Substation</t>
  </si>
  <si>
    <t>J445</t>
  </si>
  <si>
    <t>Nelson Road - Goss 345kV</t>
  </si>
  <si>
    <t>J687</t>
  </si>
  <si>
    <t>DPP-2017-FEB</t>
  </si>
  <si>
    <t>Nasa 115kV Substation</t>
  </si>
  <si>
    <t>J1345</t>
  </si>
  <si>
    <t>North Beaver Dam 69kV Substation</t>
  </si>
  <si>
    <t>J451</t>
  </si>
  <si>
    <t>J1347</t>
  </si>
  <si>
    <t>Pelahatchie - Scott 115 kV Line Tap</t>
  </si>
  <si>
    <t>J1348</t>
  </si>
  <si>
    <t>Cayuga - Sugar Creek 345kV Line</t>
  </si>
  <si>
    <t>J1349</t>
  </si>
  <si>
    <t>Crandall 345 kV Substation</t>
  </si>
  <si>
    <t>Solar/Wind</t>
  </si>
  <si>
    <t>J536</t>
  </si>
  <si>
    <t>J1350</t>
  </si>
  <si>
    <t>Milan â€“ Monroe â€“ Morocco 345 kV Point</t>
  </si>
  <si>
    <t>J539</t>
  </si>
  <si>
    <t>J1352</t>
  </si>
  <si>
    <t>Spencer Creek - Montgomery 345kV Line</t>
  </si>
  <si>
    <t>J1353</t>
  </si>
  <si>
    <t>Green Acres138kV Subtation</t>
  </si>
  <si>
    <t>J1354</t>
  </si>
  <si>
    <t>Decatur County</t>
  </si>
  <si>
    <t>Decatur  County 138kV Switching Station</t>
  </si>
  <si>
    <t>J1355</t>
  </si>
  <si>
    <t>Stillwell 138kV Subtation</t>
  </si>
  <si>
    <t>J1356</t>
  </si>
  <si>
    <t>Whitfield 138kV Substation</t>
  </si>
  <si>
    <t>J1357</t>
  </si>
  <si>
    <t>Madison 138 KV SUBSTATION</t>
  </si>
  <si>
    <t>J1358</t>
  </si>
  <si>
    <t>Luchtman 138kV Substation</t>
  </si>
  <si>
    <t>J1359</t>
  </si>
  <si>
    <t>Oakridge 69 kV Substation</t>
  </si>
  <si>
    <t>J372</t>
  </si>
  <si>
    <t>Commonwealth Edison Company</t>
  </si>
  <si>
    <t>Rock Island County</t>
  </si>
  <si>
    <t>Quad Cities Substation</t>
  </si>
  <si>
    <t>J1360</t>
  </si>
  <si>
    <t>Goose Creek 345kV Switchyard</t>
  </si>
  <si>
    <t>J1361</t>
  </si>
  <si>
    <t>Lagen Holton - Franklinton 115kV Line (J1184)</t>
  </si>
  <si>
    <t>J032</t>
  </si>
  <si>
    <t>Sveadahl - Butterfield 69kV</t>
  </si>
  <si>
    <t>J1363</t>
  </si>
  <si>
    <t>J058</t>
  </si>
  <si>
    <t>SPA-2012-NOV</t>
  </si>
  <si>
    <t>Bingham Lake - Moutain Lake 69kV</t>
  </si>
  <si>
    <t>J1365</t>
  </si>
  <si>
    <t>Traer 161-kV Substation</t>
  </si>
  <si>
    <t>J494</t>
  </si>
  <si>
    <t>Xcel's Bison 345 kV substation</t>
  </si>
  <si>
    <t>J1367</t>
  </si>
  <si>
    <t>Caneland 230kV Substation</t>
  </si>
  <si>
    <t>J1368</t>
  </si>
  <si>
    <t>Pointe Coupee,Pointe Coupee Parish</t>
  </si>
  <si>
    <t>Fancy Point - Waterloo 230 kV Line</t>
  </si>
  <si>
    <t>J1369</t>
  </si>
  <si>
    <t>Dubois County</t>
  </si>
  <si>
    <t>Dubois - Culley 138 kV Line</t>
  </si>
  <si>
    <t>J518</t>
  </si>
  <si>
    <t>Calcasieu,Calcasieu Parish,Jefferson Davis Parish</t>
  </si>
  <si>
    <t>tapping on Lake Charles -Jennings 138 kV line</t>
  </si>
  <si>
    <t>J1370</t>
  </si>
  <si>
    <t>9 Mile SW STA - Dafter 69kV Line</t>
  </si>
  <si>
    <t>J1371</t>
  </si>
  <si>
    <t>Astoria 345kV Substation</t>
  </si>
  <si>
    <t>J1372</t>
  </si>
  <si>
    <t>Fancy Point - Waterloo 230 kV Line (J1368 POI)</t>
  </si>
  <si>
    <t>J1373</t>
  </si>
  <si>
    <t>Griffithville - Searcy Price 115 kV Line Tap</t>
  </si>
  <si>
    <t>J1374</t>
  </si>
  <si>
    <t>ATC Ebenezer Sub on Lancaster-Eden 138kv line</t>
  </si>
  <si>
    <t>J1375</t>
  </si>
  <si>
    <t>Muskegon County</t>
  </si>
  <si>
    <t>Du Pont - Cobb  -White Lake 138kv</t>
  </si>
  <si>
    <t>J1376</t>
  </si>
  <si>
    <t>Cooper County</t>
  </si>
  <si>
    <t>Barnett - Georgetown Overton 161 kV Line Tap</t>
  </si>
  <si>
    <t>J1377</t>
  </si>
  <si>
    <t>Wempletown - Rockdale 345kV Line Tap</t>
  </si>
  <si>
    <t>J1378</t>
  </si>
  <si>
    <t>Fountain County</t>
  </si>
  <si>
    <t>Veedersburg West 230 kV Substation</t>
  </si>
  <si>
    <t>J1379</t>
  </si>
  <si>
    <t>Eureka - Vestaburg 138 kV Line Tap</t>
  </si>
  <si>
    <t>J551</t>
  </si>
  <si>
    <t>J429</t>
  </si>
  <si>
    <t>tap on Big Hill â€“Bayou farm 138 kV line</t>
  </si>
  <si>
    <t>J1381</t>
  </si>
  <si>
    <t>Greentown 230 kV substation</t>
  </si>
  <si>
    <t>J1382</t>
  </si>
  <si>
    <t>Hutsonville - Neoga 138 kV Line tap</t>
  </si>
  <si>
    <t>J1383</t>
  </si>
  <si>
    <t>Ipava 138 kV Substation</t>
  </si>
  <si>
    <t>J549</t>
  </si>
  <si>
    <t>J1385</t>
  </si>
  <si>
    <t>Hendricks County</t>
  </si>
  <si>
    <t>Stilesville 138 kV Substation</t>
  </si>
  <si>
    <t>J1386</t>
  </si>
  <si>
    <t>Green Acres 138 kV Substation</t>
  </si>
  <si>
    <t>J1387</t>
  </si>
  <si>
    <t>Circuit 6958 69 kV Line Tap</t>
  </si>
  <si>
    <t>J1388</t>
  </si>
  <si>
    <t>Oakland City - Old Ben Coal 138 kV Line Tap</t>
  </si>
  <si>
    <t>J1389</t>
  </si>
  <si>
    <t>Saginaw County</t>
  </si>
  <si>
    <t>Murphy Station - Nelson Road 345 kV Line tap</t>
  </si>
  <si>
    <t>J550</t>
  </si>
  <si>
    <t>J1390</t>
  </si>
  <si>
    <t>Bartholomew County</t>
  </si>
  <si>
    <t>Gallagher Station - Columbus 230 kV Line Tap</t>
  </si>
  <si>
    <t>J1391</t>
  </si>
  <si>
    <t>Duff 138 kV Substation</t>
  </si>
  <si>
    <t>J1392</t>
  </si>
  <si>
    <t>J1393</t>
  </si>
  <si>
    <t>J606</t>
  </si>
  <si>
    <t>La Crosse to North Madison 345kV Line Tap (ATC)</t>
  </si>
  <si>
    <t>J1395</t>
  </si>
  <si>
    <t>Nest Lake - Lyon County 345 kV Line Tap</t>
  </si>
  <si>
    <t>J1396</t>
  </si>
  <si>
    <t>Ratts-Victory 161kV Line</t>
  </si>
  <si>
    <t>G696</t>
  </si>
  <si>
    <t>OTP Buffalo 115 kV Substation</t>
  </si>
  <si>
    <t>J1398</t>
  </si>
  <si>
    <t>Ratts 161kV Substation</t>
  </si>
  <si>
    <t>J1399</t>
  </si>
  <si>
    <t>Delhi - Churchill - Tompkins  138kV Line</t>
  </si>
  <si>
    <t>J744</t>
  </si>
  <si>
    <t>FeS-2016-NOV</t>
  </si>
  <si>
    <t>J061</t>
  </si>
  <si>
    <t>East (UP)</t>
  </si>
  <si>
    <t>ATC Line west of Indian Lake</t>
  </si>
  <si>
    <t>J1401</t>
  </si>
  <si>
    <t>Batavia - Wagner 138kV Line</t>
  </si>
  <si>
    <t>J1402</t>
  </si>
  <si>
    <t>Cash  - Newport AB161kV Line</t>
  </si>
  <si>
    <t>J1403</t>
  </si>
  <si>
    <t>Marquette 138 kV Substation</t>
  </si>
  <si>
    <t>J435</t>
  </si>
  <si>
    <t>FES-2015-MAR</t>
  </si>
  <si>
    <t>Eau Clair substation at Arpin-Eau Clair 345 line</t>
  </si>
  <si>
    <t>J1405</t>
  </si>
  <si>
    <t>Sanborn - Linton 138 kV Line Tap</t>
  </si>
  <si>
    <t>J560</t>
  </si>
  <si>
    <t>J1407</t>
  </si>
  <si>
    <t>South Valparaiso 138 kV Substation</t>
  </si>
  <si>
    <t>J1408</t>
  </si>
  <si>
    <t>Macoupin County</t>
  </si>
  <si>
    <t>Virden South 138kV Substation</t>
  </si>
  <si>
    <t>Solar/Wind/Battery</t>
  </si>
  <si>
    <t>J1409</t>
  </si>
  <si>
    <t>J546</t>
  </si>
  <si>
    <t>J1410</t>
  </si>
  <si>
    <t>N. Madison 345 kV Substation</t>
  </si>
  <si>
    <t>J1411</t>
  </si>
  <si>
    <t>J618</t>
  </si>
  <si>
    <t>Franklin Parish</t>
  </si>
  <si>
    <t>SPA-2016-NOV</t>
  </si>
  <si>
    <t>J1413</t>
  </si>
  <si>
    <t>Howard County,Mitchell County</t>
  </si>
  <si>
    <t>Hazleton - Mitchell County 345 kV Line tap</t>
  </si>
  <si>
    <t>J645</t>
  </si>
  <si>
    <t>Lafayette Parish</t>
  </si>
  <si>
    <t>J1415</t>
  </si>
  <si>
    <t>J1416</t>
  </si>
  <si>
    <t>Worth County - Glenworth 161 kV Line tap</t>
  </si>
  <si>
    <t>J1417</t>
  </si>
  <si>
    <t>J324</t>
  </si>
  <si>
    <t>Grant Parish</t>
  </si>
  <si>
    <t>SPA-2015-NOV</t>
  </si>
  <si>
    <t>Central LA Electric Co 230 kV line</t>
  </si>
  <si>
    <t>J1419</t>
  </si>
  <si>
    <t>Edwardsport - Amo 345 kV Line Tap</t>
  </si>
  <si>
    <t>J142</t>
  </si>
  <si>
    <t>Arpin - Hume 115kV</t>
  </si>
  <si>
    <t>J516</t>
  </si>
  <si>
    <t>Vacherie Substation 230kV</t>
  </si>
  <si>
    <t>J1421</t>
  </si>
  <si>
    <t>East Feliciana Parish</t>
  </si>
  <si>
    <t>Moler 230 kV Substation</t>
  </si>
  <si>
    <t>J1422</t>
  </si>
  <si>
    <t>Edwards County</t>
  </si>
  <si>
    <t>Albion - Olney 138 kV Line Tap</t>
  </si>
  <si>
    <t>J553</t>
  </si>
  <si>
    <t>Sandy Creek - Jackson 69kV Line (Entergy)</t>
  </si>
  <si>
    <t>J1424</t>
  </si>
  <si>
    <t>J1425</t>
  </si>
  <si>
    <t>Pine Bluff International Paper 115 kV substation</t>
  </si>
  <si>
    <t>J1426</t>
  </si>
  <si>
    <t>Benton County 115kV Substation</t>
  </si>
  <si>
    <t>J1427</t>
  </si>
  <si>
    <t>Duane Arnold 345kV Substation</t>
  </si>
  <si>
    <t>J1428</t>
  </si>
  <si>
    <t>Buffalo 345kV Substation</t>
  </si>
  <si>
    <t>J559</t>
  </si>
  <si>
    <t>EEL Holton - Franklinton 115kV</t>
  </si>
  <si>
    <t>J143</t>
  </si>
  <si>
    <t>ATC White Pine 69 kV Substation</t>
  </si>
  <si>
    <t>J1430</t>
  </si>
  <si>
    <t>Verona - Foundary 138kV Line</t>
  </si>
  <si>
    <t>J1431</t>
  </si>
  <si>
    <t>J1432</t>
  </si>
  <si>
    <t>Salem  - Rock Creek 345kV Line</t>
  </si>
  <si>
    <t>J588</t>
  </si>
  <si>
    <t>Panola County,Quitman County,Tunica County</t>
  </si>
  <si>
    <t>Tapping on Tunica to Crenshaw 115kV line</t>
  </si>
  <si>
    <t>J1434</t>
  </si>
  <si>
    <t>J907 230kV Sub, Brinkley East - Aubrey 230 kV Line</t>
  </si>
  <si>
    <t>J1435</t>
  </si>
  <si>
    <t>Dubuque County</t>
  </si>
  <si>
    <t>Center Grove 161kV Substation</t>
  </si>
  <si>
    <t>J1436</t>
  </si>
  <si>
    <t>Morehouse Parish</t>
  </si>
  <si>
    <t>Oak Ridge 115 kV Substation</t>
  </si>
  <si>
    <t>J1437</t>
  </si>
  <si>
    <t>Arkansas Electric Coop Corp</t>
  </si>
  <si>
    <t>AECC Dry Creek 161kV Switchyard Station</t>
  </si>
  <si>
    <t>J1438</t>
  </si>
  <si>
    <t>Windsor - Hazelton 161kV Line</t>
  </si>
  <si>
    <t>J622</t>
  </si>
  <si>
    <t>tap on Remington - Lonoke East 115 kV line</t>
  </si>
  <si>
    <t>J270</t>
  </si>
  <si>
    <t>NIPSCO Thayer - Schafer 138 kV</t>
  </si>
  <si>
    <t>J1440</t>
  </si>
  <si>
    <t>Tunica County</t>
  </si>
  <si>
    <t>Lula - Tunica 115 kV Line</t>
  </si>
  <si>
    <t>J1441</t>
  </si>
  <si>
    <t>Terrebonne Parish</t>
  </si>
  <si>
    <t>Schriever 230 kV Substation</t>
  </si>
  <si>
    <t>J1442</t>
  </si>
  <si>
    <t>Rich (SHECO) - Livingston 138 kV Line Tap</t>
  </si>
  <si>
    <t>J691</t>
  </si>
  <si>
    <t>Boone County, Hamilton County</t>
  </si>
  <si>
    <t>J1444</t>
  </si>
  <si>
    <t>J1445</t>
  </si>
  <si>
    <t>Mayhew Lake 115kV Substation</t>
  </si>
  <si>
    <t>J1446</t>
  </si>
  <si>
    <t>Lake Pulaski 115kV Substation</t>
  </si>
  <si>
    <t>J1447</t>
  </si>
  <si>
    <t>Schahfer - Green Acres 345kV Line</t>
  </si>
  <si>
    <t>J1448</t>
  </si>
  <si>
    <t>Caldwell County</t>
  </si>
  <si>
    <t>Hopkins - Caldwell County - Barkely 161kV Line</t>
  </si>
  <si>
    <t>J719</t>
  </si>
  <si>
    <t>Codington County, Grant County</t>
  </si>
  <si>
    <t>FES-2016-NOV</t>
  </si>
  <si>
    <t>J145</t>
  </si>
  <si>
    <t>IL-MO</t>
  </si>
  <si>
    <t>Osage Power Plant</t>
  </si>
  <si>
    <t>J1450</t>
  </si>
  <si>
    <t>Hopkins - Reid161kV Line</t>
  </si>
  <si>
    <t>J275</t>
  </si>
  <si>
    <t>METC Tittabawasse 345kV Substation</t>
  </si>
  <si>
    <t>J1452</t>
  </si>
  <si>
    <t>Red River Parish</t>
  </si>
  <si>
    <t>Carroll - Mansfield 138 kV Line Tap</t>
  </si>
  <si>
    <t>J1453</t>
  </si>
  <si>
    <t>Havana - Shockey 138 kV Line Tap</t>
  </si>
  <si>
    <t>J1454</t>
  </si>
  <si>
    <t>Mason 138 kV Substation</t>
  </si>
  <si>
    <t>J1455</t>
  </si>
  <si>
    <t>Teche - Morbihan 138kV Line</t>
  </si>
  <si>
    <t>J1456</t>
  </si>
  <si>
    <t>Harvey - Underwood 230 kV Line Tap</t>
  </si>
  <si>
    <t>J1457</t>
  </si>
  <si>
    <t>Sugar Creek - Cayuga 345 kV Line Tap</t>
  </si>
  <si>
    <t>J1458</t>
  </si>
  <si>
    <t>Ray Braswell - Tinnin - Gerald Andrus 230kV Line</t>
  </si>
  <si>
    <t>J479</t>
  </si>
  <si>
    <t>Grimes County</t>
  </si>
  <si>
    <t>Grimes substation, 345 kV bus</t>
  </si>
  <si>
    <t>J751</t>
  </si>
  <si>
    <t>J1460</t>
  </si>
  <si>
    <t>Sunrise 138 kV Substation</t>
  </si>
  <si>
    <t>J1461</t>
  </si>
  <si>
    <t>Carver County</t>
  </si>
  <si>
    <t>McLeod - Blue Lake 230kV Line</t>
  </si>
  <si>
    <t>J434</t>
  </si>
  <si>
    <t>Cayuga 345 substation 345 kv bus</t>
  </si>
  <si>
    <t>J1463</t>
  </si>
  <si>
    <t>West Baton Rouge Parish</t>
  </si>
  <si>
    <t>Addis - Big Cajun 230 kV Line Tap (J639)</t>
  </si>
  <si>
    <t>J1464</t>
  </si>
  <si>
    <t>Macoupin County,Morgan County,Sangamon County</t>
  </si>
  <si>
    <t>Meredosia - Austin 345 kV Line tap</t>
  </si>
  <si>
    <t>J1465</t>
  </si>
  <si>
    <t>Pointe Coupee Parish</t>
  </si>
  <si>
    <t>Livonia 138 kV Substation</t>
  </si>
  <si>
    <t>J1466</t>
  </si>
  <si>
    <t>Reid 161 kV Substation</t>
  </si>
  <si>
    <t>J1467</t>
  </si>
  <si>
    <t>ITC 161kV Windsor - Hazleton 161kV Line</t>
  </si>
  <si>
    <t>J1468</t>
  </si>
  <si>
    <t>West Hastings 115kV Substation</t>
  </si>
  <si>
    <t>J600</t>
  </si>
  <si>
    <t>Rock County, Walworth County</t>
  </si>
  <si>
    <t>J605</t>
  </si>
  <si>
    <t>J1470</t>
  </si>
  <si>
    <t>Benton County,Warren County</t>
  </si>
  <si>
    <t>Cayuga CT 345kV Substation</t>
  </si>
  <si>
    <t>J1471</t>
  </si>
  <si>
    <t>ITC 161kV Wever Substation</t>
  </si>
  <si>
    <t>J1472</t>
  </si>
  <si>
    <t>Leoni - Parr Raod 138kV line</t>
  </si>
  <si>
    <t>J1473</t>
  </si>
  <si>
    <t>Lawrence Creek - Shafer 115kV Line</t>
  </si>
  <si>
    <t>J1474</t>
  </si>
  <si>
    <t>Pine Lake - Eagle Point 115kV Line</t>
  </si>
  <si>
    <t>J1475</t>
  </si>
  <si>
    <t>Casey West - Sullivan 345 kV Line Tap</t>
  </si>
  <si>
    <t>J1476</t>
  </si>
  <si>
    <t>Creston East 69 kV Substation (J1132)</t>
  </si>
  <si>
    <t>J1477</t>
  </si>
  <si>
    <t>Sub 56 161 kV Substation (J1131)</t>
  </si>
  <si>
    <t>J1478</t>
  </si>
  <si>
    <t>Huntwoods 69 kV substation (J1135)</t>
  </si>
  <si>
    <t>J1479</t>
  </si>
  <si>
    <t>Burlington 161 kV Substation</t>
  </si>
  <si>
    <t>J610</t>
  </si>
  <si>
    <t>J612</t>
  </si>
  <si>
    <t>Kittson County, Marshall County</t>
  </si>
  <si>
    <t>J1481</t>
  </si>
  <si>
    <t>J1482</t>
  </si>
  <si>
    <t>Monticello - Springboro 138 kV Line Tap</t>
  </si>
  <si>
    <t>J1483</t>
  </si>
  <si>
    <t>Iowa County</t>
  </si>
  <si>
    <t>Hill Valley 345 kV Substation</t>
  </si>
  <si>
    <t>J653</t>
  </si>
  <si>
    <t>J1485</t>
  </si>
  <si>
    <t>Astoria 345 kV Substation (J493/J510)</t>
  </si>
  <si>
    <t>J699</t>
  </si>
  <si>
    <t>J1487</t>
  </si>
  <si>
    <t>Freeborn 161kV substation</t>
  </si>
  <si>
    <t>J1488</t>
  </si>
  <si>
    <t>McCredie - Montgomery 345 kV Line Tap</t>
  </si>
  <si>
    <t>HVDC</t>
  </si>
  <si>
    <t>J635</t>
  </si>
  <si>
    <t>Tap - Entergy 115kV T-line Natchez/South Plantation (ID:668) 1mile from Plantation Sub</t>
  </si>
  <si>
    <t>J700</t>
  </si>
  <si>
    <t>FeS-2016-SEP</t>
  </si>
  <si>
    <t>J1490</t>
  </si>
  <si>
    <t>J784</t>
  </si>
  <si>
    <t>J1492</t>
  </si>
  <si>
    <t>Michigan Electric Tranmission Company LLC</t>
  </si>
  <si>
    <t>Kent</t>
  </si>
  <si>
    <t>DPP-2020-Cycle</t>
  </si>
  <si>
    <t>Gaines 138kV</t>
  </si>
  <si>
    <t>J507</t>
  </si>
  <si>
    <t>J1494</t>
  </si>
  <si>
    <t>Chisago</t>
  </si>
  <si>
    <t>Chisago 115kV</t>
  </si>
  <si>
    <t>J1495</t>
  </si>
  <si>
    <t>Goodhue</t>
  </si>
  <si>
    <t>North Rochester 161kV</t>
  </si>
  <si>
    <t>J1496</t>
  </si>
  <si>
    <t>Southern Minnesota Municipal Power Agency</t>
  </si>
  <si>
    <t>Olmsted</t>
  </si>
  <si>
    <t>Byron 161kV</t>
  </si>
  <si>
    <t>J1497</t>
  </si>
  <si>
    <t>Jefferson</t>
  </si>
  <si>
    <t>Concord 138 kV</t>
  </si>
  <si>
    <t>Photovoltaic</t>
  </si>
  <si>
    <t>J1498</t>
  </si>
  <si>
    <t>Murray</t>
  </si>
  <si>
    <t>Chanarambie 115 kV Substation</t>
  </si>
  <si>
    <t>J1499</t>
  </si>
  <si>
    <t>Entergy Arkansas LLC</t>
  </si>
  <si>
    <t>Union</t>
  </si>
  <si>
    <t>El Dorado East - Sterlington 115 kV</t>
  </si>
  <si>
    <t>J781</t>
  </si>
  <si>
    <t>Willmar - Paynesville 230kV</t>
  </si>
  <si>
    <t>J1500</t>
  </si>
  <si>
    <t>George</t>
  </si>
  <si>
    <t>SE Greene Co 230kV substation</t>
  </si>
  <si>
    <t>J491</t>
  </si>
  <si>
    <t>connection to 69 kV Duke line feeding Flat Rock substation</t>
  </si>
  <si>
    <t>J1502</t>
  </si>
  <si>
    <t>Juneau</t>
  </si>
  <si>
    <t>Briggs Road  -  North Madison 345KV</t>
  </si>
  <si>
    <t>J1503</t>
  </si>
  <si>
    <t>Faribault</t>
  </si>
  <si>
    <t>Huntley 345 kV</t>
  </si>
  <si>
    <t>J1504</t>
  </si>
  <si>
    <t>J492</t>
  </si>
  <si>
    <t>connection to 69 kV Duke line feeding Cherry Grove substation</t>
  </si>
  <si>
    <t>J636</t>
  </si>
  <si>
    <t>Rapides Parish</t>
  </si>
  <si>
    <t>Shady Oaks - Coughlin 138kV Line</t>
  </si>
  <si>
    <t>PS Hydraulic Turbine - Reversible (pumped storage)</t>
  </si>
  <si>
    <t>J755</t>
  </si>
  <si>
    <t>J1508</t>
  </si>
  <si>
    <t>Marathon</t>
  </si>
  <si>
    <t>B-54 Wien to McMillan 115KV</t>
  </si>
  <si>
    <t>Wind Turbine</t>
  </si>
  <si>
    <t>J1509</t>
  </si>
  <si>
    <t>Entergy Mississippi LLC</t>
  </si>
  <si>
    <t>Leflore</t>
  </si>
  <si>
    <t>Greenwood - Pickens 115 kV</t>
  </si>
  <si>
    <t>J658</t>
  </si>
  <si>
    <t>J1510</t>
  </si>
  <si>
    <t>Arpin 345kV</t>
  </si>
  <si>
    <t>J670</t>
  </si>
  <si>
    <t>Panola County</t>
  </si>
  <si>
    <t>J1512</t>
  </si>
  <si>
    <t>Lafayette</t>
  </si>
  <si>
    <t>Darlington 138KV</t>
  </si>
  <si>
    <t>J1513</t>
  </si>
  <si>
    <t>Waupaca</t>
  </si>
  <si>
    <t>Highway 22 B3  345kV</t>
  </si>
  <si>
    <t>J1514</t>
  </si>
  <si>
    <t>Mississippi</t>
  </si>
  <si>
    <t>Driver 230kV</t>
  </si>
  <si>
    <t>J671</t>
  </si>
  <si>
    <t>J1516</t>
  </si>
  <si>
    <t>St. Clair</t>
  </si>
  <si>
    <t>Fitz  120kV</t>
  </si>
  <si>
    <t>J1517</t>
  </si>
  <si>
    <t>Vermillion</t>
  </si>
  <si>
    <t>Hillsdale North 230 kV</t>
  </si>
  <si>
    <t>J1518</t>
  </si>
  <si>
    <t>J1519</t>
  </si>
  <si>
    <t>Bollinger</t>
  </si>
  <si>
    <t>St. Francois to Lutesville 345 kV</t>
  </si>
  <si>
    <t>J682</t>
  </si>
  <si>
    <t>J1520</t>
  </si>
  <si>
    <t>Worth</t>
  </si>
  <si>
    <t>Ledyard - Colby 345 kV</t>
  </si>
  <si>
    <t>J1521</t>
  </si>
  <si>
    <t>Day</t>
  </si>
  <si>
    <t>Big Stone to Ellendale (BS3ELR) 345kV (J933)</t>
  </si>
  <si>
    <t>J686</t>
  </si>
  <si>
    <t>J1523</t>
  </si>
  <si>
    <t>J573</t>
  </si>
  <si>
    <t>Belgrade 161kV</t>
  </si>
  <si>
    <t>J1525</t>
  </si>
  <si>
    <t>Huron</t>
  </si>
  <si>
    <t>Grassmere 345kV</t>
  </si>
  <si>
    <t>J1526</t>
  </si>
  <si>
    <t>Greenwood 345kV</t>
  </si>
  <si>
    <t>J1527</t>
  </si>
  <si>
    <t>Ottawa</t>
  </si>
  <si>
    <t>Kenowa 345kV</t>
  </si>
  <si>
    <t>J1528</t>
  </si>
  <si>
    <t>Dunn</t>
  </si>
  <si>
    <t>EAU CLAIRE (ENDPOINT A) TO AS KING (ENDPOINT B) 345 KV</t>
  </si>
  <si>
    <t>J1529</t>
  </si>
  <si>
    <t>Carroll</t>
  </si>
  <si>
    <t>Tap Carroll (635320) - Auburn (635328) 69 kV line at about midpoint</t>
  </si>
  <si>
    <t>J595</t>
  </si>
  <si>
    <t>Frankfort to New London 230kV Line Tap</t>
  </si>
  <si>
    <t>J1530</t>
  </si>
  <si>
    <t>Mills</t>
  </si>
  <si>
    <t>Tap Hastings (635033) - Macedonia (635069) 69 kV line at about midpoint</t>
  </si>
  <si>
    <t>J642</t>
  </si>
  <si>
    <t>Whitesville Sub 230kV</t>
  </si>
  <si>
    <t>J1532</t>
  </si>
  <si>
    <t>Page</t>
  </si>
  <si>
    <t>Clarinda-Coburg 69 kV</t>
  </si>
  <si>
    <t>J1533</t>
  </si>
  <si>
    <t>Adams</t>
  </si>
  <si>
    <t>Creston-Adams County 161kV</t>
  </si>
  <si>
    <t>J1534</t>
  </si>
  <si>
    <t>Byron 345kV</t>
  </si>
  <si>
    <t>J508</t>
  </si>
  <si>
    <t>tap 115 kV line betwwen W Arkadelphia sub and Delarc sub at 3.85 miles from West Arkadelphia substation</t>
  </si>
  <si>
    <t>J592</t>
  </si>
  <si>
    <t>Garden Corners 138kV Substation</t>
  </si>
  <si>
    <t>J1537</t>
  </si>
  <si>
    <t>Michigan Electric Transmission Company LLC</t>
  </si>
  <si>
    <t>Genesee</t>
  </si>
  <si>
    <t>Thetford #1  - Dort 138kV T-Line</t>
  </si>
  <si>
    <t>J881</t>
  </si>
  <si>
    <t>DPP-2017-AUG</t>
  </si>
  <si>
    <t>Unfavorable location due to high ERIS and NRIS</t>
  </si>
  <si>
    <t>J1539</t>
  </si>
  <si>
    <t>Entergy Louisiana LLC</t>
  </si>
  <si>
    <t>West Baton Rouge</t>
  </si>
  <si>
    <t>J683 POI 138 kV</t>
  </si>
  <si>
    <t>J496</t>
  </si>
  <si>
    <t>J321 substation (new breaker position or the J321 gen-tie)</t>
  </si>
  <si>
    <t>J190</t>
  </si>
  <si>
    <t>J304</t>
  </si>
  <si>
    <t>NSP 69 kV Miesville Tap-Byllesby</t>
  </si>
  <si>
    <t>NEER</t>
  </si>
  <si>
    <t>NEER Project</t>
  </si>
  <si>
    <t>J1542</t>
  </si>
  <si>
    <t>St. James</t>
  </si>
  <si>
    <t>Thibodaux - Vacherie 230kV</t>
  </si>
  <si>
    <t>J306</t>
  </si>
  <si>
    <t>Traverse County, Wexford</t>
  </si>
  <si>
    <t>J1544</t>
  </si>
  <si>
    <t>Morton</t>
  </si>
  <si>
    <t>Mandan BN-Northwest Mandan 115kV Line</t>
  </si>
  <si>
    <t>J312</t>
  </si>
  <si>
    <t>Duke Energy 230 kV Thorntown-Kokomo</t>
  </si>
  <si>
    <t>J313</t>
  </si>
  <si>
    <t>J387</t>
  </si>
  <si>
    <t>Independence County</t>
  </si>
  <si>
    <t>161 kV Independence Substation</t>
  </si>
  <si>
    <t>J397</t>
  </si>
  <si>
    <t>MI-UP</t>
  </si>
  <si>
    <t>Arnold 138 kV Substation</t>
  </si>
  <si>
    <t>J448</t>
  </si>
  <si>
    <t>New substation adjacent to ITC's Barton Wind - Adams 161 kv line</t>
  </si>
  <si>
    <t>J450</t>
  </si>
  <si>
    <t>ITC Rapson-Banner 345 kV line</t>
  </si>
  <si>
    <t>J1550</t>
  </si>
  <si>
    <t>Branch</t>
  </si>
  <si>
    <t>Batavia -  Tap Kinderhook distribution station, 138kV Transmission Line</t>
  </si>
  <si>
    <t>J517</t>
  </si>
  <si>
    <t>Jefferson County, Liberty County</t>
  </si>
  <si>
    <t>J1552</t>
  </si>
  <si>
    <t>Jackson</t>
  </si>
  <si>
    <t>Blackstone to Marshall 138kV (J1310 POI)</t>
  </si>
  <si>
    <t>J1553</t>
  </si>
  <si>
    <t>Clinton</t>
  </si>
  <si>
    <t>Bingham West 138kV</t>
  </si>
  <si>
    <t>J519</t>
  </si>
  <si>
    <t>MEC Atlantic substation, 161 kV bus</t>
  </si>
  <si>
    <t>J520</t>
  </si>
  <si>
    <t>J521</t>
  </si>
  <si>
    <t>Harvest Wind tap on Cosmo-Bad Axe 120 kV line</t>
  </si>
  <si>
    <t>J1557</t>
  </si>
  <si>
    <t>Sanilac</t>
  </si>
  <si>
    <t>Greenwood to Banner 345 kV Line</t>
  </si>
  <si>
    <t>J1558</t>
  </si>
  <si>
    <t>Pope</t>
  </si>
  <si>
    <t>Moreland - St. Vincent 161kV line</t>
  </si>
  <si>
    <t>J1559</t>
  </si>
  <si>
    <t>Conway</t>
  </si>
  <si>
    <t>Morrilton East Substation (161kV bus)</t>
  </si>
  <si>
    <t>J542</t>
  </si>
  <si>
    <t>Relatively high upgrades + land and gen-tie tough + coastal</t>
  </si>
  <si>
    <t>J1560</t>
  </si>
  <si>
    <t>Iberia</t>
  </si>
  <si>
    <t>Patoutville Substation (138kV bus)</t>
  </si>
  <si>
    <t>J1561</t>
  </si>
  <si>
    <t>Acadia</t>
  </si>
  <si>
    <t>Richard 138kV</t>
  </si>
  <si>
    <t>J1562</t>
  </si>
  <si>
    <t>Blytheville I-55 to AECC Blytheville North 161kV</t>
  </si>
  <si>
    <t>J1563</t>
  </si>
  <si>
    <t>Montgomery</t>
  </si>
  <si>
    <t>Wabash River - Whitesville 230kV line</t>
  </si>
  <si>
    <t>J1564</t>
  </si>
  <si>
    <t>Washington</t>
  </si>
  <si>
    <t>Talisheek - Bogalusa 230 kV Line</t>
  </si>
  <si>
    <t>J1565</t>
  </si>
  <si>
    <t>Lawrence</t>
  </si>
  <si>
    <t>Bedford - Columbus 345kV line (Line #34517)</t>
  </si>
  <si>
    <t>J1566</t>
  </si>
  <si>
    <t>Martin</t>
  </si>
  <si>
    <t>Rutland Substation  161kV</t>
  </si>
  <si>
    <t>J1567</t>
  </si>
  <si>
    <t>Outagamie</t>
  </si>
  <si>
    <t>Werner West 138kV</t>
  </si>
  <si>
    <t>J543</t>
  </si>
  <si>
    <t>J547</t>
  </si>
  <si>
    <t>J548</t>
  </si>
  <si>
    <t>J561</t>
  </si>
  <si>
    <t>Consumers Energy Transmission Owner</t>
  </si>
  <si>
    <t>Kalamazoo County</t>
  </si>
  <si>
    <t>J1571</t>
  </si>
  <si>
    <t>Lenawee</t>
  </si>
  <si>
    <t>Morocco to Beecher 138kV (Ckt 1)</t>
  </si>
  <si>
    <t>J1572</t>
  </si>
  <si>
    <t>Huntley to Blue Earth 161kV</t>
  </si>
  <si>
    <t>J1573</t>
  </si>
  <si>
    <t>Portage</t>
  </si>
  <si>
    <t>Plover 115kV</t>
  </si>
  <si>
    <t>J1574</t>
  </si>
  <si>
    <t>West Carroll</t>
  </si>
  <si>
    <t>Darnell 115kV</t>
  </si>
  <si>
    <t>J1575</t>
  </si>
  <si>
    <t>Kittson,Marshall</t>
  </si>
  <si>
    <t>115 kV transmission line from Warsaw to Donaldson owned by Otter Tail Power Company</t>
  </si>
  <si>
    <t>J1576</t>
  </si>
  <si>
    <t>Angie to Adams Creek 230 kV</t>
  </si>
  <si>
    <t>J1577</t>
  </si>
  <si>
    <t>Grant</t>
  </si>
  <si>
    <t>Hardin West SS (Endpoint A) to Sheridan (Endpoint B) 115 kV</t>
  </si>
  <si>
    <t>J1578</t>
  </si>
  <si>
    <t>Johnson</t>
  </si>
  <si>
    <t>Columbus -Greenwood Clark Twp 230kV line (Circuit ID 23019)</t>
  </si>
  <si>
    <t>J1579</t>
  </si>
  <si>
    <t>Edwards</t>
  </si>
  <si>
    <t>Albion-Crossville 138kV Line</t>
  </si>
  <si>
    <t>J564</t>
  </si>
  <si>
    <t>Fayette County, Shelby County</t>
  </si>
  <si>
    <t>J566</t>
  </si>
  <si>
    <t>J1581</t>
  </si>
  <si>
    <t>Nobles</t>
  </si>
  <si>
    <t>Nobles County 345 kV Substation</t>
  </si>
  <si>
    <t>J1582</t>
  </si>
  <si>
    <t>St. Croix</t>
  </si>
  <si>
    <t>Pine Lake to Three Lakes 115 kV</t>
  </si>
  <si>
    <t>J1583</t>
  </si>
  <si>
    <t>Iberville</t>
  </si>
  <si>
    <t>Donaldsonville - Evergreen 230kV</t>
  </si>
  <si>
    <t>J567</t>
  </si>
  <si>
    <t>J1585</t>
  </si>
  <si>
    <t>Moniteau</t>
  </si>
  <si>
    <t>Apache Tap - Barnett 161kV line</t>
  </si>
  <si>
    <t>J1586</t>
  </si>
  <si>
    <t>Calhoun</t>
  </si>
  <si>
    <t>Argenta to Tompkins 345kV line</t>
  </si>
  <si>
    <t>J1587</t>
  </si>
  <si>
    <t>Muskegon</t>
  </si>
  <si>
    <t>Du Pont to Cobb 138 KV (J1375 POI)</t>
  </si>
  <si>
    <t>J1588</t>
  </si>
  <si>
    <t>Cass</t>
  </si>
  <si>
    <t>Bison 345kV</t>
  </si>
  <si>
    <t>J1589</t>
  </si>
  <si>
    <t>Hubbardston - Tech Drive 138kV</t>
  </si>
  <si>
    <t>J576</t>
  </si>
  <si>
    <t>J1590</t>
  </si>
  <si>
    <t>Plymouth</t>
  </si>
  <si>
    <t>O'Brien - Raun 345 kV</t>
  </si>
  <si>
    <t>J1591</t>
  </si>
  <si>
    <t>Clay</t>
  </si>
  <si>
    <t>Staunton 138kV</t>
  </si>
  <si>
    <t>J1592</t>
  </si>
  <si>
    <t>MORRILTON EAST - Atkins 161 kV</t>
  </si>
  <si>
    <t>J1593</t>
  </si>
  <si>
    <t>Rush</t>
  </si>
  <si>
    <t>Greensboro-Gwynneville 345kV</t>
  </si>
  <si>
    <t>J1594</t>
  </si>
  <si>
    <t>Clark</t>
  </si>
  <si>
    <t>Big Stone to Ellendale 345 kV</t>
  </si>
  <si>
    <t>J578</t>
  </si>
  <si>
    <t>J582</t>
  </si>
  <si>
    <t>Madison Parish</t>
  </si>
  <si>
    <t>J1597</t>
  </si>
  <si>
    <t>Wadena</t>
  </si>
  <si>
    <t>Wing River Substation 230kV</t>
  </si>
  <si>
    <t xml:space="preserve">Entergy wants projects in this parish. Developer will determine if they keep this. </t>
  </si>
  <si>
    <t>J1598</t>
  </si>
  <si>
    <t>Solac - Chalkley 230kV</t>
  </si>
  <si>
    <t>J1599</t>
  </si>
  <si>
    <t>Morbihan - Hopkins 138kV</t>
  </si>
  <si>
    <t>J585</t>
  </si>
  <si>
    <t>J1600</t>
  </si>
  <si>
    <t>Meade</t>
  </si>
  <si>
    <t>Flaherty Tap to Custer 69kV</t>
  </si>
  <si>
    <t>J616</t>
  </si>
  <si>
    <t>J1602</t>
  </si>
  <si>
    <t>Ouachita</t>
  </si>
  <si>
    <t>Rilla 115kV substation (Same as J1239)</t>
  </si>
  <si>
    <t>J1603</t>
  </si>
  <si>
    <t>Otsego</t>
  </si>
  <si>
    <t>Vantyle 138kV</t>
  </si>
  <si>
    <t>J1604</t>
  </si>
  <si>
    <t>Henderson Municipal Power &amp; Light</t>
  </si>
  <si>
    <t>Henderson</t>
  </si>
  <si>
    <t>HMPL Substation #7 69kV</t>
  </si>
  <si>
    <t>J1605</t>
  </si>
  <si>
    <t>Sherburne</t>
  </si>
  <si>
    <t>Sherburne 345kV</t>
  </si>
  <si>
    <t>J621</t>
  </si>
  <si>
    <t>J1607</t>
  </si>
  <si>
    <t>Hardin West SS to Sheridan 115 kV</t>
  </si>
  <si>
    <t>J623</t>
  </si>
  <si>
    <t>J1609</t>
  </si>
  <si>
    <t>Consumers Energy Company</t>
  </si>
  <si>
    <t>St. Joseph</t>
  </si>
  <si>
    <t>Simpson 138kV</t>
  </si>
  <si>
    <t>J161</t>
  </si>
  <si>
    <t>J1610</t>
  </si>
  <si>
    <t>Sangamon</t>
  </si>
  <si>
    <t>Auburn North to Chatham Main 138kV</t>
  </si>
  <si>
    <t>J1611</t>
  </si>
  <si>
    <t>Minnesota Power (Allete Inc)</t>
  </si>
  <si>
    <t>Morrison</t>
  </si>
  <si>
    <t>Langola 115kV Tap</t>
  </si>
  <si>
    <t>J1612</t>
  </si>
  <si>
    <t>J1613</t>
  </si>
  <si>
    <t>Bison Substation 345 kV</t>
  </si>
  <si>
    <t>J1614</t>
  </si>
  <si>
    <t>White Road - Four Mile 138kV line</t>
  </si>
  <si>
    <t>J1615</t>
  </si>
  <si>
    <t>Oconto</t>
  </si>
  <si>
    <t>Morgan 138kV</t>
  </si>
  <si>
    <t>J1616</t>
  </si>
  <si>
    <t>Knox</t>
  </si>
  <si>
    <t>Amo to Edwardsport 345KV</t>
  </si>
  <si>
    <t>J624</t>
  </si>
  <si>
    <t>J1618</t>
  </si>
  <si>
    <t>Ascension</t>
  </si>
  <si>
    <t>ST. JAMES - WELCOME 230KV</t>
  </si>
  <si>
    <t>J1619</t>
  </si>
  <si>
    <t>Henderson,Webster</t>
  </si>
  <si>
    <t>Reid Switchyard 161kV</t>
  </si>
  <si>
    <t>J626</t>
  </si>
  <si>
    <t>Meeker County, Renville County</t>
  </si>
  <si>
    <t>J1620</t>
  </si>
  <si>
    <t>Pipestone</t>
  </si>
  <si>
    <t>Pipestone to Split Rock 115kV</t>
  </si>
  <si>
    <t>J1621</t>
  </si>
  <si>
    <t>McPherson</t>
  </si>
  <si>
    <t>Big Stone South to Ellendale 345kV</t>
  </si>
  <si>
    <t>J1622</t>
  </si>
  <si>
    <t>Sheridan</t>
  </si>
  <si>
    <t>Harvey-Underwood 230kV</t>
  </si>
  <si>
    <t>J627</t>
  </si>
  <si>
    <t>J1624</t>
  </si>
  <si>
    <t>Bartholomew</t>
  </si>
  <si>
    <t>Columbus Denois Cr - Columbus 345 230 kV Transmission Line</t>
  </si>
  <si>
    <t>J1625</t>
  </si>
  <si>
    <t>Tipton</t>
  </si>
  <si>
    <t>Kokomo - Tipton 230kV Transmission line</t>
  </si>
  <si>
    <t>J1626</t>
  </si>
  <si>
    <t>Fayette</t>
  </si>
  <si>
    <t>Ramsey East 138kV bus</t>
  </si>
  <si>
    <t>J629</t>
  </si>
  <si>
    <t>J630</t>
  </si>
  <si>
    <t>J1629</t>
  </si>
  <si>
    <t>Columbia</t>
  </si>
  <si>
    <t>Columbia SW YD(ALTE) - South Fond Du Lac  SW YD 345 KV T-Line</t>
  </si>
  <si>
    <t>J631</t>
  </si>
  <si>
    <t>J1630</t>
  </si>
  <si>
    <t>Madison</t>
  </si>
  <si>
    <t>Gerald Andrus-Tinnin Road 230 kV</t>
  </si>
  <si>
    <t>J633</t>
  </si>
  <si>
    <t>J1632</t>
  </si>
  <si>
    <t>Caldwell</t>
  </si>
  <si>
    <t>Caldwell County -  Barkley 161kV</t>
  </si>
  <si>
    <t>J1633</t>
  </si>
  <si>
    <t>Beauregard</t>
  </si>
  <si>
    <t>Cooper Switching - Penton Road 230 kV</t>
  </si>
  <si>
    <t>J1634</t>
  </si>
  <si>
    <t>Cooper - Penton Road 230kV (J1282)</t>
  </si>
  <si>
    <t>J1635</t>
  </si>
  <si>
    <t>138kV Michigan Ave to Newton</t>
  </si>
  <si>
    <t>J1636</t>
  </si>
  <si>
    <t>Pike</t>
  </si>
  <si>
    <t>Peno Creek Substation 161kV</t>
  </si>
  <si>
    <t>J1637</t>
  </si>
  <si>
    <t>Wheatland Substation 345kV</t>
  </si>
  <si>
    <t>J1638</t>
  </si>
  <si>
    <t>Hancock</t>
  </si>
  <si>
    <t>Skillman Substation 161kV</t>
  </si>
  <si>
    <t>J1639</t>
  </si>
  <si>
    <t>345kV Allen Junction to Morocco</t>
  </si>
  <si>
    <t>J655</t>
  </si>
  <si>
    <t>J656</t>
  </si>
  <si>
    <t>Craighead County, Monroe County</t>
  </si>
  <si>
    <t>J1641</t>
  </si>
  <si>
    <t>Hoosier Energy REC Inc</t>
  </si>
  <si>
    <t>Greene</t>
  </si>
  <si>
    <t>Worthington Substation 138kV</t>
  </si>
  <si>
    <t>J1642</t>
  </si>
  <si>
    <t>Southern Indiana Gas &amp; Electric Company d/b/a Vectren Energy Delivery of Indiana Inc.</t>
  </si>
  <si>
    <t>Spencer</t>
  </si>
  <si>
    <t>North East (Castle) - Culley 138kV</t>
  </si>
  <si>
    <t>J660</t>
  </si>
  <si>
    <t>Richland Parish</t>
  </si>
  <si>
    <t>J1644</t>
  </si>
  <si>
    <t>St. Landry</t>
  </si>
  <si>
    <t>Champagne 138kV</t>
  </si>
  <si>
    <t>J661</t>
  </si>
  <si>
    <t>J1646</t>
  </si>
  <si>
    <t>Newton</t>
  </si>
  <si>
    <t>Morrison Ditch  138kV</t>
  </si>
  <si>
    <t>J665</t>
  </si>
  <si>
    <t>J666</t>
  </si>
  <si>
    <t>J1649</t>
  </si>
  <si>
    <t>McCracken</t>
  </si>
  <si>
    <t>McCracken County to Shell 69kV</t>
  </si>
  <si>
    <t>J667</t>
  </si>
  <si>
    <t>Massac County</t>
  </si>
  <si>
    <t>J668</t>
  </si>
  <si>
    <t>J1651</t>
  </si>
  <si>
    <t>Logan</t>
  </si>
  <si>
    <t>Howlett 138 kV Substation</t>
  </si>
  <si>
    <t>J1652</t>
  </si>
  <si>
    <t>Champaign</t>
  </si>
  <si>
    <t>Sidney 138kV</t>
  </si>
  <si>
    <t>J1653</t>
  </si>
  <si>
    <t>Tazewell</t>
  </si>
  <si>
    <t>San Jose Rail 138kV</t>
  </si>
  <si>
    <t>J1654</t>
  </si>
  <si>
    <t>Goss-Thetford 345kV Line</t>
  </si>
  <si>
    <t>J1655</t>
  </si>
  <si>
    <t>West Mt Vernon - Xenia 345kV Line (J1241)</t>
  </si>
  <si>
    <t>J1656</t>
  </si>
  <si>
    <t>Vermilion</t>
  </si>
  <si>
    <t>Sydney to Bunsonville 345kV Line</t>
  </si>
  <si>
    <t>J1657</t>
  </si>
  <si>
    <t>Pine Lake to Apple River 161 kV</t>
  </si>
  <si>
    <t>J1658</t>
  </si>
  <si>
    <t>Hillsdale</t>
  </si>
  <si>
    <t>Coldwater to Moore Road 138kV Line</t>
  </si>
  <si>
    <t>J1659</t>
  </si>
  <si>
    <t>Washtenaw</t>
  </si>
  <si>
    <t>120 kV Dorset</t>
  </si>
  <si>
    <t>J669</t>
  </si>
  <si>
    <t>J1660</t>
  </si>
  <si>
    <t>J673</t>
  </si>
  <si>
    <t>J674</t>
  </si>
  <si>
    <t>J1663</t>
  </si>
  <si>
    <t>Argenta to Tallmadge 345kV</t>
  </si>
  <si>
    <t>J1664</t>
  </si>
  <si>
    <t>Carrigan 120kV Substation</t>
  </si>
  <si>
    <t>J1665</t>
  </si>
  <si>
    <t>J1666</t>
  </si>
  <si>
    <t>Ingham</t>
  </si>
  <si>
    <t>Oneida - Majestic 345 kV</t>
  </si>
  <si>
    <t>J1667</t>
  </si>
  <si>
    <t>Isabella,Midland</t>
  </si>
  <si>
    <t>Bard Rd to Clare Junction 138 kV</t>
  </si>
  <si>
    <t>J1668</t>
  </si>
  <si>
    <t>Donaldsonville - Evergreen 230 kV</t>
  </si>
  <si>
    <t xml:space="preserve">Drop, Jefferson Davis was impacted with the hurricanes impacting the transmission system. On a standoff on repairs. </t>
  </si>
  <si>
    <t>J1669</t>
  </si>
  <si>
    <t>Jefferson Davis</t>
  </si>
  <si>
    <t>LC Bulk to Henning 138kV Line (Circuit 28)</t>
  </si>
  <si>
    <t>J676</t>
  </si>
  <si>
    <t>J1670</t>
  </si>
  <si>
    <t>Crooked Lake 161kV at J586 POI</t>
  </si>
  <si>
    <t>J1671</t>
  </si>
  <si>
    <t>Entergy Texas Inc</t>
  </si>
  <si>
    <t>Walker</t>
  </si>
  <si>
    <t>Rocky Creek to Lewis Creek 230kV</t>
  </si>
  <si>
    <t>J1672</t>
  </si>
  <si>
    <t>Hinds</t>
  </si>
  <si>
    <t>Tinnin Road 230kV</t>
  </si>
  <si>
    <t>J1673</t>
  </si>
  <si>
    <t>Sabine</t>
  </si>
  <si>
    <t>Fisher to Mansfield Compressor 230 kV</t>
  </si>
  <si>
    <t>J677</t>
  </si>
  <si>
    <t>J678</t>
  </si>
  <si>
    <t>J1676</t>
  </si>
  <si>
    <t>McLean</t>
  </si>
  <si>
    <t>Brokaw - Clinton 345 kV line</t>
  </si>
  <si>
    <t>J1677</t>
  </si>
  <si>
    <t>Macon</t>
  </si>
  <si>
    <t>Leghorn 345 kV</t>
  </si>
  <si>
    <t>J1678</t>
  </si>
  <si>
    <t>Miami</t>
  </si>
  <si>
    <t>Deedsville 345 kV</t>
  </si>
  <si>
    <t>J1679</t>
  </si>
  <si>
    <t>Xenia - West Mt Vernon 345 kV</t>
  </si>
  <si>
    <t>J681</t>
  </si>
  <si>
    <t>J1680</t>
  </si>
  <si>
    <t>345 kV Walton Substation</t>
  </si>
  <si>
    <t>J1681</t>
  </si>
  <si>
    <t>Maries</t>
  </si>
  <si>
    <t>Bland to Franks 345kV line</t>
  </si>
  <si>
    <t>J685</t>
  </si>
  <si>
    <t>J688</t>
  </si>
  <si>
    <t>J1684</t>
  </si>
  <si>
    <t>Starke</t>
  </si>
  <si>
    <t>ROLLIN SCHAFER -BURR OAK  345KV LINE</t>
  </si>
  <si>
    <t>J689</t>
  </si>
  <si>
    <t>J1686</t>
  </si>
  <si>
    <t>Evangeline</t>
  </si>
  <si>
    <t>Coughlin - Plaisance 138 kV</t>
  </si>
  <si>
    <t>J1687</t>
  </si>
  <si>
    <t>Decatur</t>
  </si>
  <si>
    <t>Decatur Switching Station 161kv</t>
  </si>
  <si>
    <t>J690</t>
  </si>
  <si>
    <t>J696</t>
  </si>
  <si>
    <t>J702</t>
  </si>
  <si>
    <t>Fes-2016-SEP</t>
  </si>
  <si>
    <t>J716</t>
  </si>
  <si>
    <t>FES-2016-SEP</t>
  </si>
  <si>
    <t>J1691</t>
  </si>
  <si>
    <t>Sullivan</t>
  </si>
  <si>
    <t>Merom 345kV Substation</t>
  </si>
  <si>
    <t>J723</t>
  </si>
  <si>
    <t>J724</t>
  </si>
  <si>
    <t>J727</t>
  </si>
  <si>
    <t>Barnes County, Stutsman County</t>
  </si>
  <si>
    <t>J1695</t>
  </si>
  <si>
    <t>Perry</t>
  </si>
  <si>
    <t>Aster 138kV Substation (Rebuild of North Coulterville 138kV)</t>
  </si>
  <si>
    <t>J1696</t>
  </si>
  <si>
    <t>Reid 161kV</t>
  </si>
  <si>
    <t>J1697</t>
  </si>
  <si>
    <t>Bedford - Seymour 138kV line (Line#13829)</t>
  </si>
  <si>
    <t>J729</t>
  </si>
  <si>
    <t>J1699</t>
  </si>
  <si>
    <t>Shelby</t>
  </si>
  <si>
    <t>HE Lewis Creek 69 kV</t>
  </si>
  <si>
    <t>J730</t>
  </si>
  <si>
    <t>J735</t>
  </si>
  <si>
    <t>J1701</t>
  </si>
  <si>
    <t>McDonough</t>
  </si>
  <si>
    <t>Macomb to Ipava 138kV line</t>
  </si>
  <si>
    <t>J736</t>
  </si>
  <si>
    <t>J1703</t>
  </si>
  <si>
    <t>Webster</t>
  </si>
  <si>
    <t>Reid to Hopkins County 161kV</t>
  </si>
  <si>
    <t>J1704</t>
  </si>
  <si>
    <t>Gwynneville 345kV Substation</t>
  </si>
  <si>
    <t>J737</t>
  </si>
  <si>
    <t>J1706</t>
  </si>
  <si>
    <t>Green</t>
  </si>
  <si>
    <t>North Monroe 138 kV</t>
  </si>
  <si>
    <t>J1707</t>
  </si>
  <si>
    <t>Dubois</t>
  </si>
  <si>
    <t>DUFF 345KV</t>
  </si>
  <si>
    <t>J1708</t>
  </si>
  <si>
    <t>J947 Interconnection Substation</t>
  </si>
  <si>
    <t>J1709</t>
  </si>
  <si>
    <t>Grimes</t>
  </si>
  <si>
    <t>138 kV Grimes</t>
  </si>
  <si>
    <t>J171</t>
  </si>
  <si>
    <t>Benson 115kV Substation</t>
  </si>
  <si>
    <t>J1710</t>
  </si>
  <si>
    <t>Lee</t>
  </si>
  <si>
    <t>Entergy Keo-Memphis 500kV Line Tap</t>
  </si>
  <si>
    <t>J738</t>
  </si>
  <si>
    <t>J1712</t>
  </si>
  <si>
    <t>North Coulterville - COMM 345kV</t>
  </si>
  <si>
    <t>J742</t>
  </si>
  <si>
    <t>Cottonwood County, Murray County</t>
  </si>
  <si>
    <t>J1714</t>
  </si>
  <si>
    <t>Ramsey East 138kV Substation</t>
  </si>
  <si>
    <t>J763</t>
  </si>
  <si>
    <t>Hancock County, Winnebago County</t>
  </si>
  <si>
    <t>J1716</t>
  </si>
  <si>
    <t>Fond du Lac</t>
  </si>
  <si>
    <t>Fitzgerald to South Fond Du Lac 345 kV</t>
  </si>
  <si>
    <t>J764</t>
  </si>
  <si>
    <t>J765</t>
  </si>
  <si>
    <t>J1719</t>
  </si>
  <si>
    <t>Waushara</t>
  </si>
  <si>
    <t>Sand Lake 138kV Substation</t>
  </si>
  <si>
    <t>J772</t>
  </si>
  <si>
    <t>Cerro Gordo County, Hancock County</t>
  </si>
  <si>
    <t>J1720</t>
  </si>
  <si>
    <t>Fountain Prairie -North Randolph   138kV Transmission Line</t>
  </si>
  <si>
    <t>J1721</t>
  </si>
  <si>
    <t>Vigo</t>
  </si>
  <si>
    <t>Vigo-Worthington 138kV</t>
  </si>
  <si>
    <t>J1722</t>
  </si>
  <si>
    <t>Lonoke</t>
  </si>
  <si>
    <t>Galloway - Remigton 115kV  Transmission Line</t>
  </si>
  <si>
    <t>J1723</t>
  </si>
  <si>
    <t>Cross</t>
  </si>
  <si>
    <t>Wynne East to Wynne South 161kV line (J1125 sub)</t>
  </si>
  <si>
    <t>J1724</t>
  </si>
  <si>
    <t>LaPorte</t>
  </si>
  <si>
    <t>LNG - STILLWELL 138kV line</t>
  </si>
  <si>
    <t>J1725</t>
  </si>
  <si>
    <t>San Jose Rail Switching Station 138KV</t>
  </si>
  <si>
    <t>J1726</t>
  </si>
  <si>
    <t>Pulaski</t>
  </si>
  <si>
    <t>Reynolds - Burr 345kV</t>
  </si>
  <si>
    <t>J773</t>
  </si>
  <si>
    <t>Codington County, Deuel County</t>
  </si>
  <si>
    <t>J774</t>
  </si>
  <si>
    <t>J775</t>
  </si>
  <si>
    <t>J778</t>
  </si>
  <si>
    <t>J1730</t>
  </si>
  <si>
    <t>Eau Claire to AS King 345 kV</t>
  </si>
  <si>
    <t>J786</t>
  </si>
  <si>
    <t>J1732</t>
  </si>
  <si>
    <t>LEWISTON ACEC A03-TRIENDA (138KV )</t>
  </si>
  <si>
    <t>J1733</t>
  </si>
  <si>
    <t>Allamakee</t>
  </si>
  <si>
    <t>Lansing 161 kV</t>
  </si>
  <si>
    <t>J1734</t>
  </si>
  <si>
    <t>Wever 161 kV</t>
  </si>
  <si>
    <t>J1735</t>
  </si>
  <si>
    <t>Rock</t>
  </si>
  <si>
    <t>J1304 POI 138 kV Substation</t>
  </si>
  <si>
    <t>J1736</t>
  </si>
  <si>
    <t>Duff 138kV</t>
  </si>
  <si>
    <t>J1737</t>
  </si>
  <si>
    <t>Gwynville 345 kV</t>
  </si>
  <si>
    <t>J537</t>
  </si>
  <si>
    <t>1.5 miles south of Banner 345 kV substation</t>
  </si>
  <si>
    <t>J820</t>
  </si>
  <si>
    <t>Oneida 345kV Substation</t>
  </si>
  <si>
    <t>J174</t>
  </si>
  <si>
    <t>ATC University Substation</t>
  </si>
  <si>
    <t>J1740</t>
  </si>
  <si>
    <t>Walworth</t>
  </si>
  <si>
    <t>University to Mukwanago 138kV Line</t>
  </si>
  <si>
    <t>J854</t>
  </si>
  <si>
    <t>Baldwin 138KV Substation</t>
  </si>
  <si>
    <t>J882</t>
  </si>
  <si>
    <t>Coffeen North 138kV Substation</t>
  </si>
  <si>
    <t>J1743</t>
  </si>
  <si>
    <t>Deedsville 345 kV Substation</t>
  </si>
  <si>
    <t>J1744</t>
  </si>
  <si>
    <t>Cumberland</t>
  </si>
  <si>
    <t>Hutsonville - Neoga 138 kV</t>
  </si>
  <si>
    <t>J1745</t>
  </si>
  <si>
    <t>Winnebago</t>
  </si>
  <si>
    <t>Fitzgerald 138 kV</t>
  </si>
  <si>
    <t>J1746</t>
  </si>
  <si>
    <t>Columbia 138 kV</t>
  </si>
  <si>
    <t>J1747</t>
  </si>
  <si>
    <t>J830 POI</t>
  </si>
  <si>
    <t>J1748</t>
  </si>
  <si>
    <t>DeSoto</t>
  </si>
  <si>
    <t>Twinkletown 230 kV</t>
  </si>
  <si>
    <t>J1749</t>
  </si>
  <si>
    <t>Addis - Big Cajun 230kV</t>
  </si>
  <si>
    <t>J609</t>
  </si>
  <si>
    <t>White Road 115kV Substation</t>
  </si>
  <si>
    <t>J1750</t>
  </si>
  <si>
    <t>Marquette</t>
  </si>
  <si>
    <t>Huron - Empire 138kV line</t>
  </si>
  <si>
    <t>J1751</t>
  </si>
  <si>
    <t>ACEC Badger West - Saratoga 138 kV</t>
  </si>
  <si>
    <t>J1752</t>
  </si>
  <si>
    <t>Golden Sands 138 kV Substation</t>
  </si>
  <si>
    <t>J920</t>
  </si>
  <si>
    <t>Joppa 161 kV Substation</t>
  </si>
  <si>
    <t>J1754</t>
  </si>
  <si>
    <t>McHenry</t>
  </si>
  <si>
    <t>McHenry ND</t>
  </si>
  <si>
    <t>J490</t>
  </si>
  <si>
    <t>The McIntosh Substation located 0.5 miles due North of the intersection of Route 31 and Route 12, located just off Route 31.  The referenced intersection is 0.73 miles NE of the city center of McIntosh, SD.</t>
  </si>
  <si>
    <t>J1756</t>
  </si>
  <si>
    <t>Indianapolis Power Light Company</t>
  </si>
  <si>
    <t>Gwynneville to Sunnyside 345kV</t>
  </si>
  <si>
    <t>J501</t>
  </si>
  <si>
    <t>Hancock County,Kossuth County</t>
  </si>
  <si>
    <t>MEC 345 kV Kossuth County substation</t>
  </si>
  <si>
    <t>J531</t>
  </si>
  <si>
    <t>Hazleton-Adams 345kV Line</t>
  </si>
  <si>
    <t>J1759</t>
  </si>
  <si>
    <t>J858</t>
  </si>
  <si>
    <t>Hilo 115 kV Switch</t>
  </si>
  <si>
    <t>J1760</t>
  </si>
  <si>
    <t>Liberty</t>
  </si>
  <si>
    <t>Timberland 230kV</t>
  </si>
  <si>
    <t>PQ0001</t>
  </si>
  <si>
    <t>SPA-2014-MAY</t>
  </si>
  <si>
    <t>Maywood - Spencer Creek 345kV Substation</t>
  </si>
  <si>
    <t>J264</t>
  </si>
  <si>
    <t>Bingham - Cornell 138 kV</t>
  </si>
  <si>
    <t>J938</t>
  </si>
  <si>
    <t>Emmestburg - Freedom 69kV Line</t>
  </si>
  <si>
    <t>J298</t>
  </si>
  <si>
    <t>ITCM Dysart 161 kV Substation</t>
  </si>
  <si>
    <t>J1765</t>
  </si>
  <si>
    <t>Tipton Substation 230kV</t>
  </si>
  <si>
    <t>J1766</t>
  </si>
  <si>
    <t>Fallon</t>
  </si>
  <si>
    <t>Keystone XL (Pumping station - 14) - 115kV</t>
  </si>
  <si>
    <t>J812</t>
  </si>
  <si>
    <t>Covert - Palisades 345kV Line</t>
  </si>
  <si>
    <t>J930</t>
  </si>
  <si>
    <t>Boyden - Sheldon 69kV line</t>
  </si>
  <si>
    <t>J1769</t>
  </si>
  <si>
    <t>Howard</t>
  </si>
  <si>
    <t>Beaver Creek to Rice 161 kV line tap (same POI as J898)</t>
  </si>
  <si>
    <t>J319</t>
  </si>
  <si>
    <t>Entergy AR ANO-Pleasant Hill 500 kV line</t>
  </si>
  <si>
    <t>J1770</t>
  </si>
  <si>
    <t>Hoopston 138kV</t>
  </si>
  <si>
    <t>J601</t>
  </si>
  <si>
    <t>Lapeer County,Tuscola County</t>
  </si>
  <si>
    <t>Kilgore - Micah 120kV with the line distance 1 mile from Kilgore</t>
  </si>
  <si>
    <t>J1772</t>
  </si>
  <si>
    <t>White</t>
  </si>
  <si>
    <t>Reynolds 345KV</t>
  </si>
  <si>
    <t>J1773</t>
  </si>
  <si>
    <t>Iowa,Lafayette</t>
  </si>
  <si>
    <t>Hill Valley to Cardinal 345kV</t>
  </si>
  <si>
    <t>J1774</t>
  </si>
  <si>
    <t>Warren</t>
  </si>
  <si>
    <t>Cayuga 345kV</t>
  </si>
  <si>
    <t>J608</t>
  </si>
  <si>
    <t>Deja 138kV Substation</t>
  </si>
  <si>
    <t>J710</t>
  </si>
  <si>
    <t>Duson - Scott line 69kV</t>
  </si>
  <si>
    <t>J1777</t>
  </si>
  <si>
    <t>Aster 138kV Substation</t>
  </si>
  <si>
    <t>J1778</t>
  </si>
  <si>
    <t>Kenosha</t>
  </si>
  <si>
    <t>Paris 138 kV</t>
  </si>
  <si>
    <t>J1779</t>
  </si>
  <si>
    <t>Dane</t>
  </si>
  <si>
    <t>Rockdale 345kV substation</t>
  </si>
  <si>
    <t>J828</t>
  </si>
  <si>
    <t>Crawfordsville - Linden Tap 138kV Line</t>
  </si>
  <si>
    <t>J1780</t>
  </si>
  <si>
    <t>Linden Tap - Crawfordsville 138kV Line</t>
  </si>
  <si>
    <t>J1781</t>
  </si>
  <si>
    <t>Hill Valley 345kV</t>
  </si>
  <si>
    <t>J1782</t>
  </si>
  <si>
    <t>WABASH RIVER GEN. STA. TO WHITESVILLE SOUTH SUB 230kV</t>
  </si>
  <si>
    <t>J1783</t>
  </si>
  <si>
    <t>WABASH RIVER GEN. STA. TO WHITESVILLE SOUTH SUB 230 kV</t>
  </si>
  <si>
    <t>J1784</t>
  </si>
  <si>
    <t>Henry</t>
  </si>
  <si>
    <t>New Castle to Hagerstown 69 kV</t>
  </si>
  <si>
    <t>J1785</t>
  </si>
  <si>
    <t>Maple 69 kV</t>
  </si>
  <si>
    <t>J1786</t>
  </si>
  <si>
    <t>J892</t>
  </si>
  <si>
    <t>Bluff Creek (Tap) to Sugar Creek 138 kV line tap</t>
  </si>
  <si>
    <t>J489</t>
  </si>
  <si>
    <t>345 kV at new Tap on proposed MVP Big Stone to Ellendale line</t>
  </si>
  <si>
    <t>J1789</t>
  </si>
  <si>
    <t>Monroe</t>
  </si>
  <si>
    <t>Brinkley East to Clarendon 115 kV</t>
  </si>
  <si>
    <t>J525</t>
  </si>
  <si>
    <t>Lake Wilson - Hadley 69 kV line</t>
  </si>
  <si>
    <t>J1790</t>
  </si>
  <si>
    <t>Ashley</t>
  </si>
  <si>
    <t>Crossett - Monticello East 115 kV Line</t>
  </si>
  <si>
    <t>J1791</t>
  </si>
  <si>
    <t>J657</t>
  </si>
  <si>
    <t>Kewaunee - Shoto 138kV Line (at the existing Mishicot Tap)</t>
  </si>
  <si>
    <t>J1793</t>
  </si>
  <si>
    <t>Sheboygan</t>
  </si>
  <si>
    <t>Holland 138 kV</t>
  </si>
  <si>
    <t>J1794</t>
  </si>
  <si>
    <t>Richard to Scott 138kV line</t>
  </si>
  <si>
    <t>J1795</t>
  </si>
  <si>
    <t>Bayou Cove to Richard 138kV (Circuit 258)</t>
  </si>
  <si>
    <t>J1796</t>
  </si>
  <si>
    <t>Pine Prairie to Coughlin 138 kV</t>
  </si>
  <si>
    <t>J1797</t>
  </si>
  <si>
    <t>St. John the Baptist</t>
  </si>
  <si>
    <t>Waterford 230kV</t>
  </si>
  <si>
    <t>J1798</t>
  </si>
  <si>
    <t>Wayne</t>
  </si>
  <si>
    <t>Waterman 120kV</t>
  </si>
  <si>
    <t>J712</t>
  </si>
  <si>
    <t>Hill Valley 138kV Substation</t>
  </si>
  <si>
    <t>J444</t>
  </si>
  <si>
    <t>Waterman/Navarre 230kV</t>
  </si>
  <si>
    <t>J804</t>
  </si>
  <si>
    <t>Decatur 138kV Substation</t>
  </si>
  <si>
    <t>J1801</t>
  </si>
  <si>
    <t>Story</t>
  </si>
  <si>
    <t>Story County Substation 161kV</t>
  </si>
  <si>
    <t>J1802</t>
  </si>
  <si>
    <t>Marshall</t>
  </si>
  <si>
    <t>Burr Oak 138kV</t>
  </si>
  <si>
    <t>J1803</t>
  </si>
  <si>
    <t>Houghton</t>
  </si>
  <si>
    <t>Winona-Atlantic 69 kV</t>
  </si>
  <si>
    <t>J1804</t>
  </si>
  <si>
    <t>PINE LAKE TO THREE LAKES 115 KV</t>
  </si>
  <si>
    <t>J1805</t>
  </si>
  <si>
    <t>J1806</t>
  </si>
  <si>
    <t>Greensboro Substation 345kV</t>
  </si>
  <si>
    <t>G620</t>
  </si>
  <si>
    <t>Kenyon - Dodge 69 kV</t>
  </si>
  <si>
    <t>J1808</t>
  </si>
  <si>
    <t>Barron</t>
  </si>
  <si>
    <t>Barron 161 kV</t>
  </si>
  <si>
    <t>J925</t>
  </si>
  <si>
    <t>North Cournna - Bell Road 138 kV line</t>
  </si>
  <si>
    <t>J749</t>
  </si>
  <si>
    <t>Redstone 138 kV Substation</t>
  </si>
  <si>
    <t>J1810</t>
  </si>
  <si>
    <t>Reynolds 345kV to Burr Oaks 345kV</t>
  </si>
  <si>
    <t>J1811</t>
  </si>
  <si>
    <t>Independence</t>
  </si>
  <si>
    <t>Independence 161 kV</t>
  </si>
  <si>
    <t>J1812</t>
  </si>
  <si>
    <t>Chambers</t>
  </si>
  <si>
    <t>Stowell 230 kV</t>
  </si>
  <si>
    <t>J1813</t>
  </si>
  <si>
    <t>Entergy Freeport 230 kV Substation</t>
  </si>
  <si>
    <t>J1814</t>
  </si>
  <si>
    <t>Dickinson</t>
  </si>
  <si>
    <t>Nordic</t>
  </si>
  <si>
    <t>J1815</t>
  </si>
  <si>
    <t>Linden Junction - Crawfordsville 138 kV</t>
  </si>
  <si>
    <t>J1816</t>
  </si>
  <si>
    <t>Fisher (Endpoint A) to Cherry Valley (Endpoint B) 161 kV line</t>
  </si>
  <si>
    <t>J1817</t>
  </si>
  <si>
    <t>ATC WInona-Atlantic Minw 69 kV tap (J1244)</t>
  </si>
  <si>
    <t>J1818</t>
  </si>
  <si>
    <t>Lafayette Utilities System</t>
  </si>
  <si>
    <t>Northeast (Moss) 69kV</t>
  </si>
  <si>
    <t>J1819</t>
  </si>
  <si>
    <t>Entergy Keo - West Memphis 500kV Line Tap</t>
  </si>
  <si>
    <t>J879</t>
  </si>
  <si>
    <t>North Lake 138 kV Substation</t>
  </si>
  <si>
    <t>J1820</t>
  </si>
  <si>
    <t>Entergy Keo-West Memphis 500kV Line Tap</t>
  </si>
  <si>
    <t>J1821</t>
  </si>
  <si>
    <t>Entergy Keo -West Memphis 500kV Line tap</t>
  </si>
  <si>
    <t>J1066</t>
  </si>
  <si>
    <t>El Dara Junction - Pittsfield 69 kV Line Tap</t>
  </si>
  <si>
    <t>J802</t>
  </si>
  <si>
    <t>Cayuga 345 kV Substation</t>
  </si>
  <si>
    <t>J1824</t>
  </si>
  <si>
    <t>Academy 138KV</t>
  </si>
  <si>
    <t>J861</t>
  </si>
  <si>
    <t>Dead River - Arnold 345 kV Line</t>
  </si>
  <si>
    <t>J1826</t>
  </si>
  <si>
    <t>Dakota</t>
  </si>
  <si>
    <t>Cannon Falls Transmission 69 kV</t>
  </si>
  <si>
    <t xml:space="preserve">Drop </t>
  </si>
  <si>
    <t>J1827</t>
  </si>
  <si>
    <t>Morehouse</t>
  </si>
  <si>
    <t>Bastrop tap point</t>
  </si>
  <si>
    <t>J797</t>
  </si>
  <si>
    <t>J1829</t>
  </si>
  <si>
    <t>DEI's Columbus to Clark Twp. 230 kV (one of the two 230 kV circuits going from Columbus to Five Points)</t>
  </si>
  <si>
    <t>J183</t>
  </si>
  <si>
    <t>NZIS</t>
  </si>
  <si>
    <t>J1830</t>
  </si>
  <si>
    <t>Kelso - Joppa (Massac) 345 kV line</t>
  </si>
  <si>
    <t>J1831</t>
  </si>
  <si>
    <t>Logan,Menard</t>
  </si>
  <si>
    <t>Shockey 138kV</t>
  </si>
  <si>
    <t>Don't drop because in St. Landry</t>
  </si>
  <si>
    <t>J1832</t>
  </si>
  <si>
    <t>Plaisance 138kV</t>
  </si>
  <si>
    <t>J1833</t>
  </si>
  <si>
    <t>Lafourche</t>
  </si>
  <si>
    <t>Leeville 115kV</t>
  </si>
  <si>
    <t>piston) Engine</t>
  </si>
  <si>
    <t>J1834</t>
  </si>
  <si>
    <t>Orange</t>
  </si>
  <si>
    <t>Sabine 138/230 kV Substation</t>
  </si>
  <si>
    <t>J1835</t>
  </si>
  <si>
    <t>Southern Indiana Gas Electric Company d/b/a Vectren Energy Delivery of Indiana Inc</t>
  </si>
  <si>
    <t>Rockport Substation 69 KV</t>
  </si>
  <si>
    <t>J1836</t>
  </si>
  <si>
    <t>Callaway Plant-345 kV</t>
  </si>
  <si>
    <t>J782</t>
  </si>
  <si>
    <t>Stoddart sub 161kV</t>
  </si>
  <si>
    <t>J1134</t>
  </si>
  <si>
    <t>J1839</t>
  </si>
  <si>
    <t>Decatur ADM North 138 kV</t>
  </si>
  <si>
    <t>Combustion Turbine (Simple Cycle)</t>
  </si>
  <si>
    <t>J1136</t>
  </si>
  <si>
    <t>Hinds County</t>
  </si>
  <si>
    <t>Tinnin Road 230kV Substation</t>
  </si>
  <si>
    <t>J1840</t>
  </si>
  <si>
    <t>De Witt</t>
  </si>
  <si>
    <t>Clinton to Goose Creek-4545 345kV line</t>
  </si>
  <si>
    <t>J1841</t>
  </si>
  <si>
    <t>Forrest City to Wynne S 161 KV Line</t>
  </si>
  <si>
    <t>J1842</t>
  </si>
  <si>
    <t>Forrest City to Wynne S 161 KV</t>
  </si>
  <si>
    <t>J1843</t>
  </si>
  <si>
    <t>Christiana 138 kV</t>
  </si>
  <si>
    <t>J1844</t>
  </si>
  <si>
    <t>DPP-2021-Cycle</t>
  </si>
  <si>
    <t>Study Not Started</t>
  </si>
  <si>
    <t>19CVTRY</t>
  </si>
  <si>
    <t>J1845</t>
  </si>
  <si>
    <t>18BATTLC</t>
  </si>
  <si>
    <t>J896</t>
  </si>
  <si>
    <t>G549</t>
  </si>
  <si>
    <t>Next to Williams Substation (69 kV)</t>
  </si>
  <si>
    <t>J634</t>
  </si>
  <si>
    <t>Calcasieu,Calcasieu Parish</t>
  </si>
  <si>
    <t>Mossvile-Toomey 138kV Line</t>
  </si>
  <si>
    <t>J1150</t>
  </si>
  <si>
    <t>Miami County</t>
  </si>
  <si>
    <t>J810</t>
  </si>
  <si>
    <t>Atlantic to Adair 161 kV line</t>
  </si>
  <si>
    <t>J647</t>
  </si>
  <si>
    <t>BC Cobb - Four Mile 138kV Line</t>
  </si>
  <si>
    <t>J191</t>
  </si>
  <si>
    <t>Rolling Hills 345 kV Substation</t>
  </si>
  <si>
    <t>J1141</t>
  </si>
  <si>
    <t>Filer - BoxbdJ - Stronach 138kV Line Tap</t>
  </si>
  <si>
    <t>J1133</t>
  </si>
  <si>
    <t>Dunn - Oakridge 115kV Line Tap</t>
  </si>
  <si>
    <t>J1017</t>
  </si>
  <si>
    <t>Carroll County,White County</t>
  </si>
  <si>
    <t>Springboro 138 kV Substation</t>
  </si>
  <si>
    <t>J1018</t>
  </si>
  <si>
    <t>Peru South East - Greentown 230 kV Line Tap</t>
  </si>
  <si>
    <t>J196</t>
  </si>
  <si>
    <t>Vermillion 138 kV Substation</t>
  </si>
  <si>
    <t>J1019</t>
  </si>
  <si>
    <t>Overton - McCredie 345 kV Line Tap</t>
  </si>
  <si>
    <t>J1116</t>
  </si>
  <si>
    <t>Greensboro - Greenfield 138 kV Line Tap</t>
  </si>
  <si>
    <t>J1118</t>
  </si>
  <si>
    <t>Mahomet - Weedman 138 kV Line Tap</t>
  </si>
  <si>
    <t>J200</t>
  </si>
  <si>
    <t>RM Heskett Station 115 kV &amp; 41.6 kV</t>
  </si>
  <si>
    <t>J201</t>
  </si>
  <si>
    <t>METC Manning 138kV Substation</t>
  </si>
  <si>
    <t>J202</t>
  </si>
  <si>
    <t>ITC Atlanta - Tuscola 115 kV</t>
  </si>
  <si>
    <t>J572</t>
  </si>
  <si>
    <t>Filler City JCT 138kV</t>
  </si>
  <si>
    <t>J414</t>
  </si>
  <si>
    <t>Freeborn 161kV Substation on the Hayword - Freeborn - Winnebago 161kV line</t>
  </si>
  <si>
    <t>J415</t>
  </si>
  <si>
    <t>New 345 kV Switchyard on the ROW of the proposed 345 kV Emery - Blackhawk line (MVP4)</t>
  </si>
  <si>
    <t>J439</t>
  </si>
  <si>
    <t>Dickens, IA 51333 at O'Brien to Kossuth 345 kV</t>
  </si>
  <si>
    <t>J459</t>
  </si>
  <si>
    <t>Big Stone Brookings 345kV</t>
  </si>
  <si>
    <t>J511</t>
  </si>
  <si>
    <t>GRE Stanton Substation 230 kV bus, Stanton ND</t>
  </si>
  <si>
    <t>J575</t>
  </si>
  <si>
    <t>Brookings County Substation 345 kV</t>
  </si>
  <si>
    <t>J577</t>
  </si>
  <si>
    <t>345kV Brookings County Sub</t>
  </si>
  <si>
    <t>J593</t>
  </si>
  <si>
    <t>Williams County</t>
  </si>
  <si>
    <t>Tioga 4 230kV Substation (MDU)</t>
  </si>
  <si>
    <t>J594</t>
  </si>
  <si>
    <t>Jackson County,Martin County</t>
  </si>
  <si>
    <t>Jackson North 161kV (ITCM)</t>
  </si>
  <si>
    <t>J596</t>
  </si>
  <si>
    <t>Big Stone County,Stevens County</t>
  </si>
  <si>
    <t>Morris -Moro 115kV Tap</t>
  </si>
  <si>
    <t>J597</t>
  </si>
  <si>
    <t>Deuel County,Hamlin County</t>
  </si>
  <si>
    <t>Brookings County Substation 345</t>
  </si>
  <si>
    <t>J599</t>
  </si>
  <si>
    <t>Glenham 230kV Substation</t>
  </si>
  <si>
    <t>J607</t>
  </si>
  <si>
    <t>Wishek - Heskett 230kV line</t>
  </si>
  <si>
    <t>J613</t>
  </si>
  <si>
    <t>Jamestown Substation 115kV</t>
  </si>
  <si>
    <t>J615</t>
  </si>
  <si>
    <t>Electric Farms- Shaulis 161kV</t>
  </si>
  <si>
    <t>J638</t>
  </si>
  <si>
    <t>Big Stone - Brookings 345 kV</t>
  </si>
  <si>
    <t>J939</t>
  </si>
  <si>
    <t>Clarion-Eagle Grove 69kV line</t>
  </si>
  <si>
    <t>J1035</t>
  </si>
  <si>
    <t>Fayetteville - Marigold 138 kV Line Tap</t>
  </si>
  <si>
    <t>J970</t>
  </si>
  <si>
    <t>Oscoda County</t>
  </si>
  <si>
    <t>Mio Dam - Gaylord 138 kV Line Tap</t>
  </si>
  <si>
    <t>J1004</t>
  </si>
  <si>
    <t>Mecosta County,Montcalm County</t>
  </si>
  <si>
    <t>Kenowa - Nelson Road 345kV Line Tap</t>
  </si>
  <si>
    <t>J1075</t>
  </si>
  <si>
    <t>Argenta - Weeds Lake - Hiple 345kV Line Tap</t>
  </si>
  <si>
    <t>J1077</t>
  </si>
  <si>
    <t>J226</t>
  </si>
  <si>
    <t>Ludington Substation</t>
  </si>
  <si>
    <t>J227</t>
  </si>
  <si>
    <t>J228</t>
  </si>
  <si>
    <t>J229</t>
  </si>
  <si>
    <t>J230</t>
  </si>
  <si>
    <t>J231</t>
  </si>
  <si>
    <t>J232</t>
  </si>
  <si>
    <t>Baldwin Station</t>
  </si>
  <si>
    <t>J233</t>
  </si>
  <si>
    <t>ITC Midwest Marshalltown 161 (Sutherland) Substation</t>
  </si>
  <si>
    <t>J1126</t>
  </si>
  <si>
    <t>ITC Bauer - Grassmere - Rapson (Kirk Sub) 345kV Substation</t>
  </si>
  <si>
    <t>J235</t>
  </si>
  <si>
    <t>J941</t>
  </si>
  <si>
    <t>Big Stone-Brookings County 345KV Line</t>
  </si>
  <si>
    <t>J969</t>
  </si>
  <si>
    <t>Kirk 345kV Substation</t>
  </si>
  <si>
    <t>J238</t>
  </si>
  <si>
    <t>Eagle Valley 138kV Substation</t>
  </si>
  <si>
    <t>J239</t>
  </si>
  <si>
    <t>Merdosia Unit 4</t>
  </si>
  <si>
    <t>J983</t>
  </si>
  <si>
    <t>Brown County,LaSalle County</t>
  </si>
  <si>
    <t>Oglesby - Minonk Tap 138kV Line Tap</t>
  </si>
  <si>
    <t>J241</t>
  </si>
  <si>
    <t>Florence County</t>
  </si>
  <si>
    <t>Twin Falls Substation</t>
  </si>
  <si>
    <t>J242</t>
  </si>
  <si>
    <t>J726</t>
  </si>
  <si>
    <t>Cedar Mountain 345kV Substation</t>
  </si>
  <si>
    <t>J965</t>
  </si>
  <si>
    <t>Lakefield Generation SW 345kV Substation</t>
  </si>
  <si>
    <t>J1138</t>
  </si>
  <si>
    <t>M38 138 kV Substation</t>
  </si>
  <si>
    <t>J246</t>
  </si>
  <si>
    <t>Nelson Road - Goss 345 kV</t>
  </si>
  <si>
    <t>J711</t>
  </si>
  <si>
    <t>DPP-2016-AUG/DPP-2017-FEB</t>
  </si>
  <si>
    <t>Silver River 138kV</t>
  </si>
  <si>
    <t>PQ0002</t>
  </si>
  <si>
    <t>Killdeer 345 kV Substation</t>
  </si>
  <si>
    <t>J249</t>
  </si>
  <si>
    <t>MDU Tatanka Substation</t>
  </si>
  <si>
    <t>J863</t>
  </si>
  <si>
    <t>Rosemount  - Nininger 115kV Line</t>
  </si>
  <si>
    <t>J662</t>
  </si>
  <si>
    <t>Marked Tree - Marion 161kV Line</t>
  </si>
  <si>
    <t>J418</t>
  </si>
  <si>
    <t>Rich - Livingston 138kV Line</t>
  </si>
  <si>
    <t>J502</t>
  </si>
  <si>
    <t>Orange County</t>
  </si>
  <si>
    <t>McLewis 230 kV Substation</t>
  </si>
  <si>
    <t>J640</t>
  </si>
  <si>
    <t>St. Helena Parish</t>
  </si>
  <si>
    <t>Amite - Liberty 115kV Line</t>
  </si>
  <si>
    <t>J256</t>
  </si>
  <si>
    <t>NIPSCO Plymouth 69kV</t>
  </si>
  <si>
    <t>J659</t>
  </si>
  <si>
    <t>Winnsboro to Gilbert 115 kV line</t>
  </si>
  <si>
    <t>J258</t>
  </si>
  <si>
    <t>Melrose East 69kV Substation</t>
  </si>
  <si>
    <t>J698</t>
  </si>
  <si>
    <t>J852</t>
  </si>
  <si>
    <t>Rilla - Riverton 115kV Line Tap</t>
  </si>
  <si>
    <t>J860</t>
  </si>
  <si>
    <t>New Jefferson Davis 138 kV Substation</t>
  </si>
  <si>
    <t>J262</t>
  </si>
  <si>
    <t>OTP Jamestown 345/115 kV substation</t>
  </si>
  <si>
    <t>J263</t>
  </si>
  <si>
    <t>OTP Jamestown 345/115 kV Substation</t>
  </si>
  <si>
    <t>J867</t>
  </si>
  <si>
    <t>Gulf Livingston - SHECO Menard</t>
  </si>
  <si>
    <t>J894</t>
  </si>
  <si>
    <t>Woodruff County</t>
  </si>
  <si>
    <t>McCrory - Moses 161kV Substation</t>
  </si>
  <si>
    <t>J895</t>
  </si>
  <si>
    <t>Carlisle - Lonoke East 115kV Line Tap</t>
  </si>
  <si>
    <t>J900</t>
  </si>
  <si>
    <t>Livingston Parish</t>
  </si>
  <si>
    <t>Coly - Vignes 230kV Line</t>
  </si>
  <si>
    <t>J902</t>
  </si>
  <si>
    <t>AECC Mist to Montrose 115 kV line</t>
  </si>
  <si>
    <t>J904</t>
  </si>
  <si>
    <t>Hamburg - Mist 115kV Line</t>
  </si>
  <si>
    <t>J910</t>
  </si>
  <si>
    <t>Clinton Industrial 230kV Substation</t>
  </si>
  <si>
    <t>J911</t>
  </si>
  <si>
    <t>Porter 230kV Substation</t>
  </si>
  <si>
    <t>J915</t>
  </si>
  <si>
    <t>Liberty County</t>
  </si>
  <si>
    <t>Parkway - East Gate 138kV line</t>
  </si>
  <si>
    <t>J917</t>
  </si>
  <si>
    <t>Tarkington - New Long John 138kV line tap</t>
  </si>
  <si>
    <t>J274</t>
  </si>
  <si>
    <t>Winterset. - Creston 161 kV</t>
  </si>
  <si>
    <t>J922</t>
  </si>
  <si>
    <t>Lake Village Bagby - Chicot 115kV Line</t>
  </si>
  <si>
    <t>J276</t>
  </si>
  <si>
    <t>Sheldon South</t>
  </si>
  <si>
    <t>J932</t>
  </si>
  <si>
    <t>Porter - China 230 kV Line</t>
  </si>
  <si>
    <t>J278</t>
  </si>
  <si>
    <t>161 kV bus at the Pleasant Valley Station</t>
  </si>
  <si>
    <t>J279</t>
  </si>
  <si>
    <t>Raun 345 kV Substation</t>
  </si>
  <si>
    <t>J945</t>
  </si>
  <si>
    <t>Gerald Andrus - Clinton Industrial 230 kV Line</t>
  </si>
  <si>
    <t>J948</t>
  </si>
  <si>
    <t>Poinsett County</t>
  </si>
  <si>
    <t>Harrisburg Tap - Harrisburg 161kV Line</t>
  </si>
  <si>
    <t>J467</t>
  </si>
  <si>
    <t>Sidnay-Kansas 345kV Line</t>
  </si>
  <si>
    <t>J795</t>
  </si>
  <si>
    <t>Gallatin County</t>
  </si>
  <si>
    <t>Gallatin Junction 161 kV Substation</t>
  </si>
  <si>
    <t>J798</t>
  </si>
  <si>
    <t>University - Mukwanago UNIG52 Line Tap</t>
  </si>
  <si>
    <t>J285</t>
  </si>
  <si>
    <t>Proposed O'Brien County 345kV substation</t>
  </si>
  <si>
    <t>J822</t>
  </si>
  <si>
    <t>Lynch SES Switchyard - Carlisle 115kV Line</t>
  </si>
  <si>
    <t>J825</t>
  </si>
  <si>
    <t>North Monroe - Albany 138kV Line</t>
  </si>
  <si>
    <t>J827</t>
  </si>
  <si>
    <t>Fountain County,Montgomery County,Tippecanoe County</t>
  </si>
  <si>
    <t>Lafayette - Veedsburg West - Attica 230kV Line</t>
  </si>
  <si>
    <t>J289</t>
  </si>
  <si>
    <t>161 kV sybstation on Winterset Junction to Creston 161 kV Line</t>
  </si>
  <si>
    <t>J290</t>
  </si>
  <si>
    <t>230 kV Rugby to Glenboro</t>
  </si>
  <si>
    <t>J291</t>
  </si>
  <si>
    <t>PPI Alsey 138kV Substation</t>
  </si>
  <si>
    <t>J292</t>
  </si>
  <si>
    <t>Manitoba Hydro</t>
  </si>
  <si>
    <t>Churchill</t>
  </si>
  <si>
    <t>Limestone, Long Spruce and Kettle Generating Statiosn</t>
  </si>
  <si>
    <t>J851</t>
  </si>
  <si>
    <t>Fall Creek - New Castle 138kV Line</t>
  </si>
  <si>
    <t>J872</t>
  </si>
  <si>
    <t>Blue Mount tap on the Pana-Route 51D-1462 138kV line</t>
  </si>
  <si>
    <t>J887</t>
  </si>
  <si>
    <t>G545 138kV Substation</t>
  </si>
  <si>
    <t>J923</t>
  </si>
  <si>
    <t>J924</t>
  </si>
  <si>
    <t>Brinkley East - Aubrey 230 kV line</t>
  </si>
  <si>
    <t>J203</t>
  </si>
  <si>
    <t>Greenwood - Banner 345kV Line Tap</t>
  </si>
  <si>
    <t>J299</t>
  </si>
  <si>
    <t>Wilmarth Substation</t>
  </si>
  <si>
    <t>J579</t>
  </si>
  <si>
    <t>Argenta 345kV Substation</t>
  </si>
  <si>
    <t>J301</t>
  </si>
  <si>
    <t>ITCs Bauer-Rapson 345kV line</t>
  </si>
  <si>
    <t>J302</t>
  </si>
  <si>
    <t>Emmons County,Logan County</t>
  </si>
  <si>
    <t>230kV Heskett-Wishek</t>
  </si>
  <si>
    <t>J632</t>
  </si>
  <si>
    <t>Berrien County,Van Buren County</t>
  </si>
  <si>
    <t>Argenta - Plaisades 345kV Line</t>
  </si>
  <si>
    <t>J809</t>
  </si>
  <si>
    <t>Bass Creek - Black River 138 kV Line Tap</t>
  </si>
  <si>
    <t>J846</t>
  </si>
  <si>
    <t>Moore Roadtyd - Coldwater Creek 138 kV Line Tap</t>
  </si>
  <si>
    <t>J865</t>
  </si>
  <si>
    <t>Lee - Menlo 120kV Line</t>
  </si>
  <si>
    <t>J890</t>
  </si>
  <si>
    <t>Port Calcite - Riggsville 138kV Line</t>
  </si>
  <si>
    <t>J914</t>
  </si>
  <si>
    <t>Filer City 138 kV Substation</t>
  </si>
  <si>
    <t>J936</t>
  </si>
  <si>
    <t>Argenta - Tompkins 345kV Line Tap</t>
  </si>
  <si>
    <t>J709</t>
  </si>
  <si>
    <t>South Mississippi Electric Power Association</t>
  </si>
  <si>
    <t>Green Substation 230kV</t>
  </si>
  <si>
    <t>J1167</t>
  </si>
  <si>
    <t>AECC Forrest City West 161 kV Substation</t>
  </si>
  <si>
    <t>J457</t>
  </si>
  <si>
    <t>J637</t>
  </si>
  <si>
    <t>J619</t>
  </si>
  <si>
    <t>Champagne 69kV Substation</t>
  </si>
  <si>
    <t>J648</t>
  </si>
  <si>
    <t>Exisiting Interconnection in SCEP switchyard at 138kV</t>
  </si>
  <si>
    <t>J316</t>
  </si>
  <si>
    <t>MDU 230 kV Tatanka-Ellendale line</t>
  </si>
  <si>
    <t>J1160</t>
  </si>
  <si>
    <t>Adams County,Wood County</t>
  </si>
  <si>
    <t>Sand Lake - Port Edwards 138 kV Line Tap</t>
  </si>
  <si>
    <t>J625</t>
  </si>
  <si>
    <t>Meeker County,Renville County</t>
  </si>
  <si>
    <t>Blue Lake 345kV Substation</t>
  </si>
  <si>
    <t>J814</t>
  </si>
  <si>
    <t>Eau Claire - Arpin 345kV Line</t>
  </si>
  <si>
    <t>J320</t>
  </si>
  <si>
    <t>Xcel's existing High Bridge 115 kV substation</t>
  </si>
  <si>
    <t>J935</t>
  </si>
  <si>
    <t>Hubbard County</t>
  </si>
  <si>
    <t>Hubbard - Badoura 230kV Line</t>
  </si>
  <si>
    <t>J823</t>
  </si>
  <si>
    <t>Twin Rivers - Twin Rivers Tap - Palmyra 161kV Line</t>
  </si>
  <si>
    <t>J940</t>
  </si>
  <si>
    <t>Jamestown - Center 345kV Line</t>
  </si>
  <si>
    <t>J310</t>
  </si>
  <si>
    <t>Dodge County,Steele County</t>
  </si>
  <si>
    <t>West Owatonna-AL Corn Dist-Byron 161kV Line</t>
  </si>
  <si>
    <t>J325</t>
  </si>
  <si>
    <t>ITC Minden Station</t>
  </si>
  <si>
    <t>J1036</t>
  </si>
  <si>
    <t>J327</t>
  </si>
  <si>
    <t>Raphson 120kV substation</t>
  </si>
  <si>
    <t>J328</t>
  </si>
  <si>
    <t>5301 Fairfield Rd, Pine Bluff, AR</t>
  </si>
  <si>
    <t>J329</t>
  </si>
  <si>
    <t>Cedar Falls Utilities</t>
  </si>
  <si>
    <t>Pella West Substation</t>
  </si>
  <si>
    <t>J725</t>
  </si>
  <si>
    <t>Cedar Mountain 345 kV Substation</t>
  </si>
  <si>
    <t>J990</t>
  </si>
  <si>
    <t>Salem 345kV Substation</t>
  </si>
  <si>
    <t>J943</t>
  </si>
  <si>
    <t>J460 substation on the Brookings - H081 345kV Line</t>
  </si>
  <si>
    <t>J333</t>
  </si>
  <si>
    <t>Wabash River 230 kV Bus</t>
  </si>
  <si>
    <t>J334</t>
  </si>
  <si>
    <t>Wabash River 138 kV Bus</t>
  </si>
  <si>
    <t>J1029</t>
  </si>
  <si>
    <t>Fancy Point 230 kV Substation</t>
  </si>
  <si>
    <t>J957</t>
  </si>
  <si>
    <t>Mercer County,Putnam County,Sullivan County</t>
  </si>
  <si>
    <t>Maywood 345kV Substation</t>
  </si>
  <si>
    <t>J973</t>
  </si>
  <si>
    <t>Coles County,Edgar County</t>
  </si>
  <si>
    <t>Kansas West 345kV Substation</t>
  </si>
  <si>
    <t>J960</t>
  </si>
  <si>
    <t>Livingston 345kV Substation</t>
  </si>
  <si>
    <t>J339</t>
  </si>
  <si>
    <t>Gibson City South Substation</t>
  </si>
  <si>
    <t>J340</t>
  </si>
  <si>
    <t>Harvest Wind Tap on Cosmo-Bad Axe 120 kv line</t>
  </si>
  <si>
    <t>J1080</t>
  </si>
  <si>
    <t>DeWitt County,McLean County</t>
  </si>
  <si>
    <t>Brokaw - Clinton 345kV Line Tap</t>
  </si>
  <si>
    <t>J862</t>
  </si>
  <si>
    <t>NASA-Michoud 115 kV Line</t>
  </si>
  <si>
    <t>J343</t>
  </si>
  <si>
    <t>161 kv substation on Creston-Clarinda line</t>
  </si>
  <si>
    <t>J344</t>
  </si>
  <si>
    <t>Mahaska County</t>
  </si>
  <si>
    <t>161 kV substation on Poweshiek-Oskaloosa line</t>
  </si>
  <si>
    <t>J899</t>
  </si>
  <si>
    <t>Green Forest South - Harrison West 161kV</t>
  </si>
  <si>
    <t>J919A - Error</t>
  </si>
  <si>
    <t>Oak Ridge - Dunn 115kV Line</t>
  </si>
  <si>
    <t>J942</t>
  </si>
  <si>
    <t>Cash - Newport AB 161kV Line Tap</t>
  </si>
  <si>
    <t>J348</t>
  </si>
  <si>
    <t>Entergy  Stuttgart Rcuskey-Almyra115 kv  line</t>
  </si>
  <si>
    <t>J1015</t>
  </si>
  <si>
    <t>Otsego County</t>
  </si>
  <si>
    <t>Gaylord 138kV Substation</t>
  </si>
  <si>
    <t>J1052</t>
  </si>
  <si>
    <t>Beecher - Seamless East 138kV Line Tap</t>
  </si>
  <si>
    <t>J351</t>
  </si>
  <si>
    <t>J1012</t>
  </si>
  <si>
    <t>Jacksonville Ind. Park - Winchester 138kV Line Tap</t>
  </si>
  <si>
    <t>J1048</t>
  </si>
  <si>
    <t>Vergennes - Nelson Road 345kV Line Tap</t>
  </si>
  <si>
    <t>J354</t>
  </si>
  <si>
    <t>ITC Grassmere</t>
  </si>
  <si>
    <t>J1081</t>
  </si>
  <si>
    <t>Winger 115kV Substation</t>
  </si>
  <si>
    <t>J1082</t>
  </si>
  <si>
    <t>Grundy County,Mercer County</t>
  </si>
  <si>
    <t>Zachary 345 kV Substation</t>
  </si>
  <si>
    <t>J458</t>
  </si>
  <si>
    <t>On proposed Big Stone-Ellendale 345 kV line approx. 76 miles west of Big Stone</t>
  </si>
  <si>
    <t>J522</t>
  </si>
  <si>
    <t>Adams substation at 69 kV</t>
  </si>
  <si>
    <t>J556</t>
  </si>
  <si>
    <t>Panther 230kV Substation</t>
  </si>
  <si>
    <t>J707</t>
  </si>
  <si>
    <t>J731</t>
  </si>
  <si>
    <t>Kossuth-O'Brien 345kV</t>
  </si>
  <si>
    <t>J733</t>
  </si>
  <si>
    <t>J416 345 kV Interconnection Facilitities to be Owned by ITCM</t>
  </si>
  <si>
    <t>J745</t>
  </si>
  <si>
    <t>Nobles-Fenton 115kV</t>
  </si>
  <si>
    <t>J747</t>
  </si>
  <si>
    <t>Brooking County - Big Stone South (J510 Tap - J630 Tap) 345kV Line</t>
  </si>
  <si>
    <t>J761</t>
  </si>
  <si>
    <t>Huntley 345 kV sub</t>
  </si>
  <si>
    <t>J766</t>
  </si>
  <si>
    <t>Square Butte 230kV Substation</t>
  </si>
  <si>
    <t>J769</t>
  </si>
  <si>
    <t>Kingman Run-Bird Island 69kV</t>
  </si>
  <si>
    <t>J770</t>
  </si>
  <si>
    <t>Bird Island to Henryville Tap 69kV Line</t>
  </si>
  <si>
    <t>J771</t>
  </si>
  <si>
    <t>Lake Koronis-Paynesville 69kV</t>
  </si>
  <si>
    <t>J776</t>
  </si>
  <si>
    <t>Black Hawk-Killdeer 345kV</t>
  </si>
  <si>
    <t>J371</t>
  </si>
  <si>
    <t>Ogle County</t>
  </si>
  <si>
    <t>J780</t>
  </si>
  <si>
    <t>Harvey - Underwood 230kV Line</t>
  </si>
  <si>
    <t>J373</t>
  </si>
  <si>
    <t>Near Morgan City Substation on 138 kV side</t>
  </si>
  <si>
    <t>J374</t>
  </si>
  <si>
    <t>PECO Energy Company</t>
  </si>
  <si>
    <t>Bucks County</t>
  </si>
  <si>
    <t>Fairless Hills Power Plant</t>
  </si>
  <si>
    <t>J478</t>
  </si>
  <si>
    <t>Thorntown - New London - Kokomo 230kV Line</t>
  </si>
  <si>
    <t>J376</t>
  </si>
  <si>
    <t>El Dorado substation</t>
  </si>
  <si>
    <t>J714</t>
  </si>
  <si>
    <t>Frankfurt - Cayuga 230kV line</t>
  </si>
  <si>
    <t>J824</t>
  </si>
  <si>
    <t>Sullivan County,Vigo County</t>
  </si>
  <si>
    <t>Vigo-Farmersburg Junction 138kV Line</t>
  </si>
  <si>
    <t>J835</t>
  </si>
  <si>
    <t>Meredosia - Austin 345kV Line</t>
  </si>
  <si>
    <t>J921</t>
  </si>
  <si>
    <t>Thompson Road 138 kV Substation</t>
  </si>
  <si>
    <t>J931</t>
  </si>
  <si>
    <t>J382</t>
  </si>
  <si>
    <t>Cambridge</t>
  </si>
  <si>
    <t>2346 Clearview Road, Cambridge, WI</t>
  </si>
  <si>
    <t>J1185</t>
  </si>
  <si>
    <t>Adair - Appanoose 161 kV Line Tap</t>
  </si>
  <si>
    <t>J384</t>
  </si>
  <si>
    <t>J385</t>
  </si>
  <si>
    <t>Chisago 115 kV Substation</t>
  </si>
  <si>
    <t>J708</t>
  </si>
  <si>
    <t>AB Brown 138 kV sub</t>
  </si>
  <si>
    <t>J1117</t>
  </si>
  <si>
    <t>Green 138kV Substation</t>
  </si>
  <si>
    <t>J1119</t>
  </si>
  <si>
    <t>Tompkins 345 kV Substation</t>
  </si>
  <si>
    <t>J876</t>
  </si>
  <si>
    <t>Huntley 345kV sub</t>
  </si>
  <si>
    <t>J390</t>
  </si>
  <si>
    <t>Paddock - Rockdale 345 kV line</t>
  </si>
  <si>
    <t>J891</t>
  </si>
  <si>
    <t>Buffalo Ridge - Pipestone 115kV Line Tap</t>
  </si>
  <si>
    <t>J392</t>
  </si>
  <si>
    <t>ITC/METC 138 kV Livingston to Stover line</t>
  </si>
  <si>
    <t>J570</t>
  </si>
  <si>
    <t>Cooper - Atchison 345kV Line</t>
  </si>
  <si>
    <t>J441</t>
  </si>
  <si>
    <t>Byron 345 kV Substation</t>
  </si>
  <si>
    <t>J395</t>
  </si>
  <si>
    <t>Hillman - Darlington 138 kV line</t>
  </si>
  <si>
    <t>J396</t>
  </si>
  <si>
    <t>Entergy Little Gypsy Power Station</t>
  </si>
  <si>
    <t>J721</t>
  </si>
  <si>
    <t>Codington County,Deuel County</t>
  </si>
  <si>
    <t>Big Stone South substation, Big Stone City</t>
  </si>
  <si>
    <t>J739</t>
  </si>
  <si>
    <t>J399</t>
  </si>
  <si>
    <t>Black Dog 115 kV substation</t>
  </si>
  <si>
    <t>J400</t>
  </si>
  <si>
    <t>Lyon County 115kV Substation</t>
  </si>
  <si>
    <t>J401</t>
  </si>
  <si>
    <t>Stout South Substation 138</t>
  </si>
  <si>
    <t>J741</t>
  </si>
  <si>
    <t>Wishek - Linton 115kV</t>
  </si>
  <si>
    <t>J746</t>
  </si>
  <si>
    <t>McHenry County,McLean County,Ward County</t>
  </si>
  <si>
    <t>Stanton-McHenry 230kV</t>
  </si>
  <si>
    <t>J767</t>
  </si>
  <si>
    <t>Lime Creek 161 kV substation</t>
  </si>
  <si>
    <t>J405</t>
  </si>
  <si>
    <t>MDUs existing Lewis &amp; Clark Jct substation</t>
  </si>
  <si>
    <t>J406</t>
  </si>
  <si>
    <t>Wexford County</t>
  </si>
  <si>
    <t>Wexford Substation</t>
  </si>
  <si>
    <t>J407</t>
  </si>
  <si>
    <t>Glenworth 161 kV</t>
  </si>
  <si>
    <t>J768</t>
  </si>
  <si>
    <t>Story County Substation</t>
  </si>
  <si>
    <t>J777</t>
  </si>
  <si>
    <t>Whispering Willow 161kV substation</t>
  </si>
  <si>
    <t>J779</t>
  </si>
  <si>
    <t>Bismarck-Linton 115kV</t>
  </si>
  <si>
    <t>J411</t>
  </si>
  <si>
    <t>Ida County</t>
  </si>
  <si>
    <t>LeHigh - Raun 345 kV Line</t>
  </si>
  <si>
    <t>J412</t>
  </si>
  <si>
    <t>LeHigh - Raun 345 kV line</t>
  </si>
  <si>
    <t>J1037</t>
  </si>
  <si>
    <t>Moon Lake 69kV Substation</t>
  </si>
  <si>
    <t>J1176</t>
  </si>
  <si>
    <t>Cerro Gordo County,Worth County</t>
  </si>
  <si>
    <t>J1120</t>
  </si>
  <si>
    <t>Big Hill CO - Bayou Farms CO 138 kV Line Tap</t>
  </si>
  <si>
    <t>J416</t>
  </si>
  <si>
    <t>Emery - Blackhawk 345 kV (Section of MVP4)</t>
  </si>
  <si>
    <t>J1137</t>
  </si>
  <si>
    <t>Swifton - Hoxie South 161 kV Line Tap</t>
  </si>
  <si>
    <t>J1156</t>
  </si>
  <si>
    <t>Kuhn Rd. - Parkin 161 kV line tap</t>
  </si>
  <si>
    <t>J419</t>
  </si>
  <si>
    <t>Milan 120kV Substation</t>
  </si>
  <si>
    <t>J1157</t>
  </si>
  <si>
    <t>Tinnin Road 230 kV Substation</t>
  </si>
  <si>
    <t>J1159</t>
  </si>
  <si>
    <t>Walker County</t>
  </si>
  <si>
    <t>Mount Zion 138 kV Substation</t>
  </si>
  <si>
    <t>J1162</t>
  </si>
  <si>
    <t>Jacinto - China 230 kV Line Tap</t>
  </si>
  <si>
    <t>J1163</t>
  </si>
  <si>
    <t>Quitman County,Tunica County</t>
  </si>
  <si>
    <t>Crenshaw - Tunica 115kv Line Tap</t>
  </si>
  <si>
    <t>J1165</t>
  </si>
  <si>
    <t>LC Bulk - Henning 138 kV Line Tap</t>
  </si>
  <si>
    <t>J1166</t>
  </si>
  <si>
    <t>Bayou Cove - Richard 138 kV Line Tap</t>
  </si>
  <si>
    <t>J426</t>
  </si>
  <si>
    <t>Chanarambie substation 35.4 kV</t>
  </si>
  <si>
    <t>J1168</t>
  </si>
  <si>
    <t>Pintail 138 kV Substation</t>
  </si>
  <si>
    <t>J1186</t>
  </si>
  <si>
    <t>Pelican Road - Shepard 138 kV Line Tap</t>
  </si>
  <si>
    <t>J1023</t>
  </si>
  <si>
    <t>Osceola - Wilson 161 kV Line Tap</t>
  </si>
  <si>
    <t>J1049</t>
  </si>
  <si>
    <t>Forrest County</t>
  </si>
  <si>
    <t>Purvis 161 kV Substation</t>
  </si>
  <si>
    <t>J431</t>
  </si>
  <si>
    <t>Goodland 138 / 69 kV substation</t>
  </si>
  <si>
    <t>J432</t>
  </si>
  <si>
    <t>Brookings 345 kV substation</t>
  </si>
  <si>
    <t>J1070</t>
  </si>
  <si>
    <t>SE Greenville 115kV Substation</t>
  </si>
  <si>
    <t>J1073</t>
  </si>
  <si>
    <t>Webre 500 kV Substation</t>
  </si>
  <si>
    <t>J1078</t>
  </si>
  <si>
    <t>J436</t>
  </si>
  <si>
    <t>Codington County,Grant County</t>
  </si>
  <si>
    <t>Big Stone South - Ellendale 345 kV line</t>
  </si>
  <si>
    <t>J437</t>
  </si>
  <si>
    <t>J438</t>
  </si>
  <si>
    <t>Poweshiek-Parnell 161 kV line</t>
  </si>
  <si>
    <t>J1079</t>
  </si>
  <si>
    <t>Waterford 1&amp;2 230 kV Substation</t>
  </si>
  <si>
    <t>J440</t>
  </si>
  <si>
    <t>Consumers DIGG 230 kV substation</t>
  </si>
  <si>
    <t>J1091</t>
  </si>
  <si>
    <t>Power Line Road 161 kV Substation</t>
  </si>
  <si>
    <t>J442</t>
  </si>
  <si>
    <t>Big Stone substation via a radial 230 kV line</t>
  </si>
  <si>
    <t>J443</t>
  </si>
  <si>
    <t>Greely Tap</t>
  </si>
  <si>
    <t>J1093</t>
  </si>
  <si>
    <t>Desha County,Drew County</t>
  </si>
  <si>
    <t>Reed Switch 115kV Substation</t>
  </si>
  <si>
    <t>J1095</t>
  </si>
  <si>
    <t>Twinkletown 230kV Substation</t>
  </si>
  <si>
    <t>J446</t>
  </si>
  <si>
    <t>Frankfort-New London 230 kV</t>
  </si>
  <si>
    <t>J1097</t>
  </si>
  <si>
    <t>Lonoke County,Pulaski County</t>
  </si>
  <si>
    <t>J1099</t>
  </si>
  <si>
    <t>Derrick 230 kV Substation</t>
  </si>
  <si>
    <t>J449</t>
  </si>
  <si>
    <t>Pioneer Prairie I substation</t>
  </si>
  <si>
    <t>J1100</t>
  </si>
  <si>
    <t>Grimes 345 kV Substation</t>
  </si>
  <si>
    <t>J1113</t>
  </si>
  <si>
    <t>Delta - Ruleville 115kV Line Tap</t>
  </si>
  <si>
    <t>J1130</t>
  </si>
  <si>
    <t>Baxter Wilson SES 115/500 kV Sw YD</t>
  </si>
  <si>
    <t>J453</t>
  </si>
  <si>
    <t>Duke Crane South â€“ Crane Junction 69kV</t>
  </si>
  <si>
    <t>J1151</t>
  </si>
  <si>
    <t>Ascension Parish</t>
  </si>
  <si>
    <t>Brittany 230kV Substation</t>
  </si>
  <si>
    <t>J455</t>
  </si>
  <si>
    <t>Kossuth â€“ Obrien 345 kV line</t>
  </si>
  <si>
    <t>J456</t>
  </si>
  <si>
    <t>138 kV Niota-Macomb Northeast Line just south of Sciota, IL</t>
  </si>
  <si>
    <t>J961</t>
  </si>
  <si>
    <t>Livonia - Wilbert 138 kV Line Tap</t>
  </si>
  <si>
    <t>J964</t>
  </si>
  <si>
    <t>Edwards - Bolton 115kV Line Tap</t>
  </si>
  <si>
    <t>J972</t>
  </si>
  <si>
    <t>Hughes-Forest City South 161kv line</t>
  </si>
  <si>
    <t>J460</t>
  </si>
  <si>
    <t>on Brookings - H081 345 kV line approx. 10 miles west of proposed substation</t>
  </si>
  <si>
    <t>J988</t>
  </si>
  <si>
    <t>W Waynesboro 230kV Substation</t>
  </si>
  <si>
    <t>J1283</t>
  </si>
  <si>
    <t>White Bluff - Arsenal C and White Bluff - Arsenal D 115kV Line</t>
  </si>
  <si>
    <t>J1309</t>
  </si>
  <si>
    <t>Gillett 115 kV Substation</t>
  </si>
  <si>
    <t>J1433</t>
  </si>
  <si>
    <t>Lagen Holton-Franklinton 115kV (J1184)</t>
  </si>
  <si>
    <t>G517</t>
  </si>
  <si>
    <t>Summit Switch Station - South Storden 69 kV line</t>
  </si>
  <si>
    <t>J466</t>
  </si>
  <si>
    <t>Stein 345 kV Substation</t>
  </si>
  <si>
    <t>J1044</t>
  </si>
  <si>
    <t>North Lake Geneva - Sugar Creek - Burlington 138kV Line Tap</t>
  </si>
  <si>
    <t>J468</t>
  </si>
  <si>
    <t>Along existing Sidney-Kansas West 345 kV line</t>
  </si>
  <si>
    <t>J469</t>
  </si>
  <si>
    <t>Consumers Grayling Generation 46 kV Substation</t>
  </si>
  <si>
    <t>J1047</t>
  </si>
  <si>
    <t>J1104</t>
  </si>
  <si>
    <t>Washington County,Waukesha County</t>
  </si>
  <si>
    <t>Germantown - Bark River 138kV Line</t>
  </si>
  <si>
    <t>J472</t>
  </si>
  <si>
    <t>Entergyâ€™s 138 kV and 230kV Lewis Creek Substations</t>
  </si>
  <si>
    <t>J473</t>
  </si>
  <si>
    <t>Sumrall II substation</t>
  </si>
  <si>
    <t>J474</t>
  </si>
  <si>
    <t>New 138 kV Tabor substation</t>
  </si>
  <si>
    <t>J475</t>
  </si>
  <si>
    <t>Existing 345 kV Montezuma Substation</t>
  </si>
  <si>
    <t>J476</t>
  </si>
  <si>
    <t>Atchison County to Booneville 345 kV Line Tap</t>
  </si>
  <si>
    <t>J477</t>
  </si>
  <si>
    <t>Close to Entergy Hinds Power Station</t>
  </si>
  <si>
    <t>J447</t>
  </si>
  <si>
    <t>Emery 161 kV Substation</t>
  </si>
  <si>
    <t>J743</t>
  </si>
  <si>
    <t>Bison 345kV Substation</t>
  </si>
  <si>
    <t>J869</t>
  </si>
  <si>
    <t>Cable - Cable Tap 69kV Substation</t>
  </si>
  <si>
    <t>J481</t>
  </si>
  <si>
    <t>Existing Michoud Power Station</t>
  </si>
  <si>
    <t>J482</t>
  </si>
  <si>
    <t>Little Gypsy Power Station</t>
  </si>
  <si>
    <t>J483</t>
  </si>
  <si>
    <t>Line tap at 138 kV line approximately 6,000 ft SW of Gordon Sub</t>
  </si>
  <si>
    <t>J484</t>
  </si>
  <si>
    <t>Existing Entergy Nelson Power Station</t>
  </si>
  <si>
    <t>J485</t>
  </si>
  <si>
    <t>Rochester Public Utilities</t>
  </si>
  <si>
    <t>West Side Substation - 5846 19th Street NW, Rochester, MN</t>
  </si>
  <si>
    <t>J486</t>
  </si>
  <si>
    <t>Grimes 345kV Substation</t>
  </si>
  <si>
    <t>J880</t>
  </si>
  <si>
    <t>Magic City 230kV sub</t>
  </si>
  <si>
    <t>J488</t>
  </si>
  <si>
    <t>J889</t>
  </si>
  <si>
    <t>Ramsey - Prairie 230KV Line Tap</t>
  </si>
  <si>
    <t>J929</t>
  </si>
  <si>
    <t>Wishek 41.6 kV Substation</t>
  </si>
  <si>
    <t>J1127</t>
  </si>
  <si>
    <t>Albany - Bass Creek 138 kV Line Tap</t>
  </si>
  <si>
    <t>J1129</t>
  </si>
  <si>
    <t>Paddock - Townline Rd 138 kV Line Tap</t>
  </si>
  <si>
    <t>J493</t>
  </si>
  <si>
    <t>Big Stone - Brookings 345 kV Substation</t>
  </si>
  <si>
    <t>J1240</t>
  </si>
  <si>
    <t>Spencer Creek 345kV Substation</t>
  </si>
  <si>
    <t>J495</t>
  </si>
  <si>
    <t>Ledyard-Colby 345kV line</t>
  </si>
  <si>
    <t>J1228</t>
  </si>
  <si>
    <t>Huntley 161 kV Substation</t>
  </si>
  <si>
    <t>J1273</t>
  </si>
  <si>
    <t>Marshall County,Starke County</t>
  </si>
  <si>
    <t>Burr Oak - East Winnamac 138 kV Line Tap</t>
  </si>
  <si>
    <t>J498</t>
  </si>
  <si>
    <t>Boone County,Greene County</t>
  </si>
  <si>
    <t>MEC 345 kV Grimes-Lehigh line (18 miles south of Leigh substation)</t>
  </si>
  <si>
    <t>J499</t>
  </si>
  <si>
    <t>Adair County,Madison County</t>
  </si>
  <si>
    <t>MEC 345 kV Fallow-Grimes line (18 miles east of Fallow substation)</t>
  </si>
  <si>
    <t>J500</t>
  </si>
  <si>
    <t>New substation at intersection of MEC 345 kV Boone-Atchison and MEC 345 kV Rolling Hills-Madison County substation</t>
  </si>
  <si>
    <t>J308</t>
  </si>
  <si>
    <t>ITC Rapson-Banner 345kV Line</t>
  </si>
  <si>
    <t>J1046</t>
  </si>
  <si>
    <t>J503</t>
  </si>
  <si>
    <t>230 kV Heskett-Wishek, 20 miles NW of Wishek</t>
  </si>
  <si>
    <t>J504</t>
  </si>
  <si>
    <t>161 kV Bertram-Duane Arnold line</t>
  </si>
  <si>
    <t>J505</t>
  </si>
  <si>
    <t>Apollo 138kV Substation Mishicot-Kewaunee line</t>
  </si>
  <si>
    <t>J506</t>
  </si>
  <si>
    <t>Plymouth County</t>
  </si>
  <si>
    <t>Raun-Lakefield Jct 345 kV line tap (T-19N, R-43W)</t>
  </si>
  <si>
    <t>J1056</t>
  </si>
  <si>
    <t>Lulu - Monroe 345 kV Line Tap</t>
  </si>
  <si>
    <t>J1064</t>
  </si>
  <si>
    <t>J1065</t>
  </si>
  <si>
    <t>Alma - Vestaburg 138kV Line Tap</t>
  </si>
  <si>
    <t>J510</t>
  </si>
  <si>
    <t>Scandinavia Township 113N, Range 48W</t>
  </si>
  <si>
    <t>J1068</t>
  </si>
  <si>
    <t>Dorset 120 kV Substation</t>
  </si>
  <si>
    <t>J512</t>
  </si>
  <si>
    <t>Nobles - Fenton 115kV line</t>
  </si>
  <si>
    <t>J513</t>
  </si>
  <si>
    <t>255173(17REYNOLDS)</t>
  </si>
  <si>
    <t>J514</t>
  </si>
  <si>
    <t>Existing ITC Midwest Marshalltown substation</t>
  </si>
  <si>
    <t>J515</t>
  </si>
  <si>
    <t>345 kV bus in Cayuga substation on north side of plant</t>
  </si>
  <si>
    <t>J978</t>
  </si>
  <si>
    <t>Eureka - Vestaburg 138kV Line Tap</t>
  </si>
  <si>
    <t>J1013</t>
  </si>
  <si>
    <t>Batavia 138kV Substation</t>
  </si>
  <si>
    <t>J1014</t>
  </si>
  <si>
    <t>Tompkins - Blackstone 138kV Line</t>
  </si>
  <si>
    <t>J1083</t>
  </si>
  <si>
    <t>Oneida138kV Substation</t>
  </si>
  <si>
    <t>J884</t>
  </si>
  <si>
    <t>Brokaw - Gibson City South 138 kV Line</t>
  </si>
  <si>
    <t>J1021</t>
  </si>
  <si>
    <t>J1123</t>
  </si>
  <si>
    <t>J523</t>
  </si>
  <si>
    <t>ITCM Adams 161 kV Substation</t>
  </si>
  <si>
    <t>J524</t>
  </si>
  <si>
    <t>Webster substation 161 kV bus</t>
  </si>
  <si>
    <t>J1418</t>
  </si>
  <si>
    <t>Joppa-Joppa North Bus 161kV Substation</t>
  </si>
  <si>
    <t>J526</t>
  </si>
  <si>
    <t>Brooking County to Big Stone South 345 kV line</t>
  </si>
  <si>
    <t>J527</t>
  </si>
  <si>
    <t>Booneville Cooper 345kV line</t>
  </si>
  <si>
    <t>J1195</t>
  </si>
  <si>
    <t>Wagner 138 kV Substation</t>
  </si>
  <si>
    <t>J529</t>
  </si>
  <si>
    <t>Obrien - Kossuth 345 kV line</t>
  </si>
  <si>
    <t>J530</t>
  </si>
  <si>
    <t>Montezuma - Hills 345kV Line</t>
  </si>
  <si>
    <t>J1237</t>
  </si>
  <si>
    <t>Majestic - Milan 345kV Line</t>
  </si>
  <si>
    <t>J1317</t>
  </si>
  <si>
    <t>Bennet 120kV Substation</t>
  </si>
  <si>
    <t>J533</t>
  </si>
  <si>
    <t>Slate 345kV Substation</t>
  </si>
  <si>
    <t>J534</t>
  </si>
  <si>
    <t>Humboldt County,Kossuth County</t>
  </si>
  <si>
    <t>Kossuth â€“ Webster 345kV Line</t>
  </si>
  <si>
    <t>J535</t>
  </si>
  <si>
    <t>J411 â€“ Lehigh 345kV Line</t>
  </si>
  <si>
    <t>J1016</t>
  </si>
  <si>
    <t>Francisco - Toyota Z75 138kV Line Tap</t>
  </si>
  <si>
    <t>J980</t>
  </si>
  <si>
    <t>Pana Substation 345kV Bus</t>
  </si>
  <si>
    <t>J538</t>
  </si>
  <si>
    <t>Moore Rd to Dowling 138kV line</t>
  </si>
  <si>
    <t>J985</t>
  </si>
  <si>
    <t>Miner - Kelso 161kV Line Tap</t>
  </si>
  <si>
    <t>J540</t>
  </si>
  <si>
    <t>Kalkaska County, MI - CP Node : CONS.KALK</t>
  </si>
  <si>
    <t>J541</t>
  </si>
  <si>
    <t>Zachary-Ottumwa 345 kV line</t>
  </si>
  <si>
    <t>J995</t>
  </si>
  <si>
    <t>Brown County,Jersey County</t>
  </si>
  <si>
    <t>NW Jerseyville Northwest Substation 138kV Bus</t>
  </si>
  <si>
    <t>J1031</t>
  </si>
  <si>
    <t>Fall Creek - New Castle 138 kV Line Tap</t>
  </si>
  <si>
    <t>J544</t>
  </si>
  <si>
    <t>Galion 115kV Substation</t>
  </si>
  <si>
    <t>J545</t>
  </si>
  <si>
    <t>Buffalo 115kV Substation</t>
  </si>
  <si>
    <t>J1059</t>
  </si>
  <si>
    <t>J1148</t>
  </si>
  <si>
    <t>AB Brown 138 kV Substation</t>
  </si>
  <si>
    <t>J1161</t>
  </si>
  <si>
    <t>J1291</t>
  </si>
  <si>
    <t>Catahoula Parish</t>
  </si>
  <si>
    <t>Standard - Red Gum 115 kV Line Tap</t>
  </si>
  <si>
    <t>J1443</t>
  </si>
  <si>
    <t>Texas Eastern F SS - Strong SS 115 kV Line Tap</t>
  </si>
  <si>
    <t>J1484</t>
  </si>
  <si>
    <t>J552</t>
  </si>
  <si>
    <t>Brinkley East - Moro 115kV Line</t>
  </si>
  <si>
    <t>J598</t>
  </si>
  <si>
    <t>Adair County,Schuyler County</t>
  </si>
  <si>
    <t>Zachary to Ottumwa 345kV tap</t>
  </si>
  <si>
    <t>J554</t>
  </si>
  <si>
    <t>J555</t>
  </si>
  <si>
    <t>Montezuma, IA 50171 345kV substation</t>
  </si>
  <si>
    <t>J391</t>
  </si>
  <si>
    <t>MMU's N 7th Street substation</t>
  </si>
  <si>
    <t>J557</t>
  </si>
  <si>
    <t>MM-2016-AUG</t>
  </si>
  <si>
    <t>Out of Cycle</t>
  </si>
  <si>
    <t>Garden Corners Substation 138kV</t>
  </si>
  <si>
    <t>J558</t>
  </si>
  <si>
    <t>Woodstock Tap 69 kV</t>
  </si>
  <si>
    <t>J1020</t>
  </si>
  <si>
    <t>Missionary 230kV Substation</t>
  </si>
  <si>
    <t>J1147</t>
  </si>
  <si>
    <t>Moses - McCrory 161 kV Line tap</t>
  </si>
  <si>
    <t>J841</t>
  </si>
  <si>
    <t>Orr RD 138 kV Substation</t>
  </si>
  <si>
    <t>J1459</t>
  </si>
  <si>
    <t>Argenta - Tompkins 345 kV Line Tap</t>
  </si>
  <si>
    <t>J528</t>
  </si>
  <si>
    <t>Rolling Hills - Madison 345kV Line</t>
  </si>
  <si>
    <t>J1406</t>
  </si>
  <si>
    <t>Kenowa - Ludington 345 kV Line Tap</t>
  </si>
  <si>
    <t>J906</t>
  </si>
  <si>
    <t>J842</t>
  </si>
  <si>
    <t>Gibson - Brown 345kV Line</t>
  </si>
  <si>
    <t>J843</t>
  </si>
  <si>
    <t>J1362</t>
  </si>
  <si>
    <t>J569</t>
  </si>
  <si>
    <t>NSP Rock County Substation</t>
  </si>
  <si>
    <t>J1343</t>
  </si>
  <si>
    <t>Emery - Lime Creek 161 kV Line Tap</t>
  </si>
  <si>
    <t>J571</t>
  </si>
  <si>
    <t>Township of Comstock, County of Kalmazoo, Morrow 138kV</t>
  </si>
  <si>
    <t>J1344</t>
  </si>
  <si>
    <t>Mills County</t>
  </si>
  <si>
    <t>Hastings 69 kV Substation</t>
  </si>
  <si>
    <t>J1420</t>
  </si>
  <si>
    <t>Sub #107 69 kV Substation</t>
  </si>
  <si>
    <t>J602</t>
  </si>
  <si>
    <t>Goss 138kV Substation</t>
  </si>
  <si>
    <t>J1486</t>
  </si>
  <si>
    <t>Harrison North 138kV Substation</t>
  </si>
  <si>
    <t>J1006</t>
  </si>
  <si>
    <t>Brookings - Yankee 115kV Line Tap</t>
  </si>
  <si>
    <t>J1008</t>
  </si>
  <si>
    <t>Blue Earth IPL - Blue Earth 69kV Line Tap</t>
  </si>
  <si>
    <t>J1032</t>
  </si>
  <si>
    <t>Wabasha County</t>
  </si>
  <si>
    <t>Briggs Rd. - N. Rochester 345 kV Line Tap</t>
  </si>
  <si>
    <t>J1038</t>
  </si>
  <si>
    <t>Grant Co. - E. Fergus Falls - Hoot Lake 115 kV Line Tap</t>
  </si>
  <si>
    <t>J1041</t>
  </si>
  <si>
    <t>Brewster - Heron Lake 161 kV Line</t>
  </si>
  <si>
    <t>J581</t>
  </si>
  <si>
    <t>Bastrop - Sterlington 115kV Line</t>
  </si>
  <si>
    <t>J1054</t>
  </si>
  <si>
    <t>Cannon Falls 115kV Substation</t>
  </si>
  <si>
    <t>J583</t>
  </si>
  <si>
    <t>Fallow Avenue 345kV Substation.  Zip Code 50002</t>
  </si>
  <si>
    <t>J1057</t>
  </si>
  <si>
    <t>J1061</t>
  </si>
  <si>
    <t>Briggs Rd - N. Rochester 345 kV Line Tap</t>
  </si>
  <si>
    <t>J586</t>
  </si>
  <si>
    <t>EAI Crooked Lake 161kV Substation</t>
  </si>
  <si>
    <t>J587</t>
  </si>
  <si>
    <t>J460 substation on the Brookings-H081 345kV line</t>
  </si>
  <si>
    <t>J1086</t>
  </si>
  <si>
    <t>Elk - Brewster 161 kV Line Tap</t>
  </si>
  <si>
    <t>J589</t>
  </si>
  <si>
    <t>Regal-Summerton 138kV line</t>
  </si>
  <si>
    <t>J590</t>
  </si>
  <si>
    <t>J591</t>
  </si>
  <si>
    <t>Material Modification</t>
  </si>
  <si>
    <t>Cotton Wood</t>
  </si>
  <si>
    <t>J1108</t>
  </si>
  <si>
    <t>Alexandria 345 kV Substation</t>
  </si>
  <si>
    <t>J1109</t>
  </si>
  <si>
    <t>J1114</t>
  </si>
  <si>
    <t>J506 Substation on Raun - Highland 345 kV Line</t>
  </si>
  <si>
    <t>J1143</t>
  </si>
  <si>
    <t>Minnesota Power</t>
  </si>
  <si>
    <t>Blanchard - Little Falls 115 kV Line</t>
  </si>
  <si>
    <t>J1149</t>
  </si>
  <si>
    <t>Hazel Creek 230 kV Substation</t>
  </si>
  <si>
    <t>J1170</t>
  </si>
  <si>
    <t>Bison 345 kV Substation</t>
  </si>
  <si>
    <t>J1177</t>
  </si>
  <si>
    <t>Hughes 345 kV Switching Station (J541 POI)</t>
  </si>
  <si>
    <t>J1179</t>
  </si>
  <si>
    <t>Rush City - Red Rock 230 kV Line Tap</t>
  </si>
  <si>
    <t>J951</t>
  </si>
  <si>
    <t>Donaldson - Warsaw 115 kV Line Tap</t>
  </si>
  <si>
    <t>J958</t>
  </si>
  <si>
    <t>Buffalo Ridge 115kV Substation</t>
  </si>
  <si>
    <t>J966</t>
  </si>
  <si>
    <t>Putnam County,Sullivan County</t>
  </si>
  <si>
    <t>Zachary 345kV Substation</t>
  </si>
  <si>
    <t>J603</t>
  </si>
  <si>
    <t>Tap on Montrose â€“ Mist 115 kV line</t>
  </si>
  <si>
    <t>J604</t>
  </si>
  <si>
    <t>Ruleville 115kV Sub</t>
  </si>
  <si>
    <t>J971</t>
  </si>
  <si>
    <t>Nobles Co - Fenton 115 kV Line Tap</t>
  </si>
  <si>
    <t>J977</t>
  </si>
  <si>
    <t>Jackson North 161kV Substation</t>
  </si>
  <si>
    <t>J997</t>
  </si>
  <si>
    <t>Ellendale 345 kV Sub, 230 kV Bus - 661098</t>
  </si>
  <si>
    <t>J998</t>
  </si>
  <si>
    <t>Adel - Waukee 69kV Line Tap</t>
  </si>
  <si>
    <t>J999</t>
  </si>
  <si>
    <t>Fairfax 161kV Substation</t>
  </si>
  <si>
    <t>J1366</t>
  </si>
  <si>
    <t>Tremval - Seven Mile 161 kV Line Tap</t>
  </si>
  <si>
    <t>J611</t>
  </si>
  <si>
    <t>Clarinda - Merryville 161kV tap</t>
  </si>
  <si>
    <t>J1480</t>
  </si>
  <si>
    <t>Shawlis - Electric Farms 161kV Line</t>
  </si>
  <si>
    <t>J1412</t>
  </si>
  <si>
    <t>Lake George - Schahfer GEN STA 345 kV Line Tap</t>
  </si>
  <si>
    <t>J614</t>
  </si>
  <si>
    <t>Rice 161kV Substation</t>
  </si>
  <si>
    <t>J1288</t>
  </si>
  <si>
    <t>Cayuga - Sugar Creek 345kVLine</t>
  </si>
  <si>
    <t>J1193</t>
  </si>
  <si>
    <t>Heskitt 115 kV Switchyard</t>
  </si>
  <si>
    <t>J1256</t>
  </si>
  <si>
    <t>J1451</t>
  </si>
  <si>
    <t>J1264</t>
  </si>
  <si>
    <t>Blaney Park - Engadine - Hiawatha - Alger - Munising 69kV Line</t>
  </si>
  <si>
    <t>J620</t>
  </si>
  <si>
    <t>Tap 1396 - Tap 1398 115kV</t>
  </si>
  <si>
    <t>J1324</t>
  </si>
  <si>
    <t>Midway 138kV Substation</t>
  </si>
  <si>
    <t>J1397</t>
  </si>
  <si>
    <t>Whistling Wings 69 kV Substation</t>
  </si>
  <si>
    <t>J1429</t>
  </si>
  <si>
    <t>Whistiling Wings 69 kV Substation</t>
  </si>
  <si>
    <t>J1009</t>
  </si>
  <si>
    <t>Kenosha County,Racine County</t>
  </si>
  <si>
    <t>Pleasant Prairie - Racine 345kV Line Tap</t>
  </si>
  <si>
    <t>J1010</t>
  </si>
  <si>
    <t>Arcadian - Zion 345kV Line Tap</t>
  </si>
  <si>
    <t>J1011</t>
  </si>
  <si>
    <t>J1051</t>
  </si>
  <si>
    <t>Concord 138kV Substation</t>
  </si>
  <si>
    <t>J628</t>
  </si>
  <si>
    <t>Grand Forks County,Nelson County</t>
  </si>
  <si>
    <t>Ramsey - Prairie 230kV Line Tap</t>
  </si>
  <si>
    <t>J1053</t>
  </si>
  <si>
    <t>Concord SW YD 138 kV Substation</t>
  </si>
  <si>
    <t>J1085</t>
  </si>
  <si>
    <t>Marathon County,Taylor County,Wood County</t>
  </si>
  <si>
    <t>Gardner Park - J821 POI - Stone Lake 345 kV Line Tap</t>
  </si>
  <si>
    <t>J1121</t>
  </si>
  <si>
    <t>Stone Lake - (Pershing) - Gardner Park 345 kV Line Tap</t>
  </si>
  <si>
    <t>J1489</t>
  </si>
  <si>
    <t>J807</t>
  </si>
  <si>
    <t>Darlington - Hillman 138kV Line (Falcon Substation J395)</t>
  </si>
  <si>
    <t>J819</t>
  </si>
  <si>
    <t>Darlington 138kV Substation</t>
  </si>
  <si>
    <t>J821</t>
  </si>
  <si>
    <t>Wein - Stratford 115 kV Line Tap</t>
  </si>
  <si>
    <t>J839</t>
  </si>
  <si>
    <t>Lapeer County</t>
  </si>
  <si>
    <t>Otsego Tap - Otsego 120 kV Line Tap</t>
  </si>
  <si>
    <t>J1346</t>
  </si>
  <si>
    <t>Brownstown 345kV Substation</t>
  </si>
  <si>
    <t>J1423</t>
  </si>
  <si>
    <t>Campbell - Blendon 138kV Line</t>
  </si>
  <si>
    <t>J639</t>
  </si>
  <si>
    <t>Addis - Big Cajun 230kV Line</t>
  </si>
  <si>
    <t>J1005</t>
  </si>
  <si>
    <t>Murphy 345kV Substation</t>
  </si>
  <si>
    <t>J641</t>
  </si>
  <si>
    <t>Morgan County,Scott County</t>
  </si>
  <si>
    <t>Line tap of Meredoisa sub to Jacksonville Industrial Park 138kv</t>
  </si>
  <si>
    <t>J1103</t>
  </si>
  <si>
    <t>Bauer - (Kirk) - Ringle 345kV Line Tap</t>
  </si>
  <si>
    <t>J643</t>
  </si>
  <si>
    <t>Schahfer Tap (17 SCHAFR_TAP)138kv</t>
  </si>
  <si>
    <t>J644</t>
  </si>
  <si>
    <t>Greene County,Scott County</t>
  </si>
  <si>
    <t>Jerseyville 138kV</t>
  </si>
  <si>
    <t>J1173</t>
  </si>
  <si>
    <t>Raisin - METC Tap 138kV Line Tap</t>
  </si>
  <si>
    <t>J646</t>
  </si>
  <si>
    <t>Carbon - connecting to ITC at Jewel, St-Clair and Spokane substations</t>
  </si>
  <si>
    <t>J989</t>
  </si>
  <si>
    <t>Halsey 138kV Substation</t>
  </si>
  <si>
    <t>J1380</t>
  </si>
  <si>
    <t>Cooper - Penton 230 kV Line</t>
  </si>
  <si>
    <t>J1384</t>
  </si>
  <si>
    <t>Ville Platte - West Fork 230 kV Line</t>
  </si>
  <si>
    <t>J1404</t>
  </si>
  <si>
    <t>Drew 115kV Substation</t>
  </si>
  <si>
    <t>J1400</t>
  </si>
  <si>
    <t>Marked Tree - Marion 161 kV Line Tap</t>
  </si>
  <si>
    <t>J652</t>
  </si>
  <si>
    <t>Darlington - Hillman 138kV</t>
  </si>
  <si>
    <t>J1220</t>
  </si>
  <si>
    <t>Rapides - Rodemacher 230 kV Line Tap</t>
  </si>
  <si>
    <t>J1236</t>
  </si>
  <si>
    <t>Ville Platte - West Form 230 kV Line Tap</t>
  </si>
  <si>
    <t>J1238</t>
  </si>
  <si>
    <t>J1245</t>
  </si>
  <si>
    <t>J1250</t>
  </si>
  <si>
    <t>Datto-Corning North 161 kV line</t>
  </si>
  <si>
    <t>J1259</t>
  </si>
  <si>
    <t>Colonial Pipeline - Kentwood 115 kV Line</t>
  </si>
  <si>
    <t>J1277</t>
  </si>
  <si>
    <t>J1290</t>
  </si>
  <si>
    <t>J1293</t>
  </si>
  <si>
    <t>Brinkley East - Moro 115 kV Line Tap</t>
  </si>
  <si>
    <t>J1414</t>
  </si>
  <si>
    <t>J663</t>
  </si>
  <si>
    <t>Phillips County</t>
  </si>
  <si>
    <t>Robert E Ritchie 230kV Substation</t>
  </si>
  <si>
    <t>J1439</t>
  </si>
  <si>
    <t>J1260</t>
  </si>
  <si>
    <t>Desha County</t>
  </si>
  <si>
    <t>Dumas - Reed 115kV Line</t>
  </si>
  <si>
    <t>J1261</t>
  </si>
  <si>
    <t>Clarendon - Brinkley East 115kV Line</t>
  </si>
  <si>
    <t>J1278</t>
  </si>
  <si>
    <t>Corrigan Bulk - Staley 138kV Line</t>
  </si>
  <si>
    <t>J1280</t>
  </si>
  <si>
    <t>Brinkley East - Clarendon 115kV Line</t>
  </si>
  <si>
    <t>J1287</t>
  </si>
  <si>
    <t>Tunica - Crenshaw 115kV Line</t>
  </si>
  <si>
    <t>J1351</t>
  </si>
  <si>
    <t>Tallulah - Delhi 115kV Line Tap</t>
  </si>
  <si>
    <t>J1364</t>
  </si>
  <si>
    <t>Marked Tree - Marion 161 kV Line tap</t>
  </si>
  <si>
    <t>J1267</t>
  </si>
  <si>
    <t>Fisher  - Cherry Valley 161kV Line</t>
  </si>
  <si>
    <t>J1462</t>
  </si>
  <si>
    <t>Acadia - Scanlan 138kV Line</t>
  </si>
  <si>
    <t>J1469</t>
  </si>
  <si>
    <t>Marion - Marked Tree 161kV Line</t>
  </si>
  <si>
    <t>J740</t>
  </si>
  <si>
    <t>Reynold 345kV substation</t>
  </si>
  <si>
    <t>J1538</t>
  </si>
  <si>
    <t>Livingston</t>
  </si>
  <si>
    <t>Hammond - Coly 230 kV</t>
  </si>
  <si>
    <t>J1541</t>
  </si>
  <si>
    <t>Donaldsonville 230kV</t>
  </si>
  <si>
    <t>J1543</t>
  </si>
  <si>
    <t>Grand Traverse</t>
  </si>
  <si>
    <t>Ludington to Keystone 345kV</t>
  </si>
  <si>
    <t>J679</t>
  </si>
  <si>
    <t>Greenwood - Winona 115kV</t>
  </si>
  <si>
    <t>J680</t>
  </si>
  <si>
    <t>Crosset West 115kV Substation</t>
  </si>
  <si>
    <t>J1584</t>
  </si>
  <si>
    <t>Toomey  138kV</t>
  </si>
  <si>
    <t>J1718</t>
  </si>
  <si>
    <t>Bunsonville 345kV</t>
  </si>
  <si>
    <t>J683</t>
  </si>
  <si>
    <t>Wilbert - Livonia 138kV Substation (~1.5 mi from Wilbert)</t>
  </si>
  <si>
    <t>J1640</t>
  </si>
  <si>
    <t>Beech Grove - Ray Braswell 115 kV</t>
  </si>
  <si>
    <t>J1685</t>
  </si>
  <si>
    <t>Ascension,Assumption</t>
  </si>
  <si>
    <t>Donaldsonville to Evergreen 230kV line</t>
  </si>
  <si>
    <t>J1788</t>
  </si>
  <si>
    <t>Caneland 230 kV</t>
  </si>
  <si>
    <t>J584</t>
  </si>
  <si>
    <t>Blacksmith Tap - Spring Grove 69kV Line</t>
  </si>
  <si>
    <t>J754</t>
  </si>
  <si>
    <t>Cayuga - Nucor 345kV</t>
  </si>
  <si>
    <t>J1547</t>
  </si>
  <si>
    <t>Franklin,Hardin</t>
  </si>
  <si>
    <t>Killdeer to Blackhawk 345kV Line Tap</t>
  </si>
  <si>
    <t>J1688</t>
  </si>
  <si>
    <t>Rising 345kV</t>
  </si>
  <si>
    <t>J1549</t>
  </si>
  <si>
    <t>Rock Creek-DeWitt 161kV line</t>
  </si>
  <si>
    <t>J1570</t>
  </si>
  <si>
    <t>Magnolia 161 kV</t>
  </si>
  <si>
    <t>J1727</t>
  </si>
  <si>
    <t>Lime Creek 161kV</t>
  </si>
  <si>
    <t>J1728</t>
  </si>
  <si>
    <t>J1729</t>
  </si>
  <si>
    <t>J1758</t>
  </si>
  <si>
    <t>Barnes</t>
  </si>
  <si>
    <t>Pillsburry Substation  230kV</t>
  </si>
  <si>
    <t>J697</t>
  </si>
  <si>
    <t>J1761</t>
  </si>
  <si>
    <t>Maple River 230kV</t>
  </si>
  <si>
    <t>J1763</t>
  </si>
  <si>
    <t>Cavalier</t>
  </si>
  <si>
    <t>Langdon Substation 115kV</t>
  </si>
  <si>
    <t>J1767</t>
  </si>
  <si>
    <t>Burt to Emery  161kV</t>
  </si>
  <si>
    <t>J701</t>
  </si>
  <si>
    <t>Rapson - Grasssmere - Bauer 345kV Line Tap (Kirk 345 kV Sub)</t>
  </si>
  <si>
    <t>J1776</t>
  </si>
  <si>
    <t>Osceola</t>
  </si>
  <si>
    <t>Dickinson County Switch Yard 161kV</t>
  </si>
  <si>
    <t>J703</t>
  </si>
  <si>
    <t>Huron 138kV Substation -looping Lines FREG11 (National to Freeman) &amp; Goose Lake (PI to Empire)</t>
  </si>
  <si>
    <t>J704</t>
  </si>
  <si>
    <t>M38 Substation 138kV</t>
  </si>
  <si>
    <t>J1787</t>
  </si>
  <si>
    <t>J1800</t>
  </si>
  <si>
    <t>Mower</t>
  </si>
  <si>
    <t>Adams Switch Yard 161kV</t>
  </si>
  <si>
    <t>J1531</t>
  </si>
  <si>
    <t>Sheroc Substation 345kV</t>
  </si>
  <si>
    <t>J937</t>
  </si>
  <si>
    <t>J1700</t>
  </si>
  <si>
    <t>FRANKLIN 230KV</t>
  </si>
  <si>
    <t>J1524</t>
  </si>
  <si>
    <t>Buffalo Ridge to Pipestone 115kV</t>
  </si>
  <si>
    <t>J1775</t>
  </si>
  <si>
    <t>Calumet</t>
  </si>
  <si>
    <t>Forest Junction Substation 345kV</t>
  </si>
  <si>
    <t>J1645</t>
  </si>
  <si>
    <t>Renville</t>
  </si>
  <si>
    <t>J1647</t>
  </si>
  <si>
    <t>Chippewa</t>
  </si>
  <si>
    <t>Maynard XMSN 115kV Substation</t>
  </si>
  <si>
    <t>J1693</t>
  </si>
  <si>
    <t>J715</t>
  </si>
  <si>
    <t>McLean County-Oglesby 138kV Line 1382</t>
  </si>
  <si>
    <t>J1536</t>
  </si>
  <si>
    <t>Isabella</t>
  </si>
  <si>
    <t>Summerton (1) 138 kV</t>
  </si>
  <si>
    <t>J717</t>
  </si>
  <si>
    <t>Isabella County</t>
  </si>
  <si>
    <t>Edenville Junction to Warren 138 kV Line</t>
  </si>
  <si>
    <t>J718</t>
  </si>
  <si>
    <t>Cherry Grove 69kV Substation</t>
  </si>
  <si>
    <t>J1546</t>
  </si>
  <si>
    <t>Milan - Monroe 345 kV</t>
  </si>
  <si>
    <t>J1554</t>
  </si>
  <si>
    <t>Ionia</t>
  </si>
  <si>
    <t>American Bumper Junction to David Junction 138Kv</t>
  </si>
  <si>
    <t>J1555</t>
  </si>
  <si>
    <t>Moore Road Substation 138kV</t>
  </si>
  <si>
    <t>J722</t>
  </si>
  <si>
    <t>J1608</t>
  </si>
  <si>
    <t>Tihart to Lovejoy Junction  138kv</t>
  </si>
  <si>
    <t>J1631</t>
  </si>
  <si>
    <t>Stonelake  to Gardner Park 345kV</t>
  </si>
  <si>
    <t>J1648</t>
  </si>
  <si>
    <t>Searcy</t>
  </si>
  <si>
    <t>Searcy Price 161kV</t>
  </si>
  <si>
    <t>J1522</t>
  </si>
  <si>
    <t>J1580</t>
  </si>
  <si>
    <t>Cobb - Archer Junction  138kV #2</t>
  </si>
  <si>
    <t>J728</t>
  </si>
  <si>
    <t>J1643</t>
  </si>
  <si>
    <t>Delaney 138kV</t>
  </si>
  <si>
    <t>J1711</t>
  </si>
  <si>
    <t>North Monroe 138kV Substation</t>
  </si>
  <si>
    <t>J1753</t>
  </si>
  <si>
    <t>Columbia-South Fond du Lac 345kV</t>
  </si>
  <si>
    <t>J732</t>
  </si>
  <si>
    <t>Arrowhead - Stone Lake 345kV Line</t>
  </si>
  <si>
    <t>J1764</t>
  </si>
  <si>
    <t>Wabash Valley Power</t>
  </si>
  <si>
    <t>Seminary/Perryville 138kV</t>
  </si>
  <si>
    <t>J734</t>
  </si>
  <si>
    <t>J1738</t>
  </si>
  <si>
    <t>Leola Substation 41.6kV</t>
  </si>
  <si>
    <t>J1692</t>
  </si>
  <si>
    <t>Walton 345 kV  Substation</t>
  </si>
  <si>
    <t>J1741</t>
  </si>
  <si>
    <t>Walton 345kV  Substation</t>
  </si>
  <si>
    <t>J883</t>
  </si>
  <si>
    <t>Monticello-East Winamac</t>
  </si>
  <si>
    <t>J1683</t>
  </si>
  <si>
    <t>Porter</t>
  </si>
  <si>
    <t>Babcock - Lake George 345 kV</t>
  </si>
  <si>
    <t>J1702</t>
  </si>
  <si>
    <t>Macon,Shelby</t>
  </si>
  <si>
    <t>Faraday 345 kV</t>
  </si>
  <si>
    <t>J1742</t>
  </si>
  <si>
    <t>J1757</t>
  </si>
  <si>
    <t>Coles</t>
  </si>
  <si>
    <t>Kansas - Faraday 345 kV</t>
  </si>
  <si>
    <t>J1606</t>
  </si>
  <si>
    <t>Fountain</t>
  </si>
  <si>
    <t>Attica 230kV Substation</t>
  </si>
  <si>
    <t>J1548</t>
  </si>
  <si>
    <t>Putnam</t>
  </si>
  <si>
    <t>Amo-Edwardsport IGCC 345kV</t>
  </si>
  <si>
    <t>J1617</t>
  </si>
  <si>
    <t>Bunsonville 138kV</t>
  </si>
  <si>
    <t>J1623</t>
  </si>
  <si>
    <t>Mitchell Lost River 345kV</t>
  </si>
  <si>
    <t>J1627</t>
  </si>
  <si>
    <t>J748</t>
  </si>
  <si>
    <t>Highland - Raun 345kV Line Tap</t>
  </si>
  <si>
    <t>J1628</t>
  </si>
  <si>
    <t>Goodland to Reynolds 138KV</t>
  </si>
  <si>
    <t>J750</t>
  </si>
  <si>
    <t>Westchester 138kV Substation</t>
  </si>
  <si>
    <t>J1650</t>
  </si>
  <si>
    <t>Latham 345kV</t>
  </si>
  <si>
    <t>J752</t>
  </si>
  <si>
    <t>Ringle 345kV Switchyard</t>
  </si>
  <si>
    <t>J753</t>
  </si>
  <si>
    <t>Breckinridge County</t>
  </si>
  <si>
    <t>Hardinsburg Sub 161kV</t>
  </si>
  <si>
    <t>J1662</t>
  </si>
  <si>
    <t>Goodland Substation 138kV (Bus Name: 17Goodland)</t>
  </si>
  <si>
    <t>J1682</t>
  </si>
  <si>
    <t>Boone</t>
  </si>
  <si>
    <t>Hortonville to Whitestown 345 kV</t>
  </si>
  <si>
    <t>J756</t>
  </si>
  <si>
    <t>Mason City to Fogarty 138kV</t>
  </si>
  <si>
    <t>J757</t>
  </si>
  <si>
    <t>Morgan County,Sangamon County</t>
  </si>
  <si>
    <t>Austin-Meredosia 345kV line</t>
  </si>
  <si>
    <t>J758</t>
  </si>
  <si>
    <t>Verona-Foundry 138kV</t>
  </si>
  <si>
    <t>J759</t>
  </si>
  <si>
    <t>Troy 161kV Sub</t>
  </si>
  <si>
    <t>J760</t>
  </si>
  <si>
    <t>New Kitty Hawk 345kV substation</t>
  </si>
  <si>
    <t>J1689</t>
  </si>
  <si>
    <t>Cadiz 138kV</t>
  </si>
  <si>
    <t>J762</t>
  </si>
  <si>
    <t>Meade County</t>
  </si>
  <si>
    <t>Meade Sub 161kV</t>
  </si>
  <si>
    <t>J1694</t>
  </si>
  <si>
    <t>Lost River 345kV</t>
  </si>
  <si>
    <t>J1715</t>
  </si>
  <si>
    <t>HE Westport 138kV</t>
  </si>
  <si>
    <t>J1717</t>
  </si>
  <si>
    <t>Greensburg 138kV</t>
  </si>
  <si>
    <t>J1768</t>
  </si>
  <si>
    <t>Lost River Substation  345</t>
  </si>
  <si>
    <t>J1807</t>
  </si>
  <si>
    <t>Mount Tabor 138kV</t>
  </si>
  <si>
    <t>J1825</t>
  </si>
  <si>
    <t>Westport</t>
  </si>
  <si>
    <t>J1545</t>
  </si>
  <si>
    <t>Crossett North to North Bastrop 115 kV</t>
  </si>
  <si>
    <t>J1551</t>
  </si>
  <si>
    <t>J1674</t>
  </si>
  <si>
    <t>St. Tammany</t>
  </si>
  <si>
    <t>Talisheek - North Slidell 230kV Line</t>
  </si>
  <si>
    <t>J1698</t>
  </si>
  <si>
    <t>J1505</t>
  </si>
  <si>
    <t>J1506</t>
  </si>
  <si>
    <t>Barkers Corner - Bogalusa 230 kV Line</t>
  </si>
  <si>
    <t>J1507</t>
  </si>
  <si>
    <t>J1822</t>
  </si>
  <si>
    <t>Franklin</t>
  </si>
  <si>
    <t>KILLDEER3 (631199) 345 KV TO BLACKHAWK (636199) 345 kv line Tap</t>
  </si>
  <si>
    <t>J1493</t>
  </si>
  <si>
    <t>Hubbard</t>
  </si>
  <si>
    <t>Hubbard 115kV</t>
  </si>
  <si>
    <t>J1511</t>
  </si>
  <si>
    <t>Scandia to Lawrence Creek 69kV</t>
  </si>
  <si>
    <t>J1568</t>
  </si>
  <si>
    <t>Franklin 115kV</t>
  </si>
  <si>
    <t>J1569</t>
  </si>
  <si>
    <t>Pierce</t>
  </si>
  <si>
    <t>Red Wing to Herbert 69kV (Redwing - Bay City - Esdaile - Herbert)</t>
  </si>
  <si>
    <t>J1595</t>
  </si>
  <si>
    <t>St. Martin</t>
  </si>
  <si>
    <t>Kirk 138kV</t>
  </si>
  <si>
    <t>J1540</t>
  </si>
  <si>
    <t>Bison-Alexandria 345kV</t>
  </si>
  <si>
    <t>J783</t>
  </si>
  <si>
    <t>Grandview Sub</t>
  </si>
  <si>
    <t>J1515</t>
  </si>
  <si>
    <t>Midland</t>
  </si>
  <si>
    <t>Tittabawassee  to Murphy 345kV</t>
  </si>
  <si>
    <t>J1322</t>
  </si>
  <si>
    <t>Battle Creek - Oneida 345kV Tap</t>
  </si>
  <si>
    <t>J580</t>
  </si>
  <si>
    <t>Nepoleon Sub 230kV</t>
  </si>
  <si>
    <t>J787</t>
  </si>
  <si>
    <t>filer city substation</t>
  </si>
  <si>
    <t>J788</t>
  </si>
  <si>
    <t>Brookings County - Lyon County</t>
  </si>
  <si>
    <t>J789</t>
  </si>
  <si>
    <t>J790</t>
  </si>
  <si>
    <t>4 miles north of Holland, MN56139</t>
  </si>
  <si>
    <t>J791</t>
  </si>
  <si>
    <t>Sumrall  II Substation</t>
  </si>
  <si>
    <t>J792</t>
  </si>
  <si>
    <t>230 kV Adams Creek Switchyard</t>
  </si>
  <si>
    <t>J793</t>
  </si>
  <si>
    <t>Belle River - Fitz #2 345 kV Line Tap</t>
  </si>
  <si>
    <t>J794</t>
  </si>
  <si>
    <t>J589 138kV Substation (Regal - Summerton 138kV Line)</t>
  </si>
  <si>
    <t>J705</t>
  </si>
  <si>
    <t>Tri-county 230 kV substation</t>
  </si>
  <si>
    <t>J796</t>
  </si>
  <si>
    <t>J706</t>
  </si>
  <si>
    <t>Tri-county 230kV sub</t>
  </si>
  <si>
    <t>J713</t>
  </si>
  <si>
    <t>Square Butte East 230kV Substation</t>
  </si>
  <si>
    <t>J799</t>
  </si>
  <si>
    <t>Milan - Pioneer 120kV Line Tap</t>
  </si>
  <si>
    <t>J800</t>
  </si>
  <si>
    <t>Crossville West Substation 138kV Bus - Albion South - Norris City 138 kV Line</t>
  </si>
  <si>
    <t>J801</t>
  </si>
  <si>
    <t>Crystal Cave-Rock Elm 161kV line tap</t>
  </si>
  <si>
    <t>J720</t>
  </si>
  <si>
    <t>Lakefield - Raun 345 kV line</t>
  </si>
  <si>
    <t>J803</t>
  </si>
  <si>
    <t>Tracy to Walnut Grove 69 kV line</t>
  </si>
  <si>
    <t>J785</t>
  </si>
  <si>
    <t>Lakefield Junction - Huntley 345 kV line (Tap)</t>
  </si>
  <si>
    <t>J805</t>
  </si>
  <si>
    <t>J806</t>
  </si>
  <si>
    <t>Rice Creek - Vrooman 138kV Line Tap</t>
  </si>
  <si>
    <t>J816</t>
  </si>
  <si>
    <t>J808</t>
  </si>
  <si>
    <t>Aster Substation 138kV Bus</t>
  </si>
  <si>
    <t>J840</t>
  </si>
  <si>
    <t>Humboldt County</t>
  </si>
  <si>
    <t>Kossuth - Webster 345 kV Line</t>
  </si>
  <si>
    <t>J873</t>
  </si>
  <si>
    <t>Killdeer- Blackhawk 345kV Line</t>
  </si>
  <si>
    <t>J811</t>
  </si>
  <si>
    <t>J885</t>
  </si>
  <si>
    <t>J407 Glenworth 161kV Substation</t>
  </si>
  <si>
    <t>J813</t>
  </si>
  <si>
    <t>Louisville South Substation 138kV Line</t>
  </si>
  <si>
    <t>J905</t>
  </si>
  <si>
    <t>J815</t>
  </si>
  <si>
    <t>Taylorville South-Austin (formerly Pawnee)138kV Line</t>
  </si>
  <si>
    <t>J916</t>
  </si>
  <si>
    <t>Mountain Lake 69kV Substation</t>
  </si>
  <si>
    <t>J817</t>
  </si>
  <si>
    <t>Warrenton 161kV Substation</t>
  </si>
  <si>
    <t>J818</t>
  </si>
  <si>
    <t>Jefferson 138kV Substation</t>
  </si>
  <si>
    <t>J927</t>
  </si>
  <si>
    <t>Faribault County,Freeborn County</t>
  </si>
  <si>
    <t>Walters 69 kV Substation</t>
  </si>
  <si>
    <t>J933</t>
  </si>
  <si>
    <t>Day County</t>
  </si>
  <si>
    <t>Ellendale - Big Stone South 345kV Line</t>
  </si>
  <si>
    <t>J1088</t>
  </si>
  <si>
    <t>Cornell - Layton 138 kV Line Tap</t>
  </si>
  <si>
    <t>J1089</t>
  </si>
  <si>
    <t>Cornell - Bell Rd 138 kV Line Tap</t>
  </si>
  <si>
    <t>J1090</t>
  </si>
  <si>
    <t>Tompkins - Churchill Jct 138 kV Line Tap</t>
  </si>
  <si>
    <t>J1252</t>
  </si>
  <si>
    <t>J1327</t>
  </si>
  <si>
    <t>J826</t>
  </si>
  <si>
    <t>J1394</t>
  </si>
  <si>
    <t>Cornell - Layton138kV Line</t>
  </si>
  <si>
    <t>J1206</t>
  </si>
  <si>
    <t>J829</t>
  </si>
  <si>
    <t>Sullivan County</t>
  </si>
  <si>
    <t>Dresser - Merom 345kV Line</t>
  </si>
  <si>
    <t>J830</t>
  </si>
  <si>
    <t>Canton South to Hoy Road 230 kV Line</t>
  </si>
  <si>
    <t>J831</t>
  </si>
  <si>
    <t>Port Washington Generating Switchyard 138 kV</t>
  </si>
  <si>
    <t>J832</t>
  </si>
  <si>
    <t>Cheboygan County</t>
  </si>
  <si>
    <t>J833</t>
  </si>
  <si>
    <t>Milan-Pioneer 120kV line tap</t>
  </si>
  <si>
    <t>J834</t>
  </si>
  <si>
    <t>J1449</t>
  </si>
  <si>
    <t>Morocco 138kV Substation</t>
  </si>
  <si>
    <t>J836</t>
  </si>
  <si>
    <t>Ledyard 345kV Substation</t>
  </si>
  <si>
    <t>J837</t>
  </si>
  <si>
    <t>J838</t>
  </si>
  <si>
    <t>J1211</t>
  </si>
  <si>
    <t>Vernon - METC Tap 138kV Line</t>
  </si>
  <si>
    <t>J1491</t>
  </si>
  <si>
    <t>Marion</t>
  </si>
  <si>
    <t>IPL EW Stout North  Yard 138 kV Substation</t>
  </si>
  <si>
    <t>J1675</t>
  </si>
  <si>
    <t>Edgar</t>
  </si>
  <si>
    <t>Kansas 345kV</t>
  </si>
  <si>
    <t>J1713</t>
  </si>
  <si>
    <t>Faraday (138 kV)</t>
  </si>
  <si>
    <t>J1755</t>
  </si>
  <si>
    <t>Bureau</t>
  </si>
  <si>
    <t>Bureau County 138 kV</t>
  </si>
  <si>
    <t>J844</t>
  </si>
  <si>
    <t>Sandburg Substation 138kV Bus</t>
  </si>
  <si>
    <t>J845</t>
  </si>
  <si>
    <t>Gibson City South - Paxton East 138kV Line</t>
  </si>
  <si>
    <t>J1799</t>
  </si>
  <si>
    <t>Joppa 345 kV</t>
  </si>
  <si>
    <t>J847</t>
  </si>
  <si>
    <t>Schahfer Tap 138kV Substation</t>
  </si>
  <si>
    <t>J848</t>
  </si>
  <si>
    <t>Pana Substation 138kV Bus</t>
  </si>
  <si>
    <t>J849</t>
  </si>
  <si>
    <t>Chandler 138 kV Substation</t>
  </si>
  <si>
    <t>J850</t>
  </si>
  <si>
    <t>RCEC Bradford - W. Darien 138kV Line</t>
  </si>
  <si>
    <t>J1762</t>
  </si>
  <si>
    <t>Iron</t>
  </si>
  <si>
    <t>Crystal Falls - Aspen 69 kV</t>
  </si>
  <si>
    <t>J1792</t>
  </si>
  <si>
    <t>New Tap of the Ontonagan to Rockland Jct 69kV Line approx. 2.2 mi. north of Rockland Jct.</t>
  </si>
  <si>
    <t>J853</t>
  </si>
  <si>
    <t>Norris City North Substation 138kV Bus</t>
  </si>
  <si>
    <t>J1809</t>
  </si>
  <si>
    <t>Atlantic -Silver River 138 kV</t>
  </si>
  <si>
    <t>J855</t>
  </si>
  <si>
    <t>Grant County,Iowa County</t>
  </si>
  <si>
    <t>Lancaster - Eden 138 kV Line Tap</t>
  </si>
  <si>
    <t>J856</t>
  </si>
  <si>
    <t>Scott (TWP 138/69) 138 kV Substation</t>
  </si>
  <si>
    <t>J857</t>
  </si>
  <si>
    <t>Verona - Foundry 138 kV Line Tap</t>
  </si>
  <si>
    <t>J1823</t>
  </si>
  <si>
    <t>Portage (UPPCO) - Atlantic 69 kV</t>
  </si>
  <si>
    <t>J859</t>
  </si>
  <si>
    <t>Frederick North - Meredosia East 138kV Line</t>
  </si>
  <si>
    <t>J1556</t>
  </si>
  <si>
    <t>Northern Fibre 138kV</t>
  </si>
  <si>
    <t>J1661</t>
  </si>
  <si>
    <t>Lapeer</t>
  </si>
  <si>
    <t>Imlay Pump 120kV Substation</t>
  </si>
  <si>
    <t>J1705</t>
  </si>
  <si>
    <t>South Fond du Lac (Endpoint A) to Columbia (Endpoint B)  345 kV</t>
  </si>
  <si>
    <t>J1739</t>
  </si>
  <si>
    <t>J864</t>
  </si>
  <si>
    <t>Lone Rock 69kV Substation</t>
  </si>
  <si>
    <t>J1838</t>
  </si>
  <si>
    <t>Combined-Cycle - Steam Part</t>
  </si>
  <si>
    <t>J866</t>
  </si>
  <si>
    <t>Batesville - Robert E. Ritchie 230 kV line</t>
  </si>
  <si>
    <t>J1596</t>
  </si>
  <si>
    <t>Sand Lake 138kV</t>
  </si>
  <si>
    <t>J868</t>
  </si>
  <si>
    <t>Plantation 115 kV Substation</t>
  </si>
  <si>
    <t>J1001</t>
  </si>
  <si>
    <t>J870</t>
  </si>
  <si>
    <t>Eden - Wyoming Valley 138kV Line Tap</t>
  </si>
  <si>
    <t>J871</t>
  </si>
  <si>
    <t>J1024</t>
  </si>
  <si>
    <t>Maryville - Clarinda 161 kV Line Tap</t>
  </si>
  <si>
    <t>J1098</t>
  </si>
  <si>
    <t>J874</t>
  </si>
  <si>
    <t>Fenton - Chanarambie 115kV Line</t>
  </si>
  <si>
    <t>J875</t>
  </si>
  <si>
    <t>Par - Raisin Road 138kV Line</t>
  </si>
  <si>
    <t>J1105</t>
  </si>
  <si>
    <t>Hampton Corners 345 kV Substation</t>
  </si>
  <si>
    <t>J877</t>
  </si>
  <si>
    <t>Obrien - Kossuth 345kV Line (J529 &amp; J590 New Substation)</t>
  </si>
  <si>
    <t>J878</t>
  </si>
  <si>
    <t>Paris 138kV Substation</t>
  </si>
  <si>
    <t>J1106</t>
  </si>
  <si>
    <t>Lyon County - Cedar Mountain 345 kV Circuit 2 Line</t>
  </si>
  <si>
    <t>J1122</t>
  </si>
  <si>
    <t>Council Bluffs - Fallow Avenue 345 kV Line Tap</t>
  </si>
  <si>
    <t>J1128</t>
  </si>
  <si>
    <t>Hayward - Murphy Creek 161 kV Line Tap</t>
  </si>
  <si>
    <t>J1140</t>
  </si>
  <si>
    <t>Platte River 115 kV Substation</t>
  </si>
  <si>
    <t>J1187</t>
  </si>
  <si>
    <t>Stanton 230 kV Substation</t>
  </si>
  <si>
    <t>J1501</t>
  </si>
  <si>
    <t>Auburn North 138kV</t>
  </si>
  <si>
    <t>J952</t>
  </si>
  <si>
    <t>McLaughlin - McIntosh Junction 115 kV Line Tap</t>
  </si>
  <si>
    <t>J886</t>
  </si>
  <si>
    <t>Kewaunee 138 kV Substation</t>
  </si>
  <si>
    <t>J959</t>
  </si>
  <si>
    <t>Windsor 161kV Substation</t>
  </si>
  <si>
    <t>J888</t>
  </si>
  <si>
    <t>George County</t>
  </si>
  <si>
    <t>Benndale 69kV Substation</t>
  </si>
  <si>
    <t>J981</t>
  </si>
  <si>
    <t>Sub T 345kV Substation</t>
  </si>
  <si>
    <t>J1033</t>
  </si>
  <si>
    <t>Stoddard - Morely 161 kV Line Tap</t>
  </si>
  <si>
    <t>J1039</t>
  </si>
  <si>
    <t>Enon - Montogomery 345kV Line Tap</t>
  </si>
  <si>
    <t>J1111</t>
  </si>
  <si>
    <t>Campbell Hill - Jackson 161 kV Line Tap</t>
  </si>
  <si>
    <t>J893</t>
  </si>
  <si>
    <t>Searcy Price Sub 161kV</t>
  </si>
  <si>
    <t>J1112</t>
  </si>
  <si>
    <t>Kosciusko County</t>
  </si>
  <si>
    <t>Leesburg 138kV Substation</t>
  </si>
  <si>
    <t>J1731</t>
  </si>
  <si>
    <t>Noblesville to Fall Creek 345 kV</t>
  </si>
  <si>
    <t>J1828</t>
  </si>
  <si>
    <t>Austin-1 138 kV substation</t>
  </si>
  <si>
    <t>J897</t>
  </si>
  <si>
    <t>Grand Forks County</t>
  </si>
  <si>
    <t>Prairie - Ramsey 230 kV line</t>
  </si>
  <si>
    <t>J898</t>
  </si>
  <si>
    <t>Rice - Beaver Creek 161kV line tap</t>
  </si>
  <si>
    <t>J1837</t>
  </si>
  <si>
    <t>Pana - Route 51 138kV</t>
  </si>
  <si>
    <t>J1535</t>
  </si>
  <si>
    <t>Edwardsport - Peabody Tap 138 kV Line</t>
  </si>
  <si>
    <t>J901</t>
  </si>
  <si>
    <t>Lyon County - Cedar Mountain Line</t>
  </si>
  <si>
    <t>J1601</t>
  </si>
  <si>
    <t>Merom - Gibson Station Tap 345 kV Line</t>
  </si>
  <si>
    <t>J903</t>
  </si>
  <si>
    <t>Greensboro 138 kV Substation</t>
  </si>
  <si>
    <t>J1690</t>
  </si>
  <si>
    <t>Lewisville 138kV</t>
  </si>
  <si>
    <t>J1771</t>
  </si>
  <si>
    <t>Casey - Sullivan 345 kV</t>
  </si>
  <si>
    <t>G001</t>
  </si>
  <si>
    <t>J907</t>
  </si>
  <si>
    <t>Brinkley East - Aubrey 230 kV Line</t>
  </si>
  <si>
    <t>J908</t>
  </si>
  <si>
    <t>Tallahatchie County</t>
  </si>
  <si>
    <t>Webb 115kV Substation</t>
  </si>
  <si>
    <t>J909</t>
  </si>
  <si>
    <t>Amite 115 kV Substation</t>
  </si>
  <si>
    <t>G013</t>
  </si>
  <si>
    <t>G027</t>
  </si>
  <si>
    <t>J912</t>
  </si>
  <si>
    <t>J913</t>
  </si>
  <si>
    <t>G028</t>
  </si>
  <si>
    <t>G036</t>
  </si>
  <si>
    <t>G039</t>
  </si>
  <si>
    <t>G047</t>
  </si>
  <si>
    <t>J919</t>
  </si>
  <si>
    <t>Cash - Newport AB 161 kV Line Tap</t>
  </si>
  <si>
    <t>G050</t>
  </si>
  <si>
    <t>G052</t>
  </si>
  <si>
    <t>G054</t>
  </si>
  <si>
    <t>Waukesha County</t>
  </si>
  <si>
    <t>G055</t>
  </si>
  <si>
    <t>G061</t>
  </si>
  <si>
    <t>G065</t>
  </si>
  <si>
    <t>G066</t>
  </si>
  <si>
    <t>J926</t>
  </si>
  <si>
    <t>Pine Lake - Apple River 161 kV Line</t>
  </si>
  <si>
    <t>G068</t>
  </si>
  <si>
    <t>Racine County</t>
  </si>
  <si>
    <t>J928</t>
  </si>
  <si>
    <t>Delta County,Schoolcraft County</t>
  </si>
  <si>
    <t>Garden Corners 138 kV Substation</t>
  </si>
  <si>
    <t>G070</t>
  </si>
  <si>
    <t>McCracken County</t>
  </si>
  <si>
    <t>G076</t>
  </si>
  <si>
    <t>G077</t>
  </si>
  <si>
    <t>G078</t>
  </si>
  <si>
    <t>G079</t>
  </si>
  <si>
    <t>J934</t>
  </si>
  <si>
    <t>Kuhn 161kV Substation</t>
  </si>
  <si>
    <t>G080</t>
  </si>
  <si>
    <t>G083</t>
  </si>
  <si>
    <t>G086</t>
  </si>
  <si>
    <t>G088</t>
  </si>
  <si>
    <t>G092</t>
  </si>
  <si>
    <t>Lincoln Electric System</t>
  </si>
  <si>
    <t>Lancaster County</t>
  </si>
  <si>
    <t>NE</t>
  </si>
  <si>
    <t>G098</t>
  </si>
  <si>
    <t>G099</t>
  </si>
  <si>
    <t>G100</t>
  </si>
  <si>
    <t>G101</t>
  </si>
  <si>
    <t>J944</t>
  </si>
  <si>
    <t>New Madrid County</t>
  </si>
  <si>
    <t>Portageville - New Madrid 161kV Line</t>
  </si>
  <si>
    <t>G102</t>
  </si>
  <si>
    <t>J946</t>
  </si>
  <si>
    <t>J947</t>
  </si>
  <si>
    <t>Potosis - Hillman 138kV Line</t>
  </si>
  <si>
    <t>G109</t>
  </si>
  <si>
    <t>J949</t>
  </si>
  <si>
    <t>Kansas Substation 138kV Bus #3</t>
  </si>
  <si>
    <t>J950</t>
  </si>
  <si>
    <t>Murray County, Pipestone County</t>
  </si>
  <si>
    <t>Xcel Chanarambie Substation</t>
  </si>
  <si>
    <t>G110</t>
  </si>
  <si>
    <t>G112</t>
  </si>
  <si>
    <t>J953</t>
  </si>
  <si>
    <t>AMIL.IOW_AFRYT</t>
  </si>
  <si>
    <t>J954</t>
  </si>
  <si>
    <t>J955</t>
  </si>
  <si>
    <t>Austin Substation 345kV Bus</t>
  </si>
  <si>
    <t>J956</t>
  </si>
  <si>
    <t>G114</t>
  </si>
  <si>
    <t>G115</t>
  </si>
  <si>
    <t>G116</t>
  </si>
  <si>
    <t>G119</t>
  </si>
  <si>
    <t>G120</t>
  </si>
  <si>
    <t>J962</t>
  </si>
  <si>
    <t>Twinkletown 230 kV Substation</t>
  </si>
  <si>
    <t>J963</t>
  </si>
  <si>
    <t>Cedar County</t>
  </si>
  <si>
    <t>Bennett (CIPCO) - Graham 69 Kv Line Tap</t>
  </si>
  <si>
    <t>G122</t>
  </si>
  <si>
    <t>G125</t>
  </si>
  <si>
    <t>G126</t>
  </si>
  <si>
    <t>J967</t>
  </si>
  <si>
    <t>Adams 345kV Substation</t>
  </si>
  <si>
    <t>J968</t>
  </si>
  <si>
    <t>Jasper County,White County</t>
  </si>
  <si>
    <t>G127</t>
  </si>
  <si>
    <t>G128</t>
  </si>
  <si>
    <t>G129</t>
  </si>
  <si>
    <t>G130</t>
  </si>
  <si>
    <t>G131</t>
  </si>
  <si>
    <t>J974</t>
  </si>
  <si>
    <t>Fulton County,Peoria County</t>
  </si>
  <si>
    <t>Mapleridge 345kV Switching Station</t>
  </si>
  <si>
    <t>J975</t>
  </si>
  <si>
    <t>J976</t>
  </si>
  <si>
    <t>Montgomery - Enon 345kV Line Tap</t>
  </si>
  <si>
    <t>G133</t>
  </si>
  <si>
    <t>G136</t>
  </si>
  <si>
    <t>J979</t>
  </si>
  <si>
    <t>G138</t>
  </si>
  <si>
    <t>G139</t>
  </si>
  <si>
    <t>J982</t>
  </si>
  <si>
    <t>Dickinson County,Emmet County</t>
  </si>
  <si>
    <t>Obrien County - Kossuth 345 kV Line Tap</t>
  </si>
  <si>
    <t>G143</t>
  </si>
  <si>
    <t>J984</t>
  </si>
  <si>
    <t>Nelson Road â€“ Murphy 345kV line</t>
  </si>
  <si>
    <t>G145</t>
  </si>
  <si>
    <t>J986</t>
  </si>
  <si>
    <t>Port Edwards - Sand Lake 138kV</t>
  </si>
  <si>
    <t>J987</t>
  </si>
  <si>
    <t>Montgomery 161kV Substation</t>
  </si>
  <si>
    <t>G147</t>
  </si>
  <si>
    <t>G151</t>
  </si>
  <si>
    <t>G152</t>
  </si>
  <si>
    <t>J991</t>
  </si>
  <si>
    <t>Xenia 345kV Switching Station</t>
  </si>
  <si>
    <t>J992</t>
  </si>
  <si>
    <t>Walton 230kV Substation</t>
  </si>
  <si>
    <t>J993</t>
  </si>
  <si>
    <t>Hortonville - Whitestown 345kV Line Tap</t>
  </si>
  <si>
    <t>J994</t>
  </si>
  <si>
    <t>Guthrie 161 kV Substation</t>
  </si>
  <si>
    <t>G156</t>
  </si>
  <si>
    <t>J996</t>
  </si>
  <si>
    <t>Beecher - Moraco 138kV Line</t>
  </si>
  <si>
    <t>G157</t>
  </si>
  <si>
    <t>G158</t>
  </si>
  <si>
    <t>G159</t>
  </si>
  <si>
    <t>L002</t>
  </si>
  <si>
    <t>L003</t>
  </si>
  <si>
    <t>L004</t>
  </si>
  <si>
    <t>L006</t>
  </si>
  <si>
    <t>L008</t>
  </si>
  <si>
    <t>L009</t>
  </si>
  <si>
    <t>L010</t>
  </si>
  <si>
    <t>N001</t>
  </si>
  <si>
    <t>Goodland 138 / 69 kV Substation</t>
  </si>
  <si>
    <t>G161</t>
  </si>
  <si>
    <t>G166</t>
  </si>
  <si>
    <t>R101</t>
  </si>
  <si>
    <t>Red Lake County</t>
  </si>
  <si>
    <t>1.5 miles SW of Red Lake Falls, MN</t>
  </si>
  <si>
    <t>R15</t>
  </si>
  <si>
    <t>Pomeroy 161 kV substation</t>
  </si>
  <si>
    <t>R23</t>
  </si>
  <si>
    <t>Monona - Carroll 161 kV</t>
  </si>
  <si>
    <t>R25</t>
  </si>
  <si>
    <t>R26</t>
  </si>
  <si>
    <t>MEC Cooper - Booneville 345 kV</t>
  </si>
  <si>
    <t>R29</t>
  </si>
  <si>
    <t>Schleswig Substation</t>
  </si>
  <si>
    <t>R34</t>
  </si>
  <si>
    <t>Council Bluffs - Madison County 345 kV</t>
  </si>
  <si>
    <t>R35</t>
  </si>
  <si>
    <t>Pomeroy Wind Farm site</t>
  </si>
  <si>
    <t>R38</t>
  </si>
  <si>
    <t>MEC Council Bluffs - Grimes 345 kV</t>
  </si>
  <si>
    <t>R39</t>
  </si>
  <si>
    <t>Raun - Lakefield Junction</t>
  </si>
  <si>
    <t>R41</t>
  </si>
  <si>
    <t>R42</t>
  </si>
  <si>
    <t>Lehigh 345 kV Substation</t>
  </si>
  <si>
    <t>G184</t>
  </si>
  <si>
    <t>G187</t>
  </si>
  <si>
    <t>R49</t>
  </si>
  <si>
    <t>Pomeroy Generating station</t>
  </si>
  <si>
    <t>G194 CONS 7</t>
  </si>
  <si>
    <t>G207 CONS 37</t>
  </si>
  <si>
    <t>G210 CONS 103</t>
  </si>
  <si>
    <t>G212 CONS 105</t>
  </si>
  <si>
    <t>G216 CONS 110</t>
  </si>
  <si>
    <t>G216 CONS 90</t>
  </si>
  <si>
    <t>G217 CONS 94</t>
  </si>
  <si>
    <t>G235</t>
  </si>
  <si>
    <t>G247</t>
  </si>
  <si>
    <t>G259</t>
  </si>
  <si>
    <t>G265</t>
  </si>
  <si>
    <t>Campbell County</t>
  </si>
  <si>
    <t>WY</t>
  </si>
  <si>
    <t>G273</t>
  </si>
  <si>
    <t>G274</t>
  </si>
  <si>
    <t>R65</t>
  </si>
  <si>
    <t>R34 Expansion</t>
  </si>
  <si>
    <t>G290</t>
  </si>
  <si>
    <t>G295</t>
  </si>
  <si>
    <t>J321</t>
  </si>
  <si>
    <t>345 kV Rapson to Banner</t>
  </si>
  <si>
    <t>Temp3257</t>
  </si>
  <si>
    <t>Test 1234</t>
  </si>
  <si>
    <t>sss</t>
  </si>
  <si>
    <t>MTEP</t>
  </si>
  <si>
    <t>test line 1 - test line 2 138 kV</t>
  </si>
  <si>
    <t>Urban Grid</t>
  </si>
  <si>
    <t>Apex</t>
  </si>
  <si>
    <t>RWE</t>
  </si>
  <si>
    <t>Lightsource BP</t>
  </si>
  <si>
    <t>CMS Energy</t>
  </si>
  <si>
    <t>Calpine Energy Solutions</t>
  </si>
  <si>
    <t>Blytheville</t>
  </si>
  <si>
    <t>Bayout Chicot Solar</t>
  </si>
  <si>
    <t>Bayou Chicot Solar?</t>
  </si>
  <si>
    <t>Bayou Teche Solar from 1803 2020 PPAs</t>
  </si>
  <si>
    <t>Bayou Teche Solar</t>
  </si>
  <si>
    <t>Bayou Galion Solar from 1803 2020 PPAs, document reads "project will be connected at existing Entergy Louisiana Galion Substation" at 138 kV</t>
  </si>
  <si>
    <t>Developer Source</t>
  </si>
  <si>
    <t>Project Name Source</t>
  </si>
  <si>
    <t>Scoping Calls, Jacob Pundyk</t>
  </si>
  <si>
    <t>AES</t>
  </si>
  <si>
    <t>Scoping Calls, Tim Kopp EPE</t>
  </si>
  <si>
    <t>EPE Consulting</t>
  </si>
  <si>
    <t>Scoping Calls, Karthik</t>
  </si>
  <si>
    <t>Scoping Calls, Julie Friedberg</t>
  </si>
  <si>
    <t>Kindle Energy</t>
  </si>
  <si>
    <t>Scoping Calls, Carl St. Cin</t>
  </si>
  <si>
    <t>Apex Power</t>
  </si>
  <si>
    <t>Scoping Calls, Bret Hariel</t>
  </si>
  <si>
    <t>Scoping Calls, Jeff Hudson</t>
  </si>
  <si>
    <t>Scoping Calls, Neil Burbure</t>
  </si>
  <si>
    <t>EN Engineering</t>
  </si>
  <si>
    <t>Scoping Calls, Jared hibshman</t>
  </si>
  <si>
    <t>EDP</t>
  </si>
  <si>
    <t>Scoping Calls, Laura Klein</t>
  </si>
  <si>
    <t>1803 2020 PPA Filing &amp; Scoping Call MIGHT be Sudipto Bhowmik from iBV Energy</t>
  </si>
  <si>
    <t xml:space="preserve">PPA w/ 1803 in 2020 </t>
  </si>
  <si>
    <t>Scoping Calls, Jason Ausmus</t>
  </si>
  <si>
    <t>Scoping Calls - Aaron Martin</t>
  </si>
  <si>
    <t>CMS Energy is holding company of Consumers in MI, but may be filing this queue under it's O&amp;M business for developers</t>
  </si>
  <si>
    <t>Oriole Solar (consulting company)</t>
  </si>
  <si>
    <t>file:///C:/Users/omo0g6y/Downloads/Preview.pdf</t>
  </si>
  <si>
    <t>Oriole Solar is a energy consulting company filed in 2019</t>
  </si>
  <si>
    <t>Scoping Calls - Duncan Mitchell</t>
  </si>
  <si>
    <t>https://www.calpinesolutions.com/</t>
  </si>
  <si>
    <t>Retail energy provider, don't seem to developer projects themselves</t>
  </si>
  <si>
    <t>Scoping Calls - Max Blackburn</t>
  </si>
  <si>
    <t>Invenergy</t>
  </si>
  <si>
    <t>Scoping Calls - Aasawari</t>
  </si>
  <si>
    <t>Scoping Calls - Devon Pherson</t>
  </si>
  <si>
    <t>Scoping Calls - Anton Ptak</t>
  </si>
  <si>
    <t>Scoping Calls - Amit Ranjan</t>
  </si>
  <si>
    <t>EDF</t>
  </si>
  <si>
    <t>Alliant</t>
  </si>
  <si>
    <t>Orsted</t>
  </si>
  <si>
    <t>Scoping Calls - Kevin Godly</t>
  </si>
  <si>
    <t>Geronimo</t>
  </si>
  <si>
    <t>M2</t>
  </si>
  <si>
    <t>M3</t>
  </si>
  <si>
    <t>Made it to Phase 2</t>
  </si>
  <si>
    <t>DP2 continue</t>
  </si>
  <si>
    <t>E/N at study</t>
  </si>
  <si>
    <t>N</t>
  </si>
  <si>
    <t>SPP AFS ERIS</t>
  </si>
  <si>
    <t>SPP AFS NRIS</t>
  </si>
  <si>
    <t>OTH AFS</t>
  </si>
  <si>
    <t>MISO NRIS</t>
  </si>
  <si>
    <t>MISO ERIS</t>
  </si>
  <si>
    <t>E</t>
  </si>
  <si>
    <t>Total Network Upgrades</t>
  </si>
  <si>
    <t>Total Security</t>
  </si>
  <si>
    <t>stayed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</si>
</sst>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00"/>
    <numFmt numFmtId="165" formatCode="_(&quot;$&quot;* #,##0_);_(&quot;$&quot;* \(#,##0\);_(&quot;$&quot;* &quot;-&quot;??_);_(@_)"/>
    <numFmt numFmtId="166" formatCode="_(&quot;$&quot;* #,##0.0_);_(&quot;$&quot;* \(#,##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CE4D6"/>
        <bgColor indexed="64"/>
      </patternFill>
    </fill>
    <fill>
      <patternFill patternType="solid">
        <fgColor rgb="FF5B9BD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41">
    <xf numFmtId="0" fontId="0" fillId="0" borderId="0" xfId="0"/>
    <xf numFmtId="0" fontId="0" fillId="0" borderId="0" xfId="0" applyAlignment="1">
      <alignment horizontal="left"/>
    </xf>
    <xf numFmtId="14" fontId="0" fillId="0" borderId="0" xfId="0" applyNumberFormat="1" applyAlignment="1">
      <alignment horizontal="left"/>
    </xf>
    <xf numFmtId="0" fontId="0" fillId="33" borderId="0" xfId="0" applyFill="1" applyAlignment="1">
      <alignment horizontal="left"/>
    </xf>
    <xf numFmtId="0" fontId="0" fillId="0" borderId="10"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0" fillId="33" borderId="10" xfId="0" applyFill="1" applyBorder="1" applyAlignment="1">
      <alignment horizontal="left"/>
    </xf>
    <xf numFmtId="0" fontId="0" fillId="33" borderId="0" xfId="0" applyFill="1" applyBorder="1" applyAlignment="1">
      <alignment horizontal="left"/>
    </xf>
    <xf numFmtId="0" fontId="0" fillId="33" borderId="11" xfId="0" applyFill="1" applyBorder="1" applyAlignment="1">
      <alignment horizontal="left"/>
    </xf>
    <xf numFmtId="0" fontId="18" fillId="0" borderId="12" xfId="0" applyFont="1" applyBorder="1" applyAlignment="1">
      <alignment horizontal="left"/>
    </xf>
    <xf numFmtId="0" fontId="18" fillId="0" borderId="13" xfId="0" applyFont="1" applyBorder="1" applyAlignment="1">
      <alignment horizontal="left"/>
    </xf>
    <xf numFmtId="0" fontId="18" fillId="0" borderId="14" xfId="0" applyFont="1" applyBorder="1" applyAlignment="1">
      <alignment horizontal="left"/>
    </xf>
    <xf numFmtId="0" fontId="18" fillId="0" borderId="15" xfId="0" applyFont="1" applyBorder="1" applyAlignment="1">
      <alignment horizontal="left"/>
    </xf>
    <xf numFmtId="0" fontId="0" fillId="33" borderId="16" xfId="0" applyFill="1" applyBorder="1" applyAlignment="1">
      <alignment horizontal="left"/>
    </xf>
    <xf numFmtId="0" fontId="0" fillId="0" borderId="16" xfId="0" applyBorder="1" applyAlignment="1">
      <alignment horizontal="left"/>
    </xf>
    <xf numFmtId="165" fontId="0" fillId="0" borderId="0" xfId="42" applyNumberFormat="1" applyFont="1"/>
    <xf numFmtId="164" fontId="0" fillId="0" borderId="0" xfId="0" applyNumberFormat="1" applyBorder="1" applyAlignment="1">
      <alignment horizontal="left"/>
    </xf>
    <xf numFmtId="0" fontId="16" fillId="33" borderId="0" xfId="0" applyFont="1" applyFill="1" applyBorder="1" applyAlignment="1">
      <alignment horizontal="left"/>
    </xf>
    <xf numFmtId="164" fontId="16" fillId="0" borderId="0" xfId="0" applyNumberFormat="1" applyFont="1" applyBorder="1" applyAlignment="1">
      <alignment horizontal="left"/>
    </xf>
    <xf numFmtId="0" fontId="16" fillId="0" borderId="0" xfId="0" applyFont="1" applyBorder="1" applyAlignment="1">
      <alignment horizontal="left"/>
    </xf>
    <xf numFmtId="0" fontId="18" fillId="0" borderId="12" xfId="0" applyFont="1" applyBorder="1" applyAlignment="1">
      <alignment horizontal="left" wrapText="1"/>
    </xf>
    <xf numFmtId="0" fontId="0" fillId="33" borderId="10" xfId="0" applyFill="1" applyBorder="1" applyAlignment="1">
      <alignment horizontal="left" wrapText="1"/>
    </xf>
    <xf numFmtId="0" fontId="0" fillId="0" borderId="10" xfId="0" applyBorder="1" applyAlignment="1">
      <alignment horizontal="left" wrapText="1"/>
    </xf>
    <xf numFmtId="0" fontId="0" fillId="34" borderId="10" xfId="0" applyFill="1" applyBorder="1" applyAlignment="1">
      <alignment horizontal="left" wrapText="1"/>
    </xf>
    <xf numFmtId="0" fontId="0" fillId="35" borderId="0" xfId="0" applyFill="1" applyAlignment="1">
      <alignment horizontal="left"/>
    </xf>
    <xf numFmtId="166" fontId="18" fillId="0" borderId="13" xfId="42" applyNumberFormat="1" applyFont="1" applyBorder="1" applyAlignment="1">
      <alignment horizontal="left"/>
    </xf>
    <xf numFmtId="166" fontId="16" fillId="33" borderId="0" xfId="42" applyNumberFormat="1" applyFont="1" applyFill="1" applyBorder="1" applyAlignment="1">
      <alignment horizontal="left"/>
    </xf>
    <xf numFmtId="166" fontId="0" fillId="0" borderId="0" xfId="42" applyNumberFormat="1" applyFont="1" applyBorder="1" applyAlignment="1">
      <alignment horizontal="left"/>
    </xf>
    <xf numFmtId="166" fontId="16" fillId="0" borderId="0" xfId="42" applyNumberFormat="1" applyFont="1" applyBorder="1" applyAlignment="1">
      <alignment horizontal="left"/>
    </xf>
    <xf numFmtId="165" fontId="18" fillId="0" borderId="13" xfId="42" applyNumberFormat="1" applyFont="1" applyBorder="1" applyAlignment="1">
      <alignment horizontal="left"/>
    </xf>
    <xf numFmtId="165" fontId="16" fillId="33" borderId="0" xfId="42" applyNumberFormat="1" applyFont="1" applyFill="1" applyBorder="1" applyAlignment="1">
      <alignment horizontal="left"/>
    </xf>
    <xf numFmtId="165" fontId="0" fillId="0" borderId="0" xfId="42" applyNumberFormat="1" applyFont="1" applyBorder="1" applyAlignment="1">
      <alignment horizontal="left"/>
    </xf>
    <xf numFmtId="165" fontId="16" fillId="0" borderId="0" xfId="42" applyNumberFormat="1" applyFont="1" applyBorder="1" applyAlignment="1">
      <alignment horizontal="left"/>
    </xf>
    <xf numFmtId="6" fontId="0" fillId="0" borderId="0" xfId="0" applyNumberFormat="1"/>
    <xf numFmtId="165" fontId="0" fillId="33" borderId="0" xfId="42" applyNumberFormat="1" applyFont="1" applyFill="1" applyAlignment="1">
      <alignment horizontal="left"/>
    </xf>
    <xf numFmtId="165" fontId="0" fillId="0" borderId="0" xfId="42" applyNumberFormat="1" applyFont="1" applyAlignment="1">
      <alignment horizontal="left"/>
    </xf>
    <xf numFmtId="3" fontId="0" fillId="0" borderId="0" xfId="0" applyNumberFormat="1"/>
    <xf numFmtId="165" fontId="0" fillId="0" borderId="0" xfId="0" applyNumberFormat="1"/>
    <xf numFmtId="166" fontId="0" fillId="0" borderId="0" xfId="0" applyNumberFormat="1"/>
    <xf numFmtId="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4.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yan Pumford" id="{4CD36CFE-8BF0-4CD0-923E-025FFEB80B9F}" userId="Ryan Pumfor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M2" dT="2021-03-31T19:32:07.62" personId="{4CD36CFE-8BF0-4CD0-923E-025FFEB80B9F}" id="{A4239F42-C716-4210-961F-3BAA320BE764}">
    <text>All except AFS and NRIS, includes TO NU substation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U3050"/>
  <sheetViews>
    <sheetView topLeftCell="E1" zoomScaleNormal="100" workbookViewId="0">
      <pane xSplit="10" ySplit="1087" topLeftCell="BN1088" activePane="bottomRight" state="frozen"/>
      <selection activeCell="E1" sqref="E1"/>
      <selection pane="topRight" activeCell="O1" sqref="O1"/>
      <selection pane="bottomLeft" activeCell="E1088" sqref="E1088"/>
      <selection pane="bottomRight" activeCell="AP1193" sqref="AP1193"/>
    </sheetView>
  </sheetViews>
  <sheetFormatPr defaultColWidth="8.7109375" defaultRowHeight="15" x14ac:dyDescent="0.25"/>
  <cols>
    <col min="1" max="1" width="29.28515625" style="15" hidden="1" customWidth="1"/>
    <col min="2" max="2" width="19.7109375" style="1" hidden="1" customWidth="1"/>
    <col min="3" max="3" width="6" style="1" hidden="1" customWidth="1"/>
    <col min="4" max="4" width="39.28515625" style="23" hidden="1" customWidth="1"/>
    <col min="5" max="5" width="20.85546875" style="5" customWidth="1"/>
    <col min="6" max="7" width="14" style="5" customWidth="1"/>
    <col min="8" max="8" width="14" style="6" customWidth="1"/>
    <col min="9" max="9" width="14.5703125" style="1" bestFit="1" customWidth="1"/>
    <col min="10" max="11" width="16.140625" style="1" hidden="1" customWidth="1"/>
    <col min="12" max="12" width="76.5703125" style="1" hidden="1" customWidth="1"/>
    <col min="13" max="13" width="13.5703125" style="1" hidden="1" customWidth="1"/>
    <col min="14" max="14" width="11.7109375" style="1" hidden="1" customWidth="1"/>
    <col min="15" max="15" width="12.85546875" style="1" bestFit="1" customWidth="1"/>
    <col min="16" max="16" width="13.5703125" style="1" customWidth="1"/>
    <col min="17" max="17" width="10.5703125" style="1" customWidth="1"/>
    <col min="18" max="18" width="11" style="1" customWidth="1"/>
    <col min="19" max="19" width="15" style="1" customWidth="1"/>
    <col min="20" max="20" width="18.140625" style="1" customWidth="1"/>
    <col min="21" max="21" width="6.5703125" style="1" customWidth="1"/>
    <col min="22" max="22" width="6.5703125" style="1" hidden="1" customWidth="1"/>
    <col min="23" max="23" width="11.140625" style="1" hidden="1" customWidth="1"/>
    <col min="24" max="24" width="10.85546875" style="1" hidden="1" customWidth="1"/>
    <col min="25" max="26" width="10.85546875" style="1" customWidth="1"/>
    <col min="27" max="28" width="17.28515625" style="36" customWidth="1"/>
    <col min="29" max="29" width="16.85546875" style="4" hidden="1" customWidth="1"/>
    <col min="30" max="30" width="14.140625" style="5" hidden="1" customWidth="1"/>
    <col min="31" max="31" width="7.140625" style="5" hidden="1" customWidth="1"/>
    <col min="32" max="32" width="5.5703125" style="5" hidden="1" customWidth="1"/>
    <col min="33" max="33" width="13.85546875" style="5" hidden="1" customWidth="1"/>
    <col min="34" max="34" width="15" style="5" hidden="1" customWidth="1"/>
    <col min="35" max="35" width="13.5703125" style="20" hidden="1" customWidth="1"/>
    <col min="36" max="40" width="13.42578125" style="33" customWidth="1"/>
    <col min="41" max="41" width="19.140625" style="33" bestFit="1" customWidth="1"/>
    <col min="42" max="42" width="19.7109375" style="33" bestFit="1" customWidth="1"/>
    <col min="43" max="44" width="13.42578125" style="29" customWidth="1"/>
    <col min="45" max="45" width="16.42578125" style="5" customWidth="1"/>
    <col min="46" max="46" width="6.5703125" style="5" customWidth="1"/>
    <col min="47" max="47" width="12.42578125" style="5" customWidth="1"/>
    <col min="48" max="48" width="6.5703125" style="4" customWidth="1"/>
    <col min="49" max="49" width="12.28515625" style="5" hidden="1" customWidth="1"/>
    <col min="50" max="50" width="15" style="6" hidden="1" customWidth="1"/>
    <col min="51" max="51" width="18.85546875" style="1" bestFit="1" customWidth="1"/>
    <col min="52" max="52" width="15.85546875" style="1" customWidth="1"/>
    <col min="53" max="53" width="18.42578125" style="1" customWidth="1"/>
    <col min="54" max="54" width="17.7109375" style="1" customWidth="1"/>
    <col min="55" max="55" width="13" style="1" customWidth="1"/>
    <col min="56" max="56" width="13.5703125" style="1" customWidth="1"/>
    <col min="57" max="57" width="17.140625" style="1" customWidth="1"/>
    <col min="58" max="58" width="8.7109375" style="1"/>
    <col min="59" max="59" width="18.28515625" style="1" customWidth="1"/>
    <col min="60" max="60" width="15.42578125" style="1" customWidth="1"/>
    <col min="61" max="61" width="18.140625" style="1" bestFit="1" customWidth="1"/>
    <col min="62" max="63" width="8.7109375" style="1" customWidth="1"/>
    <col min="64" max="66" width="8.7109375" style="1"/>
    <col min="67" max="67" width="29.5703125" style="1" customWidth="1"/>
    <col min="68" max="68" width="24.85546875" style="1" customWidth="1"/>
    <col min="69" max="69" width="25.42578125" style="1" bestFit="1" customWidth="1"/>
    <col min="70" max="70" width="24.5703125" style="1" bestFit="1" customWidth="1"/>
    <col min="71" max="71" width="25.140625" style="1" bestFit="1" customWidth="1"/>
    <col min="72" max="72" width="24.5703125" style="1" bestFit="1" customWidth="1"/>
    <col min="73" max="73" width="25.140625" style="1" bestFit="1" customWidth="1"/>
    <col min="74" max="16384" width="8.7109375" style="1"/>
  </cols>
  <sheetData>
    <row r="1" spans="1:73" s="11" customFormat="1" ht="15.75" thickBot="1" x14ac:dyDescent="0.3">
      <c r="A1" s="13"/>
      <c r="D1" s="21"/>
      <c r="G1" s="11" t="s">
        <v>0</v>
      </c>
      <c r="H1" s="12"/>
      <c r="T1" s="11" t="s">
        <v>1</v>
      </c>
      <c r="AA1" s="30"/>
      <c r="AB1" s="30"/>
      <c r="AC1" s="10"/>
      <c r="AJ1" s="30"/>
      <c r="AK1" s="30"/>
      <c r="AL1" s="30"/>
      <c r="AM1" s="30"/>
      <c r="AN1" s="30"/>
      <c r="AO1" s="30"/>
      <c r="AP1" s="30"/>
      <c r="AQ1" s="26"/>
      <c r="AR1" s="26"/>
      <c r="AV1" s="10"/>
      <c r="AW1" s="11" t="s">
        <v>2</v>
      </c>
      <c r="AX1" s="12"/>
    </row>
    <row r="2" spans="1:73" s="3" customFormat="1" x14ac:dyDescent="0.25">
      <c r="A2" s="14" t="s">
        <v>3</v>
      </c>
      <c r="B2" s="3" t="s">
        <v>4</v>
      </c>
      <c r="C2" s="3" t="s">
        <v>5</v>
      </c>
      <c r="D2" s="22" t="s">
        <v>6</v>
      </c>
      <c r="E2" s="8" t="s">
        <v>7</v>
      </c>
      <c r="F2" s="8" t="s">
        <v>8</v>
      </c>
      <c r="G2" s="8" t="str">
        <f>AY2</f>
        <v>Request Status</v>
      </c>
      <c r="H2" s="9" t="s">
        <v>9</v>
      </c>
      <c r="I2" s="3" t="s">
        <v>10</v>
      </c>
      <c r="J2" s="3" t="s">
        <v>6159</v>
      </c>
      <c r="K2" s="3" t="s">
        <v>11</v>
      </c>
      <c r="L2" s="3" t="s">
        <v>6158</v>
      </c>
      <c r="M2" s="3" t="s">
        <v>12</v>
      </c>
      <c r="N2" s="3" t="s">
        <v>13</v>
      </c>
      <c r="O2" s="3" t="s">
        <v>14</v>
      </c>
      <c r="P2" s="3" t="s">
        <v>6202</v>
      </c>
      <c r="Q2" s="3" t="s">
        <v>15</v>
      </c>
      <c r="R2" s="3" t="s">
        <v>16</v>
      </c>
      <c r="S2" s="3" t="s">
        <v>17</v>
      </c>
      <c r="T2" s="3" t="s">
        <v>18</v>
      </c>
      <c r="U2" s="3" t="s">
        <v>19</v>
      </c>
      <c r="V2" s="3" t="s">
        <v>20</v>
      </c>
      <c r="W2" s="3" t="s">
        <v>21</v>
      </c>
      <c r="X2" s="3" t="s">
        <v>22</v>
      </c>
      <c r="Y2" s="3" t="s">
        <v>6200</v>
      </c>
      <c r="Z2" s="3" t="s">
        <v>6201</v>
      </c>
      <c r="AA2" s="35" t="s">
        <v>6198</v>
      </c>
      <c r="AB2" s="35" t="s">
        <v>6199</v>
      </c>
      <c r="AC2" s="7" t="s">
        <v>23</v>
      </c>
      <c r="AD2" s="8" t="s">
        <v>24</v>
      </c>
      <c r="AE2" s="8" t="s">
        <v>25</v>
      </c>
      <c r="AF2" s="8" t="s">
        <v>26</v>
      </c>
      <c r="AG2" s="18" t="s">
        <v>27</v>
      </c>
      <c r="AH2" s="18" t="s">
        <v>28</v>
      </c>
      <c r="AI2" s="18" t="s">
        <v>29</v>
      </c>
      <c r="AJ2" s="31" t="s">
        <v>6204</v>
      </c>
      <c r="AK2" s="31" t="s">
        <v>6205</v>
      </c>
      <c r="AL2" s="31" t="s">
        <v>6206</v>
      </c>
      <c r="AM2" s="31" t="s">
        <v>6208</v>
      </c>
      <c r="AN2" s="31" t="s">
        <v>6207</v>
      </c>
      <c r="AO2" s="31" t="s">
        <v>30</v>
      </c>
      <c r="AP2" s="31" t="s">
        <v>31</v>
      </c>
      <c r="AQ2" s="27" t="s">
        <v>32</v>
      </c>
      <c r="AR2" s="27" t="s">
        <v>33</v>
      </c>
      <c r="AS2" s="8" t="s">
        <v>6210</v>
      </c>
      <c r="AT2" s="8"/>
      <c r="AU2" s="8"/>
      <c r="AV2" s="7" t="s">
        <v>34</v>
      </c>
      <c r="AW2" s="8" t="s">
        <v>35</v>
      </c>
      <c r="AX2" s="9" t="s">
        <v>36</v>
      </c>
      <c r="AY2" s="3" t="s">
        <v>37</v>
      </c>
      <c r="AZ2" s="3" t="s">
        <v>38</v>
      </c>
      <c r="BA2" s="3" t="s">
        <v>39</v>
      </c>
      <c r="BB2" s="3" t="s">
        <v>40</v>
      </c>
      <c r="BC2" s="3" t="s">
        <v>41</v>
      </c>
      <c r="BD2" s="3" t="s">
        <v>42</v>
      </c>
      <c r="BE2" s="3" t="s">
        <v>18</v>
      </c>
      <c r="BF2" s="3" t="s">
        <v>19</v>
      </c>
      <c r="BG2" s="3" t="s">
        <v>43</v>
      </c>
      <c r="BH2" s="3" t="s">
        <v>44</v>
      </c>
      <c r="BI2" s="3" t="s">
        <v>45</v>
      </c>
      <c r="BJ2" s="3" t="s">
        <v>46</v>
      </c>
      <c r="BK2" s="3" t="s">
        <v>47</v>
      </c>
      <c r="BL2" s="3" t="s">
        <v>48</v>
      </c>
      <c r="BM2" s="3" t="s">
        <v>49</v>
      </c>
      <c r="BN2" s="3" t="s">
        <v>50</v>
      </c>
      <c r="BO2" s="3" t="s">
        <v>51</v>
      </c>
      <c r="BP2" s="3" t="s">
        <v>9</v>
      </c>
      <c r="BQ2" s="3" t="s">
        <v>52</v>
      </c>
      <c r="BR2" s="3" t="s">
        <v>53</v>
      </c>
      <c r="BS2" s="3" t="s">
        <v>54</v>
      </c>
      <c r="BT2" s="3" t="s">
        <v>55</v>
      </c>
      <c r="BU2" s="3" t="s">
        <v>56</v>
      </c>
    </row>
    <row r="3" spans="1:73" hidden="1" x14ac:dyDescent="0.25">
      <c r="D3" s="4"/>
      <c r="E3" s="5">
        <f t="shared" ref="E3:E4" si="0">BG3</f>
        <v>0</v>
      </c>
      <c r="F3" s="5">
        <f t="shared" ref="F3:F4" si="1">BH3</f>
        <v>0</v>
      </c>
      <c r="G3" s="5" t="str">
        <f>AY3</f>
        <v>Done</v>
      </c>
      <c r="H3" s="6" t="str">
        <f>BP3</f>
        <v>In Service</v>
      </c>
      <c r="I3" s="1" t="s">
        <v>57</v>
      </c>
      <c r="O3" s="1" t="str">
        <f>BJ3</f>
        <v>ERIS</v>
      </c>
      <c r="Q3" s="1">
        <f>BM3</f>
        <v>15</v>
      </c>
      <c r="S3" s="1" t="str">
        <f>BN3</f>
        <v>Gas</v>
      </c>
      <c r="T3" s="1" t="str">
        <f>BE3</f>
        <v>Pointe Coupee</v>
      </c>
      <c r="U3" s="1" t="str">
        <f>BF3</f>
        <v>LA</v>
      </c>
      <c r="AA3" s="1"/>
      <c r="AB3" s="1"/>
      <c r="AI3" s="5"/>
      <c r="AJ3" s="5"/>
      <c r="AK3" s="5"/>
      <c r="AL3" s="5"/>
      <c r="AM3" s="5"/>
      <c r="AN3" s="5"/>
      <c r="AO3" s="5"/>
      <c r="AP3" s="5"/>
      <c r="AQ3" s="5"/>
      <c r="AR3" s="5"/>
      <c r="AY3" s="1" t="s">
        <v>58</v>
      </c>
      <c r="AZ3" s="2">
        <v>41530</v>
      </c>
      <c r="BB3" s="2">
        <v>37968</v>
      </c>
      <c r="BD3" s="1" t="s">
        <v>59</v>
      </c>
      <c r="BE3" s="1" t="s">
        <v>60</v>
      </c>
      <c r="BF3" s="1" t="s">
        <v>61</v>
      </c>
      <c r="BJ3" s="1" t="s">
        <v>62</v>
      </c>
      <c r="BK3" s="1" t="s">
        <v>63</v>
      </c>
      <c r="BL3" s="1">
        <v>15</v>
      </c>
      <c r="BM3" s="1">
        <v>15</v>
      </c>
      <c r="BN3" s="1" t="s">
        <v>64</v>
      </c>
      <c r="BP3" s="1" t="s">
        <v>65</v>
      </c>
      <c r="BR3" s="1">
        <v>0</v>
      </c>
      <c r="BS3" s="1">
        <v>0</v>
      </c>
      <c r="BT3" s="1">
        <v>0</v>
      </c>
      <c r="BU3" s="1">
        <v>0</v>
      </c>
    </row>
    <row r="4" spans="1:73" hidden="1" x14ac:dyDescent="0.25">
      <c r="D4" s="4"/>
      <c r="E4" s="5">
        <f t="shared" si="0"/>
        <v>0</v>
      </c>
      <c r="F4" s="5">
        <f t="shared" si="1"/>
        <v>0</v>
      </c>
      <c r="G4" s="5" t="str">
        <f t="shared" ref="G4" si="2">AY4</f>
        <v>Done</v>
      </c>
      <c r="H4" s="6" t="str">
        <f t="shared" ref="H4" si="3">BP4</f>
        <v>Under Construction</v>
      </c>
      <c r="I4" s="1" t="s">
        <v>66</v>
      </c>
      <c r="O4" s="1" t="str">
        <f t="shared" ref="O4" si="4">BJ4</f>
        <v>ERIS</v>
      </c>
      <c r="Q4" s="1">
        <f t="shared" ref="Q4" si="5">BM4</f>
        <v>27</v>
      </c>
      <c r="S4" s="1" t="str">
        <f t="shared" ref="S4" si="6">BN4</f>
        <v>Hydro</v>
      </c>
      <c r="T4" s="1">
        <f t="shared" ref="T4" si="7">BE4</f>
        <v>0</v>
      </c>
      <c r="U4" s="1" t="str">
        <f t="shared" ref="U4" si="8">BF4</f>
        <v>TX</v>
      </c>
      <c r="AA4" s="1"/>
      <c r="AB4" s="1"/>
      <c r="AI4" s="5"/>
      <c r="AJ4" s="5"/>
      <c r="AK4" s="5"/>
      <c r="AL4" s="5"/>
      <c r="AM4" s="5"/>
      <c r="AN4" s="5"/>
      <c r="AO4" s="5"/>
      <c r="AP4" s="5"/>
      <c r="AQ4" s="5"/>
      <c r="AR4" s="5"/>
      <c r="AY4" s="1" t="s">
        <v>58</v>
      </c>
      <c r="AZ4" s="2">
        <v>41044</v>
      </c>
      <c r="BB4" s="2">
        <v>41569</v>
      </c>
      <c r="BC4" s="2">
        <v>42370</v>
      </c>
      <c r="BD4" s="1" t="s">
        <v>59</v>
      </c>
      <c r="BF4" s="1" t="s">
        <v>67</v>
      </c>
      <c r="BJ4" s="1" t="s">
        <v>62</v>
      </c>
      <c r="BK4" s="1" t="s">
        <v>68</v>
      </c>
      <c r="BL4" s="1">
        <v>27</v>
      </c>
      <c r="BM4" s="1">
        <v>27</v>
      </c>
      <c r="BN4" s="1" t="s">
        <v>69</v>
      </c>
      <c r="BO4" s="1" t="s">
        <v>70</v>
      </c>
      <c r="BP4" s="1" t="s">
        <v>71</v>
      </c>
      <c r="BQ4" s="2">
        <v>42400</v>
      </c>
      <c r="BR4" s="1">
        <v>0</v>
      </c>
      <c r="BS4" s="1">
        <v>0</v>
      </c>
      <c r="BT4" s="1">
        <v>0</v>
      </c>
      <c r="BU4" s="1">
        <v>0</v>
      </c>
    </row>
    <row r="5" spans="1:73" hidden="1" x14ac:dyDescent="0.25">
      <c r="D5" s="4"/>
      <c r="E5" s="5">
        <f t="shared" ref="E5:E68" si="9">BG5</f>
        <v>0</v>
      </c>
      <c r="F5" s="5">
        <f t="shared" ref="F5:F68" si="10">BH5</f>
        <v>0</v>
      </c>
      <c r="G5" s="5" t="str">
        <f t="shared" ref="G5:G68" si="11">AY5</f>
        <v>Withdrawn</v>
      </c>
      <c r="H5" s="6" t="str">
        <f t="shared" ref="H5:H68" si="12">BP5</f>
        <v>Withdrawn</v>
      </c>
      <c r="I5" s="1" t="s">
        <v>72</v>
      </c>
      <c r="O5" s="1" t="str">
        <f t="shared" ref="O5:O68" si="13">BJ5</f>
        <v>ERIS</v>
      </c>
      <c r="Q5" s="1">
        <f t="shared" ref="Q5:Q68" si="14">BM5</f>
        <v>90</v>
      </c>
      <c r="S5" s="1">
        <f t="shared" ref="S5:S68" si="15">BN5</f>
        <v>0</v>
      </c>
      <c r="T5" s="1" t="str">
        <f t="shared" ref="T5:T68" si="16">BE5</f>
        <v>Manitowoc County</v>
      </c>
      <c r="U5" s="1" t="str">
        <f t="shared" ref="U5:U68" si="17">BF5</f>
        <v>WI</v>
      </c>
      <c r="AA5" s="1"/>
      <c r="AB5" s="1"/>
      <c r="AI5" s="5"/>
      <c r="AJ5" s="5"/>
      <c r="AK5" s="5"/>
      <c r="AL5" s="5"/>
      <c r="AM5" s="5"/>
      <c r="AN5" s="5"/>
      <c r="AO5" s="5"/>
      <c r="AP5" s="5"/>
      <c r="AQ5" s="5"/>
      <c r="AR5" s="5"/>
      <c r="AY5" s="1" t="s">
        <v>73</v>
      </c>
      <c r="AZ5" s="2">
        <v>36825</v>
      </c>
      <c r="BA5" s="2">
        <v>37335</v>
      </c>
      <c r="BB5" s="2">
        <v>37335</v>
      </c>
      <c r="BD5" s="1" t="s">
        <v>74</v>
      </c>
      <c r="BE5" s="1" t="s">
        <v>75</v>
      </c>
      <c r="BF5" s="1" t="s">
        <v>76</v>
      </c>
      <c r="BI5" s="1" t="s">
        <v>77</v>
      </c>
      <c r="BJ5" s="1" t="s">
        <v>62</v>
      </c>
      <c r="BK5" s="1" t="s">
        <v>78</v>
      </c>
      <c r="BL5" s="1">
        <v>90</v>
      </c>
      <c r="BM5" s="1">
        <v>90</v>
      </c>
      <c r="BP5" s="1" t="s">
        <v>73</v>
      </c>
      <c r="BQ5" s="2">
        <v>38504</v>
      </c>
      <c r="BR5" s="1">
        <v>0</v>
      </c>
      <c r="BS5" s="1">
        <v>0</v>
      </c>
      <c r="BT5" s="1">
        <v>0</v>
      </c>
      <c r="BU5" s="1">
        <v>0</v>
      </c>
    </row>
    <row r="6" spans="1:73" hidden="1" x14ac:dyDescent="0.25">
      <c r="D6" s="4"/>
      <c r="E6" s="5">
        <f t="shared" si="9"/>
        <v>0</v>
      </c>
      <c r="F6" s="5">
        <f t="shared" si="10"/>
        <v>0</v>
      </c>
      <c r="G6" s="5" t="str">
        <f t="shared" si="11"/>
        <v>Done</v>
      </c>
      <c r="H6" s="6" t="str">
        <f t="shared" si="12"/>
        <v>Not Started</v>
      </c>
      <c r="I6" s="1" t="s">
        <v>79</v>
      </c>
      <c r="O6" s="1" t="str">
        <f t="shared" si="13"/>
        <v>ERIS</v>
      </c>
      <c r="Q6" s="1">
        <f t="shared" si="14"/>
        <v>174</v>
      </c>
      <c r="S6" s="1" t="str">
        <f t="shared" si="15"/>
        <v>Coal</v>
      </c>
      <c r="T6" s="1" t="str">
        <f t="shared" si="16"/>
        <v>Trimble County</v>
      </c>
      <c r="U6" s="1" t="str">
        <f t="shared" si="17"/>
        <v>KY</v>
      </c>
      <c r="AA6" s="1"/>
      <c r="AB6" s="1"/>
      <c r="AI6" s="5"/>
      <c r="AJ6" s="5"/>
      <c r="AK6" s="5"/>
      <c r="AL6" s="5"/>
      <c r="AM6" s="5"/>
      <c r="AN6" s="5"/>
      <c r="AO6" s="5"/>
      <c r="AP6" s="5"/>
      <c r="AQ6" s="5"/>
      <c r="AR6" s="5"/>
      <c r="AY6" s="1" t="s">
        <v>58</v>
      </c>
      <c r="AZ6" s="2">
        <v>36130</v>
      </c>
      <c r="BD6" s="1" t="s">
        <v>80</v>
      </c>
      <c r="BE6" s="1" t="s">
        <v>81</v>
      </c>
      <c r="BF6" s="1" t="s">
        <v>82</v>
      </c>
      <c r="BJ6" s="1" t="s">
        <v>62</v>
      </c>
      <c r="BK6" s="1" t="s">
        <v>78</v>
      </c>
      <c r="BL6" s="1">
        <v>174</v>
      </c>
      <c r="BM6" s="1">
        <v>174</v>
      </c>
      <c r="BN6" s="1" t="s">
        <v>83</v>
      </c>
      <c r="BP6" s="1" t="s">
        <v>84</v>
      </c>
      <c r="BQ6" s="2">
        <v>42370</v>
      </c>
      <c r="BR6" s="1">
        <v>0</v>
      </c>
      <c r="BS6" s="1">
        <v>0</v>
      </c>
      <c r="BT6" s="1">
        <v>0</v>
      </c>
      <c r="BU6" s="1">
        <v>0</v>
      </c>
    </row>
    <row r="7" spans="1:73" hidden="1" x14ac:dyDescent="0.25">
      <c r="D7" s="4"/>
      <c r="E7" s="5">
        <f t="shared" si="9"/>
        <v>0</v>
      </c>
      <c r="F7" s="5">
        <f t="shared" si="10"/>
        <v>0</v>
      </c>
      <c r="G7" s="5" t="str">
        <f t="shared" si="11"/>
        <v>Done</v>
      </c>
      <c r="H7" s="6" t="str">
        <f t="shared" si="12"/>
        <v>Not Started</v>
      </c>
      <c r="I7" s="1" t="s">
        <v>85</v>
      </c>
      <c r="O7" s="1" t="str">
        <f t="shared" si="13"/>
        <v>ERIS</v>
      </c>
      <c r="Q7" s="1">
        <f t="shared" si="14"/>
        <v>174</v>
      </c>
      <c r="S7" s="1" t="str">
        <f t="shared" si="15"/>
        <v>Coal</v>
      </c>
      <c r="T7" s="1" t="str">
        <f t="shared" si="16"/>
        <v>Trimble County</v>
      </c>
      <c r="U7" s="1" t="str">
        <f t="shared" si="17"/>
        <v>KY</v>
      </c>
      <c r="AA7" s="1"/>
      <c r="AB7" s="1"/>
      <c r="AI7" s="5"/>
      <c r="AJ7" s="5"/>
      <c r="AK7" s="5"/>
      <c r="AL7" s="5"/>
      <c r="AM7" s="5"/>
      <c r="AN7" s="5"/>
      <c r="AO7" s="5"/>
      <c r="AP7" s="5"/>
      <c r="AQ7" s="5"/>
      <c r="AR7" s="5"/>
      <c r="AY7" s="1" t="s">
        <v>58</v>
      </c>
      <c r="AZ7" s="2">
        <v>36130</v>
      </c>
      <c r="BD7" s="1" t="s">
        <v>80</v>
      </c>
      <c r="BE7" s="1" t="s">
        <v>81</v>
      </c>
      <c r="BF7" s="1" t="s">
        <v>82</v>
      </c>
      <c r="BJ7" s="1" t="s">
        <v>62</v>
      </c>
      <c r="BK7" s="1" t="s">
        <v>78</v>
      </c>
      <c r="BL7" s="1">
        <v>174</v>
      </c>
      <c r="BM7" s="1">
        <v>174</v>
      </c>
      <c r="BN7" s="1" t="s">
        <v>83</v>
      </c>
      <c r="BP7" s="1" t="s">
        <v>84</v>
      </c>
      <c r="BQ7" s="2">
        <v>37987</v>
      </c>
      <c r="BR7" s="1">
        <v>0</v>
      </c>
      <c r="BS7" s="1">
        <v>0</v>
      </c>
      <c r="BT7" s="1">
        <v>0</v>
      </c>
      <c r="BU7" s="1">
        <v>0</v>
      </c>
    </row>
    <row r="8" spans="1:73" hidden="1" x14ac:dyDescent="0.25">
      <c r="D8" s="4"/>
      <c r="E8" s="5">
        <f t="shared" si="9"/>
        <v>0</v>
      </c>
      <c r="F8" s="5">
        <f t="shared" si="10"/>
        <v>0</v>
      </c>
      <c r="G8" s="5" t="str">
        <f t="shared" si="11"/>
        <v>Withdrawn</v>
      </c>
      <c r="H8" s="6" t="str">
        <f t="shared" si="12"/>
        <v>Not Started</v>
      </c>
      <c r="I8" s="1" t="s">
        <v>86</v>
      </c>
      <c r="O8" s="1" t="str">
        <f t="shared" si="13"/>
        <v>ERIS</v>
      </c>
      <c r="Q8" s="1">
        <f t="shared" si="14"/>
        <v>600</v>
      </c>
      <c r="S8" s="1">
        <f t="shared" si="15"/>
        <v>0</v>
      </c>
      <c r="T8" s="1" t="str">
        <f t="shared" si="16"/>
        <v>Clinton County</v>
      </c>
      <c r="U8" s="1" t="str">
        <f t="shared" si="17"/>
        <v>IA</v>
      </c>
      <c r="AA8" s="1"/>
      <c r="AB8" s="1"/>
      <c r="AI8" s="5"/>
      <c r="AJ8" s="5"/>
      <c r="AK8" s="5"/>
      <c r="AL8" s="5"/>
      <c r="AM8" s="5"/>
      <c r="AN8" s="5"/>
      <c r="AO8" s="5"/>
      <c r="AP8" s="5"/>
      <c r="AQ8" s="5"/>
      <c r="AR8" s="5"/>
      <c r="AY8" s="1" t="s">
        <v>73</v>
      </c>
      <c r="AZ8" s="2">
        <v>37323</v>
      </c>
      <c r="BA8" s="2">
        <v>37400</v>
      </c>
      <c r="BB8" s="2">
        <v>37400</v>
      </c>
      <c r="BD8" s="1" t="s">
        <v>87</v>
      </c>
      <c r="BE8" s="1" t="s">
        <v>88</v>
      </c>
      <c r="BF8" s="1" t="s">
        <v>89</v>
      </c>
      <c r="BJ8" s="1" t="s">
        <v>62</v>
      </c>
      <c r="BK8" s="1" t="s">
        <v>78</v>
      </c>
      <c r="BL8" s="1">
        <v>600</v>
      </c>
      <c r="BM8" s="1">
        <v>600</v>
      </c>
      <c r="BP8" s="1" t="s">
        <v>84</v>
      </c>
      <c r="BQ8" s="2">
        <v>37742</v>
      </c>
      <c r="BR8" s="1">
        <v>0</v>
      </c>
      <c r="BS8" s="1">
        <v>0</v>
      </c>
      <c r="BT8" s="1">
        <v>0</v>
      </c>
      <c r="BU8" s="1">
        <v>0</v>
      </c>
    </row>
    <row r="9" spans="1:73" hidden="1" x14ac:dyDescent="0.25">
      <c r="D9" s="4"/>
      <c r="E9" s="5">
        <f t="shared" si="9"/>
        <v>0</v>
      </c>
      <c r="F9" s="5">
        <f t="shared" si="10"/>
        <v>0</v>
      </c>
      <c r="G9" s="5" t="str">
        <f t="shared" si="11"/>
        <v>Done</v>
      </c>
      <c r="H9" s="6" t="str">
        <f t="shared" si="12"/>
        <v>Not Started</v>
      </c>
      <c r="I9" s="1" t="s">
        <v>90</v>
      </c>
      <c r="O9" s="1" t="str">
        <f t="shared" si="13"/>
        <v>ERIS</v>
      </c>
      <c r="Q9" s="1">
        <f t="shared" si="14"/>
        <v>29</v>
      </c>
      <c r="S9" s="1" t="str">
        <f t="shared" si="15"/>
        <v>Combined Cycle</v>
      </c>
      <c r="T9" s="1" t="str">
        <f t="shared" si="16"/>
        <v>Lincoln County</v>
      </c>
      <c r="U9" s="1" t="str">
        <f t="shared" si="17"/>
        <v>MN</v>
      </c>
      <c r="AA9" s="1"/>
      <c r="AB9" s="1"/>
      <c r="AI9" s="5"/>
      <c r="AJ9" s="5"/>
      <c r="AK9" s="5"/>
      <c r="AL9" s="5"/>
      <c r="AM9" s="5"/>
      <c r="AN9" s="5"/>
      <c r="AO9" s="5"/>
      <c r="AP9" s="5"/>
      <c r="AQ9" s="5"/>
      <c r="AR9" s="5"/>
      <c r="AY9" s="1" t="s">
        <v>58</v>
      </c>
      <c r="AZ9" s="2">
        <v>36206</v>
      </c>
      <c r="BD9" s="1" t="s">
        <v>91</v>
      </c>
      <c r="BE9" s="1" t="s">
        <v>92</v>
      </c>
      <c r="BF9" s="1" t="s">
        <v>93</v>
      </c>
      <c r="BJ9" s="1" t="s">
        <v>62</v>
      </c>
      <c r="BK9" s="1" t="s">
        <v>78</v>
      </c>
      <c r="BL9" s="1">
        <v>29</v>
      </c>
      <c r="BM9" s="1">
        <v>29</v>
      </c>
      <c r="BN9" s="1" t="s">
        <v>94</v>
      </c>
      <c r="BP9" s="1" t="s">
        <v>84</v>
      </c>
      <c r="BQ9" s="2">
        <v>38139</v>
      </c>
      <c r="BR9" s="1">
        <v>0</v>
      </c>
      <c r="BS9" s="1">
        <v>0</v>
      </c>
      <c r="BT9" s="1">
        <v>0</v>
      </c>
      <c r="BU9" s="1">
        <v>0</v>
      </c>
    </row>
    <row r="10" spans="1:73" hidden="1" x14ac:dyDescent="0.25">
      <c r="D10" s="4"/>
      <c r="E10" s="5">
        <f t="shared" si="9"/>
        <v>0</v>
      </c>
      <c r="F10" s="5">
        <f t="shared" si="10"/>
        <v>0</v>
      </c>
      <c r="G10" s="5" t="str">
        <f t="shared" si="11"/>
        <v>Done</v>
      </c>
      <c r="H10" s="6" t="str">
        <f t="shared" si="12"/>
        <v>Not Started</v>
      </c>
      <c r="I10" s="1" t="s">
        <v>95</v>
      </c>
      <c r="O10" s="1" t="str">
        <f t="shared" si="13"/>
        <v>ERIS</v>
      </c>
      <c r="Q10" s="1">
        <f t="shared" si="14"/>
        <v>2</v>
      </c>
      <c r="S10" s="1" t="str">
        <f t="shared" si="15"/>
        <v>Wind</v>
      </c>
      <c r="T10" s="1" t="str">
        <f t="shared" si="16"/>
        <v>Clay County</v>
      </c>
      <c r="U10" s="1" t="str">
        <f t="shared" si="17"/>
        <v>MN</v>
      </c>
      <c r="AA10" s="1"/>
      <c r="AB10" s="1"/>
      <c r="AI10" s="5"/>
      <c r="AJ10" s="5"/>
      <c r="AK10" s="5"/>
      <c r="AL10" s="5"/>
      <c r="AM10" s="5"/>
      <c r="AN10" s="5"/>
      <c r="AO10" s="5"/>
      <c r="AP10" s="5"/>
      <c r="AQ10" s="5"/>
      <c r="AR10" s="5"/>
      <c r="AY10" s="1" t="s">
        <v>58</v>
      </c>
      <c r="AZ10" s="2">
        <v>36206</v>
      </c>
      <c r="BD10" s="1" t="s">
        <v>91</v>
      </c>
      <c r="BE10" s="1" t="s">
        <v>96</v>
      </c>
      <c r="BF10" s="1" t="s">
        <v>93</v>
      </c>
      <c r="BJ10" s="1" t="s">
        <v>62</v>
      </c>
      <c r="BK10" s="1" t="s">
        <v>78</v>
      </c>
      <c r="BL10" s="1">
        <v>2</v>
      </c>
      <c r="BM10" s="1">
        <v>2</v>
      </c>
      <c r="BN10" s="1" t="s">
        <v>97</v>
      </c>
      <c r="BO10" s="1" t="s">
        <v>98</v>
      </c>
      <c r="BP10" s="1" t="s">
        <v>84</v>
      </c>
      <c r="BQ10" s="2">
        <v>38139</v>
      </c>
      <c r="BR10" s="1">
        <v>0</v>
      </c>
      <c r="BS10" s="1">
        <v>0</v>
      </c>
      <c r="BT10" s="1">
        <v>0</v>
      </c>
      <c r="BU10" s="1">
        <v>0</v>
      </c>
    </row>
    <row r="11" spans="1:73" hidden="1" x14ac:dyDescent="0.25">
      <c r="D11" s="4"/>
      <c r="E11" s="5">
        <f t="shared" si="9"/>
        <v>0</v>
      </c>
      <c r="F11" s="5">
        <f t="shared" si="10"/>
        <v>0</v>
      </c>
      <c r="G11" s="5" t="str">
        <f t="shared" si="11"/>
        <v>Withdrawn</v>
      </c>
      <c r="H11" s="6" t="str">
        <f t="shared" si="12"/>
        <v>Not Started</v>
      </c>
      <c r="I11" s="1" t="s">
        <v>99</v>
      </c>
      <c r="O11" s="1" t="str">
        <f t="shared" si="13"/>
        <v>ERIS</v>
      </c>
      <c r="Q11" s="1">
        <f t="shared" si="14"/>
        <v>600</v>
      </c>
      <c r="S11" s="1" t="str">
        <f t="shared" si="15"/>
        <v>Combined Cycle</v>
      </c>
      <c r="T11" s="1" t="str">
        <f t="shared" si="16"/>
        <v>Clinton County</v>
      </c>
      <c r="U11" s="1" t="str">
        <f t="shared" si="17"/>
        <v>IA</v>
      </c>
      <c r="AA11" s="1"/>
      <c r="AB11" s="1"/>
      <c r="AI11" s="5"/>
      <c r="AJ11" s="5"/>
      <c r="AK11" s="5"/>
      <c r="AL11" s="5"/>
      <c r="AM11" s="5"/>
      <c r="AN11" s="5"/>
      <c r="AO11" s="5"/>
      <c r="AP11" s="5"/>
      <c r="AQ11" s="5"/>
      <c r="AR11" s="5"/>
      <c r="AY11" s="1" t="s">
        <v>73</v>
      </c>
      <c r="AZ11" s="2">
        <v>37323</v>
      </c>
      <c r="BA11" s="2">
        <v>37400</v>
      </c>
      <c r="BB11" s="2">
        <v>37400</v>
      </c>
      <c r="BD11" s="1" t="s">
        <v>87</v>
      </c>
      <c r="BE11" s="1" t="s">
        <v>88</v>
      </c>
      <c r="BF11" s="1" t="s">
        <v>89</v>
      </c>
      <c r="BJ11" s="1" t="s">
        <v>62</v>
      </c>
      <c r="BK11" s="1" t="s">
        <v>78</v>
      </c>
      <c r="BL11" s="1">
        <v>600</v>
      </c>
      <c r="BM11" s="1">
        <v>600</v>
      </c>
      <c r="BN11" s="1" t="s">
        <v>94</v>
      </c>
      <c r="BP11" s="1" t="s">
        <v>84</v>
      </c>
      <c r="BQ11" s="2">
        <v>37408</v>
      </c>
      <c r="BR11" s="1">
        <v>0</v>
      </c>
      <c r="BS11" s="1">
        <v>0</v>
      </c>
      <c r="BT11" s="1">
        <v>0</v>
      </c>
      <c r="BU11" s="1">
        <v>0</v>
      </c>
    </row>
    <row r="12" spans="1:73" hidden="1" x14ac:dyDescent="0.25">
      <c r="D12" s="4"/>
      <c r="E12" s="5" t="str">
        <f t="shared" si="9"/>
        <v>G010</v>
      </c>
      <c r="F12" s="5" t="str">
        <f t="shared" si="10"/>
        <v>G010</v>
      </c>
      <c r="G12" s="5" t="str">
        <f t="shared" si="11"/>
        <v>Done</v>
      </c>
      <c r="H12" s="6" t="str">
        <f t="shared" si="12"/>
        <v>In Service</v>
      </c>
      <c r="I12" s="1" t="s">
        <v>100</v>
      </c>
      <c r="O12" s="1" t="str">
        <f t="shared" si="13"/>
        <v>ERIS</v>
      </c>
      <c r="Q12" s="1">
        <f t="shared" si="14"/>
        <v>500</v>
      </c>
      <c r="S12" s="1" t="str">
        <f t="shared" si="15"/>
        <v>Gas</v>
      </c>
      <c r="T12" s="1" t="str">
        <f t="shared" si="16"/>
        <v>Vigo County</v>
      </c>
      <c r="U12" s="1" t="str">
        <f t="shared" si="17"/>
        <v>IN</v>
      </c>
      <c r="AA12" s="1"/>
      <c r="AB12" s="1"/>
      <c r="AI12" s="5"/>
      <c r="AJ12" s="5"/>
      <c r="AK12" s="5"/>
      <c r="AL12" s="5"/>
      <c r="AM12" s="5"/>
      <c r="AN12" s="5"/>
      <c r="AO12" s="5"/>
      <c r="AP12" s="5"/>
      <c r="AQ12" s="5"/>
      <c r="AR12" s="5"/>
      <c r="AY12" s="1" t="s">
        <v>58</v>
      </c>
      <c r="AZ12" s="2">
        <v>36385</v>
      </c>
      <c r="BD12" s="1" t="s">
        <v>101</v>
      </c>
      <c r="BE12" s="1" t="s">
        <v>102</v>
      </c>
      <c r="BF12" s="1" t="s">
        <v>103</v>
      </c>
      <c r="BG12" s="1" t="s">
        <v>100</v>
      </c>
      <c r="BH12" s="1" t="s">
        <v>100</v>
      </c>
      <c r="BI12" s="1" t="s">
        <v>77</v>
      </c>
      <c r="BJ12" s="1" t="s">
        <v>62</v>
      </c>
      <c r="BK12" s="1" t="s">
        <v>104</v>
      </c>
      <c r="BL12" s="1">
        <v>500</v>
      </c>
      <c r="BM12" s="1">
        <v>500</v>
      </c>
      <c r="BN12" s="1" t="s">
        <v>64</v>
      </c>
      <c r="BO12" s="1" t="s">
        <v>105</v>
      </c>
      <c r="BP12" s="1" t="s">
        <v>65</v>
      </c>
      <c r="BQ12" s="2">
        <v>39325</v>
      </c>
      <c r="BR12" s="1">
        <v>0</v>
      </c>
      <c r="BS12" s="1">
        <v>0</v>
      </c>
      <c r="BT12" s="1">
        <v>0</v>
      </c>
      <c r="BU12" s="1">
        <v>0</v>
      </c>
    </row>
    <row r="13" spans="1:73" hidden="1" x14ac:dyDescent="0.25">
      <c r="D13" s="4"/>
      <c r="E13" s="5">
        <f t="shared" si="9"/>
        <v>0</v>
      </c>
      <c r="F13" s="5">
        <f t="shared" si="10"/>
        <v>0</v>
      </c>
      <c r="G13" s="5" t="str">
        <f t="shared" si="11"/>
        <v>Withdrawn</v>
      </c>
      <c r="H13" s="6" t="str">
        <f t="shared" si="12"/>
        <v>Not Started</v>
      </c>
      <c r="I13" s="1" t="s">
        <v>106</v>
      </c>
      <c r="O13" s="1" t="str">
        <f t="shared" si="13"/>
        <v>ERIS</v>
      </c>
      <c r="Q13" s="1">
        <f t="shared" si="14"/>
        <v>600</v>
      </c>
      <c r="S13" s="1" t="str">
        <f t="shared" si="15"/>
        <v>Combined Cycle</v>
      </c>
      <c r="T13" s="1" t="str">
        <f t="shared" si="16"/>
        <v>Marshall County</v>
      </c>
      <c r="U13" s="1" t="str">
        <f t="shared" si="17"/>
        <v>IA</v>
      </c>
      <c r="AA13" s="1"/>
      <c r="AB13" s="1"/>
      <c r="AI13" s="5"/>
      <c r="AJ13" s="5"/>
      <c r="AK13" s="5"/>
      <c r="AL13" s="5"/>
      <c r="AM13" s="5"/>
      <c r="AN13" s="5"/>
      <c r="AO13" s="5"/>
      <c r="AP13" s="5"/>
      <c r="AQ13" s="5"/>
      <c r="AR13" s="5"/>
      <c r="AY13" s="1" t="s">
        <v>73</v>
      </c>
      <c r="AZ13" s="2">
        <v>37323</v>
      </c>
      <c r="BA13" s="2">
        <v>37400</v>
      </c>
      <c r="BB13" s="2">
        <v>37400</v>
      </c>
      <c r="BD13" s="1" t="s">
        <v>87</v>
      </c>
      <c r="BE13" s="1" t="s">
        <v>107</v>
      </c>
      <c r="BF13" s="1" t="s">
        <v>89</v>
      </c>
      <c r="BJ13" s="1" t="s">
        <v>62</v>
      </c>
      <c r="BK13" s="1" t="s">
        <v>78</v>
      </c>
      <c r="BL13" s="1">
        <v>600</v>
      </c>
      <c r="BM13" s="1">
        <v>600</v>
      </c>
      <c r="BN13" s="1" t="s">
        <v>94</v>
      </c>
      <c r="BP13" s="1" t="s">
        <v>84</v>
      </c>
      <c r="BQ13" s="2">
        <v>38139</v>
      </c>
      <c r="BR13" s="1">
        <v>0</v>
      </c>
      <c r="BS13" s="1">
        <v>0</v>
      </c>
      <c r="BT13" s="1">
        <v>0</v>
      </c>
      <c r="BU13" s="1">
        <v>0</v>
      </c>
    </row>
    <row r="14" spans="1:73" hidden="1" x14ac:dyDescent="0.25">
      <c r="D14" s="4"/>
      <c r="E14" s="5">
        <f t="shared" si="9"/>
        <v>0</v>
      </c>
      <c r="F14" s="5">
        <f t="shared" si="10"/>
        <v>0</v>
      </c>
      <c r="G14" s="5" t="str">
        <f t="shared" si="11"/>
        <v>Withdrawn</v>
      </c>
      <c r="H14" s="6" t="str">
        <f t="shared" si="12"/>
        <v>Not Started</v>
      </c>
      <c r="I14" s="1" t="s">
        <v>108</v>
      </c>
      <c r="O14" s="1" t="str">
        <f t="shared" si="13"/>
        <v>ERIS</v>
      </c>
      <c r="Q14" s="1">
        <f t="shared" si="14"/>
        <v>600</v>
      </c>
      <c r="S14" s="1" t="str">
        <f t="shared" si="15"/>
        <v>Combined Cycle</v>
      </c>
      <c r="T14" s="1" t="str">
        <f t="shared" si="16"/>
        <v>Buchanan County</v>
      </c>
      <c r="U14" s="1" t="str">
        <f t="shared" si="17"/>
        <v>IA</v>
      </c>
      <c r="AA14" s="1"/>
      <c r="AB14" s="1"/>
      <c r="AI14" s="5"/>
      <c r="AJ14" s="5"/>
      <c r="AK14" s="5"/>
      <c r="AL14" s="5"/>
      <c r="AM14" s="5"/>
      <c r="AN14" s="5"/>
      <c r="AO14" s="5"/>
      <c r="AP14" s="5"/>
      <c r="AQ14" s="5"/>
      <c r="AR14" s="5"/>
      <c r="AY14" s="1" t="s">
        <v>73</v>
      </c>
      <c r="AZ14" s="2">
        <v>37323</v>
      </c>
      <c r="BA14" s="2">
        <v>37400</v>
      </c>
      <c r="BB14" s="2">
        <v>37400</v>
      </c>
      <c r="BD14" s="1" t="s">
        <v>87</v>
      </c>
      <c r="BE14" s="1" t="s">
        <v>109</v>
      </c>
      <c r="BF14" s="1" t="s">
        <v>89</v>
      </c>
      <c r="BJ14" s="1" t="s">
        <v>62</v>
      </c>
      <c r="BK14" s="1" t="s">
        <v>78</v>
      </c>
      <c r="BL14" s="1">
        <v>600</v>
      </c>
      <c r="BM14" s="1">
        <v>600</v>
      </c>
      <c r="BN14" s="1" t="s">
        <v>94</v>
      </c>
      <c r="BP14" s="1" t="s">
        <v>84</v>
      </c>
      <c r="BQ14" s="2">
        <v>38139</v>
      </c>
      <c r="BR14" s="1">
        <v>0</v>
      </c>
      <c r="BS14" s="1">
        <v>0</v>
      </c>
      <c r="BT14" s="1">
        <v>0</v>
      </c>
      <c r="BU14" s="1">
        <v>0</v>
      </c>
    </row>
    <row r="15" spans="1:73" hidden="1" x14ac:dyDescent="0.25">
      <c r="D15" s="4"/>
      <c r="E15" s="5">
        <f t="shared" si="9"/>
        <v>0</v>
      </c>
      <c r="F15" s="5">
        <f t="shared" si="10"/>
        <v>0</v>
      </c>
      <c r="G15" s="5" t="str">
        <f t="shared" si="11"/>
        <v>Withdrawn</v>
      </c>
      <c r="H15" s="6" t="str">
        <f t="shared" si="12"/>
        <v>Not Started</v>
      </c>
      <c r="I15" s="1" t="s">
        <v>110</v>
      </c>
      <c r="O15" s="1" t="str">
        <f t="shared" si="13"/>
        <v>ERIS</v>
      </c>
      <c r="Q15" s="1">
        <f t="shared" si="14"/>
        <v>550</v>
      </c>
      <c r="S15" s="1" t="str">
        <f t="shared" si="15"/>
        <v>Combined Cycle</v>
      </c>
      <c r="T15" s="1" t="str">
        <f t="shared" si="16"/>
        <v>Cerro Gordo County</v>
      </c>
      <c r="U15" s="1" t="str">
        <f t="shared" si="17"/>
        <v>IA</v>
      </c>
      <c r="AA15" s="1"/>
      <c r="AB15" s="1"/>
      <c r="AI15" s="5"/>
      <c r="AJ15" s="5"/>
      <c r="AK15" s="5"/>
      <c r="AL15" s="5"/>
      <c r="AM15" s="5"/>
      <c r="AN15" s="5"/>
      <c r="AO15" s="5"/>
      <c r="AP15" s="5"/>
      <c r="AQ15" s="5"/>
      <c r="AR15" s="5"/>
      <c r="AY15" s="1" t="s">
        <v>73</v>
      </c>
      <c r="AZ15" s="2">
        <v>37306</v>
      </c>
      <c r="BA15" s="2">
        <v>37418</v>
      </c>
      <c r="BB15" s="2">
        <v>37418</v>
      </c>
      <c r="BD15" s="1" t="s">
        <v>87</v>
      </c>
      <c r="BE15" s="1" t="s">
        <v>111</v>
      </c>
      <c r="BF15" s="1" t="s">
        <v>89</v>
      </c>
      <c r="BJ15" s="1" t="s">
        <v>62</v>
      </c>
      <c r="BK15" s="1" t="s">
        <v>78</v>
      </c>
      <c r="BL15" s="1">
        <v>550</v>
      </c>
      <c r="BM15" s="1">
        <v>550</v>
      </c>
      <c r="BN15" s="1" t="s">
        <v>94</v>
      </c>
      <c r="BP15" s="1" t="s">
        <v>84</v>
      </c>
      <c r="BQ15" s="2">
        <v>37622</v>
      </c>
      <c r="BR15" s="1">
        <v>0</v>
      </c>
      <c r="BS15" s="1">
        <v>0</v>
      </c>
      <c r="BT15" s="1">
        <v>0</v>
      </c>
      <c r="BU15" s="1">
        <v>0</v>
      </c>
    </row>
    <row r="16" spans="1:73" hidden="1" x14ac:dyDescent="0.25">
      <c r="D16" s="4"/>
      <c r="E16" s="5">
        <f t="shared" si="9"/>
        <v>0</v>
      </c>
      <c r="F16" s="5">
        <f t="shared" si="10"/>
        <v>0</v>
      </c>
      <c r="G16" s="5" t="str">
        <f t="shared" si="11"/>
        <v>Withdrawn</v>
      </c>
      <c r="H16" s="6" t="str">
        <f t="shared" si="12"/>
        <v>Withdrawn</v>
      </c>
      <c r="I16" s="1" t="s">
        <v>112</v>
      </c>
      <c r="O16" s="1" t="str">
        <f t="shared" si="13"/>
        <v>ERIS</v>
      </c>
      <c r="Q16" s="1">
        <f t="shared" si="14"/>
        <v>174</v>
      </c>
      <c r="S16" s="1">
        <f t="shared" si="15"/>
        <v>0</v>
      </c>
      <c r="T16" s="1" t="str">
        <f t="shared" si="16"/>
        <v>Mercer County</v>
      </c>
      <c r="U16" s="1" t="str">
        <f t="shared" si="17"/>
        <v>KY</v>
      </c>
      <c r="AA16" s="1"/>
      <c r="AB16" s="1"/>
      <c r="AI16" s="5"/>
      <c r="AJ16" s="5"/>
      <c r="AK16" s="5"/>
      <c r="AL16" s="5"/>
      <c r="AM16" s="5"/>
      <c r="AN16" s="5"/>
      <c r="AO16" s="5"/>
      <c r="AP16" s="5"/>
      <c r="AQ16" s="5"/>
      <c r="AR16" s="5"/>
      <c r="AY16" s="1" t="s">
        <v>73</v>
      </c>
      <c r="AZ16" s="2">
        <v>36130</v>
      </c>
      <c r="BA16" s="2">
        <v>37428</v>
      </c>
      <c r="BB16" s="2">
        <v>37428</v>
      </c>
      <c r="BD16" s="1" t="s">
        <v>80</v>
      </c>
      <c r="BE16" s="1" t="s">
        <v>113</v>
      </c>
      <c r="BF16" s="1" t="s">
        <v>82</v>
      </c>
      <c r="BJ16" s="1" t="s">
        <v>62</v>
      </c>
      <c r="BK16" s="1" t="s">
        <v>78</v>
      </c>
      <c r="BL16" s="1">
        <v>174</v>
      </c>
      <c r="BM16" s="1">
        <v>174</v>
      </c>
      <c r="BP16" s="1" t="s">
        <v>73</v>
      </c>
      <c r="BQ16" s="2">
        <v>38139</v>
      </c>
      <c r="BR16" s="1">
        <v>0</v>
      </c>
      <c r="BS16" s="1">
        <v>0</v>
      </c>
      <c r="BT16" s="1">
        <v>0</v>
      </c>
      <c r="BU16" s="1">
        <v>0</v>
      </c>
    </row>
    <row r="17" spans="4:73" hidden="1" x14ac:dyDescent="0.25">
      <c r="D17" s="4"/>
      <c r="E17" s="5">
        <f t="shared" si="9"/>
        <v>0</v>
      </c>
      <c r="F17" s="5">
        <f t="shared" si="10"/>
        <v>0</v>
      </c>
      <c r="G17" s="5" t="str">
        <f t="shared" si="11"/>
        <v>Done</v>
      </c>
      <c r="H17" s="6" t="str">
        <f t="shared" si="12"/>
        <v>Not Started</v>
      </c>
      <c r="I17" s="1" t="s">
        <v>114</v>
      </c>
      <c r="O17" s="1" t="str">
        <f t="shared" si="13"/>
        <v>ERIS</v>
      </c>
      <c r="Q17" s="1">
        <f t="shared" si="14"/>
        <v>174</v>
      </c>
      <c r="S17" s="1" t="str">
        <f t="shared" si="15"/>
        <v>Gas</v>
      </c>
      <c r="T17" s="1" t="str">
        <f t="shared" si="16"/>
        <v>Trimble County</v>
      </c>
      <c r="U17" s="1" t="str">
        <f t="shared" si="17"/>
        <v>KY</v>
      </c>
      <c r="AA17" s="1"/>
      <c r="AB17" s="1"/>
      <c r="AI17" s="5"/>
      <c r="AJ17" s="5"/>
      <c r="AK17" s="5"/>
      <c r="AL17" s="5"/>
      <c r="AM17" s="5"/>
      <c r="AN17" s="5"/>
      <c r="AO17" s="5"/>
      <c r="AP17" s="5"/>
      <c r="AQ17" s="5"/>
      <c r="AR17" s="5"/>
      <c r="AY17" s="1" t="s">
        <v>58</v>
      </c>
      <c r="AZ17" s="2">
        <v>36495</v>
      </c>
      <c r="BD17" s="1" t="s">
        <v>80</v>
      </c>
      <c r="BE17" s="1" t="s">
        <v>81</v>
      </c>
      <c r="BF17" s="1" t="s">
        <v>82</v>
      </c>
      <c r="BJ17" s="1" t="s">
        <v>62</v>
      </c>
      <c r="BK17" s="1" t="s">
        <v>78</v>
      </c>
      <c r="BL17" s="1">
        <v>174</v>
      </c>
      <c r="BM17" s="1">
        <v>174</v>
      </c>
      <c r="BN17" s="1" t="s">
        <v>64</v>
      </c>
      <c r="BP17" s="1" t="s">
        <v>84</v>
      </c>
      <c r="BQ17" s="2">
        <v>38504</v>
      </c>
      <c r="BR17" s="1">
        <v>0</v>
      </c>
      <c r="BS17" s="1">
        <v>0</v>
      </c>
      <c r="BT17" s="1">
        <v>0</v>
      </c>
      <c r="BU17" s="1">
        <v>0</v>
      </c>
    </row>
    <row r="18" spans="4:73" hidden="1" x14ac:dyDescent="0.25">
      <c r="D18" s="4"/>
      <c r="E18" s="5">
        <f t="shared" si="9"/>
        <v>0</v>
      </c>
      <c r="F18" s="5">
        <f t="shared" si="10"/>
        <v>0</v>
      </c>
      <c r="G18" s="5" t="str">
        <f t="shared" si="11"/>
        <v>Done</v>
      </c>
      <c r="H18" s="6" t="str">
        <f t="shared" si="12"/>
        <v>Not Started</v>
      </c>
      <c r="I18" s="1" t="s">
        <v>115</v>
      </c>
      <c r="O18" s="1" t="str">
        <f t="shared" si="13"/>
        <v>ERIS</v>
      </c>
      <c r="Q18" s="1">
        <f t="shared" si="14"/>
        <v>174</v>
      </c>
      <c r="S18" s="1" t="str">
        <f t="shared" si="15"/>
        <v>Gas</v>
      </c>
      <c r="T18" s="1" t="str">
        <f t="shared" si="16"/>
        <v>Trimble County</v>
      </c>
      <c r="U18" s="1" t="str">
        <f t="shared" si="17"/>
        <v>KY</v>
      </c>
      <c r="AA18" s="1"/>
      <c r="AB18" s="1"/>
      <c r="AI18" s="5"/>
      <c r="AJ18" s="5"/>
      <c r="AK18" s="5"/>
      <c r="AL18" s="5"/>
      <c r="AM18" s="5"/>
      <c r="AN18" s="5"/>
      <c r="AO18" s="5"/>
      <c r="AP18" s="5"/>
      <c r="AQ18" s="5"/>
      <c r="AR18" s="5"/>
      <c r="AY18" s="1" t="s">
        <v>58</v>
      </c>
      <c r="AZ18" s="2">
        <v>36495</v>
      </c>
      <c r="BD18" s="1" t="s">
        <v>80</v>
      </c>
      <c r="BE18" s="1" t="s">
        <v>81</v>
      </c>
      <c r="BF18" s="1" t="s">
        <v>82</v>
      </c>
      <c r="BJ18" s="1" t="s">
        <v>62</v>
      </c>
      <c r="BK18" s="1" t="s">
        <v>78</v>
      </c>
      <c r="BL18" s="1">
        <v>174</v>
      </c>
      <c r="BM18" s="1">
        <v>174</v>
      </c>
      <c r="BN18" s="1" t="s">
        <v>64</v>
      </c>
      <c r="BP18" s="1" t="s">
        <v>84</v>
      </c>
      <c r="BQ18" s="2">
        <v>38261</v>
      </c>
      <c r="BR18" s="1">
        <v>0</v>
      </c>
      <c r="BS18" s="1">
        <v>0</v>
      </c>
      <c r="BT18" s="1">
        <v>0</v>
      </c>
      <c r="BU18" s="1">
        <v>0</v>
      </c>
    </row>
    <row r="19" spans="4:73" hidden="1" x14ac:dyDescent="0.25">
      <c r="D19" s="4"/>
      <c r="E19" s="5">
        <f t="shared" si="9"/>
        <v>0</v>
      </c>
      <c r="F19" s="5">
        <f t="shared" si="10"/>
        <v>0</v>
      </c>
      <c r="G19" s="5" t="str">
        <f t="shared" si="11"/>
        <v>Done</v>
      </c>
      <c r="H19" s="6" t="str">
        <f t="shared" si="12"/>
        <v>Not Started</v>
      </c>
      <c r="I19" s="1" t="s">
        <v>116</v>
      </c>
      <c r="O19" s="1" t="str">
        <f t="shared" si="13"/>
        <v>ERIS</v>
      </c>
      <c r="Q19" s="1">
        <f t="shared" si="14"/>
        <v>174</v>
      </c>
      <c r="S19" s="1" t="str">
        <f t="shared" si="15"/>
        <v>Gas</v>
      </c>
      <c r="T19" s="1" t="str">
        <f t="shared" si="16"/>
        <v>Trimble County</v>
      </c>
      <c r="U19" s="1" t="str">
        <f t="shared" si="17"/>
        <v>KY</v>
      </c>
      <c r="AA19" s="1"/>
      <c r="AB19" s="1"/>
      <c r="AI19" s="5"/>
      <c r="AJ19" s="5"/>
      <c r="AK19" s="5"/>
      <c r="AL19" s="5"/>
      <c r="AM19" s="5"/>
      <c r="AN19" s="5"/>
      <c r="AO19" s="5"/>
      <c r="AP19" s="5"/>
      <c r="AQ19" s="5"/>
      <c r="AR19" s="5"/>
      <c r="AY19" s="1" t="s">
        <v>58</v>
      </c>
      <c r="AZ19" s="2">
        <v>36495</v>
      </c>
      <c r="BD19" s="1" t="s">
        <v>80</v>
      </c>
      <c r="BE19" s="1" t="s">
        <v>81</v>
      </c>
      <c r="BF19" s="1" t="s">
        <v>82</v>
      </c>
      <c r="BJ19" s="1" t="s">
        <v>62</v>
      </c>
      <c r="BK19" s="1" t="s">
        <v>78</v>
      </c>
      <c r="BL19" s="1">
        <v>174</v>
      </c>
      <c r="BM19" s="1">
        <v>174</v>
      </c>
      <c r="BN19" s="1" t="s">
        <v>64</v>
      </c>
      <c r="BP19" s="1" t="s">
        <v>84</v>
      </c>
      <c r="BQ19" s="2">
        <v>38139</v>
      </c>
      <c r="BR19" s="1">
        <v>0</v>
      </c>
      <c r="BS19" s="1">
        <v>0</v>
      </c>
      <c r="BT19" s="1">
        <v>0</v>
      </c>
      <c r="BU19" s="1">
        <v>0</v>
      </c>
    </row>
    <row r="20" spans="4:73" hidden="1" x14ac:dyDescent="0.25">
      <c r="D20" s="4"/>
      <c r="E20" s="5">
        <f t="shared" si="9"/>
        <v>0</v>
      </c>
      <c r="F20" s="5">
        <f t="shared" si="10"/>
        <v>0</v>
      </c>
      <c r="G20" s="5" t="str">
        <f t="shared" si="11"/>
        <v>Done</v>
      </c>
      <c r="H20" s="6" t="str">
        <f t="shared" si="12"/>
        <v>In Service</v>
      </c>
      <c r="I20" s="1" t="s">
        <v>117</v>
      </c>
      <c r="O20" s="1" t="str">
        <f t="shared" si="13"/>
        <v>ERIS</v>
      </c>
      <c r="Q20" s="1">
        <f t="shared" si="14"/>
        <v>750</v>
      </c>
      <c r="S20" s="1" t="str">
        <f t="shared" si="15"/>
        <v>Gas</v>
      </c>
      <c r="T20" s="1" t="str">
        <f t="shared" si="16"/>
        <v>Oldham County</v>
      </c>
      <c r="U20" s="1" t="str">
        <f t="shared" si="17"/>
        <v>KY</v>
      </c>
      <c r="AA20" s="1"/>
      <c r="AB20" s="1"/>
      <c r="AI20" s="5"/>
      <c r="AJ20" s="5"/>
      <c r="AK20" s="5"/>
      <c r="AL20" s="5"/>
      <c r="AM20" s="5"/>
      <c r="AN20" s="5"/>
      <c r="AO20" s="5"/>
      <c r="AP20" s="5"/>
      <c r="AQ20" s="5"/>
      <c r="AR20" s="5"/>
      <c r="AY20" s="1" t="s">
        <v>58</v>
      </c>
      <c r="AZ20" s="2">
        <v>36501</v>
      </c>
      <c r="BD20" s="1" t="s">
        <v>80</v>
      </c>
      <c r="BE20" s="1" t="s">
        <v>118</v>
      </c>
      <c r="BF20" s="1" t="s">
        <v>82</v>
      </c>
      <c r="BJ20" s="1" t="s">
        <v>62</v>
      </c>
      <c r="BK20" s="1" t="s">
        <v>78</v>
      </c>
      <c r="BL20" s="1">
        <v>750</v>
      </c>
      <c r="BM20" s="1">
        <v>750</v>
      </c>
      <c r="BN20" s="1" t="s">
        <v>64</v>
      </c>
      <c r="BP20" s="1" t="s">
        <v>65</v>
      </c>
      <c r="BQ20" s="2">
        <v>38139</v>
      </c>
      <c r="BR20" s="1">
        <v>0</v>
      </c>
      <c r="BS20" s="1">
        <v>0</v>
      </c>
      <c r="BT20" s="1">
        <v>0</v>
      </c>
      <c r="BU20" s="1">
        <v>0</v>
      </c>
    </row>
    <row r="21" spans="4:73" hidden="1" x14ac:dyDescent="0.25">
      <c r="D21" s="4"/>
      <c r="E21" s="5">
        <f t="shared" si="9"/>
        <v>0</v>
      </c>
      <c r="F21" s="5">
        <f t="shared" si="10"/>
        <v>0</v>
      </c>
      <c r="G21" s="5" t="str">
        <f t="shared" si="11"/>
        <v>Done</v>
      </c>
      <c r="H21" s="6" t="str">
        <f t="shared" si="12"/>
        <v>In Service</v>
      </c>
      <c r="I21" s="1" t="s">
        <v>119</v>
      </c>
      <c r="O21" s="1" t="str">
        <f t="shared" si="13"/>
        <v>ERIS</v>
      </c>
      <c r="Q21" s="1">
        <f t="shared" si="14"/>
        <v>147</v>
      </c>
      <c r="S21" s="1" t="str">
        <f t="shared" si="15"/>
        <v>Coal</v>
      </c>
      <c r="T21" s="1" t="str">
        <f t="shared" si="16"/>
        <v>Dakota County</v>
      </c>
      <c r="U21" s="1" t="str">
        <f t="shared" si="17"/>
        <v>MN</v>
      </c>
      <c r="AA21" s="1"/>
      <c r="AB21" s="1"/>
      <c r="AI21" s="5"/>
      <c r="AJ21" s="5"/>
      <c r="AK21" s="5"/>
      <c r="AL21" s="5"/>
      <c r="AM21" s="5"/>
      <c r="AN21" s="5"/>
      <c r="AO21" s="5"/>
      <c r="AP21" s="5"/>
      <c r="AQ21" s="5"/>
      <c r="AR21" s="5"/>
      <c r="AY21" s="1" t="s">
        <v>58</v>
      </c>
      <c r="AZ21" s="2">
        <v>36507</v>
      </c>
      <c r="BD21" s="1" t="s">
        <v>91</v>
      </c>
      <c r="BE21" s="1" t="s">
        <v>120</v>
      </c>
      <c r="BF21" s="1" t="s">
        <v>93</v>
      </c>
      <c r="BJ21" s="1" t="s">
        <v>62</v>
      </c>
      <c r="BK21" s="1" t="s">
        <v>78</v>
      </c>
      <c r="BL21" s="1">
        <v>147</v>
      </c>
      <c r="BM21" s="1">
        <v>147</v>
      </c>
      <c r="BN21" s="1" t="s">
        <v>83</v>
      </c>
      <c r="BP21" s="1" t="s">
        <v>65</v>
      </c>
      <c r="BQ21" s="2">
        <v>38504</v>
      </c>
      <c r="BR21" s="1">
        <v>0</v>
      </c>
      <c r="BS21" s="1">
        <v>0</v>
      </c>
      <c r="BT21" s="1">
        <v>0</v>
      </c>
      <c r="BU21" s="1">
        <v>0</v>
      </c>
    </row>
    <row r="22" spans="4:73" hidden="1" x14ac:dyDescent="0.25">
      <c r="D22" s="4"/>
      <c r="E22" s="5">
        <f t="shared" si="9"/>
        <v>0</v>
      </c>
      <c r="F22" s="5">
        <f t="shared" si="10"/>
        <v>0</v>
      </c>
      <c r="G22" s="5" t="str">
        <f t="shared" si="11"/>
        <v>Done</v>
      </c>
      <c r="H22" s="6" t="str">
        <f t="shared" si="12"/>
        <v>In Service</v>
      </c>
      <c r="I22" s="1" t="s">
        <v>121</v>
      </c>
      <c r="O22" s="1" t="str">
        <f t="shared" si="13"/>
        <v>ERIS</v>
      </c>
      <c r="Q22" s="1">
        <f t="shared" si="14"/>
        <v>142</v>
      </c>
      <c r="S22" s="1" t="str">
        <f t="shared" si="15"/>
        <v>Gas</v>
      </c>
      <c r="T22" s="1" t="str">
        <f t="shared" si="16"/>
        <v>Williamson County</v>
      </c>
      <c r="U22" s="1" t="str">
        <f t="shared" si="17"/>
        <v>IL</v>
      </c>
      <c r="AA22" s="1"/>
      <c r="AB22" s="1"/>
      <c r="AI22" s="5"/>
      <c r="AJ22" s="5"/>
      <c r="AK22" s="5"/>
      <c r="AL22" s="5"/>
      <c r="AM22" s="5"/>
      <c r="AN22" s="5"/>
      <c r="AO22" s="5"/>
      <c r="AP22" s="5"/>
      <c r="AQ22" s="5"/>
      <c r="AR22" s="5"/>
      <c r="AY22" s="1" t="s">
        <v>58</v>
      </c>
      <c r="AZ22" s="2">
        <v>36508</v>
      </c>
      <c r="BB22" s="2">
        <v>37622</v>
      </c>
      <c r="BD22" s="1" t="s">
        <v>122</v>
      </c>
      <c r="BE22" s="1" t="s">
        <v>123</v>
      </c>
      <c r="BF22" s="1" t="s">
        <v>124</v>
      </c>
      <c r="BJ22" s="1" t="s">
        <v>62</v>
      </c>
      <c r="BK22" s="1" t="s">
        <v>78</v>
      </c>
      <c r="BL22" s="1">
        <v>142</v>
      </c>
      <c r="BM22" s="1">
        <v>142</v>
      </c>
      <c r="BN22" s="1" t="s">
        <v>64</v>
      </c>
      <c r="BP22" s="1" t="s">
        <v>65</v>
      </c>
      <c r="BQ22" s="2">
        <v>37347</v>
      </c>
      <c r="BR22" s="1">
        <v>0</v>
      </c>
      <c r="BS22" s="1">
        <v>0</v>
      </c>
      <c r="BT22" s="1">
        <v>0</v>
      </c>
      <c r="BU22" s="1">
        <v>0</v>
      </c>
    </row>
    <row r="23" spans="4:73" hidden="1" x14ac:dyDescent="0.25">
      <c r="D23" s="4"/>
      <c r="E23" s="5">
        <f t="shared" si="9"/>
        <v>0</v>
      </c>
      <c r="F23" s="5">
        <f t="shared" si="10"/>
        <v>0</v>
      </c>
      <c r="G23" s="5" t="str">
        <f t="shared" si="11"/>
        <v>Done</v>
      </c>
      <c r="H23" s="6" t="str">
        <f t="shared" si="12"/>
        <v>In Service</v>
      </c>
      <c r="I23" s="1" t="s">
        <v>125</v>
      </c>
      <c r="O23" s="1" t="str">
        <f t="shared" si="13"/>
        <v>NRIS</v>
      </c>
      <c r="Q23" s="1">
        <f t="shared" si="14"/>
        <v>71</v>
      </c>
      <c r="S23" s="1" t="str">
        <f t="shared" si="15"/>
        <v>Gas</v>
      </c>
      <c r="T23" s="1" t="str">
        <f t="shared" si="16"/>
        <v>Williamson County</v>
      </c>
      <c r="U23" s="1" t="str">
        <f t="shared" si="17"/>
        <v>IL</v>
      </c>
      <c r="AA23" s="1"/>
      <c r="AB23" s="1"/>
      <c r="AI23" s="5"/>
      <c r="AJ23" s="5"/>
      <c r="AK23" s="5"/>
      <c r="AL23" s="5"/>
      <c r="AM23" s="5"/>
      <c r="AN23" s="5"/>
      <c r="AO23" s="5"/>
      <c r="AP23" s="5"/>
      <c r="AQ23" s="5"/>
      <c r="AR23" s="5"/>
      <c r="AY23" s="1" t="s">
        <v>58</v>
      </c>
      <c r="AZ23" s="2">
        <v>36508</v>
      </c>
      <c r="BB23" s="2">
        <v>41275</v>
      </c>
      <c r="BD23" s="1" t="s">
        <v>122</v>
      </c>
      <c r="BE23" s="1" t="s">
        <v>123</v>
      </c>
      <c r="BF23" s="1" t="s">
        <v>124</v>
      </c>
      <c r="BJ23" s="1" t="s">
        <v>126</v>
      </c>
      <c r="BK23" s="1" t="s">
        <v>78</v>
      </c>
      <c r="BL23" s="1">
        <v>71</v>
      </c>
      <c r="BM23" s="1">
        <v>71</v>
      </c>
      <c r="BN23" s="1" t="s">
        <v>64</v>
      </c>
      <c r="BP23" s="1" t="s">
        <v>65</v>
      </c>
      <c r="BQ23" s="2">
        <v>37348</v>
      </c>
      <c r="BR23" s="1">
        <v>0</v>
      </c>
      <c r="BS23" s="1">
        <v>0</v>
      </c>
      <c r="BT23" s="1">
        <v>0</v>
      </c>
      <c r="BU23" s="1">
        <v>0</v>
      </c>
    </row>
    <row r="24" spans="4:73" hidden="1" x14ac:dyDescent="0.25">
      <c r="D24" s="4"/>
      <c r="E24" s="5">
        <f t="shared" si="9"/>
        <v>0</v>
      </c>
      <c r="F24" s="5">
        <f t="shared" si="10"/>
        <v>0</v>
      </c>
      <c r="G24" s="5" t="str">
        <f t="shared" si="11"/>
        <v>Done</v>
      </c>
      <c r="H24" s="6" t="str">
        <f t="shared" si="12"/>
        <v>In Service</v>
      </c>
      <c r="I24" s="1" t="s">
        <v>127</v>
      </c>
      <c r="O24" s="1" t="str">
        <f t="shared" si="13"/>
        <v>ERIS</v>
      </c>
      <c r="Q24" s="1">
        <f t="shared" si="14"/>
        <v>710</v>
      </c>
      <c r="S24" s="1" t="str">
        <f t="shared" si="15"/>
        <v>Gas</v>
      </c>
      <c r="T24" s="1" t="str">
        <f t="shared" si="16"/>
        <v>Wayne County</v>
      </c>
      <c r="U24" s="1" t="str">
        <f t="shared" si="17"/>
        <v>MI</v>
      </c>
      <c r="AA24" s="1"/>
      <c r="AB24" s="1"/>
      <c r="AI24" s="5"/>
      <c r="AJ24" s="5"/>
      <c r="AK24" s="5"/>
      <c r="AL24" s="5"/>
      <c r="AM24" s="5"/>
      <c r="AN24" s="5"/>
      <c r="AO24" s="5"/>
      <c r="AP24" s="5"/>
      <c r="AQ24" s="5"/>
      <c r="AR24" s="5"/>
      <c r="AY24" s="1" t="s">
        <v>58</v>
      </c>
      <c r="AZ24" s="2">
        <v>36510</v>
      </c>
      <c r="BD24" s="1" t="s">
        <v>128</v>
      </c>
      <c r="BE24" s="1" t="s">
        <v>129</v>
      </c>
      <c r="BF24" s="1" t="s">
        <v>130</v>
      </c>
      <c r="BJ24" s="1" t="s">
        <v>62</v>
      </c>
      <c r="BK24" s="1" t="s">
        <v>78</v>
      </c>
      <c r="BL24" s="1">
        <v>710</v>
      </c>
      <c r="BM24" s="1">
        <v>710</v>
      </c>
      <c r="BN24" s="1" t="s">
        <v>64</v>
      </c>
      <c r="BP24" s="1" t="s">
        <v>65</v>
      </c>
      <c r="BQ24" s="2">
        <v>37773</v>
      </c>
      <c r="BR24" s="1">
        <v>0</v>
      </c>
      <c r="BS24" s="1">
        <v>0</v>
      </c>
      <c r="BT24" s="1">
        <v>0</v>
      </c>
      <c r="BU24" s="1">
        <v>0</v>
      </c>
    </row>
    <row r="25" spans="4:73" hidden="1" x14ac:dyDescent="0.25">
      <c r="D25" s="4"/>
      <c r="E25" s="5" t="str">
        <f t="shared" si="9"/>
        <v>G025</v>
      </c>
      <c r="F25" s="5" t="str">
        <f t="shared" si="10"/>
        <v>G025</v>
      </c>
      <c r="G25" s="5" t="str">
        <f t="shared" si="11"/>
        <v>Done</v>
      </c>
      <c r="H25" s="6" t="str">
        <f t="shared" si="12"/>
        <v>In Service</v>
      </c>
      <c r="I25" s="1" t="s">
        <v>131</v>
      </c>
      <c r="O25" s="1" t="str">
        <f t="shared" si="13"/>
        <v>ERIS</v>
      </c>
      <c r="Q25" s="1">
        <f t="shared" si="14"/>
        <v>189</v>
      </c>
      <c r="S25" s="1" t="str">
        <f t="shared" si="15"/>
        <v>Gas</v>
      </c>
      <c r="T25" s="1" t="str">
        <f t="shared" si="16"/>
        <v>Marion County</v>
      </c>
      <c r="U25" s="1" t="str">
        <f t="shared" si="17"/>
        <v>IN</v>
      </c>
      <c r="AA25" s="1"/>
      <c r="AB25" s="1"/>
      <c r="AI25" s="5"/>
      <c r="AJ25" s="5"/>
      <c r="AK25" s="5"/>
      <c r="AL25" s="5"/>
      <c r="AM25" s="5"/>
      <c r="AN25" s="5"/>
      <c r="AO25" s="5"/>
      <c r="AP25" s="5"/>
      <c r="AQ25" s="5"/>
      <c r="AR25" s="5"/>
      <c r="AY25" s="1" t="s">
        <v>58</v>
      </c>
      <c r="AZ25" s="2">
        <v>36530</v>
      </c>
      <c r="BD25" s="1" t="s">
        <v>132</v>
      </c>
      <c r="BE25" s="1" t="s">
        <v>133</v>
      </c>
      <c r="BF25" s="1" t="s">
        <v>103</v>
      </c>
      <c r="BG25" s="1" t="s">
        <v>131</v>
      </c>
      <c r="BH25" s="1" t="s">
        <v>131</v>
      </c>
      <c r="BI25" s="1" t="s">
        <v>134</v>
      </c>
      <c r="BJ25" s="1" t="s">
        <v>62</v>
      </c>
      <c r="BK25" s="1" t="s">
        <v>78</v>
      </c>
      <c r="BL25" s="1">
        <v>189</v>
      </c>
      <c r="BM25" s="1">
        <v>189</v>
      </c>
      <c r="BN25" s="1" t="s">
        <v>64</v>
      </c>
      <c r="BP25" s="1" t="s">
        <v>65</v>
      </c>
      <c r="BQ25" s="2">
        <v>39234</v>
      </c>
      <c r="BR25" s="1">
        <v>0</v>
      </c>
      <c r="BS25" s="1">
        <v>0</v>
      </c>
      <c r="BT25" s="1">
        <v>0</v>
      </c>
      <c r="BU25" s="1">
        <v>0</v>
      </c>
    </row>
    <row r="26" spans="4:73" hidden="1" x14ac:dyDescent="0.25">
      <c r="D26" s="4"/>
      <c r="E26" s="5">
        <f t="shared" si="9"/>
        <v>0</v>
      </c>
      <c r="F26" s="5">
        <f t="shared" si="10"/>
        <v>0</v>
      </c>
      <c r="G26" s="5" t="str">
        <f t="shared" si="11"/>
        <v>Done</v>
      </c>
      <c r="H26" s="6" t="str">
        <f t="shared" si="12"/>
        <v>In Service</v>
      </c>
      <c r="I26" s="1" t="s">
        <v>135</v>
      </c>
      <c r="O26" s="1" t="str">
        <f t="shared" si="13"/>
        <v>ERIS</v>
      </c>
      <c r="Q26" s="1">
        <f t="shared" si="14"/>
        <v>240</v>
      </c>
      <c r="S26" s="1" t="str">
        <f t="shared" si="15"/>
        <v>Combined Cycle</v>
      </c>
      <c r="T26" s="1" t="str">
        <f t="shared" si="16"/>
        <v>Wayne County</v>
      </c>
      <c r="U26" s="1" t="str">
        <f t="shared" si="17"/>
        <v>MI</v>
      </c>
      <c r="AA26" s="1"/>
      <c r="AB26" s="1"/>
      <c r="AI26" s="5"/>
      <c r="AJ26" s="5"/>
      <c r="AK26" s="5"/>
      <c r="AL26" s="5"/>
      <c r="AM26" s="5"/>
      <c r="AN26" s="5"/>
      <c r="AO26" s="5"/>
      <c r="AP26" s="5"/>
      <c r="AQ26" s="5"/>
      <c r="AR26" s="5"/>
      <c r="AY26" s="1" t="s">
        <v>58</v>
      </c>
      <c r="AZ26" s="2">
        <v>36545</v>
      </c>
      <c r="BD26" s="1" t="s">
        <v>128</v>
      </c>
      <c r="BE26" s="1" t="s">
        <v>129</v>
      </c>
      <c r="BF26" s="1" t="s">
        <v>130</v>
      </c>
      <c r="BJ26" s="1" t="s">
        <v>62</v>
      </c>
      <c r="BK26" s="1" t="s">
        <v>78</v>
      </c>
      <c r="BL26" s="1">
        <v>240</v>
      </c>
      <c r="BM26" s="1">
        <v>240</v>
      </c>
      <c r="BN26" s="1" t="s">
        <v>94</v>
      </c>
      <c r="BP26" s="1" t="s">
        <v>65</v>
      </c>
      <c r="BQ26" s="2">
        <v>37012</v>
      </c>
      <c r="BR26" s="1">
        <v>0</v>
      </c>
      <c r="BS26" s="1">
        <v>0</v>
      </c>
      <c r="BT26" s="1">
        <v>0</v>
      </c>
      <c r="BU26" s="1">
        <v>0</v>
      </c>
    </row>
    <row r="27" spans="4:73" hidden="1" x14ac:dyDescent="0.25">
      <c r="D27" s="4"/>
      <c r="E27" s="5">
        <f t="shared" si="9"/>
        <v>0</v>
      </c>
      <c r="F27" s="5">
        <f t="shared" si="10"/>
        <v>0</v>
      </c>
      <c r="G27" s="5" t="str">
        <f t="shared" si="11"/>
        <v>Withdrawn</v>
      </c>
      <c r="H27" s="6" t="str">
        <f t="shared" si="12"/>
        <v>Not Started</v>
      </c>
      <c r="I27" s="1" t="s">
        <v>136</v>
      </c>
      <c r="O27" s="1" t="str">
        <f t="shared" si="13"/>
        <v>ERIS</v>
      </c>
      <c r="Q27" s="1">
        <f t="shared" si="14"/>
        <v>60</v>
      </c>
      <c r="S27" s="1" t="str">
        <f t="shared" si="15"/>
        <v>Gas</v>
      </c>
      <c r="T27" s="1" t="str">
        <f t="shared" si="16"/>
        <v>Outagamie County</v>
      </c>
      <c r="U27" s="1" t="str">
        <f t="shared" si="17"/>
        <v>WI</v>
      </c>
      <c r="AA27" s="1"/>
      <c r="AB27" s="1"/>
      <c r="AI27" s="5"/>
      <c r="AJ27" s="5"/>
      <c r="AK27" s="5"/>
      <c r="AL27" s="5"/>
      <c r="AM27" s="5"/>
      <c r="AN27" s="5"/>
      <c r="AO27" s="5"/>
      <c r="AP27" s="5"/>
      <c r="AQ27" s="5"/>
      <c r="AR27" s="5"/>
      <c r="AY27" s="1" t="s">
        <v>73</v>
      </c>
      <c r="AZ27" s="2">
        <v>37396</v>
      </c>
      <c r="BA27" s="2">
        <v>37439</v>
      </c>
      <c r="BB27" s="2">
        <v>37439</v>
      </c>
      <c r="BD27" s="1" t="s">
        <v>74</v>
      </c>
      <c r="BE27" s="1" t="s">
        <v>137</v>
      </c>
      <c r="BF27" s="1" t="s">
        <v>76</v>
      </c>
      <c r="BJ27" s="1" t="s">
        <v>62</v>
      </c>
      <c r="BK27" s="1" t="s">
        <v>78</v>
      </c>
      <c r="BL27" s="1">
        <v>60</v>
      </c>
      <c r="BM27" s="1">
        <v>60</v>
      </c>
      <c r="BN27" s="1" t="s">
        <v>64</v>
      </c>
      <c r="BP27" s="1" t="s">
        <v>84</v>
      </c>
      <c r="BQ27" s="2">
        <v>37865</v>
      </c>
      <c r="BR27" s="1">
        <v>0</v>
      </c>
      <c r="BS27" s="1">
        <v>0</v>
      </c>
      <c r="BT27" s="1">
        <v>0</v>
      </c>
      <c r="BU27" s="1">
        <v>0</v>
      </c>
    </row>
    <row r="28" spans="4:73" hidden="1" x14ac:dyDescent="0.25">
      <c r="D28" s="4"/>
      <c r="E28" s="5">
        <f t="shared" si="9"/>
        <v>0</v>
      </c>
      <c r="F28" s="5">
        <f t="shared" si="10"/>
        <v>0</v>
      </c>
      <c r="G28" s="5" t="str">
        <f t="shared" si="11"/>
        <v>Withdrawn</v>
      </c>
      <c r="H28" s="6" t="str">
        <f t="shared" si="12"/>
        <v>Not Started</v>
      </c>
      <c r="I28" s="1" t="s">
        <v>138</v>
      </c>
      <c r="O28" s="1" t="str">
        <f t="shared" si="13"/>
        <v>ERIS</v>
      </c>
      <c r="Q28" s="1">
        <f t="shared" si="14"/>
        <v>30</v>
      </c>
      <c r="S28" s="1" t="str">
        <f t="shared" si="15"/>
        <v>Wind</v>
      </c>
      <c r="T28" s="1" t="str">
        <f t="shared" si="16"/>
        <v>Oceana County</v>
      </c>
      <c r="U28" s="1" t="str">
        <f t="shared" si="17"/>
        <v>MI</v>
      </c>
      <c r="AA28" s="1"/>
      <c r="AB28" s="1"/>
      <c r="AI28" s="5"/>
      <c r="AJ28" s="5"/>
      <c r="AK28" s="5"/>
      <c r="AL28" s="5"/>
      <c r="AM28" s="5"/>
      <c r="AN28" s="5"/>
      <c r="AO28" s="5"/>
      <c r="AP28" s="5"/>
      <c r="AQ28" s="5"/>
      <c r="AR28" s="5"/>
      <c r="AY28" s="1" t="s">
        <v>73</v>
      </c>
      <c r="AZ28" s="2">
        <v>37370</v>
      </c>
      <c r="BA28" s="2">
        <v>37442</v>
      </c>
      <c r="BB28" s="2">
        <v>37442</v>
      </c>
      <c r="BD28" s="1" t="s">
        <v>139</v>
      </c>
      <c r="BE28" s="1" t="s">
        <v>140</v>
      </c>
      <c r="BF28" s="1" t="s">
        <v>130</v>
      </c>
      <c r="BJ28" s="1" t="s">
        <v>62</v>
      </c>
      <c r="BK28" s="1" t="s">
        <v>78</v>
      </c>
      <c r="BL28" s="1">
        <v>30</v>
      </c>
      <c r="BM28" s="1">
        <v>30</v>
      </c>
      <c r="BN28" s="1" t="s">
        <v>97</v>
      </c>
      <c r="BO28" s="1" t="s">
        <v>98</v>
      </c>
      <c r="BP28" s="1" t="s">
        <v>84</v>
      </c>
      <c r="BQ28" s="2">
        <v>38231</v>
      </c>
      <c r="BR28" s="1">
        <v>0</v>
      </c>
      <c r="BS28" s="1">
        <v>0</v>
      </c>
      <c r="BT28" s="1">
        <v>0</v>
      </c>
      <c r="BU28" s="1">
        <v>0</v>
      </c>
    </row>
    <row r="29" spans="4:73" hidden="1" x14ac:dyDescent="0.25">
      <c r="D29" s="4"/>
      <c r="E29" s="5">
        <f t="shared" si="9"/>
        <v>0</v>
      </c>
      <c r="F29" s="5">
        <f t="shared" si="10"/>
        <v>0</v>
      </c>
      <c r="G29" s="5" t="str">
        <f t="shared" si="11"/>
        <v>Withdrawn</v>
      </c>
      <c r="H29" s="6" t="str">
        <f t="shared" si="12"/>
        <v>Not Started</v>
      </c>
      <c r="I29" s="1" t="s">
        <v>141</v>
      </c>
      <c r="O29" s="1" t="str">
        <f t="shared" si="13"/>
        <v>ERIS</v>
      </c>
      <c r="Q29" s="1">
        <f t="shared" si="14"/>
        <v>660</v>
      </c>
      <c r="S29" s="1">
        <f t="shared" si="15"/>
        <v>0</v>
      </c>
      <c r="T29" s="1" t="str">
        <f t="shared" si="16"/>
        <v>Chisago County</v>
      </c>
      <c r="U29" s="1" t="str">
        <f t="shared" si="17"/>
        <v>MN</v>
      </c>
      <c r="AA29" s="1"/>
      <c r="AB29" s="1"/>
      <c r="AI29" s="5"/>
      <c r="AJ29" s="5"/>
      <c r="AK29" s="5"/>
      <c r="AL29" s="5"/>
      <c r="AM29" s="5"/>
      <c r="AN29" s="5"/>
      <c r="AO29" s="5"/>
      <c r="AP29" s="5"/>
      <c r="AQ29" s="5"/>
      <c r="AR29" s="5"/>
      <c r="AY29" s="1" t="s">
        <v>73</v>
      </c>
      <c r="AZ29" s="2">
        <v>37153</v>
      </c>
      <c r="BA29" s="2">
        <v>37470</v>
      </c>
      <c r="BB29" s="2">
        <v>37470</v>
      </c>
      <c r="BD29" s="1" t="s">
        <v>91</v>
      </c>
      <c r="BE29" s="1" t="s">
        <v>142</v>
      </c>
      <c r="BF29" s="1" t="s">
        <v>93</v>
      </c>
      <c r="BI29" s="1" t="s">
        <v>143</v>
      </c>
      <c r="BJ29" s="1" t="s">
        <v>62</v>
      </c>
      <c r="BK29" s="1" t="s">
        <v>78</v>
      </c>
      <c r="BL29" s="1">
        <v>660</v>
      </c>
      <c r="BM29" s="1">
        <v>660</v>
      </c>
      <c r="BP29" s="1" t="s">
        <v>84</v>
      </c>
      <c r="BQ29" s="2">
        <v>38139</v>
      </c>
      <c r="BR29" s="1">
        <v>0</v>
      </c>
      <c r="BS29" s="1">
        <v>0</v>
      </c>
      <c r="BT29" s="1">
        <v>0</v>
      </c>
      <c r="BU29" s="1">
        <v>0</v>
      </c>
    </row>
    <row r="30" spans="4:73" hidden="1" x14ac:dyDescent="0.25">
      <c r="D30" s="4"/>
      <c r="E30" s="5">
        <f t="shared" si="9"/>
        <v>0</v>
      </c>
      <c r="F30" s="5">
        <f t="shared" si="10"/>
        <v>0</v>
      </c>
      <c r="G30" s="5" t="str">
        <f t="shared" si="11"/>
        <v>Withdrawn</v>
      </c>
      <c r="H30" s="6" t="str">
        <f t="shared" si="12"/>
        <v>Not Started</v>
      </c>
      <c r="I30" s="1" t="s">
        <v>144</v>
      </c>
      <c r="O30" s="1" t="str">
        <f t="shared" si="13"/>
        <v>ERIS</v>
      </c>
      <c r="Q30" s="1">
        <f t="shared" si="14"/>
        <v>100</v>
      </c>
      <c r="S30" s="1" t="str">
        <f t="shared" si="15"/>
        <v>Gas</v>
      </c>
      <c r="T30" s="1" t="str">
        <f t="shared" si="16"/>
        <v>Burnett County</v>
      </c>
      <c r="U30" s="1" t="str">
        <f t="shared" si="17"/>
        <v>WI</v>
      </c>
      <c r="AA30" s="1"/>
      <c r="AB30" s="1"/>
      <c r="AI30" s="5"/>
      <c r="AJ30" s="5"/>
      <c r="AK30" s="5"/>
      <c r="AL30" s="5"/>
      <c r="AM30" s="5"/>
      <c r="AN30" s="5"/>
      <c r="AO30" s="5"/>
      <c r="AP30" s="5"/>
      <c r="AQ30" s="5"/>
      <c r="AR30" s="5"/>
      <c r="AY30" s="1" t="s">
        <v>73</v>
      </c>
      <c r="AZ30" s="2">
        <v>37372</v>
      </c>
      <c r="BA30" s="2">
        <v>37476</v>
      </c>
      <c r="BB30" s="2">
        <v>37476</v>
      </c>
      <c r="BD30" s="1" t="s">
        <v>145</v>
      </c>
      <c r="BE30" s="1" t="s">
        <v>146</v>
      </c>
      <c r="BF30" s="1" t="s">
        <v>76</v>
      </c>
      <c r="BJ30" s="1" t="s">
        <v>62</v>
      </c>
      <c r="BK30" s="1" t="s">
        <v>78</v>
      </c>
      <c r="BL30" s="1">
        <v>100</v>
      </c>
      <c r="BM30" s="1">
        <v>100</v>
      </c>
      <c r="BN30" s="1" t="s">
        <v>64</v>
      </c>
      <c r="BP30" s="1" t="s">
        <v>84</v>
      </c>
      <c r="BQ30" s="2">
        <v>38504</v>
      </c>
      <c r="BR30" s="1">
        <v>0</v>
      </c>
      <c r="BS30" s="1">
        <v>0</v>
      </c>
      <c r="BT30" s="1">
        <v>0</v>
      </c>
      <c r="BU30" s="1">
        <v>0</v>
      </c>
    </row>
    <row r="31" spans="4:73" hidden="1" x14ac:dyDescent="0.25">
      <c r="D31" s="4"/>
      <c r="E31" s="5">
        <f t="shared" si="9"/>
        <v>0</v>
      </c>
      <c r="F31" s="5">
        <f t="shared" si="10"/>
        <v>0</v>
      </c>
      <c r="G31" s="5" t="str">
        <f t="shared" si="11"/>
        <v>Done</v>
      </c>
      <c r="H31" s="6" t="str">
        <f t="shared" si="12"/>
        <v>In Service</v>
      </c>
      <c r="I31" s="1" t="s">
        <v>147</v>
      </c>
      <c r="O31" s="1" t="str">
        <f t="shared" si="13"/>
        <v>ERIS</v>
      </c>
      <c r="Q31" s="1">
        <f t="shared" si="14"/>
        <v>95</v>
      </c>
      <c r="S31" s="1" t="str">
        <f t="shared" si="15"/>
        <v>Hydro</v>
      </c>
      <c r="T31" s="1" t="str">
        <f t="shared" si="16"/>
        <v>Hancock County</v>
      </c>
      <c r="U31" s="1" t="str">
        <f t="shared" si="17"/>
        <v>KY</v>
      </c>
      <c r="AA31" s="1"/>
      <c r="AB31" s="1"/>
      <c r="AI31" s="5"/>
      <c r="AJ31" s="5"/>
      <c r="AK31" s="5"/>
      <c r="AL31" s="5"/>
      <c r="AM31" s="5"/>
      <c r="AN31" s="5"/>
      <c r="AO31" s="5"/>
      <c r="AP31" s="5"/>
      <c r="AQ31" s="5"/>
      <c r="AR31" s="5"/>
      <c r="AY31" s="1" t="s">
        <v>58</v>
      </c>
      <c r="AZ31" s="2">
        <v>36586</v>
      </c>
      <c r="BB31" s="2">
        <v>37939</v>
      </c>
      <c r="BC31" s="2">
        <v>39600</v>
      </c>
      <c r="BD31" s="1" t="s">
        <v>80</v>
      </c>
      <c r="BE31" s="1" t="s">
        <v>148</v>
      </c>
      <c r="BF31" s="1" t="s">
        <v>82</v>
      </c>
      <c r="BJ31" s="1" t="s">
        <v>62</v>
      </c>
      <c r="BK31" s="1" t="s">
        <v>149</v>
      </c>
      <c r="BL31" s="1">
        <v>95</v>
      </c>
      <c r="BM31" s="1">
        <v>95</v>
      </c>
      <c r="BN31" s="1" t="s">
        <v>69</v>
      </c>
      <c r="BO31" s="1" t="s">
        <v>150</v>
      </c>
      <c r="BP31" s="1" t="s">
        <v>65</v>
      </c>
      <c r="BQ31" s="2">
        <v>37043</v>
      </c>
      <c r="BR31" s="1">
        <v>0</v>
      </c>
      <c r="BS31" s="1">
        <v>0</v>
      </c>
      <c r="BT31" s="1">
        <v>0</v>
      </c>
      <c r="BU31" s="1">
        <v>0</v>
      </c>
    </row>
    <row r="32" spans="4:73" hidden="1" x14ac:dyDescent="0.25">
      <c r="D32" s="4"/>
      <c r="E32" s="5">
        <f t="shared" si="9"/>
        <v>0</v>
      </c>
      <c r="F32" s="5">
        <f t="shared" si="10"/>
        <v>0</v>
      </c>
      <c r="G32" s="5" t="str">
        <f t="shared" si="11"/>
        <v>Withdrawn</v>
      </c>
      <c r="H32" s="6" t="str">
        <f t="shared" si="12"/>
        <v>Not Started</v>
      </c>
      <c r="I32" s="1" t="s">
        <v>151</v>
      </c>
      <c r="O32" s="1" t="str">
        <f t="shared" si="13"/>
        <v>ERIS</v>
      </c>
      <c r="Q32" s="1">
        <f t="shared" si="14"/>
        <v>650</v>
      </c>
      <c r="S32" s="1">
        <f t="shared" si="15"/>
        <v>0</v>
      </c>
      <c r="T32" s="1" t="str">
        <f t="shared" si="16"/>
        <v>Buchanan County</v>
      </c>
      <c r="U32" s="1" t="str">
        <f t="shared" si="17"/>
        <v>IA</v>
      </c>
      <c r="AA32" s="1"/>
      <c r="AB32" s="1"/>
      <c r="AI32" s="5"/>
      <c r="AJ32" s="5"/>
      <c r="AK32" s="5"/>
      <c r="AL32" s="5"/>
      <c r="AM32" s="5"/>
      <c r="AN32" s="5"/>
      <c r="AO32" s="5"/>
      <c r="AP32" s="5"/>
      <c r="AQ32" s="5"/>
      <c r="AR32" s="5"/>
      <c r="AY32" s="1" t="s">
        <v>73</v>
      </c>
      <c r="AZ32" s="2">
        <v>37361</v>
      </c>
      <c r="BA32" s="2">
        <v>37477</v>
      </c>
      <c r="BB32" s="2">
        <v>37477</v>
      </c>
      <c r="BD32" s="1" t="s">
        <v>87</v>
      </c>
      <c r="BE32" s="1" t="s">
        <v>109</v>
      </c>
      <c r="BF32" s="1" t="s">
        <v>89</v>
      </c>
      <c r="BJ32" s="1" t="s">
        <v>62</v>
      </c>
      <c r="BK32" s="1" t="s">
        <v>78</v>
      </c>
      <c r="BL32" s="1">
        <v>650</v>
      </c>
      <c r="BM32" s="1">
        <v>650</v>
      </c>
      <c r="BP32" s="1" t="s">
        <v>84</v>
      </c>
      <c r="BQ32" s="2">
        <v>38108</v>
      </c>
      <c r="BR32" s="1">
        <v>0</v>
      </c>
      <c r="BS32" s="1">
        <v>0</v>
      </c>
      <c r="BT32" s="1">
        <v>0</v>
      </c>
      <c r="BU32" s="1">
        <v>0</v>
      </c>
    </row>
    <row r="33" spans="4:73" hidden="1" x14ac:dyDescent="0.25">
      <c r="D33" s="4"/>
      <c r="E33" s="5">
        <f t="shared" si="9"/>
        <v>0</v>
      </c>
      <c r="F33" s="5">
        <f t="shared" si="10"/>
        <v>0</v>
      </c>
      <c r="G33" s="5" t="str">
        <f t="shared" si="11"/>
        <v>Done</v>
      </c>
      <c r="H33" s="6" t="str">
        <f t="shared" si="12"/>
        <v>In Service</v>
      </c>
      <c r="I33" s="1" t="s">
        <v>152</v>
      </c>
      <c r="O33" s="1" t="str">
        <f t="shared" si="13"/>
        <v>ERIS</v>
      </c>
      <c r="Q33" s="1">
        <f t="shared" si="14"/>
        <v>55</v>
      </c>
      <c r="S33" s="1" t="str">
        <f t="shared" si="15"/>
        <v>Biomass</v>
      </c>
      <c r="T33" s="1" t="str">
        <f t="shared" si="16"/>
        <v>Swift County</v>
      </c>
      <c r="U33" s="1" t="str">
        <f t="shared" si="17"/>
        <v>MN</v>
      </c>
      <c r="AA33" s="1"/>
      <c r="AB33" s="1"/>
      <c r="AI33" s="5"/>
      <c r="AJ33" s="5"/>
      <c r="AK33" s="5"/>
      <c r="AL33" s="5"/>
      <c r="AM33" s="5"/>
      <c r="AN33" s="5"/>
      <c r="AO33" s="5"/>
      <c r="AP33" s="5"/>
      <c r="AQ33" s="5"/>
      <c r="AR33" s="5"/>
      <c r="AY33" s="1" t="s">
        <v>58</v>
      </c>
      <c r="AZ33" s="2">
        <v>36632</v>
      </c>
      <c r="BB33" s="2">
        <v>38390</v>
      </c>
      <c r="BD33" s="1" t="s">
        <v>153</v>
      </c>
      <c r="BE33" s="1" t="s">
        <v>154</v>
      </c>
      <c r="BF33" s="1" t="s">
        <v>93</v>
      </c>
      <c r="BI33" s="1" t="s">
        <v>143</v>
      </c>
      <c r="BJ33" s="1" t="s">
        <v>62</v>
      </c>
      <c r="BK33" s="1" t="s">
        <v>155</v>
      </c>
      <c r="BL33" s="1">
        <v>55</v>
      </c>
      <c r="BM33" s="1">
        <v>55</v>
      </c>
      <c r="BN33" s="1" t="s">
        <v>156</v>
      </c>
      <c r="BO33" s="1" t="s">
        <v>94</v>
      </c>
      <c r="BP33" s="1" t="s">
        <v>65</v>
      </c>
      <c r="BQ33" s="2">
        <v>39600</v>
      </c>
      <c r="BR33" s="1">
        <v>0</v>
      </c>
      <c r="BS33" s="1">
        <v>0</v>
      </c>
      <c r="BT33" s="1">
        <v>0</v>
      </c>
      <c r="BU33" s="1">
        <v>0</v>
      </c>
    </row>
    <row r="34" spans="4:73" hidden="1" x14ac:dyDescent="0.25">
      <c r="D34" s="4"/>
      <c r="E34" s="5">
        <f t="shared" si="9"/>
        <v>0</v>
      </c>
      <c r="F34" s="5">
        <f t="shared" si="10"/>
        <v>0</v>
      </c>
      <c r="G34" s="5" t="str">
        <f t="shared" si="11"/>
        <v>Done</v>
      </c>
      <c r="H34" s="6" t="str">
        <f t="shared" si="12"/>
        <v>In Service</v>
      </c>
      <c r="I34" s="1" t="s">
        <v>157</v>
      </c>
      <c r="O34" s="1" t="str">
        <f t="shared" si="13"/>
        <v>ERIS</v>
      </c>
      <c r="Q34" s="1">
        <f t="shared" si="14"/>
        <v>505</v>
      </c>
      <c r="S34" s="1" t="str">
        <f t="shared" si="15"/>
        <v>Gas</v>
      </c>
      <c r="T34" s="1" t="str">
        <f t="shared" si="16"/>
        <v>Rock County</v>
      </c>
      <c r="U34" s="1" t="str">
        <f t="shared" si="17"/>
        <v>WI</v>
      </c>
      <c r="AA34" s="1"/>
      <c r="AB34" s="1"/>
      <c r="AI34" s="5"/>
      <c r="AJ34" s="5"/>
      <c r="AK34" s="5"/>
      <c r="AL34" s="5"/>
      <c r="AM34" s="5"/>
      <c r="AN34" s="5"/>
      <c r="AO34" s="5"/>
      <c r="AP34" s="5"/>
      <c r="AQ34" s="5"/>
      <c r="AR34" s="5"/>
      <c r="AY34" s="1" t="s">
        <v>58</v>
      </c>
      <c r="AZ34" s="2">
        <v>36641</v>
      </c>
      <c r="BD34" s="1" t="s">
        <v>74</v>
      </c>
      <c r="BE34" s="1" t="s">
        <v>158</v>
      </c>
      <c r="BF34" s="1" t="s">
        <v>76</v>
      </c>
      <c r="BI34" s="1" t="s">
        <v>77</v>
      </c>
      <c r="BJ34" s="1" t="s">
        <v>62</v>
      </c>
      <c r="BK34" s="1" t="s">
        <v>159</v>
      </c>
      <c r="BL34" s="1">
        <v>505</v>
      </c>
      <c r="BM34" s="1">
        <v>505</v>
      </c>
      <c r="BN34" s="1" t="s">
        <v>64</v>
      </c>
      <c r="BP34" s="1" t="s">
        <v>65</v>
      </c>
      <c r="BQ34" s="2">
        <v>37773</v>
      </c>
      <c r="BR34" s="1">
        <v>0</v>
      </c>
      <c r="BS34" s="1">
        <v>0</v>
      </c>
      <c r="BT34" s="1">
        <v>0</v>
      </c>
      <c r="BU34" s="1">
        <v>0</v>
      </c>
    </row>
    <row r="35" spans="4:73" hidden="1" x14ac:dyDescent="0.25">
      <c r="D35" s="4"/>
      <c r="E35" s="5">
        <f t="shared" si="9"/>
        <v>0</v>
      </c>
      <c r="F35" s="5">
        <f t="shared" si="10"/>
        <v>0</v>
      </c>
      <c r="G35" s="5" t="str">
        <f t="shared" si="11"/>
        <v>Withdrawn</v>
      </c>
      <c r="H35" s="6" t="str">
        <f t="shared" si="12"/>
        <v>Not Started</v>
      </c>
      <c r="I35" s="1" t="s">
        <v>160</v>
      </c>
      <c r="O35" s="1" t="str">
        <f t="shared" si="13"/>
        <v>ERIS</v>
      </c>
      <c r="Q35" s="1">
        <f t="shared" si="14"/>
        <v>650</v>
      </c>
      <c r="S35" s="1">
        <f t="shared" si="15"/>
        <v>0</v>
      </c>
      <c r="T35" s="1" t="str">
        <f t="shared" si="16"/>
        <v>Chisago County</v>
      </c>
      <c r="U35" s="1" t="str">
        <f t="shared" si="17"/>
        <v>MN</v>
      </c>
      <c r="AA35" s="1"/>
      <c r="AB35" s="1"/>
      <c r="AI35" s="5"/>
      <c r="AJ35" s="5"/>
      <c r="AK35" s="5"/>
      <c r="AL35" s="5"/>
      <c r="AM35" s="5"/>
      <c r="AN35" s="5"/>
      <c r="AO35" s="5"/>
      <c r="AP35" s="5"/>
      <c r="AQ35" s="5"/>
      <c r="AR35" s="5"/>
      <c r="AY35" s="1" t="s">
        <v>73</v>
      </c>
      <c r="AZ35" s="2">
        <v>37431</v>
      </c>
      <c r="BA35" s="2">
        <v>37480</v>
      </c>
      <c r="BB35" s="2">
        <v>37480</v>
      </c>
      <c r="BD35" s="1" t="s">
        <v>91</v>
      </c>
      <c r="BE35" s="1" t="s">
        <v>142</v>
      </c>
      <c r="BF35" s="1" t="s">
        <v>93</v>
      </c>
      <c r="BJ35" s="1" t="s">
        <v>62</v>
      </c>
      <c r="BK35" s="1" t="s">
        <v>78</v>
      </c>
      <c r="BL35" s="1">
        <v>650</v>
      </c>
      <c r="BM35" s="1">
        <v>650</v>
      </c>
      <c r="BP35" s="1" t="s">
        <v>84</v>
      </c>
      <c r="BQ35" s="2">
        <v>37410</v>
      </c>
      <c r="BR35" s="1">
        <v>0</v>
      </c>
      <c r="BS35" s="1">
        <v>0</v>
      </c>
      <c r="BT35" s="1">
        <v>0</v>
      </c>
      <c r="BU35" s="1">
        <v>0</v>
      </c>
    </row>
    <row r="36" spans="4:73" hidden="1" x14ac:dyDescent="0.25">
      <c r="D36" s="4"/>
      <c r="E36" s="5">
        <f t="shared" si="9"/>
        <v>0</v>
      </c>
      <c r="F36" s="5">
        <f t="shared" si="10"/>
        <v>0</v>
      </c>
      <c r="G36" s="5" t="str">
        <f t="shared" si="11"/>
        <v>Done</v>
      </c>
      <c r="H36" s="6" t="str">
        <f t="shared" si="12"/>
        <v>In Service</v>
      </c>
      <c r="I36" s="1" t="s">
        <v>161</v>
      </c>
      <c r="O36" s="1" t="str">
        <f t="shared" si="13"/>
        <v>ERIS</v>
      </c>
      <c r="Q36" s="1">
        <f t="shared" si="14"/>
        <v>36</v>
      </c>
      <c r="S36" s="1" t="str">
        <f t="shared" si="15"/>
        <v>Wind</v>
      </c>
      <c r="T36" s="1" t="str">
        <f t="shared" si="16"/>
        <v>Murray County</v>
      </c>
      <c r="U36" s="1" t="str">
        <f t="shared" si="17"/>
        <v>MN</v>
      </c>
      <c r="AA36" s="1"/>
      <c r="AB36" s="1"/>
      <c r="AI36" s="5"/>
      <c r="AJ36" s="5"/>
      <c r="AK36" s="5"/>
      <c r="AL36" s="5"/>
      <c r="AM36" s="5"/>
      <c r="AN36" s="5"/>
      <c r="AO36" s="5"/>
      <c r="AP36" s="5"/>
      <c r="AQ36" s="5"/>
      <c r="AR36" s="5"/>
      <c r="AY36" s="1" t="s">
        <v>58</v>
      </c>
      <c r="AZ36" s="2">
        <v>36658</v>
      </c>
      <c r="BB36" s="2">
        <v>37957</v>
      </c>
      <c r="BC36" s="2">
        <v>40389</v>
      </c>
      <c r="BD36" s="1" t="s">
        <v>91</v>
      </c>
      <c r="BE36" s="1" t="s">
        <v>162</v>
      </c>
      <c r="BF36" s="1" t="s">
        <v>93</v>
      </c>
      <c r="BI36" s="1" t="s">
        <v>77</v>
      </c>
      <c r="BJ36" s="1" t="s">
        <v>62</v>
      </c>
      <c r="BK36" s="1" t="s">
        <v>163</v>
      </c>
      <c r="BL36" s="1">
        <v>36</v>
      </c>
      <c r="BM36" s="1">
        <v>36</v>
      </c>
      <c r="BN36" s="1" t="s">
        <v>97</v>
      </c>
      <c r="BO36" s="1" t="s">
        <v>98</v>
      </c>
      <c r="BP36" s="1" t="s">
        <v>65</v>
      </c>
      <c r="BQ36" s="2">
        <v>37408</v>
      </c>
      <c r="BR36" s="1">
        <v>0</v>
      </c>
      <c r="BS36" s="1">
        <v>0</v>
      </c>
      <c r="BT36" s="1">
        <v>0</v>
      </c>
      <c r="BU36" s="1">
        <v>0</v>
      </c>
    </row>
    <row r="37" spans="4:73" hidden="1" x14ac:dyDescent="0.25">
      <c r="D37" s="4"/>
      <c r="E37" s="5">
        <f t="shared" si="9"/>
        <v>0</v>
      </c>
      <c r="F37" s="5">
        <f t="shared" si="10"/>
        <v>0</v>
      </c>
      <c r="G37" s="5" t="str">
        <f t="shared" si="11"/>
        <v>Done</v>
      </c>
      <c r="H37" s="6" t="str">
        <f t="shared" si="12"/>
        <v>In Service</v>
      </c>
      <c r="I37" s="1" t="s">
        <v>164</v>
      </c>
      <c r="O37" s="1" t="str">
        <f t="shared" si="13"/>
        <v>ERIS</v>
      </c>
      <c r="Q37" s="1">
        <f t="shared" si="14"/>
        <v>360</v>
      </c>
      <c r="S37" s="1" t="str">
        <f t="shared" si="15"/>
        <v>Gas</v>
      </c>
      <c r="T37" s="1" t="str">
        <f t="shared" si="16"/>
        <v>Wayne County</v>
      </c>
      <c r="U37" s="1" t="str">
        <f t="shared" si="17"/>
        <v>MI</v>
      </c>
      <c r="AA37" s="1"/>
      <c r="AB37" s="1"/>
      <c r="AI37" s="5"/>
      <c r="AJ37" s="5"/>
      <c r="AK37" s="5"/>
      <c r="AL37" s="5"/>
      <c r="AM37" s="5"/>
      <c r="AN37" s="5"/>
      <c r="AO37" s="5"/>
      <c r="AP37" s="5"/>
      <c r="AQ37" s="5"/>
      <c r="AR37" s="5"/>
      <c r="AY37" s="1" t="s">
        <v>58</v>
      </c>
      <c r="AZ37" s="2">
        <v>36665</v>
      </c>
      <c r="BD37" s="1" t="s">
        <v>128</v>
      </c>
      <c r="BE37" s="1" t="s">
        <v>129</v>
      </c>
      <c r="BF37" s="1" t="s">
        <v>130</v>
      </c>
      <c r="BJ37" s="1" t="s">
        <v>62</v>
      </c>
      <c r="BK37" s="1" t="s">
        <v>78</v>
      </c>
      <c r="BL37" s="1">
        <v>360</v>
      </c>
      <c r="BM37" s="1">
        <v>360</v>
      </c>
      <c r="BN37" s="1" t="s">
        <v>64</v>
      </c>
      <c r="BP37" s="1" t="s">
        <v>65</v>
      </c>
      <c r="BR37" s="1">
        <v>0</v>
      </c>
      <c r="BS37" s="1">
        <v>0</v>
      </c>
      <c r="BT37" s="1">
        <v>0</v>
      </c>
      <c r="BU37" s="1">
        <v>0</v>
      </c>
    </row>
    <row r="38" spans="4:73" hidden="1" x14ac:dyDescent="0.25">
      <c r="D38" s="4"/>
      <c r="E38" s="5">
        <f t="shared" si="9"/>
        <v>0</v>
      </c>
      <c r="F38" s="5">
        <f t="shared" si="10"/>
        <v>0</v>
      </c>
      <c r="G38" s="5" t="str">
        <f t="shared" si="11"/>
        <v>Withdrawn</v>
      </c>
      <c r="H38" s="6" t="str">
        <f t="shared" si="12"/>
        <v>Not Started</v>
      </c>
      <c r="I38" s="1" t="s">
        <v>165</v>
      </c>
      <c r="O38" s="1" t="str">
        <f t="shared" si="13"/>
        <v>ERIS</v>
      </c>
      <c r="Q38" s="1">
        <f t="shared" si="14"/>
        <v>200</v>
      </c>
      <c r="S38" s="1" t="str">
        <f t="shared" si="15"/>
        <v>Wind</v>
      </c>
      <c r="T38" s="1" t="str">
        <f t="shared" si="16"/>
        <v>Murray County</v>
      </c>
      <c r="U38" s="1" t="str">
        <f t="shared" si="17"/>
        <v>MN</v>
      </c>
      <c r="AA38" s="1"/>
      <c r="AB38" s="1"/>
      <c r="AI38" s="5"/>
      <c r="AJ38" s="5"/>
      <c r="AK38" s="5"/>
      <c r="AL38" s="5"/>
      <c r="AM38" s="5"/>
      <c r="AN38" s="5"/>
      <c r="AO38" s="5"/>
      <c r="AP38" s="5"/>
      <c r="AQ38" s="5"/>
      <c r="AR38" s="5"/>
      <c r="AY38" s="1" t="s">
        <v>73</v>
      </c>
      <c r="AZ38" s="2">
        <v>37228</v>
      </c>
      <c r="BA38" s="2">
        <v>37489</v>
      </c>
      <c r="BB38" s="2">
        <v>37489</v>
      </c>
      <c r="BD38" s="1" t="s">
        <v>91</v>
      </c>
      <c r="BE38" s="1" t="s">
        <v>162</v>
      </c>
      <c r="BF38" s="1" t="s">
        <v>93</v>
      </c>
      <c r="BJ38" s="1" t="s">
        <v>62</v>
      </c>
      <c r="BK38" s="1" t="s">
        <v>78</v>
      </c>
      <c r="BL38" s="1">
        <v>200</v>
      </c>
      <c r="BM38" s="1">
        <v>200</v>
      </c>
      <c r="BN38" s="1" t="s">
        <v>97</v>
      </c>
      <c r="BO38" s="1" t="s">
        <v>98</v>
      </c>
      <c r="BP38" s="1" t="s">
        <v>84</v>
      </c>
      <c r="BQ38" s="2">
        <v>37773</v>
      </c>
      <c r="BR38" s="1">
        <v>0</v>
      </c>
      <c r="BS38" s="1">
        <v>0</v>
      </c>
      <c r="BT38" s="1">
        <v>0</v>
      </c>
      <c r="BU38" s="1">
        <v>0</v>
      </c>
    </row>
    <row r="39" spans="4:73" hidden="1" x14ac:dyDescent="0.25">
      <c r="D39" s="4"/>
      <c r="E39" s="5">
        <f t="shared" si="9"/>
        <v>0</v>
      </c>
      <c r="F39" s="5">
        <f t="shared" si="10"/>
        <v>0</v>
      </c>
      <c r="G39" s="5" t="str">
        <f t="shared" si="11"/>
        <v>Withdrawn</v>
      </c>
      <c r="H39" s="6" t="str">
        <f t="shared" si="12"/>
        <v>Not Started</v>
      </c>
      <c r="I39" s="1" t="s">
        <v>166</v>
      </c>
      <c r="O39" s="1" t="str">
        <f t="shared" si="13"/>
        <v>ERIS</v>
      </c>
      <c r="Q39" s="1">
        <f t="shared" si="14"/>
        <v>49</v>
      </c>
      <c r="S39" s="1" t="str">
        <f t="shared" si="15"/>
        <v>Gas</v>
      </c>
      <c r="T39" s="1" t="str">
        <f t="shared" si="16"/>
        <v>Ramsey County</v>
      </c>
      <c r="U39" s="1" t="str">
        <f t="shared" si="17"/>
        <v>MN</v>
      </c>
      <c r="AA39" s="1"/>
      <c r="AB39" s="1"/>
      <c r="AI39" s="5"/>
      <c r="AJ39" s="5"/>
      <c r="AK39" s="5"/>
      <c r="AL39" s="5"/>
      <c r="AM39" s="5"/>
      <c r="AN39" s="5"/>
      <c r="AO39" s="5"/>
      <c r="AP39" s="5"/>
      <c r="AQ39" s="5"/>
      <c r="AR39" s="5"/>
      <c r="AY39" s="1" t="s">
        <v>73</v>
      </c>
      <c r="AZ39" s="2">
        <v>37316</v>
      </c>
      <c r="BA39" s="2">
        <v>37489</v>
      </c>
      <c r="BB39" s="2">
        <v>37489</v>
      </c>
      <c r="BD39" s="1" t="s">
        <v>91</v>
      </c>
      <c r="BE39" s="1" t="s">
        <v>167</v>
      </c>
      <c r="BF39" s="1" t="s">
        <v>93</v>
      </c>
      <c r="BJ39" s="1" t="s">
        <v>62</v>
      </c>
      <c r="BK39" s="1" t="s">
        <v>78</v>
      </c>
      <c r="BL39" s="1">
        <v>49</v>
      </c>
      <c r="BM39" s="1">
        <v>49</v>
      </c>
      <c r="BN39" s="1" t="s">
        <v>64</v>
      </c>
      <c r="BP39" s="1" t="s">
        <v>84</v>
      </c>
      <c r="BQ39" s="2">
        <v>37408</v>
      </c>
      <c r="BR39" s="1">
        <v>0</v>
      </c>
      <c r="BS39" s="1">
        <v>0</v>
      </c>
      <c r="BT39" s="1">
        <v>0</v>
      </c>
      <c r="BU39" s="1">
        <v>0</v>
      </c>
    </row>
    <row r="40" spans="4:73" hidden="1" x14ac:dyDescent="0.25">
      <c r="D40" s="4"/>
      <c r="E40" s="5">
        <f t="shared" si="9"/>
        <v>0</v>
      </c>
      <c r="F40" s="5">
        <f t="shared" si="10"/>
        <v>0</v>
      </c>
      <c r="G40" s="5" t="str">
        <f t="shared" si="11"/>
        <v>Done</v>
      </c>
      <c r="H40" s="6" t="str">
        <f t="shared" si="12"/>
        <v>In Service</v>
      </c>
      <c r="I40" s="1" t="s">
        <v>168</v>
      </c>
      <c r="O40" s="1" t="str">
        <f t="shared" si="13"/>
        <v>ERIS</v>
      </c>
      <c r="Q40" s="1">
        <f t="shared" si="14"/>
        <v>2</v>
      </c>
      <c r="S40" s="1" t="str">
        <f t="shared" si="15"/>
        <v>Wind</v>
      </c>
      <c r="T40" s="1" t="str">
        <f t="shared" si="16"/>
        <v>Pipestone County</v>
      </c>
      <c r="U40" s="1" t="str">
        <f t="shared" si="17"/>
        <v>MN</v>
      </c>
      <c r="AA40" s="1"/>
      <c r="AB40" s="1"/>
      <c r="AI40" s="5"/>
      <c r="AJ40" s="5"/>
      <c r="AK40" s="5"/>
      <c r="AL40" s="5"/>
      <c r="AM40" s="5"/>
      <c r="AN40" s="5"/>
      <c r="AO40" s="5"/>
      <c r="AP40" s="5"/>
      <c r="AQ40" s="5"/>
      <c r="AR40" s="5"/>
      <c r="AY40" s="1" t="s">
        <v>58</v>
      </c>
      <c r="AZ40" s="2">
        <v>36677</v>
      </c>
      <c r="BD40" s="1" t="s">
        <v>91</v>
      </c>
      <c r="BE40" s="1" t="s">
        <v>169</v>
      </c>
      <c r="BF40" s="1" t="s">
        <v>93</v>
      </c>
      <c r="BJ40" s="1" t="s">
        <v>62</v>
      </c>
      <c r="BK40" s="1" t="s">
        <v>78</v>
      </c>
      <c r="BL40" s="1">
        <v>2</v>
      </c>
      <c r="BM40" s="1">
        <v>2</v>
      </c>
      <c r="BN40" s="1" t="s">
        <v>97</v>
      </c>
      <c r="BO40" s="1" t="s">
        <v>98</v>
      </c>
      <c r="BP40" s="1" t="s">
        <v>65</v>
      </c>
      <c r="BQ40" s="2">
        <v>38139</v>
      </c>
      <c r="BR40" s="1">
        <v>0</v>
      </c>
      <c r="BS40" s="1">
        <v>0</v>
      </c>
      <c r="BT40" s="1">
        <v>0</v>
      </c>
      <c r="BU40" s="1">
        <v>0</v>
      </c>
    </row>
    <row r="41" spans="4:73" hidden="1" x14ac:dyDescent="0.25">
      <c r="D41" s="4"/>
      <c r="E41" s="5">
        <f t="shared" si="9"/>
        <v>0</v>
      </c>
      <c r="F41" s="5">
        <f t="shared" si="10"/>
        <v>0</v>
      </c>
      <c r="G41" s="5" t="str">
        <f t="shared" si="11"/>
        <v>Done</v>
      </c>
      <c r="H41" s="6" t="str">
        <f t="shared" si="12"/>
        <v>In Service</v>
      </c>
      <c r="I41" s="1" t="s">
        <v>170</v>
      </c>
      <c r="O41" s="1" t="str">
        <f t="shared" si="13"/>
        <v>ERIS</v>
      </c>
      <c r="Q41" s="1">
        <f t="shared" si="14"/>
        <v>332</v>
      </c>
      <c r="S41" s="1" t="str">
        <f t="shared" si="15"/>
        <v>Gas</v>
      </c>
      <c r="T41" s="1" t="str">
        <f t="shared" si="16"/>
        <v>St. Clair County</v>
      </c>
      <c r="U41" s="1" t="str">
        <f t="shared" si="17"/>
        <v>MI</v>
      </c>
      <c r="AA41" s="1"/>
      <c r="AB41" s="1"/>
      <c r="AI41" s="5"/>
      <c r="AJ41" s="5"/>
      <c r="AK41" s="5"/>
      <c r="AL41" s="5"/>
      <c r="AM41" s="5"/>
      <c r="AN41" s="5"/>
      <c r="AO41" s="5"/>
      <c r="AP41" s="5"/>
      <c r="AQ41" s="5"/>
      <c r="AR41" s="5"/>
      <c r="AY41" s="1" t="s">
        <v>58</v>
      </c>
      <c r="AZ41" s="2">
        <v>36698</v>
      </c>
      <c r="BD41" s="1" t="s">
        <v>128</v>
      </c>
      <c r="BE41" s="1" t="s">
        <v>171</v>
      </c>
      <c r="BF41" s="1" t="s">
        <v>130</v>
      </c>
      <c r="BJ41" s="1" t="s">
        <v>62</v>
      </c>
      <c r="BK41" s="1" t="s">
        <v>78</v>
      </c>
      <c r="BL41" s="1">
        <v>332</v>
      </c>
      <c r="BM41" s="1">
        <v>332</v>
      </c>
      <c r="BN41" s="1" t="s">
        <v>64</v>
      </c>
      <c r="BO41" s="1" t="s">
        <v>172</v>
      </c>
      <c r="BP41" s="1" t="s">
        <v>65</v>
      </c>
      <c r="BQ41" s="2">
        <v>37773</v>
      </c>
      <c r="BR41" s="1">
        <v>0</v>
      </c>
      <c r="BS41" s="1">
        <v>0</v>
      </c>
      <c r="BT41" s="1">
        <v>0</v>
      </c>
      <c r="BU41" s="1">
        <v>0</v>
      </c>
    </row>
    <row r="42" spans="4:73" hidden="1" x14ac:dyDescent="0.25">
      <c r="D42" s="4"/>
      <c r="E42" s="5" t="str">
        <f t="shared" si="9"/>
        <v>G043</v>
      </c>
      <c r="F42" s="5" t="str">
        <f t="shared" si="10"/>
        <v>G043</v>
      </c>
      <c r="G42" s="5" t="str">
        <f t="shared" si="11"/>
        <v>Done</v>
      </c>
      <c r="H42" s="6" t="str">
        <f t="shared" si="12"/>
        <v>In Service</v>
      </c>
      <c r="I42" s="1" t="s">
        <v>173</v>
      </c>
      <c r="O42" s="1" t="str">
        <f t="shared" si="13"/>
        <v>ERIS</v>
      </c>
      <c r="Q42" s="1">
        <f t="shared" si="14"/>
        <v>37</v>
      </c>
      <c r="S42" s="1" t="str">
        <f t="shared" si="15"/>
        <v>Biomass</v>
      </c>
      <c r="T42" s="1" t="str">
        <f t="shared" si="16"/>
        <v>Ramsey County</v>
      </c>
      <c r="U42" s="1" t="str">
        <f t="shared" si="17"/>
        <v>MN</v>
      </c>
      <c r="AA42" s="1"/>
      <c r="AB42" s="1"/>
      <c r="AI42" s="5"/>
      <c r="AJ42" s="5"/>
      <c r="AK42" s="5"/>
      <c r="AL42" s="5"/>
      <c r="AM42" s="5"/>
      <c r="AN42" s="5"/>
      <c r="AO42" s="5"/>
      <c r="AP42" s="5"/>
      <c r="AQ42" s="5"/>
      <c r="AR42" s="5"/>
      <c r="AY42" s="1" t="s">
        <v>58</v>
      </c>
      <c r="AZ42" s="2">
        <v>36698</v>
      </c>
      <c r="BD42" s="1" t="s">
        <v>91</v>
      </c>
      <c r="BE42" s="1" t="s">
        <v>167</v>
      </c>
      <c r="BF42" s="1" t="s">
        <v>93</v>
      </c>
      <c r="BG42" s="1" t="s">
        <v>173</v>
      </c>
      <c r="BH42" s="1" t="s">
        <v>173</v>
      </c>
      <c r="BI42" s="1" t="s">
        <v>77</v>
      </c>
      <c r="BJ42" s="1" t="s">
        <v>62</v>
      </c>
      <c r="BK42" s="1" t="s">
        <v>174</v>
      </c>
      <c r="BL42" s="1">
        <v>37</v>
      </c>
      <c r="BM42" s="1">
        <v>37</v>
      </c>
      <c r="BN42" s="1" t="s">
        <v>156</v>
      </c>
      <c r="BP42" s="1" t="s">
        <v>65</v>
      </c>
      <c r="BQ42" s="2">
        <v>37773</v>
      </c>
      <c r="BR42" s="1">
        <v>0</v>
      </c>
      <c r="BS42" s="1">
        <v>0</v>
      </c>
      <c r="BT42" s="1">
        <v>0</v>
      </c>
      <c r="BU42" s="1">
        <v>0</v>
      </c>
    </row>
    <row r="43" spans="4:73" hidden="1" x14ac:dyDescent="0.25">
      <c r="D43" s="4"/>
      <c r="E43" s="5">
        <f t="shared" si="9"/>
        <v>0</v>
      </c>
      <c r="F43" s="5">
        <f t="shared" si="10"/>
        <v>0</v>
      </c>
      <c r="G43" s="5" t="str">
        <f t="shared" si="11"/>
        <v>Done</v>
      </c>
      <c r="H43" s="6" t="str">
        <f t="shared" si="12"/>
        <v>In Service</v>
      </c>
      <c r="I43" s="1" t="s">
        <v>175</v>
      </c>
      <c r="O43" s="1" t="str">
        <f t="shared" si="13"/>
        <v>ERIS</v>
      </c>
      <c r="Q43" s="1">
        <f t="shared" si="14"/>
        <v>600</v>
      </c>
      <c r="S43" s="1" t="str">
        <f t="shared" si="15"/>
        <v>Gas</v>
      </c>
      <c r="T43" s="1" t="str">
        <f t="shared" si="16"/>
        <v>Outagamie County</v>
      </c>
      <c r="U43" s="1" t="str">
        <f t="shared" si="17"/>
        <v>WI</v>
      </c>
      <c r="AA43" s="1"/>
      <c r="AB43" s="1"/>
      <c r="AI43" s="5"/>
      <c r="AJ43" s="5"/>
      <c r="AK43" s="5"/>
      <c r="AL43" s="5"/>
      <c r="AM43" s="5"/>
      <c r="AN43" s="5"/>
      <c r="AO43" s="5"/>
      <c r="AP43" s="5"/>
      <c r="AQ43" s="5"/>
      <c r="AR43" s="5"/>
      <c r="AY43" s="1" t="s">
        <v>58</v>
      </c>
      <c r="AZ43" s="2">
        <v>36705</v>
      </c>
      <c r="BD43" s="1" t="s">
        <v>176</v>
      </c>
      <c r="BE43" s="1" t="s">
        <v>137</v>
      </c>
      <c r="BF43" s="1" t="s">
        <v>76</v>
      </c>
      <c r="BI43" s="1" t="s">
        <v>77</v>
      </c>
      <c r="BJ43" s="1" t="s">
        <v>62</v>
      </c>
      <c r="BK43" s="1" t="s">
        <v>177</v>
      </c>
      <c r="BL43" s="1">
        <v>600</v>
      </c>
      <c r="BM43" s="1">
        <v>600</v>
      </c>
      <c r="BN43" s="1" t="s">
        <v>64</v>
      </c>
      <c r="BO43" s="1" t="s">
        <v>94</v>
      </c>
      <c r="BP43" s="1" t="s">
        <v>65</v>
      </c>
      <c r="BR43" s="1">
        <v>0</v>
      </c>
      <c r="BS43" s="1">
        <v>0</v>
      </c>
      <c r="BT43" s="1">
        <v>0</v>
      </c>
      <c r="BU43" s="1">
        <v>0</v>
      </c>
    </row>
    <row r="44" spans="4:73" hidden="1" x14ac:dyDescent="0.25">
      <c r="D44" s="4"/>
      <c r="E44" s="5">
        <f t="shared" si="9"/>
        <v>0</v>
      </c>
      <c r="F44" s="5">
        <f t="shared" si="10"/>
        <v>0</v>
      </c>
      <c r="G44" s="5" t="str">
        <f t="shared" si="11"/>
        <v>Withdrawn</v>
      </c>
      <c r="H44" s="6" t="str">
        <f t="shared" si="12"/>
        <v>Not Started</v>
      </c>
      <c r="I44" s="1" t="s">
        <v>178</v>
      </c>
      <c r="O44" s="1" t="str">
        <f t="shared" si="13"/>
        <v>ERIS</v>
      </c>
      <c r="Q44" s="1">
        <f t="shared" si="14"/>
        <v>100</v>
      </c>
      <c r="S44" s="1">
        <f t="shared" si="15"/>
        <v>0</v>
      </c>
      <c r="T44" s="1" t="str">
        <f t="shared" si="16"/>
        <v>Mower County</v>
      </c>
      <c r="U44" s="1" t="str">
        <f t="shared" si="17"/>
        <v>MN</v>
      </c>
      <c r="AA44" s="1"/>
      <c r="AB44" s="1"/>
      <c r="AI44" s="5"/>
      <c r="AJ44" s="5"/>
      <c r="AK44" s="5"/>
      <c r="AL44" s="5"/>
      <c r="AM44" s="5"/>
      <c r="AN44" s="5"/>
      <c r="AO44" s="5"/>
      <c r="AP44" s="5"/>
      <c r="AQ44" s="5"/>
      <c r="AR44" s="5"/>
      <c r="AY44" s="1" t="s">
        <v>73</v>
      </c>
      <c r="AZ44" s="2">
        <v>37487</v>
      </c>
      <c r="BA44" s="2">
        <v>37504</v>
      </c>
      <c r="BB44" s="2">
        <v>37504</v>
      </c>
      <c r="BD44" s="1" t="s">
        <v>91</v>
      </c>
      <c r="BE44" s="1" t="s">
        <v>179</v>
      </c>
      <c r="BF44" s="1" t="s">
        <v>93</v>
      </c>
      <c r="BJ44" s="1" t="s">
        <v>62</v>
      </c>
      <c r="BK44" s="1" t="s">
        <v>78</v>
      </c>
      <c r="BL44" s="1">
        <v>100</v>
      </c>
      <c r="BM44" s="1">
        <v>100</v>
      </c>
      <c r="BP44" s="1" t="s">
        <v>84</v>
      </c>
      <c r="BQ44" s="2">
        <v>37895</v>
      </c>
      <c r="BR44" s="1">
        <v>0</v>
      </c>
      <c r="BS44" s="1">
        <v>0</v>
      </c>
      <c r="BT44" s="1">
        <v>0</v>
      </c>
      <c r="BU44" s="1">
        <v>0</v>
      </c>
    </row>
    <row r="45" spans="4:73" hidden="1" x14ac:dyDescent="0.25">
      <c r="D45" s="4"/>
      <c r="E45" s="5" t="str">
        <f t="shared" si="9"/>
        <v>G046</v>
      </c>
      <c r="F45" s="5" t="str">
        <f t="shared" si="10"/>
        <v>G046</v>
      </c>
      <c r="G45" s="5" t="str">
        <f t="shared" si="11"/>
        <v>Done</v>
      </c>
      <c r="H45" s="6" t="str">
        <f t="shared" si="12"/>
        <v>In Service</v>
      </c>
      <c r="I45" s="1" t="s">
        <v>180</v>
      </c>
      <c r="O45" s="1" t="str">
        <f t="shared" si="13"/>
        <v>ERIS</v>
      </c>
      <c r="Q45" s="1">
        <f t="shared" si="14"/>
        <v>200</v>
      </c>
      <c r="S45" s="1" t="str">
        <f t="shared" si="15"/>
        <v>Wind</v>
      </c>
      <c r="T45" s="1" t="str">
        <f t="shared" si="16"/>
        <v>Worth County</v>
      </c>
      <c r="U45" s="1" t="str">
        <f t="shared" si="17"/>
        <v>IA</v>
      </c>
      <c r="AA45" s="1"/>
      <c r="AB45" s="1"/>
      <c r="AI45" s="5"/>
      <c r="AJ45" s="5"/>
      <c r="AK45" s="5"/>
      <c r="AL45" s="5"/>
      <c r="AM45" s="5"/>
      <c r="AN45" s="5"/>
      <c r="AO45" s="5"/>
      <c r="AP45" s="5"/>
      <c r="AQ45" s="5"/>
      <c r="AR45" s="5"/>
      <c r="AY45" s="1" t="s">
        <v>58</v>
      </c>
      <c r="AZ45" s="2">
        <v>36730</v>
      </c>
      <c r="BB45" s="2">
        <v>37949</v>
      </c>
      <c r="BD45" s="1" t="s">
        <v>87</v>
      </c>
      <c r="BE45" s="1" t="s">
        <v>181</v>
      </c>
      <c r="BF45" s="1" t="s">
        <v>89</v>
      </c>
      <c r="BG45" s="1" t="s">
        <v>180</v>
      </c>
      <c r="BH45" s="1" t="s">
        <v>180</v>
      </c>
      <c r="BI45" s="1" t="s">
        <v>77</v>
      </c>
      <c r="BJ45" s="1" t="s">
        <v>62</v>
      </c>
      <c r="BK45" s="1" t="s">
        <v>182</v>
      </c>
      <c r="BL45" s="1">
        <v>200</v>
      </c>
      <c r="BM45" s="1">
        <v>200</v>
      </c>
      <c r="BN45" s="1" t="s">
        <v>97</v>
      </c>
      <c r="BO45" s="1" t="s">
        <v>98</v>
      </c>
      <c r="BP45" s="1" t="s">
        <v>65</v>
      </c>
      <c r="BQ45" s="2">
        <v>37257</v>
      </c>
      <c r="BR45" s="1">
        <v>0</v>
      </c>
      <c r="BS45" s="1">
        <v>0</v>
      </c>
      <c r="BT45" s="1">
        <v>0</v>
      </c>
      <c r="BU45" s="1">
        <v>0</v>
      </c>
    </row>
    <row r="46" spans="4:73" hidden="1" x14ac:dyDescent="0.25">
      <c r="D46" s="4"/>
      <c r="E46" s="5">
        <f t="shared" si="9"/>
        <v>0</v>
      </c>
      <c r="F46" s="5">
        <f t="shared" si="10"/>
        <v>0</v>
      </c>
      <c r="G46" s="5" t="str">
        <f t="shared" si="11"/>
        <v>Withdrawn</v>
      </c>
      <c r="H46" s="6" t="str">
        <f t="shared" si="12"/>
        <v>Not Started</v>
      </c>
      <c r="I46" s="1" t="s">
        <v>183</v>
      </c>
      <c r="O46" s="1" t="str">
        <f t="shared" si="13"/>
        <v>ERIS</v>
      </c>
      <c r="Q46" s="1">
        <f t="shared" si="14"/>
        <v>630</v>
      </c>
      <c r="S46" s="1" t="str">
        <f t="shared" si="15"/>
        <v>Combined Cycle</v>
      </c>
      <c r="T46" s="1" t="str">
        <f t="shared" si="16"/>
        <v>Kent County</v>
      </c>
      <c r="U46" s="1" t="str">
        <f t="shared" si="17"/>
        <v>MI</v>
      </c>
      <c r="AA46" s="1"/>
      <c r="AB46" s="1"/>
      <c r="AI46" s="5"/>
      <c r="AJ46" s="5"/>
      <c r="AK46" s="5"/>
      <c r="AL46" s="5"/>
      <c r="AM46" s="5"/>
      <c r="AN46" s="5"/>
      <c r="AO46" s="5"/>
      <c r="AP46" s="5"/>
      <c r="AQ46" s="5"/>
      <c r="AR46" s="5"/>
      <c r="AY46" s="1" t="s">
        <v>73</v>
      </c>
      <c r="AZ46" s="2">
        <v>37229</v>
      </c>
      <c r="BA46" s="2">
        <v>37544</v>
      </c>
      <c r="BB46" s="2">
        <v>37544</v>
      </c>
      <c r="BD46" s="1" t="s">
        <v>139</v>
      </c>
      <c r="BE46" s="1" t="s">
        <v>184</v>
      </c>
      <c r="BF46" s="1" t="s">
        <v>130</v>
      </c>
      <c r="BJ46" s="1" t="s">
        <v>62</v>
      </c>
      <c r="BK46" s="1" t="s">
        <v>78</v>
      </c>
      <c r="BL46" s="1">
        <v>630</v>
      </c>
      <c r="BM46" s="1">
        <v>630</v>
      </c>
      <c r="BN46" s="1" t="s">
        <v>94</v>
      </c>
      <c r="BP46" s="1" t="s">
        <v>84</v>
      </c>
      <c r="BQ46" s="2">
        <v>39203</v>
      </c>
      <c r="BR46" s="1">
        <v>0</v>
      </c>
      <c r="BS46" s="1">
        <v>0</v>
      </c>
      <c r="BT46" s="1">
        <v>0</v>
      </c>
      <c r="BU46" s="1">
        <v>0</v>
      </c>
    </row>
    <row r="47" spans="4:73" hidden="1" x14ac:dyDescent="0.25">
      <c r="D47" s="4"/>
      <c r="E47" s="5">
        <f t="shared" si="9"/>
        <v>0</v>
      </c>
      <c r="F47" s="5">
        <f t="shared" si="10"/>
        <v>0</v>
      </c>
      <c r="G47" s="5" t="str">
        <f t="shared" si="11"/>
        <v>Withdrawn</v>
      </c>
      <c r="H47" s="6" t="str">
        <f t="shared" si="12"/>
        <v>Not Started</v>
      </c>
      <c r="I47" s="1" t="s">
        <v>185</v>
      </c>
      <c r="O47" s="1" t="str">
        <f t="shared" si="13"/>
        <v>ERIS</v>
      </c>
      <c r="Q47" s="1">
        <f t="shared" si="14"/>
        <v>750</v>
      </c>
      <c r="S47" s="1" t="str">
        <f t="shared" si="15"/>
        <v>Combined Cycle</v>
      </c>
      <c r="T47" s="1" t="str">
        <f t="shared" si="16"/>
        <v>Dakota County</v>
      </c>
      <c r="U47" s="1" t="str">
        <f t="shared" si="17"/>
        <v>MN</v>
      </c>
      <c r="AA47" s="1"/>
      <c r="AB47" s="1"/>
      <c r="AI47" s="5"/>
      <c r="AJ47" s="5"/>
      <c r="AK47" s="5"/>
      <c r="AL47" s="5"/>
      <c r="AM47" s="5"/>
      <c r="AN47" s="5"/>
      <c r="AO47" s="5"/>
      <c r="AP47" s="5"/>
      <c r="AQ47" s="5"/>
      <c r="AR47" s="5"/>
      <c r="AY47" s="1" t="s">
        <v>73</v>
      </c>
      <c r="AZ47" s="2">
        <v>37375</v>
      </c>
      <c r="BA47" s="2">
        <v>37557</v>
      </c>
      <c r="BB47" s="2">
        <v>37557</v>
      </c>
      <c r="BD47" s="1" t="s">
        <v>91</v>
      </c>
      <c r="BE47" s="1" t="s">
        <v>120</v>
      </c>
      <c r="BF47" s="1" t="s">
        <v>93</v>
      </c>
      <c r="BJ47" s="1" t="s">
        <v>62</v>
      </c>
      <c r="BK47" s="1" t="s">
        <v>78</v>
      </c>
      <c r="BL47" s="1">
        <v>750</v>
      </c>
      <c r="BM47" s="1">
        <v>750</v>
      </c>
      <c r="BN47" s="1" t="s">
        <v>94</v>
      </c>
      <c r="BP47" s="1" t="s">
        <v>84</v>
      </c>
      <c r="BQ47" s="2">
        <v>39052</v>
      </c>
      <c r="BR47" s="1">
        <v>0</v>
      </c>
      <c r="BS47" s="1">
        <v>0</v>
      </c>
      <c r="BT47" s="1">
        <v>0</v>
      </c>
      <c r="BU47" s="1">
        <v>0</v>
      </c>
    </row>
    <row r="48" spans="4:73" hidden="1" x14ac:dyDescent="0.25">
      <c r="D48" s="4"/>
      <c r="E48" s="5">
        <f t="shared" si="9"/>
        <v>0</v>
      </c>
      <c r="F48" s="5">
        <f t="shared" si="10"/>
        <v>0</v>
      </c>
      <c r="G48" s="5" t="str">
        <f t="shared" si="11"/>
        <v>Withdrawn</v>
      </c>
      <c r="H48" s="6" t="str">
        <f t="shared" si="12"/>
        <v>Not Started</v>
      </c>
      <c r="I48" s="1" t="s">
        <v>186</v>
      </c>
      <c r="O48" s="1" t="str">
        <f t="shared" si="13"/>
        <v>ERIS</v>
      </c>
      <c r="Q48" s="1">
        <f t="shared" si="14"/>
        <v>560</v>
      </c>
      <c r="S48" s="1" t="str">
        <f t="shared" si="15"/>
        <v>Gas</v>
      </c>
      <c r="T48" s="1" t="str">
        <f t="shared" si="16"/>
        <v>St. Clair County</v>
      </c>
      <c r="U48" s="1" t="str">
        <f t="shared" si="17"/>
        <v>MI</v>
      </c>
      <c r="AA48" s="1"/>
      <c r="AB48" s="1"/>
      <c r="AI48" s="5"/>
      <c r="AJ48" s="5"/>
      <c r="AK48" s="5"/>
      <c r="AL48" s="5"/>
      <c r="AM48" s="5"/>
      <c r="AN48" s="5"/>
      <c r="AO48" s="5"/>
      <c r="AP48" s="5"/>
      <c r="AQ48" s="5"/>
      <c r="AR48" s="5"/>
      <c r="AY48" s="1" t="s">
        <v>73</v>
      </c>
      <c r="AZ48" s="2">
        <v>37168</v>
      </c>
      <c r="BA48" s="2">
        <v>37564</v>
      </c>
      <c r="BB48" s="2">
        <v>37564</v>
      </c>
      <c r="BD48" s="1" t="s">
        <v>128</v>
      </c>
      <c r="BE48" s="1" t="s">
        <v>171</v>
      </c>
      <c r="BF48" s="1" t="s">
        <v>130</v>
      </c>
      <c r="BJ48" s="1" t="s">
        <v>62</v>
      </c>
      <c r="BK48" s="1" t="s">
        <v>78</v>
      </c>
      <c r="BL48" s="1">
        <v>560</v>
      </c>
      <c r="BM48" s="1">
        <v>560</v>
      </c>
      <c r="BN48" s="1" t="s">
        <v>64</v>
      </c>
      <c r="BP48" s="1" t="s">
        <v>84</v>
      </c>
      <c r="BQ48" s="2">
        <v>2004</v>
      </c>
      <c r="BR48" s="1">
        <v>0</v>
      </c>
      <c r="BS48" s="1">
        <v>0</v>
      </c>
      <c r="BT48" s="1">
        <v>0</v>
      </c>
      <c r="BU48" s="1">
        <v>0</v>
      </c>
    </row>
    <row r="49" spans="4:73" hidden="1" x14ac:dyDescent="0.25">
      <c r="D49" s="4"/>
      <c r="E49" s="5">
        <f t="shared" si="9"/>
        <v>0</v>
      </c>
      <c r="F49" s="5">
        <f t="shared" si="10"/>
        <v>0</v>
      </c>
      <c r="G49" s="5" t="str">
        <f t="shared" si="11"/>
        <v>Done</v>
      </c>
      <c r="H49" s="6" t="str">
        <f t="shared" si="12"/>
        <v>In Service</v>
      </c>
      <c r="I49" s="1" t="s">
        <v>187</v>
      </c>
      <c r="O49" s="1" t="str">
        <f t="shared" si="13"/>
        <v>ERIS</v>
      </c>
      <c r="Q49" s="1">
        <f t="shared" si="14"/>
        <v>1300</v>
      </c>
      <c r="S49" s="1" t="str">
        <f t="shared" si="15"/>
        <v>Coal</v>
      </c>
      <c r="T49" s="1" t="str">
        <f t="shared" si="16"/>
        <v>Milwaukee County</v>
      </c>
      <c r="U49" s="1" t="str">
        <f t="shared" si="17"/>
        <v>WI</v>
      </c>
      <c r="AA49" s="1"/>
      <c r="AB49" s="1"/>
      <c r="AI49" s="5"/>
      <c r="AJ49" s="5"/>
      <c r="AK49" s="5"/>
      <c r="AL49" s="5"/>
      <c r="AM49" s="5"/>
      <c r="AN49" s="5"/>
      <c r="AO49" s="5"/>
      <c r="AP49" s="5"/>
      <c r="AQ49" s="5"/>
      <c r="AR49" s="5"/>
      <c r="AY49" s="1" t="s">
        <v>58</v>
      </c>
      <c r="AZ49" s="2">
        <v>36760</v>
      </c>
      <c r="BD49" s="1" t="s">
        <v>176</v>
      </c>
      <c r="BE49" s="1" t="s">
        <v>188</v>
      </c>
      <c r="BF49" s="1" t="s">
        <v>76</v>
      </c>
      <c r="BI49" s="1" t="s">
        <v>77</v>
      </c>
      <c r="BJ49" s="1" t="s">
        <v>62</v>
      </c>
      <c r="BK49" s="1" t="s">
        <v>189</v>
      </c>
      <c r="BL49" s="1">
        <v>1300</v>
      </c>
      <c r="BM49" s="1">
        <v>1300</v>
      </c>
      <c r="BN49" s="1" t="s">
        <v>83</v>
      </c>
      <c r="BO49" s="1" t="s">
        <v>94</v>
      </c>
      <c r="BP49" s="1" t="s">
        <v>65</v>
      </c>
      <c r="BQ49" s="2">
        <v>37622</v>
      </c>
      <c r="BR49" s="1">
        <v>0</v>
      </c>
      <c r="BS49" s="1">
        <v>0</v>
      </c>
      <c r="BT49" s="1">
        <v>0</v>
      </c>
      <c r="BU49" s="1">
        <v>0</v>
      </c>
    </row>
    <row r="50" spans="4:73" hidden="1" x14ac:dyDescent="0.25">
      <c r="D50" s="4"/>
      <c r="E50" s="5">
        <f t="shared" si="9"/>
        <v>0</v>
      </c>
      <c r="F50" s="5">
        <f t="shared" si="10"/>
        <v>0</v>
      </c>
      <c r="G50" s="5" t="str">
        <f t="shared" si="11"/>
        <v>Withdrawn</v>
      </c>
      <c r="H50" s="6" t="str">
        <f t="shared" si="12"/>
        <v>Not Started</v>
      </c>
      <c r="I50" s="1" t="s">
        <v>190</v>
      </c>
      <c r="O50" s="1" t="str">
        <f t="shared" si="13"/>
        <v>ERIS</v>
      </c>
      <c r="Q50" s="1">
        <f t="shared" si="14"/>
        <v>200</v>
      </c>
      <c r="S50" s="1" t="str">
        <f t="shared" si="15"/>
        <v>Wind</v>
      </c>
      <c r="T50" s="1" t="str">
        <f t="shared" si="16"/>
        <v>Murray County</v>
      </c>
      <c r="U50" s="1" t="str">
        <f t="shared" si="17"/>
        <v>MN</v>
      </c>
      <c r="AA50" s="1"/>
      <c r="AB50" s="1"/>
      <c r="AI50" s="5"/>
      <c r="AJ50" s="5"/>
      <c r="AK50" s="5"/>
      <c r="AL50" s="5"/>
      <c r="AM50" s="5"/>
      <c r="AN50" s="5"/>
      <c r="AO50" s="5"/>
      <c r="AP50" s="5"/>
      <c r="AQ50" s="5"/>
      <c r="AR50" s="5"/>
      <c r="AY50" s="1" t="s">
        <v>73</v>
      </c>
      <c r="AZ50" s="2">
        <v>37329</v>
      </c>
      <c r="BA50" s="2">
        <v>37566</v>
      </c>
      <c r="BB50" s="2">
        <v>37566</v>
      </c>
      <c r="BD50" s="1" t="s">
        <v>87</v>
      </c>
      <c r="BE50" s="1" t="s">
        <v>162</v>
      </c>
      <c r="BF50" s="1" t="s">
        <v>93</v>
      </c>
      <c r="BJ50" s="1" t="s">
        <v>62</v>
      </c>
      <c r="BK50" s="1" t="s">
        <v>78</v>
      </c>
      <c r="BL50" s="1">
        <v>200</v>
      </c>
      <c r="BM50" s="1">
        <v>200</v>
      </c>
      <c r="BN50" s="1" t="s">
        <v>97</v>
      </c>
      <c r="BO50" s="1" t="s">
        <v>98</v>
      </c>
      <c r="BP50" s="1" t="s">
        <v>84</v>
      </c>
      <c r="BQ50" s="2">
        <v>38139</v>
      </c>
      <c r="BR50" s="1">
        <v>0</v>
      </c>
      <c r="BS50" s="1">
        <v>0</v>
      </c>
      <c r="BT50" s="1">
        <v>0</v>
      </c>
      <c r="BU50" s="1">
        <v>0</v>
      </c>
    </row>
    <row r="51" spans="4:73" hidden="1" x14ac:dyDescent="0.25">
      <c r="D51" s="4"/>
      <c r="E51" s="5">
        <f t="shared" si="9"/>
        <v>0</v>
      </c>
      <c r="F51" s="5">
        <f t="shared" si="10"/>
        <v>0</v>
      </c>
      <c r="G51" s="5" t="str">
        <f t="shared" si="11"/>
        <v>Withdrawn</v>
      </c>
      <c r="H51" s="6" t="str">
        <f t="shared" si="12"/>
        <v>Not Started</v>
      </c>
      <c r="I51" s="1" t="s">
        <v>191</v>
      </c>
      <c r="O51" s="1" t="str">
        <f t="shared" si="13"/>
        <v>ERIS</v>
      </c>
      <c r="Q51" s="1">
        <f t="shared" si="14"/>
        <v>180</v>
      </c>
      <c r="S51" s="1" t="str">
        <f t="shared" si="15"/>
        <v>Wind</v>
      </c>
      <c r="T51" s="1" t="str">
        <f t="shared" si="16"/>
        <v>Dickey County</v>
      </c>
      <c r="U51" s="1" t="str">
        <f t="shared" si="17"/>
        <v>ND</v>
      </c>
      <c r="AA51" s="1"/>
      <c r="AB51" s="1"/>
      <c r="AI51" s="5"/>
      <c r="AJ51" s="5"/>
      <c r="AK51" s="5"/>
      <c r="AL51" s="5"/>
      <c r="AM51" s="5"/>
      <c r="AN51" s="5"/>
      <c r="AO51" s="5"/>
      <c r="AP51" s="5"/>
      <c r="AQ51" s="5"/>
      <c r="AR51" s="5"/>
      <c r="AY51" s="1" t="s">
        <v>73</v>
      </c>
      <c r="AZ51" s="2">
        <v>37362</v>
      </c>
      <c r="BA51" s="2">
        <v>37573</v>
      </c>
      <c r="BB51" s="2">
        <v>37573</v>
      </c>
      <c r="BD51" s="1" t="s">
        <v>192</v>
      </c>
      <c r="BE51" s="1" t="s">
        <v>193</v>
      </c>
      <c r="BF51" s="1" t="s">
        <v>194</v>
      </c>
      <c r="BJ51" s="1" t="s">
        <v>62</v>
      </c>
      <c r="BK51" s="1" t="s">
        <v>78</v>
      </c>
      <c r="BL51" s="1">
        <v>180</v>
      </c>
      <c r="BM51" s="1">
        <v>180</v>
      </c>
      <c r="BN51" s="1" t="s">
        <v>97</v>
      </c>
      <c r="BO51" s="1" t="s">
        <v>98</v>
      </c>
      <c r="BP51" s="1" t="s">
        <v>84</v>
      </c>
      <c r="BQ51" s="2">
        <v>38504</v>
      </c>
      <c r="BR51" s="1">
        <v>0</v>
      </c>
      <c r="BS51" s="1">
        <v>0</v>
      </c>
      <c r="BT51" s="1">
        <v>0</v>
      </c>
      <c r="BU51" s="1">
        <v>0</v>
      </c>
    </row>
    <row r="52" spans="4:73" hidden="1" x14ac:dyDescent="0.25">
      <c r="D52" s="4"/>
      <c r="E52" s="5">
        <f t="shared" si="9"/>
        <v>0</v>
      </c>
      <c r="F52" s="5">
        <f t="shared" si="10"/>
        <v>0</v>
      </c>
      <c r="G52" s="5" t="str">
        <f t="shared" si="11"/>
        <v>Withdrawn</v>
      </c>
      <c r="H52" s="6" t="str">
        <f t="shared" si="12"/>
        <v>Not Started</v>
      </c>
      <c r="I52" s="1" t="s">
        <v>195</v>
      </c>
      <c r="O52" s="1" t="str">
        <f t="shared" si="13"/>
        <v>ERIS</v>
      </c>
      <c r="Q52" s="1">
        <f t="shared" si="14"/>
        <v>30</v>
      </c>
      <c r="S52" s="1" t="str">
        <f t="shared" si="15"/>
        <v>Wind</v>
      </c>
      <c r="T52" s="1" t="str">
        <f t="shared" si="16"/>
        <v>Oceana County</v>
      </c>
      <c r="U52" s="1" t="str">
        <f t="shared" si="17"/>
        <v>MI</v>
      </c>
      <c r="AA52" s="1"/>
      <c r="AB52" s="1"/>
      <c r="AI52" s="5"/>
      <c r="AJ52" s="5"/>
      <c r="AK52" s="5"/>
      <c r="AL52" s="5"/>
      <c r="AM52" s="5"/>
      <c r="AN52" s="5"/>
      <c r="AO52" s="5"/>
      <c r="AP52" s="5"/>
      <c r="AQ52" s="5"/>
      <c r="AR52" s="5"/>
      <c r="AY52" s="1" t="s">
        <v>73</v>
      </c>
      <c r="AZ52" s="2">
        <v>37370</v>
      </c>
      <c r="BA52" s="2">
        <v>37573</v>
      </c>
      <c r="BB52" s="2">
        <v>37573</v>
      </c>
      <c r="BD52" s="1" t="s">
        <v>139</v>
      </c>
      <c r="BE52" s="1" t="s">
        <v>140</v>
      </c>
      <c r="BF52" s="1" t="s">
        <v>130</v>
      </c>
      <c r="BJ52" s="1" t="s">
        <v>62</v>
      </c>
      <c r="BK52" s="1" t="s">
        <v>78</v>
      </c>
      <c r="BL52" s="1">
        <v>30</v>
      </c>
      <c r="BM52" s="1">
        <v>30</v>
      </c>
      <c r="BN52" s="1" t="s">
        <v>97</v>
      </c>
      <c r="BO52" s="1" t="s">
        <v>98</v>
      </c>
      <c r="BP52" s="1" t="s">
        <v>84</v>
      </c>
      <c r="BQ52" s="2">
        <v>38504</v>
      </c>
      <c r="BR52" s="1">
        <v>0</v>
      </c>
      <c r="BS52" s="1">
        <v>0</v>
      </c>
      <c r="BT52" s="1">
        <v>0</v>
      </c>
      <c r="BU52" s="1">
        <v>0</v>
      </c>
    </row>
    <row r="53" spans="4:73" hidden="1" x14ac:dyDescent="0.25">
      <c r="D53" s="4"/>
      <c r="E53" s="5">
        <f t="shared" si="9"/>
        <v>0</v>
      </c>
      <c r="F53" s="5">
        <f t="shared" si="10"/>
        <v>0</v>
      </c>
      <c r="G53" s="5" t="str">
        <f t="shared" si="11"/>
        <v>Withdrawn</v>
      </c>
      <c r="H53" s="6" t="str">
        <f t="shared" si="12"/>
        <v>Not Started</v>
      </c>
      <c r="I53" s="1" t="s">
        <v>196</v>
      </c>
      <c r="O53" s="1" t="str">
        <f t="shared" si="13"/>
        <v>ERIS</v>
      </c>
      <c r="Q53" s="1">
        <f t="shared" si="14"/>
        <v>83</v>
      </c>
      <c r="S53" s="1">
        <f t="shared" si="15"/>
        <v>0</v>
      </c>
      <c r="T53" s="1" t="str">
        <f t="shared" si="16"/>
        <v>Gibson County</v>
      </c>
      <c r="U53" s="1" t="str">
        <f t="shared" si="17"/>
        <v>IN</v>
      </c>
      <c r="AA53" s="1"/>
      <c r="AB53" s="1"/>
      <c r="AI53" s="5"/>
      <c r="AJ53" s="5"/>
      <c r="AK53" s="5"/>
      <c r="AL53" s="5"/>
      <c r="AM53" s="5"/>
      <c r="AN53" s="5"/>
      <c r="AO53" s="5"/>
      <c r="AP53" s="5"/>
      <c r="AQ53" s="5"/>
      <c r="AR53" s="5"/>
      <c r="AY53" s="1" t="s">
        <v>73</v>
      </c>
      <c r="AZ53" s="2">
        <v>37522</v>
      </c>
      <c r="BA53" s="2">
        <v>37594</v>
      </c>
      <c r="BB53" s="2">
        <v>37594</v>
      </c>
      <c r="BD53" s="1" t="s">
        <v>197</v>
      </c>
      <c r="BE53" s="1" t="s">
        <v>198</v>
      </c>
      <c r="BF53" s="1" t="s">
        <v>103</v>
      </c>
      <c r="BJ53" s="1" t="s">
        <v>62</v>
      </c>
      <c r="BK53" s="1" t="s">
        <v>78</v>
      </c>
      <c r="BL53" s="1">
        <v>83</v>
      </c>
      <c r="BM53" s="1">
        <v>83</v>
      </c>
      <c r="BP53" s="1" t="s">
        <v>84</v>
      </c>
      <c r="BQ53" s="2">
        <v>38504</v>
      </c>
      <c r="BR53" s="1">
        <v>0</v>
      </c>
      <c r="BS53" s="1">
        <v>0</v>
      </c>
      <c r="BT53" s="1">
        <v>0</v>
      </c>
      <c r="BU53" s="1">
        <v>0</v>
      </c>
    </row>
    <row r="54" spans="4:73" hidden="1" x14ac:dyDescent="0.25">
      <c r="D54" s="4"/>
      <c r="E54" s="5">
        <f t="shared" si="9"/>
        <v>0</v>
      </c>
      <c r="F54" s="5">
        <f t="shared" si="10"/>
        <v>0</v>
      </c>
      <c r="G54" s="5" t="str">
        <f t="shared" si="11"/>
        <v>Done</v>
      </c>
      <c r="H54" s="6" t="str">
        <f t="shared" si="12"/>
        <v>In Service</v>
      </c>
      <c r="I54" s="1" t="s">
        <v>199</v>
      </c>
      <c r="O54" s="1" t="str">
        <f t="shared" si="13"/>
        <v>ERIS</v>
      </c>
      <c r="Q54" s="1">
        <f t="shared" si="14"/>
        <v>80</v>
      </c>
      <c r="S54" s="1" t="str">
        <f t="shared" si="15"/>
        <v>Wind</v>
      </c>
      <c r="T54" s="1" t="str">
        <f t="shared" si="16"/>
        <v>Hancock County</v>
      </c>
      <c r="U54" s="1" t="str">
        <f t="shared" si="17"/>
        <v>IA</v>
      </c>
      <c r="AA54" s="1"/>
      <c r="AB54" s="1"/>
      <c r="AI54" s="5"/>
      <c r="AJ54" s="5"/>
      <c r="AK54" s="5"/>
      <c r="AL54" s="5"/>
      <c r="AM54" s="5"/>
      <c r="AN54" s="5"/>
      <c r="AO54" s="5"/>
      <c r="AP54" s="5"/>
      <c r="AQ54" s="5"/>
      <c r="AR54" s="5"/>
      <c r="AY54" s="1" t="s">
        <v>58</v>
      </c>
      <c r="AZ54" s="2">
        <v>36770</v>
      </c>
      <c r="BD54" s="1" t="s">
        <v>87</v>
      </c>
      <c r="BE54" s="1" t="s">
        <v>148</v>
      </c>
      <c r="BF54" s="1" t="s">
        <v>89</v>
      </c>
      <c r="BJ54" s="1" t="s">
        <v>62</v>
      </c>
      <c r="BK54" s="1" t="s">
        <v>200</v>
      </c>
      <c r="BL54" s="1">
        <v>80</v>
      </c>
      <c r="BM54" s="1">
        <v>80</v>
      </c>
      <c r="BN54" s="1" t="s">
        <v>97</v>
      </c>
      <c r="BO54" s="1" t="s">
        <v>98</v>
      </c>
      <c r="BP54" s="1" t="s">
        <v>65</v>
      </c>
      <c r="BQ54" s="2">
        <v>38139</v>
      </c>
      <c r="BR54" s="1">
        <v>0</v>
      </c>
      <c r="BS54" s="1">
        <v>0</v>
      </c>
      <c r="BT54" s="1">
        <v>0</v>
      </c>
      <c r="BU54" s="1">
        <v>0</v>
      </c>
    </row>
    <row r="55" spans="4:73" hidden="1" x14ac:dyDescent="0.25">
      <c r="D55" s="4"/>
      <c r="E55" s="5">
        <f t="shared" si="9"/>
        <v>0</v>
      </c>
      <c r="F55" s="5">
        <f t="shared" si="10"/>
        <v>0</v>
      </c>
      <c r="G55" s="5" t="str">
        <f t="shared" si="11"/>
        <v>Done</v>
      </c>
      <c r="H55" s="6" t="str">
        <f t="shared" si="12"/>
        <v>In Service</v>
      </c>
      <c r="I55" s="1" t="s">
        <v>201</v>
      </c>
      <c r="O55" s="1" t="str">
        <f t="shared" si="13"/>
        <v>ERIS</v>
      </c>
      <c r="Q55" s="1">
        <f t="shared" si="14"/>
        <v>80</v>
      </c>
      <c r="S55" s="1" t="str">
        <f t="shared" si="15"/>
        <v>Wind</v>
      </c>
      <c r="T55" s="1" t="str">
        <f t="shared" si="16"/>
        <v>Murray County</v>
      </c>
      <c r="U55" s="1" t="str">
        <f t="shared" si="17"/>
        <v>MN</v>
      </c>
      <c r="AA55" s="1"/>
      <c r="AB55" s="1"/>
      <c r="AI55" s="5"/>
      <c r="AJ55" s="5"/>
      <c r="AK55" s="5"/>
      <c r="AL55" s="5"/>
      <c r="AM55" s="5"/>
      <c r="AN55" s="5"/>
      <c r="AO55" s="5"/>
      <c r="AP55" s="5"/>
      <c r="AQ55" s="5"/>
      <c r="AR55" s="5"/>
      <c r="AY55" s="1" t="s">
        <v>58</v>
      </c>
      <c r="AZ55" s="2">
        <v>36777</v>
      </c>
      <c r="BB55" s="2">
        <v>37939</v>
      </c>
      <c r="BD55" s="1" t="s">
        <v>91</v>
      </c>
      <c r="BE55" s="1" t="s">
        <v>162</v>
      </c>
      <c r="BF55" s="1" t="s">
        <v>93</v>
      </c>
      <c r="BJ55" s="1" t="s">
        <v>62</v>
      </c>
      <c r="BK55" s="1" t="s">
        <v>78</v>
      </c>
      <c r="BL55" s="1">
        <v>80</v>
      </c>
      <c r="BM55" s="1">
        <v>80</v>
      </c>
      <c r="BN55" s="1" t="s">
        <v>97</v>
      </c>
      <c r="BO55" s="1" t="s">
        <v>98</v>
      </c>
      <c r="BP55" s="1" t="s">
        <v>65</v>
      </c>
      <c r="BQ55" s="2">
        <v>2000</v>
      </c>
      <c r="BR55" s="1">
        <v>0</v>
      </c>
      <c r="BS55" s="1">
        <v>0</v>
      </c>
      <c r="BT55" s="1">
        <v>0</v>
      </c>
      <c r="BU55" s="1">
        <v>0</v>
      </c>
    </row>
    <row r="56" spans="4:73" hidden="1" x14ac:dyDescent="0.25">
      <c r="D56" s="4"/>
      <c r="E56" s="5">
        <f t="shared" si="9"/>
        <v>0</v>
      </c>
      <c r="F56" s="5">
        <f t="shared" si="10"/>
        <v>0</v>
      </c>
      <c r="G56" s="5" t="str">
        <f t="shared" si="11"/>
        <v>Done</v>
      </c>
      <c r="H56" s="6" t="str">
        <f t="shared" si="12"/>
        <v>In Service</v>
      </c>
      <c r="I56" s="1" t="s">
        <v>202</v>
      </c>
      <c r="O56" s="1" t="str">
        <f t="shared" si="13"/>
        <v>ERIS</v>
      </c>
      <c r="Q56" s="1">
        <f t="shared" si="14"/>
        <v>3</v>
      </c>
      <c r="S56" s="1" t="str">
        <f t="shared" si="15"/>
        <v>Diesel</v>
      </c>
      <c r="T56" s="1" t="str">
        <f t="shared" si="16"/>
        <v>Grant County</v>
      </c>
      <c r="U56" s="1" t="str">
        <f t="shared" si="17"/>
        <v>SD</v>
      </c>
      <c r="AA56" s="1"/>
      <c r="AB56" s="1"/>
      <c r="AI56" s="5"/>
      <c r="AJ56" s="5"/>
      <c r="AK56" s="5"/>
      <c r="AL56" s="5"/>
      <c r="AM56" s="5"/>
      <c r="AN56" s="5"/>
      <c r="AO56" s="5"/>
      <c r="AP56" s="5"/>
      <c r="AQ56" s="5"/>
      <c r="AR56" s="5"/>
      <c r="AY56" s="1" t="s">
        <v>58</v>
      </c>
      <c r="AZ56" s="2">
        <v>36777</v>
      </c>
      <c r="BD56" s="1" t="s">
        <v>203</v>
      </c>
      <c r="BE56" s="1" t="s">
        <v>204</v>
      </c>
      <c r="BF56" s="1" t="s">
        <v>205</v>
      </c>
      <c r="BJ56" s="1" t="s">
        <v>62</v>
      </c>
      <c r="BK56" s="1" t="s">
        <v>206</v>
      </c>
      <c r="BL56" s="1">
        <v>3</v>
      </c>
      <c r="BM56" s="1">
        <v>3</v>
      </c>
      <c r="BN56" s="1" t="s">
        <v>207</v>
      </c>
      <c r="BO56" s="1" t="s">
        <v>208</v>
      </c>
      <c r="BP56" s="1" t="s">
        <v>65</v>
      </c>
      <c r="BQ56" s="2">
        <v>36982</v>
      </c>
      <c r="BR56" s="1">
        <v>0</v>
      </c>
      <c r="BS56" s="1">
        <v>0</v>
      </c>
      <c r="BT56" s="1">
        <v>0</v>
      </c>
      <c r="BU56" s="1">
        <v>0</v>
      </c>
    </row>
    <row r="57" spans="4:73" hidden="1" x14ac:dyDescent="0.25">
      <c r="D57" s="4"/>
      <c r="E57" s="5">
        <f t="shared" si="9"/>
        <v>0</v>
      </c>
      <c r="F57" s="5">
        <f t="shared" si="10"/>
        <v>0</v>
      </c>
      <c r="G57" s="5" t="str">
        <f t="shared" si="11"/>
        <v>Done</v>
      </c>
      <c r="H57" s="6" t="str">
        <f t="shared" si="12"/>
        <v>In Service</v>
      </c>
      <c r="I57" s="1" t="s">
        <v>209</v>
      </c>
      <c r="O57" s="1" t="str">
        <f t="shared" si="13"/>
        <v>ERIS</v>
      </c>
      <c r="Q57" s="1">
        <f t="shared" si="14"/>
        <v>50</v>
      </c>
      <c r="S57" s="1" t="str">
        <f t="shared" si="15"/>
        <v>Gas</v>
      </c>
      <c r="T57" s="1" t="str">
        <f t="shared" si="16"/>
        <v>Beltrami County</v>
      </c>
      <c r="U57" s="1" t="str">
        <f t="shared" si="17"/>
        <v>MN</v>
      </c>
      <c r="AA57" s="1"/>
      <c r="AB57" s="1"/>
      <c r="AI57" s="5"/>
      <c r="AJ57" s="5"/>
      <c r="AK57" s="5"/>
      <c r="AL57" s="5"/>
      <c r="AM57" s="5"/>
      <c r="AN57" s="5"/>
      <c r="AO57" s="5"/>
      <c r="AP57" s="5"/>
      <c r="AQ57" s="5"/>
      <c r="AR57" s="5"/>
      <c r="AY57" s="1" t="s">
        <v>58</v>
      </c>
      <c r="AZ57" s="2">
        <v>36777</v>
      </c>
      <c r="BB57" s="2">
        <v>37708</v>
      </c>
      <c r="BC57" s="2">
        <v>37712</v>
      </c>
      <c r="BD57" s="1" t="s">
        <v>203</v>
      </c>
      <c r="BE57" s="1" t="s">
        <v>210</v>
      </c>
      <c r="BF57" s="1" t="s">
        <v>93</v>
      </c>
      <c r="BI57" s="1" t="s">
        <v>143</v>
      </c>
      <c r="BJ57" s="1" t="s">
        <v>62</v>
      </c>
      <c r="BK57" s="1" t="s">
        <v>211</v>
      </c>
      <c r="BL57" s="1">
        <v>50</v>
      </c>
      <c r="BM57" s="1">
        <v>50</v>
      </c>
      <c r="BN57" s="1" t="s">
        <v>64</v>
      </c>
      <c r="BO57" s="1" t="s">
        <v>172</v>
      </c>
      <c r="BP57" s="1" t="s">
        <v>65</v>
      </c>
      <c r="BR57" s="1">
        <v>0</v>
      </c>
      <c r="BS57" s="1">
        <v>0</v>
      </c>
      <c r="BT57" s="1">
        <v>0</v>
      </c>
      <c r="BU57" s="1">
        <v>0</v>
      </c>
    </row>
    <row r="58" spans="4:73" hidden="1" x14ac:dyDescent="0.25">
      <c r="D58" s="4"/>
      <c r="E58" s="5">
        <f t="shared" si="9"/>
        <v>0</v>
      </c>
      <c r="F58" s="5">
        <f t="shared" si="10"/>
        <v>0</v>
      </c>
      <c r="G58" s="5" t="str">
        <f t="shared" si="11"/>
        <v>Done</v>
      </c>
      <c r="H58" s="6" t="str">
        <f t="shared" si="12"/>
        <v>In Service</v>
      </c>
      <c r="I58" s="1" t="s">
        <v>212</v>
      </c>
      <c r="O58" s="1" t="str">
        <f t="shared" si="13"/>
        <v>ERIS</v>
      </c>
      <c r="Q58" s="1">
        <f t="shared" si="14"/>
        <v>100</v>
      </c>
      <c r="S58" s="1" t="str">
        <f t="shared" si="15"/>
        <v>Wind</v>
      </c>
      <c r="T58" s="1" t="str">
        <f t="shared" si="16"/>
        <v>Murray County</v>
      </c>
      <c r="U58" s="1" t="str">
        <f t="shared" si="17"/>
        <v>MN</v>
      </c>
      <c r="AA58" s="1"/>
      <c r="AB58" s="1"/>
      <c r="AI58" s="5"/>
      <c r="AJ58" s="5"/>
      <c r="AK58" s="5"/>
      <c r="AL58" s="5"/>
      <c r="AM58" s="5"/>
      <c r="AN58" s="5"/>
      <c r="AO58" s="5"/>
      <c r="AP58" s="5"/>
      <c r="AQ58" s="5"/>
      <c r="AR58" s="5"/>
      <c r="AY58" s="1" t="s">
        <v>58</v>
      </c>
      <c r="AZ58" s="2">
        <v>36787</v>
      </c>
      <c r="BB58" s="2">
        <v>39293</v>
      </c>
      <c r="BD58" s="1" t="s">
        <v>91</v>
      </c>
      <c r="BE58" s="1" t="s">
        <v>162</v>
      </c>
      <c r="BF58" s="1" t="s">
        <v>93</v>
      </c>
      <c r="BI58" s="1" t="s">
        <v>143</v>
      </c>
      <c r="BJ58" s="1" t="s">
        <v>62</v>
      </c>
      <c r="BK58" s="1" t="s">
        <v>163</v>
      </c>
      <c r="BL58" s="1">
        <v>100</v>
      </c>
      <c r="BM58" s="1">
        <v>100</v>
      </c>
      <c r="BN58" s="1" t="s">
        <v>97</v>
      </c>
      <c r="BO58" s="1" t="s">
        <v>98</v>
      </c>
      <c r="BP58" s="1" t="s">
        <v>65</v>
      </c>
      <c r="BQ58" s="2">
        <v>36923</v>
      </c>
      <c r="BR58" s="1">
        <v>0</v>
      </c>
      <c r="BS58" s="1">
        <v>0</v>
      </c>
      <c r="BT58" s="1">
        <v>0</v>
      </c>
      <c r="BU58" s="1">
        <v>0</v>
      </c>
    </row>
    <row r="59" spans="4:73" hidden="1" x14ac:dyDescent="0.25">
      <c r="D59" s="4"/>
      <c r="E59" s="5">
        <f t="shared" si="9"/>
        <v>0</v>
      </c>
      <c r="F59" s="5">
        <f t="shared" si="10"/>
        <v>0</v>
      </c>
      <c r="G59" s="5" t="str">
        <f t="shared" si="11"/>
        <v>Withdrawn</v>
      </c>
      <c r="H59" s="6" t="str">
        <f t="shared" si="12"/>
        <v>Withdrawn</v>
      </c>
      <c r="I59" s="1" t="s">
        <v>213</v>
      </c>
      <c r="O59" s="1" t="str">
        <f t="shared" si="13"/>
        <v>ERIS</v>
      </c>
      <c r="Q59" s="1">
        <f t="shared" si="14"/>
        <v>330</v>
      </c>
      <c r="S59" s="1">
        <f t="shared" si="15"/>
        <v>0</v>
      </c>
      <c r="T59" s="1" t="str">
        <f t="shared" si="16"/>
        <v>Rock County</v>
      </c>
      <c r="U59" s="1" t="str">
        <f t="shared" si="17"/>
        <v>WI</v>
      </c>
      <c r="AA59" s="1"/>
      <c r="AB59" s="1"/>
      <c r="AI59" s="5"/>
      <c r="AJ59" s="5"/>
      <c r="AK59" s="5"/>
      <c r="AL59" s="5"/>
      <c r="AM59" s="5"/>
      <c r="AN59" s="5"/>
      <c r="AO59" s="5"/>
      <c r="AP59" s="5"/>
      <c r="AQ59" s="5"/>
      <c r="AR59" s="5"/>
      <c r="AY59" s="1" t="s">
        <v>73</v>
      </c>
      <c r="AZ59" s="2">
        <v>36714</v>
      </c>
      <c r="BA59" s="2">
        <v>37607</v>
      </c>
      <c r="BB59" s="2">
        <v>37607</v>
      </c>
      <c r="BD59" s="1" t="s">
        <v>74</v>
      </c>
      <c r="BE59" s="1" t="s">
        <v>158</v>
      </c>
      <c r="BF59" s="1" t="s">
        <v>76</v>
      </c>
      <c r="BI59" s="1" t="s">
        <v>77</v>
      </c>
      <c r="BJ59" s="1" t="s">
        <v>62</v>
      </c>
      <c r="BK59" s="1" t="s">
        <v>78</v>
      </c>
      <c r="BL59" s="1">
        <v>330</v>
      </c>
      <c r="BM59" s="1">
        <v>330</v>
      </c>
      <c r="BP59" s="1" t="s">
        <v>73</v>
      </c>
      <c r="BR59" s="1">
        <v>0</v>
      </c>
      <c r="BS59" s="1">
        <v>0</v>
      </c>
      <c r="BT59" s="1">
        <v>0</v>
      </c>
      <c r="BU59" s="1">
        <v>0</v>
      </c>
    </row>
    <row r="60" spans="4:73" hidden="1" x14ac:dyDescent="0.25">
      <c r="D60" s="4"/>
      <c r="E60" s="5">
        <f t="shared" si="9"/>
        <v>0</v>
      </c>
      <c r="F60" s="5">
        <f t="shared" si="10"/>
        <v>0</v>
      </c>
      <c r="G60" s="5" t="str">
        <f t="shared" si="11"/>
        <v>Withdrawn</v>
      </c>
      <c r="H60" s="6" t="str">
        <f t="shared" si="12"/>
        <v>Not Started</v>
      </c>
      <c r="I60" s="1" t="s">
        <v>214</v>
      </c>
      <c r="O60" s="1" t="str">
        <f t="shared" si="13"/>
        <v>ERIS</v>
      </c>
      <c r="Q60" s="1">
        <f t="shared" si="14"/>
        <v>500</v>
      </c>
      <c r="S60" s="1">
        <f t="shared" si="15"/>
        <v>0</v>
      </c>
      <c r="T60" s="1" t="str">
        <f t="shared" si="16"/>
        <v>Lawrence County</v>
      </c>
      <c r="U60" s="1" t="str">
        <f t="shared" si="17"/>
        <v>IN</v>
      </c>
      <c r="AA60" s="1"/>
      <c r="AB60" s="1"/>
      <c r="AI60" s="5"/>
      <c r="AJ60" s="5"/>
      <c r="AK60" s="5"/>
      <c r="AL60" s="5"/>
      <c r="AM60" s="5"/>
      <c r="AN60" s="5"/>
      <c r="AO60" s="5"/>
      <c r="AP60" s="5"/>
      <c r="AQ60" s="5"/>
      <c r="AR60" s="5"/>
      <c r="AY60" s="1" t="s">
        <v>73</v>
      </c>
      <c r="AZ60" s="2">
        <v>36556</v>
      </c>
      <c r="BA60" s="2">
        <v>37620</v>
      </c>
      <c r="BB60" s="2">
        <v>37620</v>
      </c>
      <c r="BD60" s="1" t="s">
        <v>101</v>
      </c>
      <c r="BE60" s="1" t="s">
        <v>215</v>
      </c>
      <c r="BF60" s="1" t="s">
        <v>103</v>
      </c>
      <c r="BJ60" s="1" t="s">
        <v>62</v>
      </c>
      <c r="BK60" s="1" t="s">
        <v>78</v>
      </c>
      <c r="BL60" s="1">
        <v>500</v>
      </c>
      <c r="BM60" s="1">
        <v>500</v>
      </c>
      <c r="BP60" s="1" t="s">
        <v>84</v>
      </c>
      <c r="BQ60" s="2">
        <v>37408</v>
      </c>
      <c r="BR60" s="1">
        <v>0</v>
      </c>
      <c r="BS60" s="1">
        <v>0</v>
      </c>
      <c r="BT60" s="1">
        <v>0</v>
      </c>
      <c r="BU60" s="1">
        <v>0</v>
      </c>
    </row>
    <row r="61" spans="4:73" hidden="1" x14ac:dyDescent="0.25">
      <c r="D61" s="4"/>
      <c r="E61" s="5">
        <f t="shared" si="9"/>
        <v>0</v>
      </c>
      <c r="F61" s="5">
        <f t="shared" si="10"/>
        <v>0</v>
      </c>
      <c r="G61" s="5" t="str">
        <f t="shared" si="11"/>
        <v>Withdrawn</v>
      </c>
      <c r="H61" s="6" t="str">
        <f t="shared" si="12"/>
        <v>Not Started</v>
      </c>
      <c r="I61" s="1" t="s">
        <v>216</v>
      </c>
      <c r="O61" s="1" t="str">
        <f t="shared" si="13"/>
        <v>ERIS</v>
      </c>
      <c r="Q61" s="1">
        <f t="shared" si="14"/>
        <v>500</v>
      </c>
      <c r="S61" s="1">
        <f t="shared" si="15"/>
        <v>0</v>
      </c>
      <c r="T61" s="1" t="str">
        <f t="shared" si="16"/>
        <v>Switzerland County</v>
      </c>
      <c r="U61" s="1" t="str">
        <f t="shared" si="17"/>
        <v>IN</v>
      </c>
      <c r="AA61" s="1"/>
      <c r="AB61" s="1"/>
      <c r="AI61" s="5"/>
      <c r="AJ61" s="5"/>
      <c r="AK61" s="5"/>
      <c r="AL61" s="5"/>
      <c r="AM61" s="5"/>
      <c r="AN61" s="5"/>
      <c r="AO61" s="5"/>
      <c r="AP61" s="5"/>
      <c r="AQ61" s="5"/>
      <c r="AR61" s="5"/>
      <c r="AY61" s="1" t="s">
        <v>73</v>
      </c>
      <c r="AZ61" s="2">
        <v>36556</v>
      </c>
      <c r="BA61" s="2">
        <v>37620</v>
      </c>
      <c r="BB61" s="2">
        <v>37620</v>
      </c>
      <c r="BD61" s="1" t="s">
        <v>101</v>
      </c>
      <c r="BE61" s="1" t="s">
        <v>217</v>
      </c>
      <c r="BF61" s="1" t="s">
        <v>103</v>
      </c>
      <c r="BJ61" s="1" t="s">
        <v>62</v>
      </c>
      <c r="BK61" s="1" t="s">
        <v>78</v>
      </c>
      <c r="BL61" s="1">
        <v>500</v>
      </c>
      <c r="BM61" s="1">
        <v>500</v>
      </c>
      <c r="BP61" s="1" t="s">
        <v>84</v>
      </c>
      <c r="BQ61" s="2">
        <v>37773</v>
      </c>
      <c r="BR61" s="1">
        <v>0</v>
      </c>
      <c r="BS61" s="1">
        <v>0</v>
      </c>
      <c r="BT61" s="1">
        <v>0</v>
      </c>
      <c r="BU61" s="1">
        <v>0</v>
      </c>
    </row>
    <row r="62" spans="4:73" hidden="1" x14ac:dyDescent="0.25">
      <c r="D62" s="4"/>
      <c r="E62" s="5">
        <f t="shared" si="9"/>
        <v>0</v>
      </c>
      <c r="F62" s="5">
        <f t="shared" si="10"/>
        <v>0</v>
      </c>
      <c r="G62" s="5" t="str">
        <f t="shared" si="11"/>
        <v>Done</v>
      </c>
      <c r="H62" s="6" t="str">
        <f t="shared" si="12"/>
        <v>In Service</v>
      </c>
      <c r="I62" s="1" t="s">
        <v>218</v>
      </c>
      <c r="O62" s="1" t="str">
        <f t="shared" si="13"/>
        <v>ERIS</v>
      </c>
      <c r="Q62" s="1">
        <f t="shared" si="14"/>
        <v>210</v>
      </c>
      <c r="S62" s="1" t="str">
        <f t="shared" si="15"/>
        <v>Gas</v>
      </c>
      <c r="T62" s="1" t="str">
        <f t="shared" si="16"/>
        <v>Hamilton County</v>
      </c>
      <c r="U62" s="1" t="str">
        <f t="shared" si="17"/>
        <v>IN</v>
      </c>
      <c r="AA62" s="1"/>
      <c r="AB62" s="1"/>
      <c r="AI62" s="5"/>
      <c r="AJ62" s="5"/>
      <c r="AK62" s="5"/>
      <c r="AL62" s="5"/>
      <c r="AM62" s="5"/>
      <c r="AN62" s="5"/>
      <c r="AO62" s="5"/>
      <c r="AP62" s="5"/>
      <c r="AQ62" s="5"/>
      <c r="AR62" s="5"/>
      <c r="AY62" s="1" t="s">
        <v>58</v>
      </c>
      <c r="AZ62" s="2">
        <v>36826</v>
      </c>
      <c r="BD62" s="1" t="s">
        <v>101</v>
      </c>
      <c r="BE62" s="1" t="s">
        <v>219</v>
      </c>
      <c r="BF62" s="1" t="s">
        <v>103</v>
      </c>
      <c r="BI62" s="1" t="s">
        <v>77</v>
      </c>
      <c r="BJ62" s="1" t="s">
        <v>62</v>
      </c>
      <c r="BK62" s="1" t="s">
        <v>220</v>
      </c>
      <c r="BL62" s="1">
        <v>210</v>
      </c>
      <c r="BM62" s="1">
        <v>210</v>
      </c>
      <c r="BN62" s="1" t="s">
        <v>64</v>
      </c>
      <c r="BO62" s="1" t="s">
        <v>94</v>
      </c>
      <c r="BP62" s="1" t="s">
        <v>65</v>
      </c>
      <c r="BQ62" s="2">
        <v>38504</v>
      </c>
      <c r="BR62" s="1">
        <v>0</v>
      </c>
      <c r="BS62" s="1">
        <v>0</v>
      </c>
      <c r="BT62" s="1">
        <v>0</v>
      </c>
      <c r="BU62" s="1">
        <v>0</v>
      </c>
    </row>
    <row r="63" spans="4:73" hidden="1" x14ac:dyDescent="0.25">
      <c r="D63" s="4"/>
      <c r="E63" s="5">
        <f t="shared" si="9"/>
        <v>0</v>
      </c>
      <c r="F63" s="5">
        <f t="shared" si="10"/>
        <v>0</v>
      </c>
      <c r="G63" s="5" t="str">
        <f t="shared" si="11"/>
        <v>Withdrawn</v>
      </c>
      <c r="H63" s="6" t="str">
        <f t="shared" si="12"/>
        <v>Not Started</v>
      </c>
      <c r="I63" s="1" t="s">
        <v>221</v>
      </c>
      <c r="O63" s="1" t="str">
        <f t="shared" si="13"/>
        <v>ERIS</v>
      </c>
      <c r="Q63" s="1">
        <f t="shared" si="14"/>
        <v>1061</v>
      </c>
      <c r="S63" s="1" t="str">
        <f t="shared" si="15"/>
        <v>Combined Cycle</v>
      </c>
      <c r="T63" s="1" t="str">
        <f t="shared" si="16"/>
        <v>Goodhue County</v>
      </c>
      <c r="U63" s="1" t="str">
        <f t="shared" si="17"/>
        <v>MN</v>
      </c>
      <c r="AA63" s="1"/>
      <c r="AB63" s="1"/>
      <c r="AI63" s="5"/>
      <c r="AJ63" s="5"/>
      <c r="AK63" s="5"/>
      <c r="AL63" s="5"/>
      <c r="AM63" s="5"/>
      <c r="AN63" s="5"/>
      <c r="AO63" s="5"/>
      <c r="AP63" s="5"/>
      <c r="AQ63" s="5"/>
      <c r="AR63" s="5"/>
      <c r="AY63" s="1" t="s">
        <v>73</v>
      </c>
      <c r="AZ63" s="2">
        <v>37540</v>
      </c>
      <c r="BA63" s="2">
        <v>37670</v>
      </c>
      <c r="BB63" s="2">
        <v>37670</v>
      </c>
      <c r="BD63" s="1" t="s">
        <v>91</v>
      </c>
      <c r="BE63" s="1" t="s">
        <v>222</v>
      </c>
      <c r="BF63" s="1" t="s">
        <v>93</v>
      </c>
      <c r="BJ63" s="1" t="s">
        <v>62</v>
      </c>
      <c r="BK63" s="1" t="s">
        <v>78</v>
      </c>
      <c r="BL63" s="1">
        <v>1061</v>
      </c>
      <c r="BM63" s="1">
        <v>1061</v>
      </c>
      <c r="BN63" s="1" t="s">
        <v>94</v>
      </c>
      <c r="BP63" s="1" t="s">
        <v>84</v>
      </c>
      <c r="BQ63" s="2">
        <v>38078</v>
      </c>
      <c r="BR63" s="1">
        <v>0</v>
      </c>
      <c r="BS63" s="1">
        <v>0</v>
      </c>
      <c r="BT63" s="1">
        <v>0</v>
      </c>
      <c r="BU63" s="1">
        <v>0</v>
      </c>
    </row>
    <row r="64" spans="4:73" hidden="1" x14ac:dyDescent="0.25">
      <c r="D64" s="4"/>
      <c r="E64" s="5">
        <f t="shared" si="9"/>
        <v>0</v>
      </c>
      <c r="F64" s="5">
        <f t="shared" si="10"/>
        <v>0</v>
      </c>
      <c r="G64" s="5" t="str">
        <f t="shared" si="11"/>
        <v>Withdrawn</v>
      </c>
      <c r="H64" s="6" t="str">
        <f t="shared" si="12"/>
        <v>Withdrawn</v>
      </c>
      <c r="I64" s="1" t="s">
        <v>223</v>
      </c>
      <c r="O64" s="1" t="str">
        <f t="shared" si="13"/>
        <v>ERIS</v>
      </c>
      <c r="Q64" s="1">
        <f t="shared" si="14"/>
        <v>500</v>
      </c>
      <c r="S64" s="1">
        <f t="shared" si="15"/>
        <v>0</v>
      </c>
      <c r="T64" s="1" t="str">
        <f t="shared" si="16"/>
        <v>Putnam County</v>
      </c>
      <c r="U64" s="1" t="str">
        <f t="shared" si="17"/>
        <v>IN</v>
      </c>
      <c r="AA64" s="1"/>
      <c r="AB64" s="1"/>
      <c r="AI64" s="5"/>
      <c r="AJ64" s="5"/>
      <c r="AK64" s="5"/>
      <c r="AL64" s="5"/>
      <c r="AM64" s="5"/>
      <c r="AN64" s="5"/>
      <c r="AO64" s="5"/>
      <c r="AP64" s="5"/>
      <c r="AQ64" s="5"/>
      <c r="AR64" s="5"/>
      <c r="AY64" s="1" t="s">
        <v>73</v>
      </c>
      <c r="AZ64" s="2">
        <v>36922</v>
      </c>
      <c r="BA64" s="2">
        <v>37680</v>
      </c>
      <c r="BB64" s="2">
        <v>37680</v>
      </c>
      <c r="BD64" s="1" t="s">
        <v>101</v>
      </c>
      <c r="BE64" s="1" t="s">
        <v>224</v>
      </c>
      <c r="BF64" s="1" t="s">
        <v>103</v>
      </c>
      <c r="BI64" s="1" t="s">
        <v>143</v>
      </c>
      <c r="BJ64" s="1" t="s">
        <v>62</v>
      </c>
      <c r="BK64" s="1" t="s">
        <v>78</v>
      </c>
      <c r="BL64" s="1">
        <v>500</v>
      </c>
      <c r="BM64" s="1">
        <v>500</v>
      </c>
      <c r="BP64" s="1" t="s">
        <v>73</v>
      </c>
      <c r="BQ64" s="2">
        <v>37742</v>
      </c>
      <c r="BR64" s="1">
        <v>0</v>
      </c>
      <c r="BS64" s="1">
        <v>0</v>
      </c>
      <c r="BT64" s="1">
        <v>0</v>
      </c>
      <c r="BU64" s="1">
        <v>0</v>
      </c>
    </row>
    <row r="65" spans="4:73" hidden="1" x14ac:dyDescent="0.25">
      <c r="D65" s="4"/>
      <c r="E65" s="5">
        <f t="shared" si="9"/>
        <v>0</v>
      </c>
      <c r="F65" s="5">
        <f t="shared" si="10"/>
        <v>0</v>
      </c>
      <c r="G65" s="5" t="str">
        <f t="shared" si="11"/>
        <v>Done</v>
      </c>
      <c r="H65" s="6" t="str">
        <f t="shared" si="12"/>
        <v>In Service</v>
      </c>
      <c r="I65" s="1" t="s">
        <v>225</v>
      </c>
      <c r="O65" s="1" t="str">
        <f t="shared" si="13"/>
        <v>ERIS</v>
      </c>
      <c r="Q65" s="1">
        <f t="shared" si="14"/>
        <v>2</v>
      </c>
      <c r="S65" s="1" t="str">
        <f t="shared" si="15"/>
        <v>Diesel</v>
      </c>
      <c r="T65" s="1" t="str">
        <f t="shared" si="16"/>
        <v>Cass County</v>
      </c>
      <c r="U65" s="1" t="str">
        <f t="shared" si="17"/>
        <v>ND</v>
      </c>
      <c r="AA65" s="1"/>
      <c r="AB65" s="1"/>
      <c r="AI65" s="5"/>
      <c r="AJ65" s="5"/>
      <c r="AK65" s="5"/>
      <c r="AL65" s="5"/>
      <c r="AM65" s="5"/>
      <c r="AN65" s="5"/>
      <c r="AO65" s="5"/>
      <c r="AP65" s="5"/>
      <c r="AQ65" s="5"/>
      <c r="AR65" s="5"/>
      <c r="AY65" s="1" t="s">
        <v>58</v>
      </c>
      <c r="AZ65" s="2">
        <v>36839</v>
      </c>
      <c r="BD65" s="1" t="s">
        <v>203</v>
      </c>
      <c r="BE65" s="1" t="s">
        <v>226</v>
      </c>
      <c r="BF65" s="1" t="s">
        <v>194</v>
      </c>
      <c r="BJ65" s="1" t="s">
        <v>62</v>
      </c>
      <c r="BK65" s="1" t="s">
        <v>78</v>
      </c>
      <c r="BL65" s="1">
        <v>2</v>
      </c>
      <c r="BM65" s="1">
        <v>2</v>
      </c>
      <c r="BN65" s="1" t="s">
        <v>207</v>
      </c>
      <c r="BP65" s="1" t="s">
        <v>65</v>
      </c>
      <c r="BQ65" s="2">
        <v>38108</v>
      </c>
      <c r="BR65" s="1">
        <v>0</v>
      </c>
      <c r="BS65" s="1">
        <v>0</v>
      </c>
      <c r="BT65" s="1">
        <v>0</v>
      </c>
      <c r="BU65" s="1">
        <v>0</v>
      </c>
    </row>
    <row r="66" spans="4:73" hidden="1" x14ac:dyDescent="0.25">
      <c r="D66" s="4"/>
      <c r="E66" s="5">
        <f t="shared" si="9"/>
        <v>0</v>
      </c>
      <c r="F66" s="5">
        <f t="shared" si="10"/>
        <v>0</v>
      </c>
      <c r="G66" s="5" t="str">
        <f t="shared" si="11"/>
        <v>Withdrawn</v>
      </c>
      <c r="H66" s="6" t="str">
        <f t="shared" si="12"/>
        <v>Not Started</v>
      </c>
      <c r="I66" s="1" t="s">
        <v>227</v>
      </c>
      <c r="O66" s="1" t="str">
        <f t="shared" si="13"/>
        <v>ERIS</v>
      </c>
      <c r="Q66" s="1">
        <f t="shared" si="14"/>
        <v>110</v>
      </c>
      <c r="S66" s="1" t="str">
        <f t="shared" si="15"/>
        <v>Gas</v>
      </c>
      <c r="T66" s="1" t="str">
        <f t="shared" si="16"/>
        <v>Shawano County</v>
      </c>
      <c r="U66" s="1" t="str">
        <f t="shared" si="17"/>
        <v>WI</v>
      </c>
      <c r="AA66" s="1"/>
      <c r="AB66" s="1"/>
      <c r="AI66" s="5"/>
      <c r="AJ66" s="5"/>
      <c r="AK66" s="5"/>
      <c r="AL66" s="5"/>
      <c r="AM66" s="5"/>
      <c r="AN66" s="5"/>
      <c r="AO66" s="5"/>
      <c r="AP66" s="5"/>
      <c r="AQ66" s="5"/>
      <c r="AR66" s="5"/>
      <c r="AY66" s="1" t="s">
        <v>73</v>
      </c>
      <c r="AZ66" s="2">
        <v>37495</v>
      </c>
      <c r="BA66" s="2">
        <v>37684</v>
      </c>
      <c r="BB66" s="2">
        <v>37684</v>
      </c>
      <c r="BD66" s="1" t="s">
        <v>74</v>
      </c>
      <c r="BE66" s="1" t="s">
        <v>228</v>
      </c>
      <c r="BF66" s="1" t="s">
        <v>76</v>
      </c>
      <c r="BJ66" s="1" t="s">
        <v>62</v>
      </c>
      <c r="BK66" s="1" t="s">
        <v>78</v>
      </c>
      <c r="BL66" s="1">
        <v>110</v>
      </c>
      <c r="BM66" s="1">
        <v>110</v>
      </c>
      <c r="BN66" s="1" t="s">
        <v>64</v>
      </c>
      <c r="BP66" s="1" t="s">
        <v>84</v>
      </c>
      <c r="BQ66" s="2">
        <v>37926</v>
      </c>
      <c r="BR66" s="1">
        <v>0</v>
      </c>
      <c r="BS66" s="1">
        <v>0</v>
      </c>
      <c r="BT66" s="1">
        <v>0</v>
      </c>
      <c r="BU66" s="1">
        <v>0</v>
      </c>
    </row>
    <row r="67" spans="4:73" hidden="1" x14ac:dyDescent="0.25">
      <c r="D67" s="4"/>
      <c r="E67" s="5">
        <f t="shared" si="9"/>
        <v>0</v>
      </c>
      <c r="F67" s="5">
        <f t="shared" si="10"/>
        <v>0</v>
      </c>
      <c r="G67" s="5" t="str">
        <f t="shared" si="11"/>
        <v>Done</v>
      </c>
      <c r="H67" s="6" t="str">
        <f t="shared" si="12"/>
        <v>Not Started</v>
      </c>
      <c r="I67" s="1" t="s">
        <v>229</v>
      </c>
      <c r="O67" s="1" t="str">
        <f t="shared" si="13"/>
        <v>ERIS</v>
      </c>
      <c r="Q67" s="1">
        <f t="shared" si="14"/>
        <v>174</v>
      </c>
      <c r="S67" s="1" t="str">
        <f t="shared" si="15"/>
        <v>Gas</v>
      </c>
      <c r="T67" s="1" t="str">
        <f t="shared" si="16"/>
        <v>Trimble County</v>
      </c>
      <c r="U67" s="1" t="str">
        <f t="shared" si="17"/>
        <v>KY</v>
      </c>
      <c r="AA67" s="1"/>
      <c r="AB67" s="1"/>
      <c r="AI67" s="5"/>
      <c r="AJ67" s="5"/>
      <c r="AK67" s="5"/>
      <c r="AL67" s="5"/>
      <c r="AM67" s="5"/>
      <c r="AN67" s="5"/>
      <c r="AO67" s="5"/>
      <c r="AP67" s="5"/>
      <c r="AQ67" s="5"/>
      <c r="AR67" s="5"/>
      <c r="AY67" s="1" t="s">
        <v>58</v>
      </c>
      <c r="AZ67" s="2">
        <v>36881</v>
      </c>
      <c r="BD67" s="1" t="s">
        <v>80</v>
      </c>
      <c r="BE67" s="1" t="s">
        <v>81</v>
      </c>
      <c r="BF67" s="1" t="s">
        <v>82</v>
      </c>
      <c r="BJ67" s="1" t="s">
        <v>62</v>
      </c>
      <c r="BK67" s="1" t="s">
        <v>78</v>
      </c>
      <c r="BL67" s="1">
        <v>174</v>
      </c>
      <c r="BM67" s="1">
        <v>174</v>
      </c>
      <c r="BN67" s="1" t="s">
        <v>64</v>
      </c>
      <c r="BP67" s="1" t="s">
        <v>84</v>
      </c>
      <c r="BQ67" s="2">
        <v>37165</v>
      </c>
      <c r="BR67" s="1">
        <v>0</v>
      </c>
      <c r="BS67" s="1">
        <v>0</v>
      </c>
      <c r="BT67" s="1">
        <v>0</v>
      </c>
      <c r="BU67" s="1">
        <v>0</v>
      </c>
    </row>
    <row r="68" spans="4:73" hidden="1" x14ac:dyDescent="0.25">
      <c r="D68" s="4"/>
      <c r="E68" s="5">
        <f t="shared" si="9"/>
        <v>0</v>
      </c>
      <c r="F68" s="5">
        <f t="shared" si="10"/>
        <v>0</v>
      </c>
      <c r="G68" s="5" t="str">
        <f t="shared" si="11"/>
        <v>Withdrawn</v>
      </c>
      <c r="H68" s="6" t="str">
        <f t="shared" si="12"/>
        <v>Not Started</v>
      </c>
      <c r="I68" s="1" t="s">
        <v>230</v>
      </c>
      <c r="O68" s="1" t="str">
        <f t="shared" si="13"/>
        <v>ERIS</v>
      </c>
      <c r="Q68" s="1">
        <f t="shared" si="14"/>
        <v>2</v>
      </c>
      <c r="S68" s="1">
        <f t="shared" si="15"/>
        <v>0</v>
      </c>
      <c r="T68" s="1" t="str">
        <f t="shared" si="16"/>
        <v>Murray County</v>
      </c>
      <c r="U68" s="1" t="str">
        <f t="shared" si="17"/>
        <v>MN</v>
      </c>
      <c r="AA68" s="1"/>
      <c r="AB68" s="1"/>
      <c r="AI68" s="5"/>
      <c r="AJ68" s="5"/>
      <c r="AK68" s="5"/>
      <c r="AL68" s="5"/>
      <c r="AM68" s="5"/>
      <c r="AN68" s="5"/>
      <c r="AO68" s="5"/>
      <c r="AP68" s="5"/>
      <c r="AQ68" s="5"/>
      <c r="AR68" s="5"/>
      <c r="AY68" s="1" t="s">
        <v>73</v>
      </c>
      <c r="AZ68" s="2">
        <v>37138</v>
      </c>
      <c r="BA68" s="2">
        <v>37687</v>
      </c>
      <c r="BB68" s="2">
        <v>37687</v>
      </c>
      <c r="BD68" s="1" t="s">
        <v>91</v>
      </c>
      <c r="BE68" s="1" t="s">
        <v>162</v>
      </c>
      <c r="BF68" s="1" t="s">
        <v>93</v>
      </c>
      <c r="BJ68" s="1" t="s">
        <v>62</v>
      </c>
      <c r="BK68" s="1" t="s">
        <v>78</v>
      </c>
      <c r="BL68" s="1">
        <v>2</v>
      </c>
      <c r="BM68" s="1">
        <v>2</v>
      </c>
      <c r="BP68" s="1" t="s">
        <v>84</v>
      </c>
      <c r="BQ68" s="2">
        <v>37865</v>
      </c>
      <c r="BR68" s="1">
        <v>0</v>
      </c>
      <c r="BS68" s="1">
        <v>0</v>
      </c>
      <c r="BT68" s="1">
        <v>0</v>
      </c>
      <c r="BU68" s="1">
        <v>0</v>
      </c>
    </row>
    <row r="69" spans="4:73" hidden="1" x14ac:dyDescent="0.25">
      <c r="D69" s="4"/>
      <c r="E69" s="5">
        <f t="shared" ref="E69:E132" si="18">BG69</f>
        <v>0</v>
      </c>
      <c r="F69" s="5">
        <f t="shared" ref="F69:F132" si="19">BH69</f>
        <v>0</v>
      </c>
      <c r="G69" s="5" t="str">
        <f t="shared" ref="G69:G132" si="20">AY69</f>
        <v>Withdrawn</v>
      </c>
      <c r="H69" s="6" t="str">
        <f t="shared" ref="H69:H132" si="21">BP69</f>
        <v>Not Started</v>
      </c>
      <c r="I69" s="1" t="s">
        <v>231</v>
      </c>
      <c r="O69" s="1" t="str">
        <f t="shared" ref="O69:O132" si="22">BJ69</f>
        <v>ERIS</v>
      </c>
      <c r="Q69" s="1">
        <f t="shared" ref="Q69:Q132" si="23">BM69</f>
        <v>1</v>
      </c>
      <c r="S69" s="1">
        <f t="shared" ref="S69:S132" si="24">BN69</f>
        <v>0</v>
      </c>
      <c r="T69" s="1" t="str">
        <f t="shared" ref="T69:T132" si="25">BE69</f>
        <v>Murray County</v>
      </c>
      <c r="U69" s="1" t="str">
        <f t="shared" ref="U69:U132" si="26">BF69</f>
        <v>MN</v>
      </c>
      <c r="AA69" s="1"/>
      <c r="AB69" s="1"/>
      <c r="AI69" s="5"/>
      <c r="AJ69" s="5"/>
      <c r="AK69" s="5"/>
      <c r="AL69" s="5"/>
      <c r="AM69" s="5"/>
      <c r="AN69" s="5"/>
      <c r="AO69" s="5"/>
      <c r="AP69" s="5"/>
      <c r="AQ69" s="5"/>
      <c r="AR69" s="5"/>
      <c r="AY69" s="1" t="s">
        <v>73</v>
      </c>
      <c r="AZ69" s="2">
        <v>37138</v>
      </c>
      <c r="BA69" s="2">
        <v>37687</v>
      </c>
      <c r="BB69" s="2">
        <v>37687</v>
      </c>
      <c r="BD69" s="1" t="s">
        <v>91</v>
      </c>
      <c r="BE69" s="1" t="s">
        <v>162</v>
      </c>
      <c r="BF69" s="1" t="s">
        <v>93</v>
      </c>
      <c r="BJ69" s="1" t="s">
        <v>62</v>
      </c>
      <c r="BK69" s="1" t="s">
        <v>78</v>
      </c>
      <c r="BL69" s="1">
        <v>1</v>
      </c>
      <c r="BM69" s="1">
        <v>1</v>
      </c>
      <c r="BP69" s="1" t="s">
        <v>84</v>
      </c>
      <c r="BQ69" s="2">
        <v>38504</v>
      </c>
      <c r="BR69" s="1">
        <v>0</v>
      </c>
      <c r="BS69" s="1">
        <v>0</v>
      </c>
      <c r="BT69" s="1">
        <v>0</v>
      </c>
      <c r="BU69" s="1">
        <v>0</v>
      </c>
    </row>
    <row r="70" spans="4:73" hidden="1" x14ac:dyDescent="0.25">
      <c r="D70" s="4"/>
      <c r="E70" s="5">
        <f t="shared" si="18"/>
        <v>0</v>
      </c>
      <c r="F70" s="5">
        <f t="shared" si="19"/>
        <v>0</v>
      </c>
      <c r="G70" s="5" t="str">
        <f t="shared" si="20"/>
        <v>Done</v>
      </c>
      <c r="H70" s="6" t="str">
        <f t="shared" si="21"/>
        <v>In Service</v>
      </c>
      <c r="I70" s="1" t="s">
        <v>232</v>
      </c>
      <c r="O70" s="1" t="str">
        <f t="shared" si="22"/>
        <v>ERIS</v>
      </c>
      <c r="Q70" s="1">
        <f t="shared" si="23"/>
        <v>150</v>
      </c>
      <c r="S70" s="1" t="str">
        <f t="shared" si="24"/>
        <v>Combined Cycle</v>
      </c>
      <c r="T70" s="1" t="str">
        <f t="shared" si="25"/>
        <v>Rock County</v>
      </c>
      <c r="U70" s="1" t="str">
        <f t="shared" si="26"/>
        <v>WI</v>
      </c>
      <c r="AA70" s="1"/>
      <c r="AB70" s="1"/>
      <c r="AI70" s="5"/>
      <c r="AJ70" s="5"/>
      <c r="AK70" s="5"/>
      <c r="AL70" s="5"/>
      <c r="AM70" s="5"/>
      <c r="AN70" s="5"/>
      <c r="AO70" s="5"/>
      <c r="AP70" s="5"/>
      <c r="AQ70" s="5"/>
      <c r="AR70" s="5"/>
      <c r="AY70" s="1" t="s">
        <v>58</v>
      </c>
      <c r="AZ70" s="2">
        <v>36908</v>
      </c>
      <c r="BB70" s="2">
        <v>37470</v>
      </c>
      <c r="BD70" s="1" t="s">
        <v>74</v>
      </c>
      <c r="BE70" s="1" t="s">
        <v>158</v>
      </c>
      <c r="BF70" s="1" t="s">
        <v>76</v>
      </c>
      <c r="BI70" s="1" t="s">
        <v>77</v>
      </c>
      <c r="BJ70" s="1" t="s">
        <v>62</v>
      </c>
      <c r="BK70" s="1" t="s">
        <v>233</v>
      </c>
      <c r="BL70" s="1">
        <v>150</v>
      </c>
      <c r="BM70" s="1">
        <v>150</v>
      </c>
      <c r="BN70" s="1" t="s">
        <v>94</v>
      </c>
      <c r="BO70" s="1" t="s">
        <v>94</v>
      </c>
      <c r="BP70" s="1" t="s">
        <v>65</v>
      </c>
      <c r="BQ70" s="2">
        <v>39814</v>
      </c>
      <c r="BR70" s="1">
        <v>0</v>
      </c>
      <c r="BS70" s="1">
        <v>0</v>
      </c>
      <c r="BT70" s="1">
        <v>0</v>
      </c>
      <c r="BU70" s="1">
        <v>0</v>
      </c>
    </row>
    <row r="71" spans="4:73" hidden="1" x14ac:dyDescent="0.25">
      <c r="D71" s="4"/>
      <c r="E71" s="5">
        <f t="shared" si="18"/>
        <v>0</v>
      </c>
      <c r="F71" s="5">
        <f t="shared" si="19"/>
        <v>0</v>
      </c>
      <c r="G71" s="5" t="str">
        <f t="shared" si="20"/>
        <v>Done</v>
      </c>
      <c r="H71" s="6" t="str">
        <f t="shared" si="21"/>
        <v>In Service</v>
      </c>
      <c r="I71" s="1" t="s">
        <v>234</v>
      </c>
      <c r="O71" s="1" t="str">
        <f t="shared" si="22"/>
        <v>ERIS</v>
      </c>
      <c r="Q71" s="1">
        <f t="shared" si="23"/>
        <v>1</v>
      </c>
      <c r="S71" s="1" t="str">
        <f t="shared" si="24"/>
        <v>Wind</v>
      </c>
      <c r="T71" s="1" t="str">
        <f t="shared" si="25"/>
        <v>Lincoln County</v>
      </c>
      <c r="U71" s="1" t="str">
        <f t="shared" si="26"/>
        <v>MN</v>
      </c>
      <c r="AA71" s="1"/>
      <c r="AB71" s="1"/>
      <c r="AI71" s="5"/>
      <c r="AJ71" s="5"/>
      <c r="AK71" s="5"/>
      <c r="AL71" s="5"/>
      <c r="AM71" s="5"/>
      <c r="AN71" s="5"/>
      <c r="AO71" s="5"/>
      <c r="AP71" s="5"/>
      <c r="AQ71" s="5"/>
      <c r="AR71" s="5"/>
      <c r="AY71" s="1" t="s">
        <v>58</v>
      </c>
      <c r="AZ71" s="2">
        <v>36917</v>
      </c>
      <c r="BB71" s="2">
        <v>36892</v>
      </c>
      <c r="BD71" s="1" t="s">
        <v>203</v>
      </c>
      <c r="BE71" s="1" t="s">
        <v>92</v>
      </c>
      <c r="BF71" s="1" t="s">
        <v>93</v>
      </c>
      <c r="BJ71" s="1" t="s">
        <v>62</v>
      </c>
      <c r="BK71" s="1" t="s">
        <v>78</v>
      </c>
      <c r="BL71" s="1">
        <v>1</v>
      </c>
      <c r="BM71" s="1">
        <v>1</v>
      </c>
      <c r="BN71" s="1" t="s">
        <v>97</v>
      </c>
      <c r="BO71" s="1" t="s">
        <v>98</v>
      </c>
      <c r="BP71" s="1" t="s">
        <v>65</v>
      </c>
      <c r="BQ71" s="2">
        <v>38139</v>
      </c>
      <c r="BR71" s="1">
        <v>0</v>
      </c>
      <c r="BS71" s="1">
        <v>0</v>
      </c>
      <c r="BT71" s="1">
        <v>0</v>
      </c>
      <c r="BU71" s="1">
        <v>0</v>
      </c>
    </row>
    <row r="72" spans="4:73" hidden="1" x14ac:dyDescent="0.25">
      <c r="D72" s="4"/>
      <c r="E72" s="5">
        <f t="shared" si="18"/>
        <v>0</v>
      </c>
      <c r="F72" s="5">
        <f t="shared" si="19"/>
        <v>0</v>
      </c>
      <c r="G72" s="5" t="str">
        <f t="shared" si="20"/>
        <v>Done</v>
      </c>
      <c r="H72" s="6" t="str">
        <f t="shared" si="21"/>
        <v>In Service</v>
      </c>
      <c r="I72" s="1" t="s">
        <v>235</v>
      </c>
      <c r="O72" s="1" t="str">
        <f t="shared" si="22"/>
        <v>ERIS</v>
      </c>
      <c r="Q72" s="1">
        <f t="shared" si="23"/>
        <v>50</v>
      </c>
      <c r="S72" s="1" t="str">
        <f t="shared" si="24"/>
        <v>Combined Cycle</v>
      </c>
      <c r="T72" s="1" t="str">
        <f t="shared" si="25"/>
        <v>Outagamie County</v>
      </c>
      <c r="U72" s="1" t="str">
        <f t="shared" si="26"/>
        <v>WI</v>
      </c>
      <c r="AA72" s="1"/>
      <c r="AB72" s="1"/>
      <c r="AI72" s="5"/>
      <c r="AJ72" s="5"/>
      <c r="AK72" s="5"/>
      <c r="AL72" s="5"/>
      <c r="AM72" s="5"/>
      <c r="AN72" s="5"/>
      <c r="AO72" s="5"/>
      <c r="AP72" s="5"/>
      <c r="AQ72" s="5"/>
      <c r="AR72" s="5"/>
      <c r="AY72" s="1" t="s">
        <v>58</v>
      </c>
      <c r="AZ72" s="2">
        <v>36922</v>
      </c>
      <c r="BD72" s="1" t="s">
        <v>236</v>
      </c>
      <c r="BE72" s="1" t="s">
        <v>137</v>
      </c>
      <c r="BF72" s="1" t="s">
        <v>76</v>
      </c>
      <c r="BI72" s="1" t="s">
        <v>77</v>
      </c>
      <c r="BJ72" s="1" t="s">
        <v>62</v>
      </c>
      <c r="BK72" s="1" t="s">
        <v>78</v>
      </c>
      <c r="BL72" s="1">
        <v>50</v>
      </c>
      <c r="BM72" s="1">
        <v>50</v>
      </c>
      <c r="BN72" s="1" t="s">
        <v>94</v>
      </c>
      <c r="BP72" s="1" t="s">
        <v>65</v>
      </c>
      <c r="BQ72" s="2">
        <v>38418</v>
      </c>
      <c r="BR72" s="1">
        <v>0</v>
      </c>
      <c r="BS72" s="1">
        <v>0</v>
      </c>
      <c r="BT72" s="1">
        <v>0</v>
      </c>
      <c r="BU72" s="1">
        <v>0</v>
      </c>
    </row>
    <row r="73" spans="4:73" hidden="1" x14ac:dyDescent="0.25">
      <c r="D73" s="4"/>
      <c r="E73" s="5">
        <f t="shared" si="18"/>
        <v>0</v>
      </c>
      <c r="F73" s="5">
        <f t="shared" si="19"/>
        <v>0</v>
      </c>
      <c r="G73" s="5" t="str">
        <f t="shared" si="20"/>
        <v>Withdrawn</v>
      </c>
      <c r="H73" s="6" t="str">
        <f t="shared" si="21"/>
        <v>Not Started</v>
      </c>
      <c r="I73" s="1" t="s">
        <v>237</v>
      </c>
      <c r="O73" s="1" t="str">
        <f t="shared" si="22"/>
        <v>ERIS</v>
      </c>
      <c r="Q73" s="1">
        <f t="shared" si="23"/>
        <v>600</v>
      </c>
      <c r="S73" s="1" t="str">
        <f t="shared" si="24"/>
        <v>Gas</v>
      </c>
      <c r="T73" s="1" t="str">
        <f t="shared" si="25"/>
        <v>Buchanan County</v>
      </c>
      <c r="U73" s="1" t="str">
        <f t="shared" si="26"/>
        <v>IA</v>
      </c>
      <c r="AA73" s="1"/>
      <c r="AB73" s="1"/>
      <c r="AI73" s="5"/>
      <c r="AJ73" s="5"/>
      <c r="AK73" s="5"/>
      <c r="AL73" s="5"/>
      <c r="AM73" s="5"/>
      <c r="AN73" s="5"/>
      <c r="AO73" s="5"/>
      <c r="AP73" s="5"/>
      <c r="AQ73" s="5"/>
      <c r="AR73" s="5"/>
      <c r="AY73" s="1" t="s">
        <v>73</v>
      </c>
      <c r="AZ73" s="2">
        <v>37323</v>
      </c>
      <c r="BA73" s="2">
        <v>37693</v>
      </c>
      <c r="BB73" s="2">
        <v>37693</v>
      </c>
      <c r="BD73" s="1" t="s">
        <v>87</v>
      </c>
      <c r="BE73" s="1" t="s">
        <v>109</v>
      </c>
      <c r="BF73" s="1" t="s">
        <v>89</v>
      </c>
      <c r="BJ73" s="1" t="s">
        <v>62</v>
      </c>
      <c r="BK73" s="1" t="s">
        <v>78</v>
      </c>
      <c r="BL73" s="1">
        <v>600</v>
      </c>
      <c r="BM73" s="1">
        <v>600</v>
      </c>
      <c r="BN73" s="1" t="s">
        <v>64</v>
      </c>
      <c r="BP73" s="1" t="s">
        <v>84</v>
      </c>
      <c r="BQ73" s="2">
        <v>38139</v>
      </c>
      <c r="BR73" s="1">
        <v>0</v>
      </c>
      <c r="BS73" s="1">
        <v>0</v>
      </c>
      <c r="BT73" s="1">
        <v>0</v>
      </c>
      <c r="BU73" s="1">
        <v>0</v>
      </c>
    </row>
    <row r="74" spans="4:73" hidden="1" x14ac:dyDescent="0.25">
      <c r="D74" s="4"/>
      <c r="E74" s="5">
        <f t="shared" si="18"/>
        <v>0</v>
      </c>
      <c r="F74" s="5">
        <f t="shared" si="19"/>
        <v>0</v>
      </c>
      <c r="G74" s="5" t="str">
        <f t="shared" si="20"/>
        <v>Withdrawn</v>
      </c>
      <c r="H74" s="6" t="str">
        <f t="shared" si="21"/>
        <v>Not Started</v>
      </c>
      <c r="I74" s="1" t="s">
        <v>238</v>
      </c>
      <c r="O74" s="1" t="str">
        <f t="shared" si="22"/>
        <v>ERIS</v>
      </c>
      <c r="Q74" s="1">
        <f t="shared" si="23"/>
        <v>60</v>
      </c>
      <c r="S74" s="1" t="str">
        <f t="shared" si="24"/>
        <v>Gas</v>
      </c>
      <c r="T74" s="1" t="str">
        <f t="shared" si="25"/>
        <v>Outagamie County</v>
      </c>
      <c r="U74" s="1" t="str">
        <f t="shared" si="26"/>
        <v>WI</v>
      </c>
      <c r="AA74" s="1"/>
      <c r="AB74" s="1"/>
      <c r="AI74" s="5"/>
      <c r="AJ74" s="5"/>
      <c r="AK74" s="5"/>
      <c r="AL74" s="5"/>
      <c r="AM74" s="5"/>
      <c r="AN74" s="5"/>
      <c r="AO74" s="5"/>
      <c r="AP74" s="5"/>
      <c r="AQ74" s="5"/>
      <c r="AR74" s="5"/>
      <c r="AY74" s="1" t="s">
        <v>73</v>
      </c>
      <c r="AZ74" s="2">
        <v>37382</v>
      </c>
      <c r="BA74" s="2">
        <v>37695</v>
      </c>
      <c r="BB74" s="2">
        <v>37695</v>
      </c>
      <c r="BD74" s="1" t="s">
        <v>74</v>
      </c>
      <c r="BE74" s="1" t="s">
        <v>137</v>
      </c>
      <c r="BF74" s="1" t="s">
        <v>76</v>
      </c>
      <c r="BI74" s="1" t="s">
        <v>143</v>
      </c>
      <c r="BJ74" s="1" t="s">
        <v>62</v>
      </c>
      <c r="BK74" s="1" t="s">
        <v>78</v>
      </c>
      <c r="BL74" s="1">
        <v>60</v>
      </c>
      <c r="BM74" s="1">
        <v>60</v>
      </c>
      <c r="BN74" s="1" t="s">
        <v>64</v>
      </c>
      <c r="BP74" s="1" t="s">
        <v>84</v>
      </c>
      <c r="BQ74" s="2">
        <v>37621</v>
      </c>
      <c r="BR74" s="1">
        <v>0</v>
      </c>
      <c r="BS74" s="1">
        <v>0</v>
      </c>
      <c r="BT74" s="1">
        <v>0</v>
      </c>
      <c r="BU74" s="1">
        <v>0</v>
      </c>
    </row>
    <row r="75" spans="4:73" hidden="1" x14ac:dyDescent="0.25">
      <c r="D75" s="4"/>
      <c r="E75" s="5">
        <f t="shared" si="18"/>
        <v>0</v>
      </c>
      <c r="F75" s="5">
        <f t="shared" si="19"/>
        <v>0</v>
      </c>
      <c r="G75" s="5" t="str">
        <f t="shared" si="20"/>
        <v>Withdrawn</v>
      </c>
      <c r="H75" s="6" t="str">
        <f t="shared" si="21"/>
        <v>Not Started</v>
      </c>
      <c r="I75" s="1" t="s">
        <v>239</v>
      </c>
      <c r="O75" s="1" t="str">
        <f t="shared" si="22"/>
        <v>ERIS</v>
      </c>
      <c r="Q75" s="1">
        <f t="shared" si="23"/>
        <v>41</v>
      </c>
      <c r="S75" s="1">
        <f t="shared" si="24"/>
        <v>0</v>
      </c>
      <c r="T75" s="1" t="str">
        <f t="shared" si="25"/>
        <v>Greene County</v>
      </c>
      <c r="U75" s="1" t="str">
        <f t="shared" si="26"/>
        <v>OH</v>
      </c>
      <c r="AA75" s="1"/>
      <c r="AB75" s="1"/>
      <c r="AI75" s="5"/>
      <c r="AJ75" s="5"/>
      <c r="AK75" s="5"/>
      <c r="AL75" s="5"/>
      <c r="AM75" s="5"/>
      <c r="AN75" s="5"/>
      <c r="AO75" s="5"/>
      <c r="AP75" s="5"/>
      <c r="AQ75" s="5"/>
      <c r="AR75" s="5"/>
      <c r="AY75" s="1" t="s">
        <v>73</v>
      </c>
      <c r="AZ75" s="2">
        <v>36900</v>
      </c>
      <c r="BA75" s="2">
        <v>37697</v>
      </c>
      <c r="BB75" s="2">
        <v>37697</v>
      </c>
      <c r="BD75" s="1" t="s">
        <v>240</v>
      </c>
      <c r="BE75" s="1" t="s">
        <v>241</v>
      </c>
      <c r="BF75" s="1" t="s">
        <v>242</v>
      </c>
      <c r="BJ75" s="1" t="s">
        <v>62</v>
      </c>
      <c r="BK75" s="1" t="s">
        <v>78</v>
      </c>
      <c r="BL75" s="1">
        <v>41</v>
      </c>
      <c r="BM75" s="1">
        <v>41</v>
      </c>
      <c r="BP75" s="1" t="s">
        <v>84</v>
      </c>
      <c r="BQ75" s="2">
        <v>38869</v>
      </c>
      <c r="BR75" s="1">
        <v>0</v>
      </c>
      <c r="BS75" s="1">
        <v>0</v>
      </c>
      <c r="BT75" s="1">
        <v>0</v>
      </c>
      <c r="BU75" s="1">
        <v>0</v>
      </c>
    </row>
    <row r="76" spans="4:73" hidden="1" x14ac:dyDescent="0.25">
      <c r="D76" s="4"/>
      <c r="E76" s="5">
        <f t="shared" si="18"/>
        <v>0</v>
      </c>
      <c r="F76" s="5">
        <f t="shared" si="19"/>
        <v>0</v>
      </c>
      <c r="G76" s="5" t="str">
        <f t="shared" si="20"/>
        <v>Withdrawn</v>
      </c>
      <c r="H76" s="6" t="str">
        <f t="shared" si="21"/>
        <v>Not Started</v>
      </c>
      <c r="I76" s="1" t="s">
        <v>243</v>
      </c>
      <c r="O76" s="1" t="str">
        <f t="shared" si="22"/>
        <v>ERIS</v>
      </c>
      <c r="Q76" s="1">
        <f t="shared" si="23"/>
        <v>120</v>
      </c>
      <c r="S76" s="1" t="str">
        <f t="shared" si="24"/>
        <v>Coal</v>
      </c>
      <c r="T76" s="1" t="str">
        <f t="shared" si="25"/>
        <v>Sherburne County</v>
      </c>
      <c r="U76" s="1" t="str">
        <f t="shared" si="26"/>
        <v>MN</v>
      </c>
      <c r="AA76" s="1"/>
      <c r="AB76" s="1"/>
      <c r="AI76" s="5"/>
      <c r="AJ76" s="5"/>
      <c r="AK76" s="5"/>
      <c r="AL76" s="5"/>
      <c r="AM76" s="5"/>
      <c r="AN76" s="5"/>
      <c r="AO76" s="5"/>
      <c r="AP76" s="5"/>
      <c r="AQ76" s="5"/>
      <c r="AR76" s="5"/>
      <c r="AY76" s="1" t="s">
        <v>73</v>
      </c>
      <c r="AZ76" s="2">
        <v>37271</v>
      </c>
      <c r="BA76" s="2">
        <v>37705</v>
      </c>
      <c r="BB76" s="2">
        <v>37705</v>
      </c>
      <c r="BD76" s="1" t="s">
        <v>91</v>
      </c>
      <c r="BE76" s="1" t="s">
        <v>244</v>
      </c>
      <c r="BF76" s="1" t="s">
        <v>93</v>
      </c>
      <c r="BJ76" s="1" t="s">
        <v>62</v>
      </c>
      <c r="BK76" s="1" t="s">
        <v>78</v>
      </c>
      <c r="BL76" s="1">
        <v>120</v>
      </c>
      <c r="BM76" s="1">
        <v>120</v>
      </c>
      <c r="BN76" s="1" t="s">
        <v>83</v>
      </c>
      <c r="BP76" s="1" t="s">
        <v>84</v>
      </c>
      <c r="BR76" s="1">
        <v>0</v>
      </c>
      <c r="BS76" s="1">
        <v>0</v>
      </c>
      <c r="BT76" s="1">
        <v>0</v>
      </c>
      <c r="BU76" s="1">
        <v>0</v>
      </c>
    </row>
    <row r="77" spans="4:73" hidden="1" x14ac:dyDescent="0.25">
      <c r="D77" s="4"/>
      <c r="E77" s="5">
        <f t="shared" si="18"/>
        <v>0</v>
      </c>
      <c r="F77" s="5">
        <f t="shared" si="19"/>
        <v>0</v>
      </c>
      <c r="G77" s="5" t="str">
        <f t="shared" si="20"/>
        <v>Withdrawn</v>
      </c>
      <c r="H77" s="6" t="str">
        <f t="shared" si="21"/>
        <v>Not Started</v>
      </c>
      <c r="I77" s="1" t="s">
        <v>245</v>
      </c>
      <c r="O77" s="1" t="str">
        <f t="shared" si="22"/>
        <v>ERIS</v>
      </c>
      <c r="Q77" s="1">
        <f t="shared" si="23"/>
        <v>25</v>
      </c>
      <c r="S77" s="1" t="str">
        <f t="shared" si="24"/>
        <v>Wind</v>
      </c>
      <c r="T77" s="1" t="str">
        <f t="shared" si="25"/>
        <v>McPherson County</v>
      </c>
      <c r="U77" s="1" t="str">
        <f t="shared" si="26"/>
        <v>SD</v>
      </c>
      <c r="AA77" s="1"/>
      <c r="AB77" s="1"/>
      <c r="AI77" s="5"/>
      <c r="AJ77" s="5"/>
      <c r="AK77" s="5"/>
      <c r="AL77" s="5"/>
      <c r="AM77" s="5"/>
      <c r="AN77" s="5"/>
      <c r="AO77" s="5"/>
      <c r="AP77" s="5"/>
      <c r="AQ77" s="5"/>
      <c r="AR77" s="5"/>
      <c r="AY77" s="1" t="s">
        <v>73</v>
      </c>
      <c r="AZ77" s="2">
        <v>37662</v>
      </c>
      <c r="BA77" s="2">
        <v>37712</v>
      </c>
      <c r="BB77" s="2">
        <v>37712</v>
      </c>
      <c r="BD77" s="1" t="s">
        <v>192</v>
      </c>
      <c r="BE77" s="1" t="s">
        <v>246</v>
      </c>
      <c r="BF77" s="1" t="s">
        <v>205</v>
      </c>
      <c r="BJ77" s="1" t="s">
        <v>62</v>
      </c>
      <c r="BK77" s="1" t="s">
        <v>78</v>
      </c>
      <c r="BL77" s="1">
        <v>25</v>
      </c>
      <c r="BM77" s="1">
        <v>25</v>
      </c>
      <c r="BN77" s="1" t="s">
        <v>97</v>
      </c>
      <c r="BO77" s="1" t="s">
        <v>98</v>
      </c>
      <c r="BP77" s="1" t="s">
        <v>84</v>
      </c>
      <c r="BQ77" s="2">
        <v>39965</v>
      </c>
      <c r="BR77" s="1">
        <v>0</v>
      </c>
      <c r="BS77" s="1">
        <v>0</v>
      </c>
      <c r="BT77" s="1">
        <v>0</v>
      </c>
      <c r="BU77" s="1">
        <v>0</v>
      </c>
    </row>
    <row r="78" spans="4:73" hidden="1" x14ac:dyDescent="0.25">
      <c r="D78" s="4"/>
      <c r="E78" s="5">
        <f t="shared" si="18"/>
        <v>0</v>
      </c>
      <c r="F78" s="5">
        <f t="shared" si="19"/>
        <v>0</v>
      </c>
      <c r="G78" s="5" t="str">
        <f t="shared" si="20"/>
        <v>Withdrawn</v>
      </c>
      <c r="H78" s="6" t="str">
        <f t="shared" si="21"/>
        <v>Withdrawn</v>
      </c>
      <c r="I78" s="1" t="s">
        <v>247</v>
      </c>
      <c r="O78" s="1" t="str">
        <f t="shared" si="22"/>
        <v>ERIS</v>
      </c>
      <c r="Q78" s="1">
        <f t="shared" si="23"/>
        <v>900</v>
      </c>
      <c r="S78" s="1" t="str">
        <f t="shared" si="24"/>
        <v>Gas</v>
      </c>
      <c r="T78" s="1" t="str">
        <f t="shared" si="25"/>
        <v>Pike County</v>
      </c>
      <c r="U78" s="1" t="str">
        <f t="shared" si="26"/>
        <v>IN</v>
      </c>
      <c r="AA78" s="1"/>
      <c r="AB78" s="1"/>
      <c r="AI78" s="5"/>
      <c r="AJ78" s="5"/>
      <c r="AK78" s="5"/>
      <c r="AL78" s="5"/>
      <c r="AM78" s="5"/>
      <c r="AN78" s="5"/>
      <c r="AO78" s="5"/>
      <c r="AP78" s="5"/>
      <c r="AQ78" s="5"/>
      <c r="AR78" s="5"/>
      <c r="AY78" s="1" t="s">
        <v>73</v>
      </c>
      <c r="AZ78" s="2">
        <v>36441</v>
      </c>
      <c r="BA78" s="2">
        <v>37713</v>
      </c>
      <c r="BB78" s="2">
        <v>37713</v>
      </c>
      <c r="BD78" s="1" t="s">
        <v>101</v>
      </c>
      <c r="BE78" s="1" t="s">
        <v>248</v>
      </c>
      <c r="BF78" s="1" t="s">
        <v>103</v>
      </c>
      <c r="BI78" s="1" t="s">
        <v>143</v>
      </c>
      <c r="BJ78" s="1" t="s">
        <v>62</v>
      </c>
      <c r="BK78" s="1" t="s">
        <v>78</v>
      </c>
      <c r="BL78" s="1">
        <v>900</v>
      </c>
      <c r="BM78" s="1">
        <v>900</v>
      </c>
      <c r="BN78" s="1" t="s">
        <v>64</v>
      </c>
      <c r="BP78" s="1" t="s">
        <v>73</v>
      </c>
      <c r="BQ78" s="2">
        <v>37408</v>
      </c>
      <c r="BR78" s="1">
        <v>0</v>
      </c>
      <c r="BS78" s="1">
        <v>0</v>
      </c>
      <c r="BT78" s="1">
        <v>0</v>
      </c>
      <c r="BU78" s="1">
        <v>0</v>
      </c>
    </row>
    <row r="79" spans="4:73" hidden="1" x14ac:dyDescent="0.25">
      <c r="D79" s="4"/>
      <c r="E79" s="5">
        <f t="shared" si="18"/>
        <v>0</v>
      </c>
      <c r="F79" s="5">
        <f t="shared" si="19"/>
        <v>0</v>
      </c>
      <c r="G79" s="5" t="str">
        <f t="shared" si="20"/>
        <v>Done</v>
      </c>
      <c r="H79" s="6" t="str">
        <f t="shared" si="21"/>
        <v>Not Started</v>
      </c>
      <c r="I79" s="1" t="s">
        <v>249</v>
      </c>
      <c r="O79" s="1" t="str">
        <f t="shared" si="22"/>
        <v>ERIS</v>
      </c>
      <c r="Q79" s="1">
        <f t="shared" si="23"/>
        <v>1</v>
      </c>
      <c r="S79" s="1" t="str">
        <f t="shared" si="24"/>
        <v>Wind</v>
      </c>
      <c r="T79" s="1" t="str">
        <f t="shared" si="25"/>
        <v>Pipestone County</v>
      </c>
      <c r="U79" s="1" t="str">
        <f t="shared" si="26"/>
        <v>MN</v>
      </c>
      <c r="AA79" s="1"/>
      <c r="AB79" s="1"/>
      <c r="AI79" s="5"/>
      <c r="AJ79" s="5"/>
      <c r="AK79" s="5"/>
      <c r="AL79" s="5"/>
      <c r="AM79" s="5"/>
      <c r="AN79" s="5"/>
      <c r="AO79" s="5"/>
      <c r="AP79" s="5"/>
      <c r="AQ79" s="5"/>
      <c r="AR79" s="5"/>
      <c r="AY79" s="1" t="s">
        <v>58</v>
      </c>
      <c r="AZ79" s="2">
        <v>36944</v>
      </c>
      <c r="BB79" s="2">
        <v>38027</v>
      </c>
      <c r="BD79" s="1" t="s">
        <v>91</v>
      </c>
      <c r="BE79" s="1" t="s">
        <v>169</v>
      </c>
      <c r="BF79" s="1" t="s">
        <v>93</v>
      </c>
      <c r="BJ79" s="1" t="s">
        <v>62</v>
      </c>
      <c r="BK79" s="1" t="s">
        <v>78</v>
      </c>
      <c r="BL79" s="1">
        <v>1</v>
      </c>
      <c r="BM79" s="1">
        <v>1</v>
      </c>
      <c r="BN79" s="1" t="s">
        <v>97</v>
      </c>
      <c r="BO79" s="1" t="s">
        <v>98</v>
      </c>
      <c r="BP79" s="1" t="s">
        <v>84</v>
      </c>
      <c r="BQ79" s="2">
        <v>37773</v>
      </c>
      <c r="BR79" s="1">
        <v>0</v>
      </c>
      <c r="BS79" s="1">
        <v>0</v>
      </c>
      <c r="BT79" s="1">
        <v>0</v>
      </c>
      <c r="BU79" s="1">
        <v>0</v>
      </c>
    </row>
    <row r="80" spans="4:73" hidden="1" x14ac:dyDescent="0.25">
      <c r="D80" s="4"/>
      <c r="E80" s="5">
        <f t="shared" si="18"/>
        <v>0</v>
      </c>
      <c r="F80" s="5">
        <f t="shared" si="19"/>
        <v>0</v>
      </c>
      <c r="G80" s="5" t="str">
        <f t="shared" si="20"/>
        <v>Withdrawn</v>
      </c>
      <c r="H80" s="6" t="str">
        <f t="shared" si="21"/>
        <v>Not Started</v>
      </c>
      <c r="I80" s="1" t="s">
        <v>250</v>
      </c>
      <c r="O80" s="1" t="str">
        <f t="shared" si="22"/>
        <v>ERIS</v>
      </c>
      <c r="Q80" s="1">
        <f t="shared" si="23"/>
        <v>80</v>
      </c>
      <c r="S80" s="1" t="str">
        <f t="shared" si="24"/>
        <v>Wind</v>
      </c>
      <c r="T80" s="1" t="str">
        <f t="shared" si="25"/>
        <v>Pocahontas County</v>
      </c>
      <c r="U80" s="1" t="str">
        <f t="shared" si="26"/>
        <v>IA</v>
      </c>
      <c r="AA80" s="1"/>
      <c r="AB80" s="1"/>
      <c r="AI80" s="5"/>
      <c r="AJ80" s="5"/>
      <c r="AK80" s="5"/>
      <c r="AL80" s="5"/>
      <c r="AM80" s="5"/>
      <c r="AN80" s="5"/>
      <c r="AO80" s="5"/>
      <c r="AP80" s="5"/>
      <c r="AQ80" s="5"/>
      <c r="AR80" s="5"/>
      <c r="AY80" s="1" t="s">
        <v>73</v>
      </c>
      <c r="AZ80" s="2">
        <v>37707</v>
      </c>
      <c r="BA80" s="2">
        <v>37713</v>
      </c>
      <c r="BB80" s="2">
        <v>37713</v>
      </c>
      <c r="BD80" s="1" t="s">
        <v>251</v>
      </c>
      <c r="BE80" s="1" t="s">
        <v>252</v>
      </c>
      <c r="BF80" s="1" t="s">
        <v>89</v>
      </c>
      <c r="BJ80" s="1" t="s">
        <v>62</v>
      </c>
      <c r="BK80" s="1" t="s">
        <v>78</v>
      </c>
      <c r="BL80" s="1">
        <v>80</v>
      </c>
      <c r="BM80" s="1">
        <v>80</v>
      </c>
      <c r="BN80" s="1" t="s">
        <v>97</v>
      </c>
      <c r="BO80" s="1" t="s">
        <v>98</v>
      </c>
      <c r="BP80" s="1" t="s">
        <v>84</v>
      </c>
      <c r="BQ80" s="2">
        <v>38322</v>
      </c>
      <c r="BR80" s="1">
        <v>0</v>
      </c>
      <c r="BS80" s="1">
        <v>0</v>
      </c>
      <c r="BT80" s="1">
        <v>0</v>
      </c>
      <c r="BU80" s="1">
        <v>0</v>
      </c>
    </row>
    <row r="81" spans="4:73" hidden="1" x14ac:dyDescent="0.25">
      <c r="D81" s="4"/>
      <c r="E81" s="5">
        <f t="shared" si="18"/>
        <v>0</v>
      </c>
      <c r="F81" s="5">
        <f t="shared" si="19"/>
        <v>0</v>
      </c>
      <c r="G81" s="5" t="str">
        <f t="shared" si="20"/>
        <v>Withdrawn</v>
      </c>
      <c r="H81" s="6" t="str">
        <f t="shared" si="21"/>
        <v>Not Started</v>
      </c>
      <c r="I81" s="1" t="s">
        <v>253</v>
      </c>
      <c r="O81" s="1" t="str">
        <f t="shared" si="22"/>
        <v>ERIS</v>
      </c>
      <c r="Q81" s="1">
        <f t="shared" si="23"/>
        <v>80</v>
      </c>
      <c r="S81" s="1">
        <f t="shared" si="24"/>
        <v>0</v>
      </c>
      <c r="T81" s="1" t="str">
        <f t="shared" si="25"/>
        <v>O'Brien County</v>
      </c>
      <c r="U81" s="1" t="str">
        <f t="shared" si="26"/>
        <v>IA</v>
      </c>
      <c r="AA81" s="1"/>
      <c r="AB81" s="1"/>
      <c r="AI81" s="5"/>
      <c r="AJ81" s="5"/>
      <c r="AK81" s="5"/>
      <c r="AL81" s="5"/>
      <c r="AM81" s="5"/>
      <c r="AN81" s="5"/>
      <c r="AO81" s="5"/>
      <c r="AP81" s="5"/>
      <c r="AQ81" s="5"/>
      <c r="AR81" s="5"/>
      <c r="AY81" s="1" t="s">
        <v>73</v>
      </c>
      <c r="AZ81" s="2">
        <v>37707</v>
      </c>
      <c r="BA81" s="2">
        <v>37713</v>
      </c>
      <c r="BB81" s="2">
        <v>37713</v>
      </c>
      <c r="BD81" s="1" t="s">
        <v>87</v>
      </c>
      <c r="BE81" s="1" t="s">
        <v>254</v>
      </c>
      <c r="BF81" s="1" t="s">
        <v>89</v>
      </c>
      <c r="BJ81" s="1" t="s">
        <v>62</v>
      </c>
      <c r="BK81" s="1" t="s">
        <v>78</v>
      </c>
      <c r="BL81" s="1">
        <v>80</v>
      </c>
      <c r="BM81" s="1">
        <v>80</v>
      </c>
      <c r="BP81" s="1" t="s">
        <v>84</v>
      </c>
      <c r="BQ81" s="2">
        <v>38352</v>
      </c>
      <c r="BR81" s="1">
        <v>0</v>
      </c>
      <c r="BS81" s="1">
        <v>0</v>
      </c>
      <c r="BT81" s="1">
        <v>0</v>
      </c>
      <c r="BU81" s="1">
        <v>0</v>
      </c>
    </row>
    <row r="82" spans="4:73" hidden="1" x14ac:dyDescent="0.25">
      <c r="D82" s="4"/>
      <c r="E82" s="5">
        <f t="shared" si="18"/>
        <v>0</v>
      </c>
      <c r="F82" s="5">
        <f t="shared" si="19"/>
        <v>0</v>
      </c>
      <c r="G82" s="5" t="str">
        <f t="shared" si="20"/>
        <v>Done</v>
      </c>
      <c r="H82" s="6" t="str">
        <f t="shared" si="21"/>
        <v>In Service</v>
      </c>
      <c r="I82" s="1" t="s">
        <v>255</v>
      </c>
      <c r="O82" s="1" t="str">
        <f t="shared" si="22"/>
        <v>ERIS</v>
      </c>
      <c r="Q82" s="1">
        <f t="shared" si="23"/>
        <v>320</v>
      </c>
      <c r="S82" s="1" t="str">
        <f t="shared" si="24"/>
        <v>Gas</v>
      </c>
      <c r="T82" s="1" t="str">
        <f t="shared" si="25"/>
        <v>Lawrence County</v>
      </c>
      <c r="U82" s="1" t="str">
        <f t="shared" si="26"/>
        <v>IN</v>
      </c>
      <c r="AA82" s="1"/>
      <c r="AB82" s="1"/>
      <c r="AI82" s="5"/>
      <c r="AJ82" s="5"/>
      <c r="AK82" s="5"/>
      <c r="AL82" s="5"/>
      <c r="AM82" s="5"/>
      <c r="AN82" s="5"/>
      <c r="AO82" s="5"/>
      <c r="AP82" s="5"/>
      <c r="AQ82" s="5"/>
      <c r="AR82" s="5"/>
      <c r="AY82" s="1" t="s">
        <v>58</v>
      </c>
      <c r="AZ82" s="2">
        <v>36955</v>
      </c>
      <c r="BB82" s="2">
        <v>38027</v>
      </c>
      <c r="BD82" s="1" t="s">
        <v>256</v>
      </c>
      <c r="BE82" s="1" t="s">
        <v>215</v>
      </c>
      <c r="BF82" s="1" t="s">
        <v>103</v>
      </c>
      <c r="BI82" s="1" t="s">
        <v>143</v>
      </c>
      <c r="BJ82" s="1" t="s">
        <v>62</v>
      </c>
      <c r="BK82" s="1" t="s">
        <v>257</v>
      </c>
      <c r="BL82" s="1">
        <v>320</v>
      </c>
      <c r="BM82" s="1">
        <v>320</v>
      </c>
      <c r="BN82" s="1" t="s">
        <v>64</v>
      </c>
      <c r="BO82" s="1" t="s">
        <v>172</v>
      </c>
      <c r="BP82" s="1" t="s">
        <v>65</v>
      </c>
      <c r="BQ82" s="2">
        <v>38504</v>
      </c>
      <c r="BR82" s="1">
        <v>0</v>
      </c>
      <c r="BS82" s="1">
        <v>0</v>
      </c>
      <c r="BT82" s="1">
        <v>0</v>
      </c>
      <c r="BU82" s="1">
        <v>0</v>
      </c>
    </row>
    <row r="83" spans="4:73" hidden="1" x14ac:dyDescent="0.25">
      <c r="D83" s="4"/>
      <c r="E83" s="5">
        <f t="shared" si="18"/>
        <v>0</v>
      </c>
      <c r="F83" s="5">
        <f t="shared" si="19"/>
        <v>0</v>
      </c>
      <c r="G83" s="5" t="str">
        <f t="shared" si="20"/>
        <v>Done</v>
      </c>
      <c r="H83" s="6" t="str">
        <f t="shared" si="21"/>
        <v>Not Started</v>
      </c>
      <c r="I83" s="1" t="s">
        <v>258</v>
      </c>
      <c r="O83" s="1" t="str">
        <f t="shared" si="22"/>
        <v>ERIS</v>
      </c>
      <c r="Q83" s="1">
        <f t="shared" si="23"/>
        <v>7</v>
      </c>
      <c r="S83" s="1">
        <f t="shared" si="24"/>
        <v>0</v>
      </c>
      <c r="T83" s="1" t="str">
        <f t="shared" si="25"/>
        <v>Jackson County</v>
      </c>
      <c r="U83" s="1" t="str">
        <f t="shared" si="26"/>
        <v>WI</v>
      </c>
      <c r="AA83" s="1"/>
      <c r="AB83" s="1"/>
      <c r="AI83" s="5"/>
      <c r="AJ83" s="5"/>
      <c r="AK83" s="5"/>
      <c r="AL83" s="5"/>
      <c r="AM83" s="5"/>
      <c r="AN83" s="5"/>
      <c r="AO83" s="5"/>
      <c r="AP83" s="5"/>
      <c r="AQ83" s="5"/>
      <c r="AR83" s="5"/>
      <c r="AY83" s="1" t="s">
        <v>58</v>
      </c>
      <c r="AZ83" s="2">
        <v>36955</v>
      </c>
      <c r="BD83" s="1" t="s">
        <v>91</v>
      </c>
      <c r="BE83" s="1" t="s">
        <v>259</v>
      </c>
      <c r="BF83" s="1" t="s">
        <v>76</v>
      </c>
      <c r="BJ83" s="1" t="s">
        <v>62</v>
      </c>
      <c r="BK83" s="1" t="s">
        <v>78</v>
      </c>
      <c r="BL83" s="1">
        <v>7</v>
      </c>
      <c r="BM83" s="1">
        <v>7</v>
      </c>
      <c r="BP83" s="1" t="s">
        <v>84</v>
      </c>
      <c r="BQ83" s="2">
        <v>38504</v>
      </c>
      <c r="BR83" s="1">
        <v>0</v>
      </c>
      <c r="BS83" s="1">
        <v>0</v>
      </c>
      <c r="BT83" s="1">
        <v>0</v>
      </c>
      <c r="BU83" s="1">
        <v>0</v>
      </c>
    </row>
    <row r="84" spans="4:73" hidden="1" x14ac:dyDescent="0.25">
      <c r="D84" s="4"/>
      <c r="E84" s="5">
        <f t="shared" si="18"/>
        <v>0</v>
      </c>
      <c r="F84" s="5">
        <f t="shared" si="19"/>
        <v>0</v>
      </c>
      <c r="G84" s="5" t="str">
        <f t="shared" si="20"/>
        <v>Withdrawn</v>
      </c>
      <c r="H84" s="6" t="str">
        <f t="shared" si="21"/>
        <v>Not Started</v>
      </c>
      <c r="I84" s="1" t="s">
        <v>260</v>
      </c>
      <c r="O84" s="1" t="str">
        <f t="shared" si="22"/>
        <v>ERIS</v>
      </c>
      <c r="Q84" s="1">
        <f t="shared" si="23"/>
        <v>125</v>
      </c>
      <c r="S84" s="1">
        <f t="shared" si="24"/>
        <v>0</v>
      </c>
      <c r="T84" s="1" t="str">
        <f t="shared" si="25"/>
        <v>Sioux County</v>
      </c>
      <c r="U84" s="1" t="str">
        <f t="shared" si="26"/>
        <v>IA</v>
      </c>
      <c r="AA84" s="1"/>
      <c r="AB84" s="1"/>
      <c r="AI84" s="5"/>
      <c r="AJ84" s="5"/>
      <c r="AK84" s="5"/>
      <c r="AL84" s="5"/>
      <c r="AM84" s="5"/>
      <c r="AN84" s="5"/>
      <c r="AO84" s="5"/>
      <c r="AP84" s="5"/>
      <c r="AQ84" s="5"/>
      <c r="AR84" s="5"/>
      <c r="AY84" s="1" t="s">
        <v>73</v>
      </c>
      <c r="AZ84" s="2">
        <v>37707</v>
      </c>
      <c r="BA84" s="2">
        <v>37713</v>
      </c>
      <c r="BB84" s="2">
        <v>37713</v>
      </c>
      <c r="BD84" s="1" t="s">
        <v>87</v>
      </c>
      <c r="BE84" s="1" t="s">
        <v>261</v>
      </c>
      <c r="BF84" s="1" t="s">
        <v>89</v>
      </c>
      <c r="BJ84" s="1" t="s">
        <v>62</v>
      </c>
      <c r="BK84" s="1" t="s">
        <v>78</v>
      </c>
      <c r="BL84" s="1">
        <v>125</v>
      </c>
      <c r="BM84" s="1">
        <v>125</v>
      </c>
      <c r="BP84" s="1" t="s">
        <v>84</v>
      </c>
      <c r="BQ84" s="2">
        <v>38687</v>
      </c>
      <c r="BR84" s="1">
        <v>0</v>
      </c>
      <c r="BS84" s="1">
        <v>0</v>
      </c>
      <c r="BT84" s="1">
        <v>0</v>
      </c>
      <c r="BU84" s="1">
        <v>0</v>
      </c>
    </row>
    <row r="85" spans="4:73" hidden="1" x14ac:dyDescent="0.25">
      <c r="D85" s="4"/>
      <c r="E85" s="5">
        <f t="shared" si="18"/>
        <v>0</v>
      </c>
      <c r="F85" s="5">
        <f t="shared" si="19"/>
        <v>0</v>
      </c>
      <c r="G85" s="5" t="str">
        <f t="shared" si="20"/>
        <v>Withdrawn</v>
      </c>
      <c r="H85" s="6" t="str">
        <f t="shared" si="21"/>
        <v>Not Started</v>
      </c>
      <c r="I85" s="1" t="s">
        <v>262</v>
      </c>
      <c r="O85" s="1" t="str">
        <f t="shared" si="22"/>
        <v>ERIS</v>
      </c>
      <c r="Q85" s="1">
        <f t="shared" si="23"/>
        <v>150</v>
      </c>
      <c r="S85" s="1" t="str">
        <f t="shared" si="24"/>
        <v>Wind</v>
      </c>
      <c r="T85" s="1" t="str">
        <f t="shared" si="25"/>
        <v>Deuel County</v>
      </c>
      <c r="U85" s="1" t="str">
        <f t="shared" si="26"/>
        <v>SD</v>
      </c>
      <c r="AA85" s="1"/>
      <c r="AB85" s="1"/>
      <c r="AI85" s="5"/>
      <c r="AJ85" s="5"/>
      <c r="AK85" s="5"/>
      <c r="AL85" s="5"/>
      <c r="AM85" s="5"/>
      <c r="AN85" s="5"/>
      <c r="AO85" s="5"/>
      <c r="AP85" s="5"/>
      <c r="AQ85" s="5"/>
      <c r="AR85" s="5"/>
      <c r="AY85" s="1" t="s">
        <v>73</v>
      </c>
      <c r="AZ85" s="2">
        <v>37211</v>
      </c>
      <c r="BA85" s="2">
        <v>37714</v>
      </c>
      <c r="BB85" s="2">
        <v>37714</v>
      </c>
      <c r="BD85" s="1" t="s">
        <v>203</v>
      </c>
      <c r="BE85" s="1" t="s">
        <v>263</v>
      </c>
      <c r="BF85" s="1" t="s">
        <v>205</v>
      </c>
      <c r="BJ85" s="1" t="s">
        <v>62</v>
      </c>
      <c r="BK85" s="1" t="s">
        <v>78</v>
      </c>
      <c r="BL85" s="1">
        <v>150</v>
      </c>
      <c r="BM85" s="1">
        <v>150</v>
      </c>
      <c r="BN85" s="1" t="s">
        <v>97</v>
      </c>
      <c r="BO85" s="1" t="s">
        <v>98</v>
      </c>
      <c r="BP85" s="1" t="s">
        <v>84</v>
      </c>
      <c r="BQ85" s="2">
        <v>37895</v>
      </c>
      <c r="BR85" s="1">
        <v>0</v>
      </c>
      <c r="BS85" s="1">
        <v>0</v>
      </c>
      <c r="BT85" s="1">
        <v>0</v>
      </c>
      <c r="BU85" s="1">
        <v>0</v>
      </c>
    </row>
    <row r="86" spans="4:73" hidden="1" x14ac:dyDescent="0.25">
      <c r="D86" s="4"/>
      <c r="E86" s="5">
        <f t="shared" si="18"/>
        <v>0</v>
      </c>
      <c r="F86" s="5">
        <f t="shared" si="19"/>
        <v>0</v>
      </c>
      <c r="G86" s="5" t="str">
        <f t="shared" si="20"/>
        <v>Withdrawn</v>
      </c>
      <c r="H86" s="6" t="str">
        <f t="shared" si="21"/>
        <v>Not Started</v>
      </c>
      <c r="I86" s="1" t="s">
        <v>264</v>
      </c>
      <c r="O86" s="1" t="str">
        <f t="shared" si="22"/>
        <v>ERIS</v>
      </c>
      <c r="Q86" s="1">
        <f t="shared" si="23"/>
        <v>1005</v>
      </c>
      <c r="S86" s="1" t="str">
        <f t="shared" si="24"/>
        <v>Combined Cycle</v>
      </c>
      <c r="T86" s="1" t="str">
        <f t="shared" si="25"/>
        <v>Scott County</v>
      </c>
      <c r="U86" s="1" t="str">
        <f t="shared" si="26"/>
        <v>MN</v>
      </c>
      <c r="AA86" s="1"/>
      <c r="AB86" s="1"/>
      <c r="AI86" s="5"/>
      <c r="AJ86" s="5"/>
      <c r="AK86" s="5"/>
      <c r="AL86" s="5"/>
      <c r="AM86" s="5"/>
      <c r="AN86" s="5"/>
      <c r="AO86" s="5"/>
      <c r="AP86" s="5"/>
      <c r="AQ86" s="5"/>
      <c r="AR86" s="5"/>
      <c r="AY86" s="1" t="s">
        <v>73</v>
      </c>
      <c r="AZ86" s="2">
        <v>37578</v>
      </c>
      <c r="BA86" s="2">
        <v>37714</v>
      </c>
      <c r="BB86" s="2">
        <v>37714</v>
      </c>
      <c r="BD86" s="1" t="s">
        <v>91</v>
      </c>
      <c r="BE86" s="1" t="s">
        <v>265</v>
      </c>
      <c r="BF86" s="1" t="s">
        <v>93</v>
      </c>
      <c r="BJ86" s="1" t="s">
        <v>62</v>
      </c>
      <c r="BK86" s="1" t="s">
        <v>78</v>
      </c>
      <c r="BL86" s="1">
        <v>1005</v>
      </c>
      <c r="BM86" s="1">
        <v>1005</v>
      </c>
      <c r="BN86" s="1" t="s">
        <v>94</v>
      </c>
      <c r="BP86" s="1" t="s">
        <v>84</v>
      </c>
      <c r="BQ86" s="2">
        <v>38473</v>
      </c>
      <c r="BR86" s="1">
        <v>0</v>
      </c>
      <c r="BS86" s="1">
        <v>0</v>
      </c>
      <c r="BT86" s="1">
        <v>0</v>
      </c>
      <c r="BU86" s="1">
        <v>0</v>
      </c>
    </row>
    <row r="87" spans="4:73" hidden="1" x14ac:dyDescent="0.25">
      <c r="D87" s="4"/>
      <c r="E87" s="5">
        <f t="shared" si="18"/>
        <v>0</v>
      </c>
      <c r="F87" s="5">
        <f t="shared" si="19"/>
        <v>0</v>
      </c>
      <c r="G87" s="5" t="str">
        <f t="shared" si="20"/>
        <v>Withdrawn</v>
      </c>
      <c r="H87" s="6" t="str">
        <f t="shared" si="21"/>
        <v>Not Started</v>
      </c>
      <c r="I87" s="1" t="s">
        <v>266</v>
      </c>
      <c r="O87" s="1" t="str">
        <f t="shared" si="22"/>
        <v>ERIS</v>
      </c>
      <c r="Q87" s="1">
        <f t="shared" si="23"/>
        <v>19</v>
      </c>
      <c r="S87" s="1">
        <f t="shared" si="24"/>
        <v>0</v>
      </c>
      <c r="T87" s="1" t="str">
        <f t="shared" si="25"/>
        <v>Dickey County</v>
      </c>
      <c r="U87" s="1" t="str">
        <f t="shared" si="26"/>
        <v>ND</v>
      </c>
      <c r="AA87" s="1"/>
      <c r="AB87" s="1"/>
      <c r="AI87" s="5"/>
      <c r="AJ87" s="5"/>
      <c r="AK87" s="5"/>
      <c r="AL87" s="5"/>
      <c r="AM87" s="5"/>
      <c r="AN87" s="5"/>
      <c r="AO87" s="5"/>
      <c r="AP87" s="5"/>
      <c r="AQ87" s="5"/>
      <c r="AR87" s="5"/>
      <c r="AY87" s="1" t="s">
        <v>73</v>
      </c>
      <c r="AZ87" s="2">
        <v>37606</v>
      </c>
      <c r="BA87" s="2">
        <v>37714</v>
      </c>
      <c r="BB87" s="2">
        <v>37714</v>
      </c>
      <c r="BD87" s="1" t="s">
        <v>192</v>
      </c>
      <c r="BE87" s="1" t="s">
        <v>193</v>
      </c>
      <c r="BF87" s="1" t="s">
        <v>194</v>
      </c>
      <c r="BJ87" s="1" t="s">
        <v>62</v>
      </c>
      <c r="BK87" s="1" t="s">
        <v>78</v>
      </c>
      <c r="BL87" s="1">
        <v>19</v>
      </c>
      <c r="BM87" s="1">
        <v>19</v>
      </c>
      <c r="BP87" s="1" t="s">
        <v>84</v>
      </c>
      <c r="BQ87" s="2">
        <v>37956</v>
      </c>
      <c r="BR87" s="1">
        <v>0</v>
      </c>
      <c r="BS87" s="1">
        <v>0</v>
      </c>
      <c r="BT87" s="1">
        <v>0</v>
      </c>
      <c r="BU87" s="1">
        <v>0</v>
      </c>
    </row>
    <row r="88" spans="4:73" hidden="1" x14ac:dyDescent="0.25">
      <c r="D88" s="4"/>
      <c r="E88" s="5">
        <f t="shared" si="18"/>
        <v>0</v>
      </c>
      <c r="F88" s="5">
        <f t="shared" si="19"/>
        <v>0</v>
      </c>
      <c r="G88" s="5" t="str">
        <f t="shared" si="20"/>
        <v>Done</v>
      </c>
      <c r="H88" s="6" t="str">
        <f t="shared" si="21"/>
        <v>In Service</v>
      </c>
      <c r="I88" s="1" t="s">
        <v>267</v>
      </c>
      <c r="O88" s="1" t="str">
        <f t="shared" si="22"/>
        <v>ERIS</v>
      </c>
      <c r="Q88" s="1">
        <f t="shared" si="23"/>
        <v>200</v>
      </c>
      <c r="S88" s="1" t="str">
        <f t="shared" si="24"/>
        <v>Combined Cycle</v>
      </c>
      <c r="T88" s="1" t="str">
        <f t="shared" si="25"/>
        <v>Ozaukee County</v>
      </c>
      <c r="U88" s="1" t="str">
        <f t="shared" si="26"/>
        <v>WI</v>
      </c>
      <c r="AA88" s="1"/>
      <c r="AB88" s="1"/>
      <c r="AI88" s="5"/>
      <c r="AJ88" s="5"/>
      <c r="AK88" s="5"/>
      <c r="AL88" s="5"/>
      <c r="AM88" s="5"/>
      <c r="AN88" s="5"/>
      <c r="AO88" s="5"/>
      <c r="AP88" s="5"/>
      <c r="AQ88" s="5"/>
      <c r="AR88" s="5"/>
      <c r="AY88" s="1" t="s">
        <v>58</v>
      </c>
      <c r="AZ88" s="2">
        <v>37004</v>
      </c>
      <c r="BB88" s="2">
        <v>37239</v>
      </c>
      <c r="BD88" s="1" t="s">
        <v>176</v>
      </c>
      <c r="BE88" s="1" t="s">
        <v>268</v>
      </c>
      <c r="BF88" s="1" t="s">
        <v>76</v>
      </c>
      <c r="BI88" s="1" t="s">
        <v>143</v>
      </c>
      <c r="BJ88" s="1" t="s">
        <v>62</v>
      </c>
      <c r="BK88" s="1" t="s">
        <v>269</v>
      </c>
      <c r="BL88" s="1">
        <v>200</v>
      </c>
      <c r="BM88" s="1">
        <v>200</v>
      </c>
      <c r="BN88" s="1" t="s">
        <v>94</v>
      </c>
      <c r="BO88" s="1" t="s">
        <v>94</v>
      </c>
      <c r="BP88" s="1" t="s">
        <v>65</v>
      </c>
      <c r="BQ88" s="2">
        <v>38139</v>
      </c>
      <c r="BR88" s="1">
        <v>0</v>
      </c>
      <c r="BS88" s="1">
        <v>0</v>
      </c>
      <c r="BT88" s="1">
        <v>0</v>
      </c>
      <c r="BU88" s="1">
        <v>0</v>
      </c>
    </row>
    <row r="89" spans="4:73" hidden="1" x14ac:dyDescent="0.25">
      <c r="D89" s="4"/>
      <c r="E89" s="5">
        <f t="shared" si="18"/>
        <v>0</v>
      </c>
      <c r="F89" s="5">
        <f t="shared" si="19"/>
        <v>0</v>
      </c>
      <c r="G89" s="5" t="str">
        <f t="shared" si="20"/>
        <v>Withdrawn</v>
      </c>
      <c r="H89" s="6" t="str">
        <f t="shared" si="21"/>
        <v>Not Started</v>
      </c>
      <c r="I89" s="1" t="s">
        <v>270</v>
      </c>
      <c r="O89" s="1" t="str">
        <f t="shared" si="22"/>
        <v>ERIS</v>
      </c>
      <c r="Q89" s="1">
        <f t="shared" si="23"/>
        <v>840</v>
      </c>
      <c r="S89" s="1">
        <f t="shared" si="24"/>
        <v>0</v>
      </c>
      <c r="T89" s="1" t="str">
        <f t="shared" si="25"/>
        <v>Washtenaw County</v>
      </c>
      <c r="U89" s="1" t="str">
        <f t="shared" si="26"/>
        <v>MI</v>
      </c>
      <c r="AA89" s="1"/>
      <c r="AB89" s="1"/>
      <c r="AI89" s="5"/>
      <c r="AJ89" s="5"/>
      <c r="AK89" s="5"/>
      <c r="AL89" s="5"/>
      <c r="AM89" s="5"/>
      <c r="AN89" s="5"/>
      <c r="AO89" s="5"/>
      <c r="AP89" s="5"/>
      <c r="AQ89" s="5"/>
      <c r="AR89" s="5"/>
      <c r="AY89" s="1" t="s">
        <v>73</v>
      </c>
      <c r="AZ89" s="2">
        <v>37152</v>
      </c>
      <c r="BA89" s="2">
        <v>37718</v>
      </c>
      <c r="BB89" s="2">
        <v>37718</v>
      </c>
      <c r="BD89" s="1" t="s">
        <v>128</v>
      </c>
      <c r="BE89" s="1" t="s">
        <v>271</v>
      </c>
      <c r="BF89" s="1" t="s">
        <v>130</v>
      </c>
      <c r="BJ89" s="1" t="s">
        <v>62</v>
      </c>
      <c r="BK89" s="1" t="s">
        <v>78</v>
      </c>
      <c r="BL89" s="1">
        <v>840</v>
      </c>
      <c r="BM89" s="1">
        <v>840</v>
      </c>
      <c r="BP89" s="1" t="s">
        <v>84</v>
      </c>
      <c r="BQ89" s="2">
        <v>39234</v>
      </c>
      <c r="BR89" s="1">
        <v>0</v>
      </c>
      <c r="BS89" s="1">
        <v>0</v>
      </c>
      <c r="BT89" s="1">
        <v>0</v>
      </c>
      <c r="BU89" s="1">
        <v>0</v>
      </c>
    </row>
    <row r="90" spans="4:73" hidden="1" x14ac:dyDescent="0.25">
      <c r="D90" s="4"/>
      <c r="E90" s="5">
        <f t="shared" si="18"/>
        <v>0</v>
      </c>
      <c r="F90" s="5">
        <f t="shared" si="19"/>
        <v>0</v>
      </c>
      <c r="G90" s="5" t="str">
        <f t="shared" si="20"/>
        <v>Withdrawn</v>
      </c>
      <c r="H90" s="6" t="str">
        <f t="shared" si="21"/>
        <v>Not Started</v>
      </c>
      <c r="I90" s="1" t="s">
        <v>272</v>
      </c>
      <c r="O90" s="1" t="str">
        <f t="shared" si="22"/>
        <v>ERIS</v>
      </c>
      <c r="Q90" s="1">
        <f t="shared" si="23"/>
        <v>60</v>
      </c>
      <c r="S90" s="1">
        <f t="shared" si="24"/>
        <v>0</v>
      </c>
      <c r="T90" s="1" t="str">
        <f t="shared" si="25"/>
        <v>Ingham County</v>
      </c>
      <c r="U90" s="1" t="str">
        <f t="shared" si="26"/>
        <v>MI</v>
      </c>
      <c r="AA90" s="1"/>
      <c r="AB90" s="1"/>
      <c r="AI90" s="5"/>
      <c r="AJ90" s="5"/>
      <c r="AK90" s="5"/>
      <c r="AL90" s="5"/>
      <c r="AM90" s="5"/>
      <c r="AN90" s="5"/>
      <c r="AO90" s="5"/>
      <c r="AP90" s="5"/>
      <c r="AQ90" s="5"/>
      <c r="AR90" s="5"/>
      <c r="AY90" s="1" t="s">
        <v>73</v>
      </c>
      <c r="AZ90" s="2">
        <v>37356</v>
      </c>
      <c r="BA90" s="2">
        <v>37720</v>
      </c>
      <c r="BB90" s="2">
        <v>37720</v>
      </c>
      <c r="BD90" s="1" t="s">
        <v>139</v>
      </c>
      <c r="BE90" s="1" t="s">
        <v>273</v>
      </c>
      <c r="BF90" s="1" t="s">
        <v>130</v>
      </c>
      <c r="BJ90" s="1" t="s">
        <v>62</v>
      </c>
      <c r="BK90" s="1" t="s">
        <v>78</v>
      </c>
      <c r="BL90" s="1">
        <v>60</v>
      </c>
      <c r="BM90" s="1">
        <v>60</v>
      </c>
      <c r="BP90" s="1" t="s">
        <v>84</v>
      </c>
      <c r="BQ90" s="2">
        <v>38108</v>
      </c>
      <c r="BR90" s="1">
        <v>0</v>
      </c>
      <c r="BS90" s="1">
        <v>0</v>
      </c>
      <c r="BT90" s="1">
        <v>0</v>
      </c>
      <c r="BU90" s="1">
        <v>0</v>
      </c>
    </row>
    <row r="91" spans="4:73" hidden="1" x14ac:dyDescent="0.25">
      <c r="D91" s="4"/>
      <c r="E91" s="5">
        <f t="shared" si="18"/>
        <v>0</v>
      </c>
      <c r="F91" s="5">
        <f t="shared" si="19"/>
        <v>0</v>
      </c>
      <c r="G91" s="5" t="str">
        <f t="shared" si="20"/>
        <v>Done</v>
      </c>
      <c r="H91" s="6" t="str">
        <f t="shared" si="21"/>
        <v>In Service</v>
      </c>
      <c r="I91" s="1" t="s">
        <v>274</v>
      </c>
      <c r="O91" s="1" t="str">
        <f t="shared" si="22"/>
        <v>ERIS</v>
      </c>
      <c r="Q91" s="1">
        <f t="shared" si="23"/>
        <v>105</v>
      </c>
      <c r="S91" s="1" t="str">
        <f t="shared" si="24"/>
        <v>Combined Cycle</v>
      </c>
      <c r="T91" s="1" t="str">
        <f t="shared" si="25"/>
        <v>Dane County</v>
      </c>
      <c r="U91" s="1" t="str">
        <f t="shared" si="26"/>
        <v>WI</v>
      </c>
      <c r="AA91" s="1"/>
      <c r="AB91" s="1"/>
      <c r="AI91" s="5"/>
      <c r="AJ91" s="5"/>
      <c r="AK91" s="5"/>
      <c r="AL91" s="5"/>
      <c r="AM91" s="5"/>
      <c r="AN91" s="5"/>
      <c r="AO91" s="5"/>
      <c r="AP91" s="5"/>
      <c r="AQ91" s="5"/>
      <c r="AR91" s="5"/>
      <c r="AY91" s="1" t="s">
        <v>58</v>
      </c>
      <c r="AZ91" s="2">
        <v>37055</v>
      </c>
      <c r="BB91" s="2">
        <v>37561</v>
      </c>
      <c r="BC91" s="2">
        <v>38418</v>
      </c>
      <c r="BD91" s="1" t="s">
        <v>275</v>
      </c>
      <c r="BE91" s="1" t="s">
        <v>276</v>
      </c>
      <c r="BF91" s="1" t="s">
        <v>76</v>
      </c>
      <c r="BI91" s="1" t="s">
        <v>77</v>
      </c>
      <c r="BJ91" s="1" t="s">
        <v>62</v>
      </c>
      <c r="BK91" s="1" t="s">
        <v>277</v>
      </c>
      <c r="BL91" s="1">
        <v>105</v>
      </c>
      <c r="BM91" s="1">
        <v>105</v>
      </c>
      <c r="BN91" s="1" t="s">
        <v>94</v>
      </c>
      <c r="BO91" s="1" t="s">
        <v>94</v>
      </c>
      <c r="BP91" s="1" t="s">
        <v>65</v>
      </c>
      <c r="BQ91" s="2">
        <v>37500</v>
      </c>
      <c r="BR91" s="1">
        <v>0</v>
      </c>
      <c r="BS91" s="1">
        <v>0</v>
      </c>
      <c r="BT91" s="1">
        <v>0</v>
      </c>
      <c r="BU91" s="1">
        <v>0</v>
      </c>
    </row>
    <row r="92" spans="4:73" hidden="1" x14ac:dyDescent="0.25">
      <c r="D92" s="4"/>
      <c r="E92" s="5">
        <f t="shared" si="18"/>
        <v>0</v>
      </c>
      <c r="F92" s="5">
        <f t="shared" si="19"/>
        <v>0</v>
      </c>
      <c r="G92" s="5" t="str">
        <f t="shared" si="20"/>
        <v>Withdrawn</v>
      </c>
      <c r="H92" s="6" t="str">
        <f t="shared" si="21"/>
        <v>Not Started</v>
      </c>
      <c r="I92" s="1" t="s">
        <v>278</v>
      </c>
      <c r="O92" s="1" t="str">
        <f t="shared" si="22"/>
        <v>ERIS</v>
      </c>
      <c r="Q92" s="1">
        <f t="shared" si="23"/>
        <v>24</v>
      </c>
      <c r="S92" s="1">
        <f t="shared" si="24"/>
        <v>0</v>
      </c>
      <c r="T92" s="1" t="str">
        <f t="shared" si="25"/>
        <v>Ingham County</v>
      </c>
      <c r="U92" s="1" t="str">
        <f t="shared" si="26"/>
        <v>MI</v>
      </c>
      <c r="AA92" s="1"/>
      <c r="AB92" s="1"/>
      <c r="AI92" s="5"/>
      <c r="AJ92" s="5"/>
      <c r="AK92" s="5"/>
      <c r="AL92" s="5"/>
      <c r="AM92" s="5"/>
      <c r="AN92" s="5"/>
      <c r="AO92" s="5"/>
      <c r="AP92" s="5"/>
      <c r="AQ92" s="5"/>
      <c r="AR92" s="5"/>
      <c r="AY92" s="1" t="s">
        <v>73</v>
      </c>
      <c r="AZ92" s="2">
        <v>37356</v>
      </c>
      <c r="BA92" s="2">
        <v>37720</v>
      </c>
      <c r="BB92" s="2">
        <v>37720</v>
      </c>
      <c r="BD92" s="1" t="s">
        <v>139</v>
      </c>
      <c r="BE92" s="1" t="s">
        <v>273</v>
      </c>
      <c r="BF92" s="1" t="s">
        <v>130</v>
      </c>
      <c r="BJ92" s="1" t="s">
        <v>62</v>
      </c>
      <c r="BK92" s="1" t="s">
        <v>78</v>
      </c>
      <c r="BL92" s="1">
        <v>24</v>
      </c>
      <c r="BM92" s="1">
        <v>24</v>
      </c>
      <c r="BP92" s="1" t="s">
        <v>84</v>
      </c>
      <c r="BQ92" s="2">
        <v>37469</v>
      </c>
      <c r="BR92" s="1">
        <v>0</v>
      </c>
      <c r="BS92" s="1">
        <v>0</v>
      </c>
      <c r="BT92" s="1">
        <v>0</v>
      </c>
      <c r="BU92" s="1">
        <v>0</v>
      </c>
    </row>
    <row r="93" spans="4:73" hidden="1" x14ac:dyDescent="0.25">
      <c r="D93" s="4"/>
      <c r="E93" s="5">
        <f t="shared" si="18"/>
        <v>0</v>
      </c>
      <c r="F93" s="5">
        <f t="shared" si="19"/>
        <v>0</v>
      </c>
      <c r="G93" s="5" t="str">
        <f t="shared" si="20"/>
        <v>Withdrawn</v>
      </c>
      <c r="H93" s="6" t="str">
        <f t="shared" si="21"/>
        <v>Not Started</v>
      </c>
      <c r="I93" s="1" t="s">
        <v>279</v>
      </c>
      <c r="O93" s="1" t="str">
        <f t="shared" si="22"/>
        <v>ERIS</v>
      </c>
      <c r="Q93" s="1">
        <f t="shared" si="23"/>
        <v>600</v>
      </c>
      <c r="S93" s="1">
        <f t="shared" si="24"/>
        <v>0</v>
      </c>
      <c r="T93" s="1" t="str">
        <f t="shared" si="25"/>
        <v>Hamilton County</v>
      </c>
      <c r="U93" s="1" t="str">
        <f t="shared" si="26"/>
        <v>OH</v>
      </c>
      <c r="AA93" s="1"/>
      <c r="AB93" s="1"/>
      <c r="AI93" s="5"/>
      <c r="AJ93" s="5"/>
      <c r="AK93" s="5"/>
      <c r="AL93" s="5"/>
      <c r="AM93" s="5"/>
      <c r="AN93" s="5"/>
      <c r="AO93" s="5"/>
      <c r="AP93" s="5"/>
      <c r="AQ93" s="5"/>
      <c r="AR93" s="5"/>
      <c r="AY93" s="1" t="s">
        <v>73</v>
      </c>
      <c r="AZ93" s="2">
        <v>36955</v>
      </c>
      <c r="BA93" s="2">
        <v>37722</v>
      </c>
      <c r="BB93" s="2">
        <v>37722</v>
      </c>
      <c r="BD93" s="1" t="s">
        <v>240</v>
      </c>
      <c r="BE93" s="1" t="s">
        <v>219</v>
      </c>
      <c r="BF93" s="1" t="s">
        <v>242</v>
      </c>
      <c r="BJ93" s="1" t="s">
        <v>62</v>
      </c>
      <c r="BK93" s="1" t="s">
        <v>78</v>
      </c>
      <c r="BL93" s="1">
        <v>600</v>
      </c>
      <c r="BM93" s="1">
        <v>600</v>
      </c>
      <c r="BP93" s="1" t="s">
        <v>84</v>
      </c>
      <c r="BQ93" s="2">
        <v>37773</v>
      </c>
      <c r="BR93" s="1">
        <v>0</v>
      </c>
      <c r="BS93" s="1">
        <v>0</v>
      </c>
      <c r="BT93" s="1">
        <v>0</v>
      </c>
      <c r="BU93" s="1">
        <v>0</v>
      </c>
    </row>
    <row r="94" spans="4:73" hidden="1" x14ac:dyDescent="0.25">
      <c r="D94" s="4"/>
      <c r="E94" s="5">
        <f t="shared" si="18"/>
        <v>0</v>
      </c>
      <c r="F94" s="5">
        <f t="shared" si="19"/>
        <v>0</v>
      </c>
      <c r="G94" s="5" t="str">
        <f t="shared" si="20"/>
        <v>Withdrawn</v>
      </c>
      <c r="H94" s="6" t="str">
        <f t="shared" si="21"/>
        <v>Not Started</v>
      </c>
      <c r="I94" s="1" t="s">
        <v>280</v>
      </c>
      <c r="O94" s="1" t="str">
        <f t="shared" si="22"/>
        <v>ERIS</v>
      </c>
      <c r="Q94" s="1">
        <f t="shared" si="23"/>
        <v>200</v>
      </c>
      <c r="S94" s="1">
        <f t="shared" si="24"/>
        <v>0</v>
      </c>
      <c r="T94" s="1" t="str">
        <f t="shared" si="25"/>
        <v>Grant County</v>
      </c>
      <c r="U94" s="1" t="str">
        <f t="shared" si="26"/>
        <v>WI</v>
      </c>
      <c r="AA94" s="1"/>
      <c r="AB94" s="1"/>
      <c r="AI94" s="5"/>
      <c r="AJ94" s="5"/>
      <c r="AK94" s="5"/>
      <c r="AL94" s="5"/>
      <c r="AM94" s="5"/>
      <c r="AN94" s="5"/>
      <c r="AO94" s="5"/>
      <c r="AP94" s="5"/>
      <c r="AQ94" s="5"/>
      <c r="AR94" s="5"/>
      <c r="AY94" s="1" t="s">
        <v>73</v>
      </c>
      <c r="AZ94" s="2">
        <v>36972</v>
      </c>
      <c r="BA94" s="2">
        <v>37725</v>
      </c>
      <c r="BB94" s="2">
        <v>37725</v>
      </c>
      <c r="BD94" s="1" t="s">
        <v>74</v>
      </c>
      <c r="BE94" s="1" t="s">
        <v>204</v>
      </c>
      <c r="BF94" s="1" t="s">
        <v>76</v>
      </c>
      <c r="BI94" s="1" t="s">
        <v>143</v>
      </c>
      <c r="BJ94" s="1" t="s">
        <v>62</v>
      </c>
      <c r="BK94" s="1" t="s">
        <v>78</v>
      </c>
      <c r="BL94" s="1">
        <v>200</v>
      </c>
      <c r="BM94" s="1">
        <v>200</v>
      </c>
      <c r="BP94" s="1" t="s">
        <v>84</v>
      </c>
      <c r="BR94" s="1">
        <v>0</v>
      </c>
      <c r="BS94" s="1">
        <v>0</v>
      </c>
      <c r="BT94" s="1">
        <v>0</v>
      </c>
      <c r="BU94" s="1">
        <v>0</v>
      </c>
    </row>
    <row r="95" spans="4:73" hidden="1" x14ac:dyDescent="0.25">
      <c r="D95" s="4"/>
      <c r="E95" s="5">
        <f t="shared" si="18"/>
        <v>0</v>
      </c>
      <c r="F95" s="5">
        <f t="shared" si="19"/>
        <v>0</v>
      </c>
      <c r="G95" s="5" t="str">
        <f t="shared" si="20"/>
        <v>Withdrawn</v>
      </c>
      <c r="H95" s="6" t="str">
        <f t="shared" si="21"/>
        <v>Not Started</v>
      </c>
      <c r="I95" s="1" t="s">
        <v>281</v>
      </c>
      <c r="O95" s="1" t="str">
        <f t="shared" si="22"/>
        <v>ERIS</v>
      </c>
      <c r="Q95" s="1">
        <f t="shared" si="23"/>
        <v>30</v>
      </c>
      <c r="S95" s="1">
        <f t="shared" si="24"/>
        <v>0</v>
      </c>
      <c r="T95" s="1" t="str">
        <f t="shared" si="25"/>
        <v>Butler County</v>
      </c>
      <c r="U95" s="1" t="str">
        <f t="shared" si="26"/>
        <v>OH</v>
      </c>
      <c r="AA95" s="1"/>
      <c r="AB95" s="1"/>
      <c r="AI95" s="5"/>
      <c r="AJ95" s="5"/>
      <c r="AK95" s="5"/>
      <c r="AL95" s="5"/>
      <c r="AM95" s="5"/>
      <c r="AN95" s="5"/>
      <c r="AO95" s="5"/>
      <c r="AP95" s="5"/>
      <c r="AQ95" s="5"/>
      <c r="AR95" s="5"/>
      <c r="AY95" s="1" t="s">
        <v>73</v>
      </c>
      <c r="AZ95" s="2">
        <v>37029</v>
      </c>
      <c r="BA95" s="2">
        <v>37728</v>
      </c>
      <c r="BB95" s="2">
        <v>37728</v>
      </c>
      <c r="BD95" s="1" t="s">
        <v>240</v>
      </c>
      <c r="BE95" s="1" t="s">
        <v>282</v>
      </c>
      <c r="BF95" s="1" t="s">
        <v>242</v>
      </c>
      <c r="BJ95" s="1" t="s">
        <v>62</v>
      </c>
      <c r="BK95" s="1" t="s">
        <v>78</v>
      </c>
      <c r="BL95" s="1">
        <v>30</v>
      </c>
      <c r="BM95" s="1">
        <v>30</v>
      </c>
      <c r="BP95" s="1" t="s">
        <v>84</v>
      </c>
      <c r="BQ95" s="2">
        <v>37408</v>
      </c>
      <c r="BR95" s="1">
        <v>0</v>
      </c>
      <c r="BS95" s="1">
        <v>0</v>
      </c>
      <c r="BT95" s="1">
        <v>0</v>
      </c>
      <c r="BU95" s="1">
        <v>0</v>
      </c>
    </row>
    <row r="96" spans="4:73" hidden="1" x14ac:dyDescent="0.25">
      <c r="D96" s="4"/>
      <c r="E96" s="5">
        <f t="shared" si="18"/>
        <v>0</v>
      </c>
      <c r="F96" s="5">
        <f t="shared" si="19"/>
        <v>0</v>
      </c>
      <c r="G96" s="5" t="str">
        <f t="shared" si="20"/>
        <v>Withdrawn</v>
      </c>
      <c r="H96" s="6" t="str">
        <f t="shared" si="21"/>
        <v>Not Started</v>
      </c>
      <c r="I96" s="1" t="s">
        <v>283</v>
      </c>
      <c r="O96" s="1" t="str">
        <f t="shared" si="22"/>
        <v>ERIS</v>
      </c>
      <c r="Q96" s="1">
        <f t="shared" si="23"/>
        <v>19</v>
      </c>
      <c r="S96" s="1" t="str">
        <f t="shared" si="24"/>
        <v>Wind</v>
      </c>
      <c r="T96" s="1" t="str">
        <f t="shared" si="25"/>
        <v>McPherson County</v>
      </c>
      <c r="U96" s="1" t="str">
        <f t="shared" si="26"/>
        <v>SD</v>
      </c>
      <c r="AA96" s="1"/>
      <c r="AB96" s="1"/>
      <c r="AI96" s="5"/>
      <c r="AJ96" s="5"/>
      <c r="AK96" s="5"/>
      <c r="AL96" s="5"/>
      <c r="AM96" s="5"/>
      <c r="AN96" s="5"/>
      <c r="AO96" s="5"/>
      <c r="AP96" s="5"/>
      <c r="AQ96" s="5"/>
      <c r="AR96" s="5"/>
      <c r="AY96" s="1" t="s">
        <v>73</v>
      </c>
      <c r="AZ96" s="2">
        <v>37602</v>
      </c>
      <c r="BA96" s="2">
        <v>37728</v>
      </c>
      <c r="BB96" s="2">
        <v>37728</v>
      </c>
      <c r="BD96" s="1" t="s">
        <v>192</v>
      </c>
      <c r="BE96" s="1" t="s">
        <v>246</v>
      </c>
      <c r="BF96" s="1" t="s">
        <v>205</v>
      </c>
      <c r="BJ96" s="1" t="s">
        <v>62</v>
      </c>
      <c r="BK96" s="1" t="s">
        <v>78</v>
      </c>
      <c r="BL96" s="1">
        <v>19</v>
      </c>
      <c r="BM96" s="1">
        <v>19</v>
      </c>
      <c r="BN96" s="1" t="s">
        <v>97</v>
      </c>
      <c r="BO96" s="1" t="s">
        <v>98</v>
      </c>
      <c r="BP96" s="1" t="s">
        <v>84</v>
      </c>
      <c r="BQ96" s="2">
        <v>38231</v>
      </c>
      <c r="BR96" s="1">
        <v>0</v>
      </c>
      <c r="BS96" s="1">
        <v>0</v>
      </c>
      <c r="BT96" s="1">
        <v>0</v>
      </c>
      <c r="BU96" s="1">
        <v>0</v>
      </c>
    </row>
    <row r="97" spans="4:73" hidden="1" x14ac:dyDescent="0.25">
      <c r="D97" s="4"/>
      <c r="E97" s="5">
        <f t="shared" si="18"/>
        <v>0</v>
      </c>
      <c r="F97" s="5">
        <f t="shared" si="19"/>
        <v>0</v>
      </c>
      <c r="G97" s="5" t="str">
        <f t="shared" si="20"/>
        <v>Withdrawn</v>
      </c>
      <c r="H97" s="6" t="str">
        <f t="shared" si="21"/>
        <v>Not Started</v>
      </c>
      <c r="I97" s="1" t="s">
        <v>284</v>
      </c>
      <c r="O97" s="1" t="str">
        <f t="shared" si="22"/>
        <v>ERIS</v>
      </c>
      <c r="Q97" s="1">
        <f t="shared" si="23"/>
        <v>19</v>
      </c>
      <c r="S97" s="1" t="str">
        <f t="shared" si="24"/>
        <v>Wind</v>
      </c>
      <c r="T97" s="1" t="str">
        <f t="shared" si="25"/>
        <v>McIntosh County</v>
      </c>
      <c r="U97" s="1" t="str">
        <f t="shared" si="26"/>
        <v>ND</v>
      </c>
      <c r="AA97" s="1"/>
      <c r="AB97" s="1"/>
      <c r="AI97" s="5"/>
      <c r="AJ97" s="5"/>
      <c r="AK97" s="5"/>
      <c r="AL97" s="5"/>
      <c r="AM97" s="5"/>
      <c r="AN97" s="5"/>
      <c r="AO97" s="5"/>
      <c r="AP97" s="5"/>
      <c r="AQ97" s="5"/>
      <c r="AR97" s="5"/>
      <c r="AY97" s="1" t="s">
        <v>73</v>
      </c>
      <c r="AZ97" s="2">
        <v>37630</v>
      </c>
      <c r="BA97" s="2">
        <v>37728</v>
      </c>
      <c r="BB97" s="2">
        <v>37728</v>
      </c>
      <c r="BD97" s="1" t="s">
        <v>192</v>
      </c>
      <c r="BE97" s="1" t="s">
        <v>285</v>
      </c>
      <c r="BF97" s="1" t="s">
        <v>194</v>
      </c>
      <c r="BJ97" s="1" t="s">
        <v>62</v>
      </c>
      <c r="BK97" s="1" t="s">
        <v>78</v>
      </c>
      <c r="BL97" s="1">
        <v>19</v>
      </c>
      <c r="BM97" s="1">
        <v>19</v>
      </c>
      <c r="BN97" s="1" t="s">
        <v>97</v>
      </c>
      <c r="BO97" s="1" t="s">
        <v>98</v>
      </c>
      <c r="BP97" s="1" t="s">
        <v>84</v>
      </c>
      <c r="BQ97" s="2">
        <v>37956</v>
      </c>
      <c r="BR97" s="1">
        <v>0</v>
      </c>
      <c r="BS97" s="1">
        <v>0</v>
      </c>
      <c r="BT97" s="1">
        <v>0</v>
      </c>
      <c r="BU97" s="1">
        <v>0</v>
      </c>
    </row>
    <row r="98" spans="4:73" hidden="1" x14ac:dyDescent="0.25">
      <c r="D98" s="4"/>
      <c r="E98" s="5" t="str">
        <f t="shared" si="18"/>
        <v>G103</v>
      </c>
      <c r="F98" s="5" t="str">
        <f t="shared" si="19"/>
        <v>G103</v>
      </c>
      <c r="G98" s="5" t="str">
        <f t="shared" si="20"/>
        <v>Done</v>
      </c>
      <c r="H98" s="6" t="str">
        <f t="shared" si="21"/>
        <v>In Service</v>
      </c>
      <c r="I98" s="1" t="s">
        <v>286</v>
      </c>
      <c r="O98" s="1" t="str">
        <f t="shared" si="22"/>
        <v>ERIS</v>
      </c>
      <c r="Q98" s="1">
        <f t="shared" si="23"/>
        <v>370</v>
      </c>
      <c r="S98" s="1" t="str">
        <f t="shared" si="24"/>
        <v>Wind</v>
      </c>
      <c r="T98" s="1" t="str">
        <f t="shared" si="25"/>
        <v>Sheboygan County</v>
      </c>
      <c r="U98" s="1" t="str">
        <f t="shared" si="26"/>
        <v>WI</v>
      </c>
      <c r="AA98" s="1"/>
      <c r="AB98" s="1"/>
      <c r="AI98" s="5"/>
      <c r="AJ98" s="5"/>
      <c r="AK98" s="5"/>
      <c r="AL98" s="5"/>
      <c r="AM98" s="5"/>
      <c r="AN98" s="5"/>
      <c r="AO98" s="5"/>
      <c r="AP98" s="5"/>
      <c r="AQ98" s="5"/>
      <c r="AR98" s="5"/>
      <c r="AY98" s="1" t="s">
        <v>58</v>
      </c>
      <c r="AZ98" s="2">
        <v>37062</v>
      </c>
      <c r="BB98" s="2">
        <v>37992</v>
      </c>
      <c r="BD98" s="1" t="s">
        <v>74</v>
      </c>
      <c r="BE98" s="1" t="s">
        <v>287</v>
      </c>
      <c r="BF98" s="1" t="s">
        <v>76</v>
      </c>
      <c r="BG98" s="1" t="s">
        <v>286</v>
      </c>
      <c r="BH98" s="1" t="s">
        <v>286</v>
      </c>
      <c r="BI98" s="1" t="s">
        <v>77</v>
      </c>
      <c r="BJ98" s="1" t="s">
        <v>62</v>
      </c>
      <c r="BK98" s="1" t="s">
        <v>288</v>
      </c>
      <c r="BL98" s="1">
        <v>370</v>
      </c>
      <c r="BM98" s="1">
        <v>370</v>
      </c>
      <c r="BN98" s="1" t="s">
        <v>97</v>
      </c>
      <c r="BO98" s="1" t="s">
        <v>98</v>
      </c>
      <c r="BP98" s="1" t="s">
        <v>65</v>
      </c>
      <c r="BQ98" s="2">
        <v>38139</v>
      </c>
      <c r="BR98" s="1">
        <v>0</v>
      </c>
      <c r="BS98" s="1">
        <v>0</v>
      </c>
      <c r="BT98" s="1">
        <v>0</v>
      </c>
      <c r="BU98" s="1">
        <v>0</v>
      </c>
    </row>
    <row r="99" spans="4:73" hidden="1" x14ac:dyDescent="0.25">
      <c r="D99" s="4"/>
      <c r="E99" s="5">
        <f t="shared" si="18"/>
        <v>0</v>
      </c>
      <c r="F99" s="5">
        <f t="shared" si="19"/>
        <v>0</v>
      </c>
      <c r="G99" s="5" t="str">
        <f t="shared" si="20"/>
        <v>Withdrawn</v>
      </c>
      <c r="H99" s="6" t="str">
        <f t="shared" si="21"/>
        <v>Not Started</v>
      </c>
      <c r="I99" s="1" t="s">
        <v>289</v>
      </c>
      <c r="O99" s="1" t="str">
        <f t="shared" si="22"/>
        <v>ERIS</v>
      </c>
      <c r="Q99" s="1">
        <f t="shared" si="23"/>
        <v>19</v>
      </c>
      <c r="S99" s="1" t="str">
        <f t="shared" si="24"/>
        <v>Wind</v>
      </c>
      <c r="T99" s="1" t="str">
        <f t="shared" si="25"/>
        <v>Dickey County</v>
      </c>
      <c r="U99" s="1" t="str">
        <f t="shared" si="26"/>
        <v>ND</v>
      </c>
      <c r="AA99" s="1"/>
      <c r="AB99" s="1"/>
      <c r="AI99" s="5"/>
      <c r="AJ99" s="5"/>
      <c r="AK99" s="5"/>
      <c r="AL99" s="5"/>
      <c r="AM99" s="5"/>
      <c r="AN99" s="5"/>
      <c r="AO99" s="5"/>
      <c r="AP99" s="5"/>
      <c r="AQ99" s="5"/>
      <c r="AR99" s="5"/>
      <c r="AY99" s="1" t="s">
        <v>73</v>
      </c>
      <c r="AZ99" s="2">
        <v>37630</v>
      </c>
      <c r="BA99" s="2">
        <v>37728</v>
      </c>
      <c r="BB99" s="2">
        <v>37728</v>
      </c>
      <c r="BD99" s="1" t="s">
        <v>192</v>
      </c>
      <c r="BE99" s="1" t="s">
        <v>193</v>
      </c>
      <c r="BF99" s="1" t="s">
        <v>194</v>
      </c>
      <c r="BJ99" s="1" t="s">
        <v>62</v>
      </c>
      <c r="BK99" s="1" t="s">
        <v>78</v>
      </c>
      <c r="BL99" s="1">
        <v>19</v>
      </c>
      <c r="BM99" s="1">
        <v>19</v>
      </c>
      <c r="BN99" s="1" t="s">
        <v>97</v>
      </c>
      <c r="BO99" s="1" t="s">
        <v>98</v>
      </c>
      <c r="BP99" s="1" t="s">
        <v>84</v>
      </c>
      <c r="BQ99" s="2">
        <v>37956</v>
      </c>
      <c r="BR99" s="1">
        <v>0</v>
      </c>
      <c r="BS99" s="1">
        <v>0</v>
      </c>
      <c r="BT99" s="1">
        <v>0</v>
      </c>
      <c r="BU99" s="1">
        <v>0</v>
      </c>
    </row>
    <row r="100" spans="4:73" hidden="1" x14ac:dyDescent="0.25">
      <c r="D100" s="4"/>
      <c r="E100" s="5">
        <f t="shared" si="18"/>
        <v>0</v>
      </c>
      <c r="F100" s="5">
        <f t="shared" si="19"/>
        <v>0</v>
      </c>
      <c r="G100" s="5" t="str">
        <f t="shared" si="20"/>
        <v>Withdrawn</v>
      </c>
      <c r="H100" s="6" t="str">
        <f t="shared" si="21"/>
        <v>Not Started</v>
      </c>
      <c r="I100" s="1" t="s">
        <v>290</v>
      </c>
      <c r="O100" s="1" t="str">
        <f t="shared" si="22"/>
        <v>ERIS</v>
      </c>
      <c r="Q100" s="1">
        <f t="shared" si="23"/>
        <v>300</v>
      </c>
      <c r="S100" s="1">
        <f t="shared" si="24"/>
        <v>0</v>
      </c>
      <c r="T100" s="1" t="str">
        <f t="shared" si="25"/>
        <v>Stutsman County</v>
      </c>
      <c r="U100" s="1" t="str">
        <f t="shared" si="26"/>
        <v>ND</v>
      </c>
      <c r="AA100" s="1"/>
      <c r="AB100" s="1"/>
      <c r="AI100" s="5"/>
      <c r="AJ100" s="5"/>
      <c r="AK100" s="5"/>
      <c r="AL100" s="5"/>
      <c r="AM100" s="5"/>
      <c r="AN100" s="5"/>
      <c r="AO100" s="5"/>
      <c r="AP100" s="5"/>
      <c r="AQ100" s="5"/>
      <c r="AR100" s="5"/>
      <c r="AY100" s="1" t="s">
        <v>73</v>
      </c>
      <c r="AZ100" s="2">
        <v>37602</v>
      </c>
      <c r="BA100" s="2">
        <v>37739</v>
      </c>
      <c r="BB100" s="2">
        <v>37739</v>
      </c>
      <c r="BD100" s="1" t="s">
        <v>203</v>
      </c>
      <c r="BE100" s="1" t="s">
        <v>291</v>
      </c>
      <c r="BF100" s="1" t="s">
        <v>194</v>
      </c>
      <c r="BJ100" s="1" t="s">
        <v>62</v>
      </c>
      <c r="BK100" s="1" t="s">
        <v>78</v>
      </c>
      <c r="BL100" s="1">
        <v>300</v>
      </c>
      <c r="BM100" s="1">
        <v>300</v>
      </c>
      <c r="BP100" s="1" t="s">
        <v>84</v>
      </c>
      <c r="BQ100" s="2">
        <v>38596</v>
      </c>
      <c r="BR100" s="1">
        <v>0</v>
      </c>
      <c r="BS100" s="1">
        <v>0</v>
      </c>
      <c r="BT100" s="1">
        <v>0</v>
      </c>
      <c r="BU100" s="1">
        <v>0</v>
      </c>
    </row>
    <row r="101" spans="4:73" hidden="1" x14ac:dyDescent="0.25">
      <c r="D101" s="4"/>
      <c r="E101" s="5">
        <f t="shared" si="18"/>
        <v>0</v>
      </c>
      <c r="F101" s="5">
        <f t="shared" si="19"/>
        <v>0</v>
      </c>
      <c r="G101" s="5" t="str">
        <f t="shared" si="20"/>
        <v>Withdrawn</v>
      </c>
      <c r="H101" s="6" t="str">
        <f t="shared" si="21"/>
        <v>Not Started</v>
      </c>
      <c r="I101" s="1" t="s">
        <v>292</v>
      </c>
      <c r="O101" s="1" t="str">
        <f t="shared" si="22"/>
        <v>ERIS</v>
      </c>
      <c r="Q101" s="1">
        <f t="shared" si="23"/>
        <v>160</v>
      </c>
      <c r="S101" s="1">
        <f t="shared" si="24"/>
        <v>0</v>
      </c>
      <c r="T101" s="1" t="str">
        <f t="shared" si="25"/>
        <v>Green Lake County</v>
      </c>
      <c r="U101" s="1" t="str">
        <f t="shared" si="26"/>
        <v>WI</v>
      </c>
      <c r="AA101" s="1"/>
      <c r="AB101" s="1"/>
      <c r="AI101" s="5"/>
      <c r="AJ101" s="5"/>
      <c r="AK101" s="5"/>
      <c r="AL101" s="5"/>
      <c r="AM101" s="5"/>
      <c r="AN101" s="5"/>
      <c r="AO101" s="5"/>
      <c r="AP101" s="5"/>
      <c r="AQ101" s="5"/>
      <c r="AR101" s="5"/>
      <c r="AY101" s="1" t="s">
        <v>73</v>
      </c>
      <c r="AZ101" s="2">
        <v>37676</v>
      </c>
      <c r="BA101" s="2">
        <v>37739</v>
      </c>
      <c r="BB101" s="2">
        <v>37739</v>
      </c>
      <c r="BD101" s="1" t="s">
        <v>74</v>
      </c>
      <c r="BE101" s="1" t="s">
        <v>293</v>
      </c>
      <c r="BF101" s="1" t="s">
        <v>76</v>
      </c>
      <c r="BJ101" s="1" t="s">
        <v>62</v>
      </c>
      <c r="BK101" s="1" t="s">
        <v>78</v>
      </c>
      <c r="BL101" s="1">
        <v>160</v>
      </c>
      <c r="BM101" s="1">
        <v>160</v>
      </c>
      <c r="BP101" s="1" t="s">
        <v>84</v>
      </c>
      <c r="BQ101" s="2">
        <v>37742</v>
      </c>
      <c r="BR101" s="1">
        <v>0</v>
      </c>
      <c r="BS101" s="1">
        <v>0</v>
      </c>
      <c r="BT101" s="1">
        <v>0</v>
      </c>
      <c r="BU101" s="1">
        <v>0</v>
      </c>
    </row>
    <row r="102" spans="4:73" hidden="1" x14ac:dyDescent="0.25">
      <c r="D102" s="4"/>
      <c r="E102" s="5">
        <f t="shared" si="18"/>
        <v>0</v>
      </c>
      <c r="F102" s="5">
        <f t="shared" si="19"/>
        <v>0</v>
      </c>
      <c r="G102" s="5" t="str">
        <f t="shared" si="20"/>
        <v>Withdrawn</v>
      </c>
      <c r="H102" s="6" t="str">
        <f t="shared" si="21"/>
        <v>Not Started</v>
      </c>
      <c r="I102" s="1" t="s">
        <v>294</v>
      </c>
      <c r="O102" s="1" t="str">
        <f t="shared" si="22"/>
        <v>ERIS</v>
      </c>
      <c r="Q102" s="1">
        <f t="shared" si="23"/>
        <v>100</v>
      </c>
      <c r="S102" s="1">
        <f t="shared" si="24"/>
        <v>0</v>
      </c>
      <c r="T102" s="1" t="str">
        <f t="shared" si="25"/>
        <v>Columbia County</v>
      </c>
      <c r="U102" s="1" t="str">
        <f t="shared" si="26"/>
        <v>WI</v>
      </c>
      <c r="AA102" s="1"/>
      <c r="AB102" s="1"/>
      <c r="AI102" s="5"/>
      <c r="AJ102" s="5"/>
      <c r="AK102" s="5"/>
      <c r="AL102" s="5"/>
      <c r="AM102" s="5"/>
      <c r="AN102" s="5"/>
      <c r="AO102" s="5"/>
      <c r="AP102" s="5"/>
      <c r="AQ102" s="5"/>
      <c r="AR102" s="5"/>
      <c r="AY102" s="1" t="s">
        <v>73</v>
      </c>
      <c r="AZ102" s="2">
        <v>37676</v>
      </c>
      <c r="BA102" s="2">
        <v>37739</v>
      </c>
      <c r="BB102" s="2">
        <v>37739</v>
      </c>
      <c r="BD102" s="1" t="s">
        <v>74</v>
      </c>
      <c r="BE102" s="1" t="s">
        <v>295</v>
      </c>
      <c r="BF102" s="1" t="s">
        <v>76</v>
      </c>
      <c r="BJ102" s="1" t="s">
        <v>62</v>
      </c>
      <c r="BK102" s="1" t="s">
        <v>78</v>
      </c>
      <c r="BL102" s="1">
        <v>100</v>
      </c>
      <c r="BM102" s="1">
        <v>100</v>
      </c>
      <c r="BP102" s="1" t="s">
        <v>84</v>
      </c>
      <c r="BQ102" s="2">
        <v>37712</v>
      </c>
      <c r="BR102" s="1">
        <v>0</v>
      </c>
      <c r="BS102" s="1">
        <v>0</v>
      </c>
      <c r="BT102" s="1">
        <v>0</v>
      </c>
      <c r="BU102" s="1">
        <v>0</v>
      </c>
    </row>
    <row r="103" spans="4:73" hidden="1" x14ac:dyDescent="0.25">
      <c r="D103" s="4"/>
      <c r="E103" s="5">
        <f t="shared" si="18"/>
        <v>0</v>
      </c>
      <c r="F103" s="5">
        <f t="shared" si="19"/>
        <v>0</v>
      </c>
      <c r="G103" s="5" t="str">
        <f t="shared" si="20"/>
        <v>Withdrawn</v>
      </c>
      <c r="H103" s="6" t="str">
        <f t="shared" si="21"/>
        <v>Not Started</v>
      </c>
      <c r="I103" s="1" t="s">
        <v>296</v>
      </c>
      <c r="O103" s="1" t="str">
        <f t="shared" si="22"/>
        <v>ERIS</v>
      </c>
      <c r="Q103" s="1">
        <f t="shared" si="23"/>
        <v>200</v>
      </c>
      <c r="S103" s="1">
        <f t="shared" si="24"/>
        <v>0</v>
      </c>
      <c r="T103" s="1" t="str">
        <f t="shared" si="25"/>
        <v>Dodge County</v>
      </c>
      <c r="U103" s="1" t="str">
        <f t="shared" si="26"/>
        <v>WI</v>
      </c>
      <c r="AA103" s="1"/>
      <c r="AB103" s="1"/>
      <c r="AI103" s="5"/>
      <c r="AJ103" s="5"/>
      <c r="AK103" s="5"/>
      <c r="AL103" s="5"/>
      <c r="AM103" s="5"/>
      <c r="AN103" s="5"/>
      <c r="AO103" s="5"/>
      <c r="AP103" s="5"/>
      <c r="AQ103" s="5"/>
      <c r="AR103" s="5"/>
      <c r="AY103" s="1" t="s">
        <v>73</v>
      </c>
      <c r="AZ103" s="2">
        <v>37683</v>
      </c>
      <c r="BA103" s="2">
        <v>37742</v>
      </c>
      <c r="BB103" s="2">
        <v>37742</v>
      </c>
      <c r="BD103" s="1" t="s">
        <v>74</v>
      </c>
      <c r="BE103" s="1" t="s">
        <v>297</v>
      </c>
      <c r="BF103" s="1" t="s">
        <v>76</v>
      </c>
      <c r="BJ103" s="1" t="s">
        <v>62</v>
      </c>
      <c r="BK103" s="1" t="s">
        <v>78</v>
      </c>
      <c r="BL103" s="1">
        <v>200</v>
      </c>
      <c r="BM103" s="1">
        <v>200</v>
      </c>
      <c r="BP103" s="1" t="s">
        <v>84</v>
      </c>
      <c r="BQ103" s="2">
        <v>38292</v>
      </c>
      <c r="BR103" s="1">
        <v>0</v>
      </c>
      <c r="BS103" s="1">
        <v>0</v>
      </c>
      <c r="BT103" s="1">
        <v>0</v>
      </c>
      <c r="BU103" s="1">
        <v>0</v>
      </c>
    </row>
    <row r="104" spans="4:73" hidden="1" x14ac:dyDescent="0.25">
      <c r="D104" s="4"/>
      <c r="E104" s="5">
        <f t="shared" si="18"/>
        <v>0</v>
      </c>
      <c r="F104" s="5">
        <f t="shared" si="19"/>
        <v>0</v>
      </c>
      <c r="G104" s="5" t="str">
        <f t="shared" si="20"/>
        <v>Withdrawn</v>
      </c>
      <c r="H104" s="6" t="str">
        <f t="shared" si="21"/>
        <v>Not Started</v>
      </c>
      <c r="I104" s="1" t="s">
        <v>298</v>
      </c>
      <c r="O104" s="1" t="str">
        <f t="shared" si="22"/>
        <v>ERIS</v>
      </c>
      <c r="Q104" s="1">
        <f t="shared" si="23"/>
        <v>8</v>
      </c>
      <c r="S104" s="1" t="str">
        <f t="shared" si="24"/>
        <v>Diesel</v>
      </c>
      <c r="T104" s="1" t="str">
        <f t="shared" si="25"/>
        <v>Marinette County</v>
      </c>
      <c r="U104" s="1" t="str">
        <f t="shared" si="26"/>
        <v>WI</v>
      </c>
      <c r="AA104" s="1"/>
      <c r="AB104" s="1"/>
      <c r="AI104" s="5"/>
      <c r="AJ104" s="5"/>
      <c r="AK104" s="5"/>
      <c r="AL104" s="5"/>
      <c r="AM104" s="5"/>
      <c r="AN104" s="5"/>
      <c r="AO104" s="5"/>
      <c r="AP104" s="5"/>
      <c r="AQ104" s="5"/>
      <c r="AR104" s="5"/>
      <c r="AY104" s="1" t="s">
        <v>73</v>
      </c>
      <c r="AZ104" s="2">
        <v>37711</v>
      </c>
      <c r="BA104" s="2">
        <v>37742</v>
      </c>
      <c r="BB104" s="2">
        <v>37742</v>
      </c>
      <c r="BD104" s="1" t="s">
        <v>74</v>
      </c>
      <c r="BE104" s="1" t="s">
        <v>299</v>
      </c>
      <c r="BF104" s="1" t="s">
        <v>76</v>
      </c>
      <c r="BJ104" s="1" t="s">
        <v>62</v>
      </c>
      <c r="BK104" s="1" t="s">
        <v>78</v>
      </c>
      <c r="BL104" s="1">
        <v>8</v>
      </c>
      <c r="BM104" s="1">
        <v>8</v>
      </c>
      <c r="BN104" s="1" t="s">
        <v>207</v>
      </c>
      <c r="BP104" s="1" t="s">
        <v>84</v>
      </c>
      <c r="BQ104" s="2">
        <v>38687</v>
      </c>
      <c r="BR104" s="1">
        <v>0</v>
      </c>
      <c r="BS104" s="1">
        <v>0</v>
      </c>
      <c r="BT104" s="1">
        <v>0</v>
      </c>
      <c r="BU104" s="1">
        <v>0</v>
      </c>
    </row>
    <row r="105" spans="4:73" hidden="1" x14ac:dyDescent="0.25">
      <c r="D105" s="4"/>
      <c r="E105" s="5">
        <f t="shared" si="18"/>
        <v>0</v>
      </c>
      <c r="F105" s="5">
        <f t="shared" si="19"/>
        <v>0</v>
      </c>
      <c r="G105" s="5" t="str">
        <f t="shared" si="20"/>
        <v>Done</v>
      </c>
      <c r="H105" s="6" t="str">
        <f t="shared" si="21"/>
        <v>In Service</v>
      </c>
      <c r="I105" s="1" t="s">
        <v>300</v>
      </c>
      <c r="O105" s="1" t="str">
        <f t="shared" si="22"/>
        <v>ERIS</v>
      </c>
      <c r="Q105" s="1">
        <f t="shared" si="23"/>
        <v>85</v>
      </c>
      <c r="S105" s="1" t="str">
        <f t="shared" si="24"/>
        <v>Coal</v>
      </c>
      <c r="T105" s="1" t="str">
        <f t="shared" si="25"/>
        <v>Brown County</v>
      </c>
      <c r="U105" s="1" t="str">
        <f t="shared" si="26"/>
        <v>WI</v>
      </c>
      <c r="AA105" s="1"/>
      <c r="AB105" s="1"/>
      <c r="AI105" s="5"/>
      <c r="AJ105" s="5"/>
      <c r="AK105" s="5"/>
      <c r="AL105" s="5"/>
      <c r="AM105" s="5"/>
      <c r="AN105" s="5"/>
      <c r="AO105" s="5"/>
      <c r="AP105" s="5"/>
      <c r="AQ105" s="5"/>
      <c r="AR105" s="5"/>
      <c r="AY105" s="1" t="s">
        <v>58</v>
      </c>
      <c r="AZ105" s="2">
        <v>37106</v>
      </c>
      <c r="BD105" s="1" t="s">
        <v>301</v>
      </c>
      <c r="BE105" s="1" t="s">
        <v>302</v>
      </c>
      <c r="BF105" s="1" t="s">
        <v>76</v>
      </c>
      <c r="BI105" s="1" t="s">
        <v>77</v>
      </c>
      <c r="BJ105" s="1" t="s">
        <v>62</v>
      </c>
      <c r="BK105" s="1" t="s">
        <v>78</v>
      </c>
      <c r="BL105" s="1">
        <v>85</v>
      </c>
      <c r="BM105" s="1">
        <v>85</v>
      </c>
      <c r="BN105" s="1" t="s">
        <v>83</v>
      </c>
      <c r="BP105" s="1" t="s">
        <v>65</v>
      </c>
      <c r="BQ105" s="2">
        <v>40613</v>
      </c>
      <c r="BR105" s="1">
        <v>0</v>
      </c>
      <c r="BS105" s="1">
        <v>0</v>
      </c>
      <c r="BT105" s="1">
        <v>0</v>
      </c>
      <c r="BU105" s="1">
        <v>0</v>
      </c>
    </row>
    <row r="106" spans="4:73" hidden="1" x14ac:dyDescent="0.25">
      <c r="D106" s="4"/>
      <c r="E106" s="5">
        <f t="shared" si="18"/>
        <v>0</v>
      </c>
      <c r="F106" s="5">
        <f t="shared" si="19"/>
        <v>0</v>
      </c>
      <c r="G106" s="5" t="str">
        <f t="shared" si="20"/>
        <v>Withdrawn</v>
      </c>
      <c r="H106" s="6" t="str">
        <f t="shared" si="21"/>
        <v>Not Started</v>
      </c>
      <c r="I106" s="1" t="s">
        <v>303</v>
      </c>
      <c r="O106" s="1" t="str">
        <f t="shared" si="22"/>
        <v>ERIS</v>
      </c>
      <c r="Q106" s="1">
        <f t="shared" si="23"/>
        <v>7</v>
      </c>
      <c r="S106" s="1">
        <f t="shared" si="24"/>
        <v>0</v>
      </c>
      <c r="T106" s="1" t="str">
        <f t="shared" si="25"/>
        <v>Marathon County</v>
      </c>
      <c r="U106" s="1" t="str">
        <f t="shared" si="26"/>
        <v>WI</v>
      </c>
      <c r="AA106" s="1"/>
      <c r="AB106" s="1"/>
      <c r="AI106" s="5"/>
      <c r="AJ106" s="5"/>
      <c r="AK106" s="5"/>
      <c r="AL106" s="5"/>
      <c r="AM106" s="5"/>
      <c r="AN106" s="5"/>
      <c r="AO106" s="5"/>
      <c r="AP106" s="5"/>
      <c r="AQ106" s="5"/>
      <c r="AR106" s="5"/>
      <c r="AY106" s="1" t="s">
        <v>73</v>
      </c>
      <c r="AZ106" s="2">
        <v>37711</v>
      </c>
      <c r="BA106" s="2">
        <v>37742</v>
      </c>
      <c r="BB106" s="2">
        <v>37742</v>
      </c>
      <c r="BD106" s="1" t="s">
        <v>74</v>
      </c>
      <c r="BE106" s="1" t="s">
        <v>304</v>
      </c>
      <c r="BF106" s="1" t="s">
        <v>76</v>
      </c>
      <c r="BJ106" s="1" t="s">
        <v>62</v>
      </c>
      <c r="BK106" s="1" t="s">
        <v>78</v>
      </c>
      <c r="BL106" s="1">
        <v>7</v>
      </c>
      <c r="BM106" s="1">
        <v>7</v>
      </c>
      <c r="BP106" s="1" t="s">
        <v>84</v>
      </c>
      <c r="BQ106" s="2">
        <v>37895</v>
      </c>
      <c r="BR106" s="1">
        <v>0</v>
      </c>
      <c r="BS106" s="1">
        <v>0</v>
      </c>
      <c r="BT106" s="1">
        <v>0</v>
      </c>
      <c r="BU106" s="1">
        <v>0</v>
      </c>
    </row>
    <row r="107" spans="4:73" hidden="1" x14ac:dyDescent="0.25">
      <c r="D107" s="4"/>
      <c r="E107" s="5" t="str">
        <f t="shared" si="18"/>
        <v>G113</v>
      </c>
      <c r="F107" s="5" t="str">
        <f t="shared" si="19"/>
        <v>G113</v>
      </c>
      <c r="G107" s="5" t="str">
        <f t="shared" si="20"/>
        <v>Done</v>
      </c>
      <c r="H107" s="6" t="str">
        <f t="shared" si="21"/>
        <v>In Service</v>
      </c>
      <c r="I107" s="1" t="s">
        <v>305</v>
      </c>
      <c r="O107" s="1" t="str">
        <f t="shared" si="22"/>
        <v>ERIS</v>
      </c>
      <c r="Q107" s="1">
        <f t="shared" si="23"/>
        <v>200</v>
      </c>
      <c r="S107" s="1" t="str">
        <f t="shared" si="24"/>
        <v>Wind</v>
      </c>
      <c r="T107" s="1" t="str">
        <f t="shared" si="25"/>
        <v>Mower County</v>
      </c>
      <c r="U107" s="1" t="str">
        <f t="shared" si="26"/>
        <v>MN</v>
      </c>
      <c r="AA107" s="1"/>
      <c r="AB107" s="1"/>
      <c r="AI107" s="5"/>
      <c r="AJ107" s="5"/>
      <c r="AK107" s="5"/>
      <c r="AL107" s="5"/>
      <c r="AM107" s="5"/>
      <c r="AN107" s="5"/>
      <c r="AO107" s="5"/>
      <c r="AP107" s="5"/>
      <c r="AQ107" s="5"/>
      <c r="AR107" s="5"/>
      <c r="AY107" s="1" t="s">
        <v>58</v>
      </c>
      <c r="AZ107" s="2">
        <v>37111</v>
      </c>
      <c r="BB107" s="2">
        <v>38469</v>
      </c>
      <c r="BC107" s="2">
        <v>39082</v>
      </c>
      <c r="BD107" s="1" t="s">
        <v>87</v>
      </c>
      <c r="BE107" s="1" t="s">
        <v>179</v>
      </c>
      <c r="BF107" s="1" t="s">
        <v>93</v>
      </c>
      <c r="BG107" s="1" t="s">
        <v>305</v>
      </c>
      <c r="BH107" s="1" t="s">
        <v>305</v>
      </c>
      <c r="BI107" s="1" t="s">
        <v>77</v>
      </c>
      <c r="BJ107" s="1" t="s">
        <v>62</v>
      </c>
      <c r="BK107" s="1" t="s">
        <v>306</v>
      </c>
      <c r="BL107" s="1">
        <v>200</v>
      </c>
      <c r="BM107" s="1">
        <v>200</v>
      </c>
      <c r="BN107" s="1" t="s">
        <v>97</v>
      </c>
      <c r="BO107" s="1" t="s">
        <v>98</v>
      </c>
      <c r="BP107" s="1" t="s">
        <v>65</v>
      </c>
      <c r="BQ107" s="2">
        <v>38504</v>
      </c>
      <c r="BR107" s="1">
        <v>0</v>
      </c>
      <c r="BS107" s="1">
        <v>0</v>
      </c>
      <c r="BT107" s="1">
        <v>0</v>
      </c>
      <c r="BU107" s="1">
        <v>0</v>
      </c>
    </row>
    <row r="108" spans="4:73" hidden="1" x14ac:dyDescent="0.25">
      <c r="D108" s="4"/>
      <c r="E108" s="5">
        <f t="shared" si="18"/>
        <v>0</v>
      </c>
      <c r="F108" s="5">
        <f t="shared" si="19"/>
        <v>0</v>
      </c>
      <c r="G108" s="5" t="str">
        <f t="shared" si="20"/>
        <v>Withdrawn</v>
      </c>
      <c r="H108" s="6" t="str">
        <f t="shared" si="21"/>
        <v>Withdrawn</v>
      </c>
      <c r="I108" s="1" t="s">
        <v>307</v>
      </c>
      <c r="O108" s="1" t="str">
        <f t="shared" si="22"/>
        <v>ERIS</v>
      </c>
      <c r="Q108" s="1">
        <f t="shared" si="23"/>
        <v>260</v>
      </c>
      <c r="S108" s="1" t="str">
        <f t="shared" si="24"/>
        <v>Gas</v>
      </c>
      <c r="T108" s="1" t="str">
        <f t="shared" si="25"/>
        <v>Posey County</v>
      </c>
      <c r="U108" s="1" t="str">
        <f t="shared" si="26"/>
        <v>IN</v>
      </c>
      <c r="AA108" s="1"/>
      <c r="AB108" s="1"/>
      <c r="AI108" s="5"/>
      <c r="AJ108" s="5"/>
      <c r="AK108" s="5"/>
      <c r="AL108" s="5"/>
      <c r="AM108" s="5"/>
      <c r="AN108" s="5"/>
      <c r="AO108" s="5"/>
      <c r="AP108" s="5"/>
      <c r="AQ108" s="5"/>
      <c r="AR108" s="5"/>
      <c r="AY108" s="1" t="s">
        <v>73</v>
      </c>
      <c r="AZ108" s="2">
        <v>36605</v>
      </c>
      <c r="BA108" s="2">
        <v>37762</v>
      </c>
      <c r="BB108" s="2">
        <v>37762</v>
      </c>
      <c r="BD108" s="1" t="s">
        <v>197</v>
      </c>
      <c r="BE108" s="1" t="s">
        <v>308</v>
      </c>
      <c r="BF108" s="1" t="s">
        <v>103</v>
      </c>
      <c r="BJ108" s="1" t="s">
        <v>62</v>
      </c>
      <c r="BK108" s="1" t="s">
        <v>78</v>
      </c>
      <c r="BL108" s="1">
        <v>260</v>
      </c>
      <c r="BM108" s="1">
        <v>260</v>
      </c>
      <c r="BN108" s="1" t="s">
        <v>64</v>
      </c>
      <c r="BP108" s="1" t="s">
        <v>73</v>
      </c>
      <c r="BQ108" s="2">
        <v>37773</v>
      </c>
      <c r="BR108" s="1">
        <v>0</v>
      </c>
      <c r="BS108" s="1">
        <v>0</v>
      </c>
      <c r="BT108" s="1">
        <v>0</v>
      </c>
      <c r="BU108" s="1">
        <v>0</v>
      </c>
    </row>
    <row r="109" spans="4:73" hidden="1" x14ac:dyDescent="0.25">
      <c r="D109" s="4"/>
      <c r="E109" s="5">
        <f t="shared" si="18"/>
        <v>0</v>
      </c>
      <c r="F109" s="5">
        <f t="shared" si="19"/>
        <v>0</v>
      </c>
      <c r="G109" s="5" t="str">
        <f t="shared" si="20"/>
        <v>Withdrawn</v>
      </c>
      <c r="H109" s="6" t="str">
        <f t="shared" si="21"/>
        <v>Not Started</v>
      </c>
      <c r="I109" s="1" t="s">
        <v>309</v>
      </c>
      <c r="O109" s="1" t="str">
        <f t="shared" si="22"/>
        <v>ERIS</v>
      </c>
      <c r="Q109" s="1">
        <f t="shared" si="23"/>
        <v>230</v>
      </c>
      <c r="S109" s="1" t="str">
        <f t="shared" si="24"/>
        <v>Steam</v>
      </c>
      <c r="T109" s="1" t="str">
        <f t="shared" si="25"/>
        <v>Monroe County</v>
      </c>
      <c r="U109" s="1" t="str">
        <f t="shared" si="26"/>
        <v>IA</v>
      </c>
      <c r="AA109" s="1"/>
      <c r="AB109" s="1"/>
      <c r="AI109" s="5"/>
      <c r="AJ109" s="5"/>
      <c r="AK109" s="5"/>
      <c r="AL109" s="5"/>
      <c r="AM109" s="5"/>
      <c r="AN109" s="5"/>
      <c r="AO109" s="5"/>
      <c r="AP109" s="5"/>
      <c r="AQ109" s="5"/>
      <c r="AR109" s="5"/>
      <c r="AY109" s="1" t="s">
        <v>73</v>
      </c>
      <c r="AZ109" s="2">
        <v>36609</v>
      </c>
      <c r="BA109" s="2">
        <v>37763</v>
      </c>
      <c r="BB109" s="2">
        <v>37763</v>
      </c>
      <c r="BD109" s="1" t="s">
        <v>87</v>
      </c>
      <c r="BE109" s="1" t="s">
        <v>310</v>
      </c>
      <c r="BF109" s="1" t="s">
        <v>89</v>
      </c>
      <c r="BI109" s="1" t="s">
        <v>143</v>
      </c>
      <c r="BJ109" s="1" t="s">
        <v>62</v>
      </c>
      <c r="BK109" s="1" t="s">
        <v>78</v>
      </c>
      <c r="BL109" s="1">
        <v>230</v>
      </c>
      <c r="BM109" s="1">
        <v>230</v>
      </c>
      <c r="BN109" s="1" t="s">
        <v>311</v>
      </c>
      <c r="BP109" s="1" t="s">
        <v>84</v>
      </c>
      <c r="BQ109" s="2">
        <v>37043</v>
      </c>
      <c r="BR109" s="1">
        <v>0</v>
      </c>
      <c r="BS109" s="1">
        <v>0</v>
      </c>
      <c r="BT109" s="1">
        <v>0</v>
      </c>
      <c r="BU109" s="1">
        <v>0</v>
      </c>
    </row>
    <row r="110" spans="4:73" hidden="1" x14ac:dyDescent="0.25">
      <c r="D110" s="4"/>
      <c r="E110" s="5">
        <f t="shared" si="18"/>
        <v>0</v>
      </c>
      <c r="F110" s="5">
        <f t="shared" si="19"/>
        <v>0</v>
      </c>
      <c r="G110" s="5" t="str">
        <f t="shared" si="20"/>
        <v>Withdrawn</v>
      </c>
      <c r="H110" s="6" t="str">
        <f t="shared" si="21"/>
        <v>Not Started</v>
      </c>
      <c r="I110" s="1" t="s">
        <v>312</v>
      </c>
      <c r="O110" s="1" t="str">
        <f t="shared" si="22"/>
        <v>ERIS</v>
      </c>
      <c r="Q110" s="1">
        <f t="shared" si="23"/>
        <v>1000</v>
      </c>
      <c r="S110" s="1">
        <f t="shared" si="24"/>
        <v>0</v>
      </c>
      <c r="T110" s="1" t="str">
        <f t="shared" si="25"/>
        <v>Henderson County</v>
      </c>
      <c r="U110" s="1" t="str">
        <f t="shared" si="26"/>
        <v>KY</v>
      </c>
      <c r="AA110" s="1"/>
      <c r="AB110" s="1"/>
      <c r="AI110" s="5"/>
      <c r="AJ110" s="5"/>
      <c r="AK110" s="5"/>
      <c r="AL110" s="5"/>
      <c r="AM110" s="5"/>
      <c r="AN110" s="5"/>
      <c r="AO110" s="5"/>
      <c r="AP110" s="5"/>
      <c r="AQ110" s="5"/>
      <c r="AR110" s="5"/>
      <c r="AY110" s="1" t="s">
        <v>73</v>
      </c>
      <c r="AZ110" s="2">
        <v>37078</v>
      </c>
      <c r="BA110" s="2">
        <v>37768</v>
      </c>
      <c r="BB110" s="2">
        <v>37768</v>
      </c>
      <c r="BD110" s="1" t="s">
        <v>80</v>
      </c>
      <c r="BE110" s="1" t="s">
        <v>313</v>
      </c>
      <c r="BF110" s="1" t="s">
        <v>82</v>
      </c>
      <c r="BJ110" s="1" t="s">
        <v>62</v>
      </c>
      <c r="BK110" s="1" t="s">
        <v>78</v>
      </c>
      <c r="BL110" s="1">
        <v>1000</v>
      </c>
      <c r="BM110" s="1">
        <v>1000</v>
      </c>
      <c r="BP110" s="1" t="s">
        <v>84</v>
      </c>
      <c r="BQ110" s="2">
        <v>38139</v>
      </c>
      <c r="BR110" s="1">
        <v>0</v>
      </c>
      <c r="BS110" s="1">
        <v>0</v>
      </c>
      <c r="BT110" s="1">
        <v>0</v>
      </c>
      <c r="BU110" s="1">
        <v>0</v>
      </c>
    </row>
    <row r="111" spans="4:73" hidden="1" x14ac:dyDescent="0.25">
      <c r="D111" s="4"/>
      <c r="E111" s="5" t="str">
        <f t="shared" si="18"/>
        <v>G117</v>
      </c>
      <c r="F111" s="5" t="str">
        <f t="shared" si="19"/>
        <v>G117</v>
      </c>
      <c r="G111" s="5" t="str">
        <f t="shared" si="20"/>
        <v>Done</v>
      </c>
      <c r="H111" s="6" t="str">
        <f t="shared" si="21"/>
        <v>Withdrawn</v>
      </c>
      <c r="I111" s="1" t="s">
        <v>314</v>
      </c>
      <c r="O111" s="1" t="str">
        <f t="shared" si="22"/>
        <v>ERIS</v>
      </c>
      <c r="Q111" s="1">
        <f t="shared" si="23"/>
        <v>324</v>
      </c>
      <c r="S111" s="1" t="str">
        <f t="shared" si="24"/>
        <v>Combined Cycle</v>
      </c>
      <c r="T111" s="1" t="str">
        <f t="shared" si="25"/>
        <v>Douglas County</v>
      </c>
      <c r="U111" s="1" t="str">
        <f t="shared" si="26"/>
        <v>WI</v>
      </c>
      <c r="AA111" s="1"/>
      <c r="AB111" s="1"/>
      <c r="AI111" s="5"/>
      <c r="AJ111" s="5"/>
      <c r="AK111" s="5"/>
      <c r="AL111" s="5"/>
      <c r="AM111" s="5"/>
      <c r="AN111" s="5"/>
      <c r="AO111" s="5"/>
      <c r="AP111" s="5"/>
      <c r="AQ111" s="5"/>
      <c r="AR111" s="5"/>
      <c r="AY111" s="1" t="s">
        <v>58</v>
      </c>
      <c r="AZ111" s="2">
        <v>37112</v>
      </c>
      <c r="BB111" s="2">
        <v>39801</v>
      </c>
      <c r="BC111" s="2">
        <v>41760</v>
      </c>
      <c r="BD111" s="1" t="s">
        <v>315</v>
      </c>
      <c r="BE111" s="1" t="s">
        <v>316</v>
      </c>
      <c r="BF111" s="1" t="s">
        <v>76</v>
      </c>
      <c r="BG111" s="1" t="s">
        <v>314</v>
      </c>
      <c r="BH111" s="1" t="s">
        <v>314</v>
      </c>
      <c r="BI111" s="1" t="s">
        <v>77</v>
      </c>
      <c r="BJ111" s="1" t="s">
        <v>62</v>
      </c>
      <c r="BK111" s="1" t="s">
        <v>317</v>
      </c>
      <c r="BL111" s="1">
        <v>324</v>
      </c>
      <c r="BM111" s="1">
        <v>324</v>
      </c>
      <c r="BN111" s="1" t="s">
        <v>94</v>
      </c>
      <c r="BO111" s="1" t="s">
        <v>94</v>
      </c>
      <c r="BP111" s="1" t="s">
        <v>73</v>
      </c>
      <c r="BQ111" s="2">
        <v>37956</v>
      </c>
      <c r="BR111" s="1">
        <v>0</v>
      </c>
      <c r="BS111" s="1">
        <v>0</v>
      </c>
      <c r="BT111" s="1">
        <v>0</v>
      </c>
      <c r="BU111" s="1">
        <v>0</v>
      </c>
    </row>
    <row r="112" spans="4:73" hidden="1" x14ac:dyDescent="0.25">
      <c r="D112" s="4"/>
      <c r="E112" s="5">
        <f t="shared" si="18"/>
        <v>0</v>
      </c>
      <c r="F112" s="5">
        <f t="shared" si="19"/>
        <v>0</v>
      </c>
      <c r="G112" s="5" t="str">
        <f t="shared" si="20"/>
        <v>Withdrawn</v>
      </c>
      <c r="H112" s="6" t="str">
        <f t="shared" si="21"/>
        <v>Not Started</v>
      </c>
      <c r="I112" s="1" t="s">
        <v>318</v>
      </c>
      <c r="O112" s="1" t="str">
        <f t="shared" si="22"/>
        <v>ERIS</v>
      </c>
      <c r="Q112" s="1">
        <f t="shared" si="23"/>
        <v>19</v>
      </c>
      <c r="S112" s="1" t="str">
        <f t="shared" si="24"/>
        <v>Wind</v>
      </c>
      <c r="T112" s="1" t="str">
        <f t="shared" si="25"/>
        <v>McIntosh County</v>
      </c>
      <c r="U112" s="1" t="str">
        <f t="shared" si="26"/>
        <v>ND</v>
      </c>
      <c r="AA112" s="1"/>
      <c r="AB112" s="1"/>
      <c r="AI112" s="5"/>
      <c r="AJ112" s="5"/>
      <c r="AK112" s="5"/>
      <c r="AL112" s="5"/>
      <c r="AM112" s="5"/>
      <c r="AN112" s="5"/>
      <c r="AO112" s="5"/>
      <c r="AP112" s="5"/>
      <c r="AQ112" s="5"/>
      <c r="AR112" s="5"/>
      <c r="AY112" s="1" t="s">
        <v>73</v>
      </c>
      <c r="AZ112" s="2">
        <v>37692</v>
      </c>
      <c r="BA112" s="2">
        <v>37775</v>
      </c>
      <c r="BB112" s="2">
        <v>37775</v>
      </c>
      <c r="BD112" s="1" t="s">
        <v>192</v>
      </c>
      <c r="BE112" s="1" t="s">
        <v>285</v>
      </c>
      <c r="BF112" s="1" t="s">
        <v>194</v>
      </c>
      <c r="BJ112" s="1" t="s">
        <v>62</v>
      </c>
      <c r="BK112" s="1" t="s">
        <v>78</v>
      </c>
      <c r="BL112" s="1">
        <v>19</v>
      </c>
      <c r="BM112" s="1">
        <v>19</v>
      </c>
      <c r="BN112" s="1" t="s">
        <v>97</v>
      </c>
      <c r="BO112" s="1" t="s">
        <v>98</v>
      </c>
      <c r="BP112" s="1" t="s">
        <v>84</v>
      </c>
      <c r="BQ112" s="2">
        <v>38139</v>
      </c>
      <c r="BR112" s="1">
        <v>0</v>
      </c>
      <c r="BS112" s="1">
        <v>0</v>
      </c>
      <c r="BT112" s="1">
        <v>0</v>
      </c>
      <c r="BU112" s="1">
        <v>0</v>
      </c>
    </row>
    <row r="113" spans="4:73" hidden="1" x14ac:dyDescent="0.25">
      <c r="D113" s="4"/>
      <c r="E113" s="5">
        <f t="shared" si="18"/>
        <v>0</v>
      </c>
      <c r="F113" s="5">
        <f t="shared" si="19"/>
        <v>0</v>
      </c>
      <c r="G113" s="5" t="str">
        <f t="shared" si="20"/>
        <v>Withdrawn</v>
      </c>
      <c r="H113" s="6" t="str">
        <f t="shared" si="21"/>
        <v>Not Started</v>
      </c>
      <c r="I113" s="1" t="s">
        <v>319</v>
      </c>
      <c r="O113" s="1" t="str">
        <f t="shared" si="22"/>
        <v>ERIS</v>
      </c>
      <c r="Q113" s="1">
        <f t="shared" si="23"/>
        <v>19</v>
      </c>
      <c r="S113" s="1" t="str">
        <f t="shared" si="24"/>
        <v>Wind</v>
      </c>
      <c r="T113" s="1" t="str">
        <f t="shared" si="25"/>
        <v>McIntosh County</v>
      </c>
      <c r="U113" s="1" t="str">
        <f t="shared" si="26"/>
        <v>ND</v>
      </c>
      <c r="AA113" s="1"/>
      <c r="AB113" s="1"/>
      <c r="AI113" s="5"/>
      <c r="AJ113" s="5"/>
      <c r="AK113" s="5"/>
      <c r="AL113" s="5"/>
      <c r="AM113" s="5"/>
      <c r="AN113" s="5"/>
      <c r="AO113" s="5"/>
      <c r="AP113" s="5"/>
      <c r="AQ113" s="5"/>
      <c r="AR113" s="5"/>
      <c r="AY113" s="1" t="s">
        <v>73</v>
      </c>
      <c r="AZ113" s="2">
        <v>37692</v>
      </c>
      <c r="BA113" s="2">
        <v>37775</v>
      </c>
      <c r="BB113" s="2">
        <v>37775</v>
      </c>
      <c r="BD113" s="1" t="s">
        <v>192</v>
      </c>
      <c r="BE113" s="1" t="s">
        <v>285</v>
      </c>
      <c r="BF113" s="1" t="s">
        <v>194</v>
      </c>
      <c r="BJ113" s="1" t="s">
        <v>62</v>
      </c>
      <c r="BK113" s="1" t="s">
        <v>78</v>
      </c>
      <c r="BL113" s="1">
        <v>19</v>
      </c>
      <c r="BM113" s="1">
        <v>19</v>
      </c>
      <c r="BN113" s="1" t="s">
        <v>97</v>
      </c>
      <c r="BO113" s="1" t="s">
        <v>98</v>
      </c>
      <c r="BP113" s="1" t="s">
        <v>84</v>
      </c>
      <c r="BQ113" s="2">
        <v>38322</v>
      </c>
      <c r="BR113" s="1">
        <v>0</v>
      </c>
      <c r="BS113" s="1">
        <v>0</v>
      </c>
      <c r="BT113" s="1">
        <v>0</v>
      </c>
      <c r="BU113" s="1">
        <v>0</v>
      </c>
    </row>
    <row r="114" spans="4:73" hidden="1" x14ac:dyDescent="0.25">
      <c r="D114" s="4"/>
      <c r="E114" s="5">
        <f t="shared" si="18"/>
        <v>0</v>
      </c>
      <c r="F114" s="5">
        <f t="shared" si="19"/>
        <v>0</v>
      </c>
      <c r="G114" s="5" t="str">
        <f t="shared" si="20"/>
        <v>Withdrawn</v>
      </c>
      <c r="H114" s="6" t="str">
        <f t="shared" si="21"/>
        <v>Not Started</v>
      </c>
      <c r="I114" s="1" t="s">
        <v>320</v>
      </c>
      <c r="O114" s="1" t="str">
        <f t="shared" si="22"/>
        <v>ERIS</v>
      </c>
      <c r="Q114" s="1">
        <f t="shared" si="23"/>
        <v>19</v>
      </c>
      <c r="S114" s="1" t="str">
        <f t="shared" si="24"/>
        <v>Wind</v>
      </c>
      <c r="T114" s="1" t="str">
        <f t="shared" si="25"/>
        <v>Dickey County</v>
      </c>
      <c r="U114" s="1" t="str">
        <f t="shared" si="26"/>
        <v>ND</v>
      </c>
      <c r="AA114" s="1"/>
      <c r="AB114" s="1"/>
      <c r="AI114" s="5"/>
      <c r="AJ114" s="5"/>
      <c r="AK114" s="5"/>
      <c r="AL114" s="5"/>
      <c r="AM114" s="5"/>
      <c r="AN114" s="5"/>
      <c r="AO114" s="5"/>
      <c r="AP114" s="5"/>
      <c r="AQ114" s="5"/>
      <c r="AR114" s="5"/>
      <c r="AY114" s="1" t="s">
        <v>73</v>
      </c>
      <c r="AZ114" s="2">
        <v>37700</v>
      </c>
      <c r="BA114" s="2">
        <v>37775</v>
      </c>
      <c r="BB114" s="2">
        <v>37775</v>
      </c>
      <c r="BD114" s="1" t="s">
        <v>192</v>
      </c>
      <c r="BE114" s="1" t="s">
        <v>193</v>
      </c>
      <c r="BF114" s="1" t="s">
        <v>194</v>
      </c>
      <c r="BJ114" s="1" t="s">
        <v>62</v>
      </c>
      <c r="BK114" s="1" t="s">
        <v>78</v>
      </c>
      <c r="BL114" s="1">
        <v>19</v>
      </c>
      <c r="BM114" s="1">
        <v>19</v>
      </c>
      <c r="BN114" s="1" t="s">
        <v>97</v>
      </c>
      <c r="BO114" s="1" t="s">
        <v>98</v>
      </c>
      <c r="BP114" s="1" t="s">
        <v>84</v>
      </c>
      <c r="BQ114" s="2">
        <v>37895</v>
      </c>
      <c r="BR114" s="1">
        <v>0</v>
      </c>
      <c r="BS114" s="1">
        <v>0</v>
      </c>
      <c r="BT114" s="1">
        <v>0</v>
      </c>
      <c r="BU114" s="1">
        <v>0</v>
      </c>
    </row>
    <row r="115" spans="4:73" hidden="1" x14ac:dyDescent="0.25">
      <c r="D115" s="4"/>
      <c r="E115" s="5">
        <f t="shared" si="18"/>
        <v>0</v>
      </c>
      <c r="F115" s="5">
        <f t="shared" si="19"/>
        <v>0</v>
      </c>
      <c r="G115" s="5" t="str">
        <f t="shared" si="20"/>
        <v>Withdrawn</v>
      </c>
      <c r="H115" s="6" t="str">
        <f t="shared" si="21"/>
        <v>Not Started</v>
      </c>
      <c r="I115" s="1" t="s">
        <v>321</v>
      </c>
      <c r="O115" s="1" t="str">
        <f t="shared" si="22"/>
        <v>ERIS</v>
      </c>
      <c r="Q115" s="1">
        <f t="shared" si="23"/>
        <v>19</v>
      </c>
      <c r="S115" s="1" t="str">
        <f t="shared" si="24"/>
        <v>Wind</v>
      </c>
      <c r="T115" s="1" t="str">
        <f t="shared" si="25"/>
        <v>Dickey County</v>
      </c>
      <c r="U115" s="1" t="str">
        <f t="shared" si="26"/>
        <v>ND</v>
      </c>
      <c r="AA115" s="1"/>
      <c r="AB115" s="1"/>
      <c r="AI115" s="5"/>
      <c r="AJ115" s="5"/>
      <c r="AK115" s="5"/>
      <c r="AL115" s="5"/>
      <c r="AM115" s="5"/>
      <c r="AN115" s="5"/>
      <c r="AO115" s="5"/>
      <c r="AP115" s="5"/>
      <c r="AQ115" s="5"/>
      <c r="AR115" s="5"/>
      <c r="AY115" s="1" t="s">
        <v>73</v>
      </c>
      <c r="AZ115" s="2">
        <v>37700</v>
      </c>
      <c r="BA115" s="2">
        <v>37775</v>
      </c>
      <c r="BB115" s="2">
        <v>37775</v>
      </c>
      <c r="BD115" s="1" t="s">
        <v>192</v>
      </c>
      <c r="BE115" s="1" t="s">
        <v>193</v>
      </c>
      <c r="BF115" s="1" t="s">
        <v>194</v>
      </c>
      <c r="BJ115" s="1" t="s">
        <v>62</v>
      </c>
      <c r="BK115" s="1" t="s">
        <v>78</v>
      </c>
      <c r="BL115" s="1">
        <v>19</v>
      </c>
      <c r="BM115" s="1">
        <v>19</v>
      </c>
      <c r="BN115" s="1" t="s">
        <v>97</v>
      </c>
      <c r="BO115" s="1" t="s">
        <v>98</v>
      </c>
      <c r="BP115" s="1" t="s">
        <v>84</v>
      </c>
      <c r="BQ115" s="2">
        <v>39600</v>
      </c>
      <c r="BR115" s="1">
        <v>0</v>
      </c>
      <c r="BS115" s="1">
        <v>0</v>
      </c>
      <c r="BT115" s="1">
        <v>0</v>
      </c>
      <c r="BU115" s="1">
        <v>0</v>
      </c>
    </row>
    <row r="116" spans="4:73" hidden="1" x14ac:dyDescent="0.25">
      <c r="D116" s="4"/>
      <c r="E116" s="5">
        <f t="shared" si="18"/>
        <v>0</v>
      </c>
      <c r="F116" s="5">
        <f t="shared" si="19"/>
        <v>0</v>
      </c>
      <c r="G116" s="5" t="str">
        <f t="shared" si="20"/>
        <v>Withdrawn</v>
      </c>
      <c r="H116" s="6" t="str">
        <f t="shared" si="21"/>
        <v>Not Started</v>
      </c>
      <c r="I116" s="1" t="s">
        <v>322</v>
      </c>
      <c r="O116" s="1" t="str">
        <f t="shared" si="22"/>
        <v>ERIS</v>
      </c>
      <c r="Q116" s="1">
        <f t="shared" si="23"/>
        <v>100</v>
      </c>
      <c r="S116" s="1" t="str">
        <f t="shared" si="24"/>
        <v>Wind</v>
      </c>
      <c r="T116" s="1" t="str">
        <f t="shared" si="25"/>
        <v>Mower County</v>
      </c>
      <c r="U116" s="1" t="str">
        <f t="shared" si="26"/>
        <v>MN</v>
      </c>
      <c r="AA116" s="1"/>
      <c r="AB116" s="1"/>
      <c r="AI116" s="5"/>
      <c r="AJ116" s="5"/>
      <c r="AK116" s="5"/>
      <c r="AL116" s="5"/>
      <c r="AM116" s="5"/>
      <c r="AN116" s="5"/>
      <c r="AO116" s="5"/>
      <c r="AP116" s="5"/>
      <c r="AQ116" s="5"/>
      <c r="AR116" s="5"/>
      <c r="AY116" s="1" t="s">
        <v>73</v>
      </c>
      <c r="AZ116" s="2">
        <v>37579</v>
      </c>
      <c r="BA116" s="2">
        <v>37788</v>
      </c>
      <c r="BB116" s="2">
        <v>37788</v>
      </c>
      <c r="BD116" s="1" t="s">
        <v>91</v>
      </c>
      <c r="BE116" s="1" t="s">
        <v>179</v>
      </c>
      <c r="BF116" s="1" t="s">
        <v>93</v>
      </c>
      <c r="BJ116" s="1" t="s">
        <v>62</v>
      </c>
      <c r="BK116" s="1" t="s">
        <v>78</v>
      </c>
      <c r="BL116" s="1">
        <v>100</v>
      </c>
      <c r="BM116" s="1">
        <v>100</v>
      </c>
      <c r="BN116" s="1" t="s">
        <v>97</v>
      </c>
      <c r="BO116" s="1" t="s">
        <v>98</v>
      </c>
      <c r="BP116" s="1" t="s">
        <v>84</v>
      </c>
      <c r="BQ116" s="2">
        <v>38473</v>
      </c>
      <c r="BR116" s="1">
        <v>0</v>
      </c>
      <c r="BS116" s="1">
        <v>0</v>
      </c>
      <c r="BT116" s="1">
        <v>0</v>
      </c>
      <c r="BU116" s="1">
        <v>0</v>
      </c>
    </row>
    <row r="117" spans="4:73" hidden="1" x14ac:dyDescent="0.25">
      <c r="D117" s="4"/>
      <c r="E117" s="5">
        <f t="shared" si="18"/>
        <v>0</v>
      </c>
      <c r="F117" s="5">
        <f t="shared" si="19"/>
        <v>0</v>
      </c>
      <c r="G117" s="5" t="str">
        <f t="shared" si="20"/>
        <v>Withdrawn</v>
      </c>
      <c r="H117" s="6" t="str">
        <f t="shared" si="21"/>
        <v>Not Started</v>
      </c>
      <c r="I117" s="1" t="s">
        <v>323</v>
      </c>
      <c r="O117" s="1" t="str">
        <f t="shared" si="22"/>
        <v>ERIS</v>
      </c>
      <c r="Q117" s="1">
        <f t="shared" si="23"/>
        <v>650</v>
      </c>
      <c r="S117" s="1" t="str">
        <f t="shared" si="24"/>
        <v>Combined Cycle</v>
      </c>
      <c r="T117" s="1" t="str">
        <f t="shared" si="25"/>
        <v>Johnson County</v>
      </c>
      <c r="U117" s="1" t="str">
        <f t="shared" si="26"/>
        <v>IA</v>
      </c>
      <c r="AA117" s="1"/>
      <c r="AB117" s="1"/>
      <c r="AI117" s="5"/>
      <c r="AJ117" s="5"/>
      <c r="AK117" s="5"/>
      <c r="AL117" s="5"/>
      <c r="AM117" s="5"/>
      <c r="AN117" s="5"/>
      <c r="AO117" s="5"/>
      <c r="AP117" s="5"/>
      <c r="AQ117" s="5"/>
      <c r="AR117" s="5"/>
      <c r="AY117" s="1" t="s">
        <v>73</v>
      </c>
      <c r="AZ117" s="2">
        <v>37361</v>
      </c>
      <c r="BA117" s="2">
        <v>37795</v>
      </c>
      <c r="BB117" s="2">
        <v>37795</v>
      </c>
      <c r="BD117" s="1" t="s">
        <v>251</v>
      </c>
      <c r="BE117" s="1" t="s">
        <v>324</v>
      </c>
      <c r="BF117" s="1" t="s">
        <v>89</v>
      </c>
      <c r="BJ117" s="1" t="s">
        <v>62</v>
      </c>
      <c r="BK117" s="1" t="s">
        <v>78</v>
      </c>
      <c r="BL117" s="1">
        <v>650</v>
      </c>
      <c r="BM117" s="1">
        <v>650</v>
      </c>
      <c r="BN117" s="1" t="s">
        <v>94</v>
      </c>
      <c r="BP117" s="1" t="s">
        <v>84</v>
      </c>
      <c r="BQ117" s="2">
        <v>38899</v>
      </c>
      <c r="BR117" s="1">
        <v>0</v>
      </c>
      <c r="BS117" s="1">
        <v>0</v>
      </c>
      <c r="BT117" s="1">
        <v>0</v>
      </c>
      <c r="BU117" s="1">
        <v>0</v>
      </c>
    </row>
    <row r="118" spans="4:73" hidden="1" x14ac:dyDescent="0.25">
      <c r="D118" s="4"/>
      <c r="E118" s="5">
        <f t="shared" si="18"/>
        <v>0</v>
      </c>
      <c r="F118" s="5">
        <f t="shared" si="19"/>
        <v>0</v>
      </c>
      <c r="G118" s="5" t="str">
        <f t="shared" si="20"/>
        <v>Withdrawn</v>
      </c>
      <c r="H118" s="6" t="str">
        <f t="shared" si="21"/>
        <v>Withdrawn</v>
      </c>
      <c r="I118" s="1" t="s">
        <v>325</v>
      </c>
      <c r="O118" s="1" t="str">
        <f t="shared" si="22"/>
        <v>ERIS</v>
      </c>
      <c r="Q118" s="1">
        <f t="shared" si="23"/>
        <v>189</v>
      </c>
      <c r="S118" s="1" t="str">
        <f t="shared" si="24"/>
        <v>Gas</v>
      </c>
      <c r="T118" s="1" t="str">
        <f t="shared" si="25"/>
        <v>Wood County</v>
      </c>
      <c r="U118" s="1" t="str">
        <f t="shared" si="26"/>
        <v>WI</v>
      </c>
      <c r="AA118" s="1"/>
      <c r="AB118" s="1"/>
      <c r="AI118" s="5"/>
      <c r="AJ118" s="5"/>
      <c r="AK118" s="5"/>
      <c r="AL118" s="5"/>
      <c r="AM118" s="5"/>
      <c r="AN118" s="5"/>
      <c r="AO118" s="5"/>
      <c r="AP118" s="5"/>
      <c r="AQ118" s="5"/>
      <c r="AR118" s="5"/>
      <c r="AY118" s="1" t="s">
        <v>73</v>
      </c>
      <c r="AZ118" s="2">
        <v>37578</v>
      </c>
      <c r="BA118" s="2">
        <v>37796</v>
      </c>
      <c r="BB118" s="2">
        <v>37796</v>
      </c>
      <c r="BD118" s="1" t="s">
        <v>74</v>
      </c>
      <c r="BE118" s="1" t="s">
        <v>326</v>
      </c>
      <c r="BF118" s="1" t="s">
        <v>76</v>
      </c>
      <c r="BJ118" s="1" t="s">
        <v>62</v>
      </c>
      <c r="BK118" s="1" t="s">
        <v>78</v>
      </c>
      <c r="BL118" s="1">
        <v>189</v>
      </c>
      <c r="BM118" s="1">
        <v>189</v>
      </c>
      <c r="BN118" s="1" t="s">
        <v>64</v>
      </c>
      <c r="BP118" s="1" t="s">
        <v>73</v>
      </c>
      <c r="BQ118" s="2">
        <v>38412</v>
      </c>
      <c r="BR118" s="1">
        <v>0</v>
      </c>
      <c r="BS118" s="1">
        <v>0</v>
      </c>
      <c r="BT118" s="1">
        <v>0</v>
      </c>
      <c r="BU118" s="1">
        <v>0</v>
      </c>
    </row>
    <row r="119" spans="4:73" hidden="1" x14ac:dyDescent="0.25">
      <c r="D119" s="4"/>
      <c r="E119" s="5">
        <f t="shared" si="18"/>
        <v>0</v>
      </c>
      <c r="F119" s="5">
        <f t="shared" si="19"/>
        <v>0</v>
      </c>
      <c r="G119" s="5" t="str">
        <f t="shared" si="20"/>
        <v>Withdrawn</v>
      </c>
      <c r="H119" s="6" t="str">
        <f t="shared" si="21"/>
        <v>Not Started</v>
      </c>
      <c r="I119" s="1" t="s">
        <v>327</v>
      </c>
      <c r="O119" s="1" t="str">
        <f t="shared" si="22"/>
        <v>ERIS</v>
      </c>
      <c r="Q119" s="1">
        <f t="shared" si="23"/>
        <v>905</v>
      </c>
      <c r="S119" s="1" t="str">
        <f t="shared" si="24"/>
        <v>Gas</v>
      </c>
      <c r="T119" s="1" t="str">
        <f t="shared" si="25"/>
        <v>Chisago County</v>
      </c>
      <c r="U119" s="1" t="str">
        <f t="shared" si="26"/>
        <v>MN</v>
      </c>
      <c r="AA119" s="1"/>
      <c r="AB119" s="1"/>
      <c r="AI119" s="5"/>
      <c r="AJ119" s="5"/>
      <c r="AK119" s="5"/>
      <c r="AL119" s="5"/>
      <c r="AM119" s="5"/>
      <c r="AN119" s="5"/>
      <c r="AO119" s="5"/>
      <c r="AP119" s="5"/>
      <c r="AQ119" s="5"/>
      <c r="AR119" s="5"/>
      <c r="AY119" s="1" t="s">
        <v>73</v>
      </c>
      <c r="AZ119" s="2">
        <v>37572</v>
      </c>
      <c r="BA119" s="2">
        <v>37797</v>
      </c>
      <c r="BB119" s="2">
        <v>37797</v>
      </c>
      <c r="BD119" s="1" t="s">
        <v>91</v>
      </c>
      <c r="BE119" s="1" t="s">
        <v>142</v>
      </c>
      <c r="BF119" s="1" t="s">
        <v>93</v>
      </c>
      <c r="BJ119" s="1" t="s">
        <v>62</v>
      </c>
      <c r="BK119" s="1" t="s">
        <v>78</v>
      </c>
      <c r="BL119" s="1">
        <v>905</v>
      </c>
      <c r="BM119" s="1">
        <v>905</v>
      </c>
      <c r="BN119" s="1" t="s">
        <v>64</v>
      </c>
      <c r="BP119" s="1" t="s">
        <v>84</v>
      </c>
      <c r="BQ119" s="2">
        <v>39203</v>
      </c>
      <c r="BR119" s="1">
        <v>0</v>
      </c>
      <c r="BS119" s="1">
        <v>0</v>
      </c>
      <c r="BT119" s="1">
        <v>0</v>
      </c>
      <c r="BU119" s="1">
        <v>0</v>
      </c>
    </row>
    <row r="120" spans="4:73" hidden="1" x14ac:dyDescent="0.25">
      <c r="D120" s="4"/>
      <c r="E120" s="5">
        <f t="shared" si="18"/>
        <v>0</v>
      </c>
      <c r="F120" s="5">
        <f t="shared" si="19"/>
        <v>0</v>
      </c>
      <c r="G120" s="5" t="str">
        <f t="shared" si="20"/>
        <v>Withdrawn</v>
      </c>
      <c r="H120" s="6" t="str">
        <f t="shared" si="21"/>
        <v>Withdrawn</v>
      </c>
      <c r="I120" s="1" t="s">
        <v>328</v>
      </c>
      <c r="O120" s="1" t="str">
        <f t="shared" si="22"/>
        <v>ERIS</v>
      </c>
      <c r="Q120" s="1">
        <f t="shared" si="23"/>
        <v>590</v>
      </c>
      <c r="S120" s="1" t="str">
        <f t="shared" si="24"/>
        <v>Gas</v>
      </c>
      <c r="T120" s="1" t="str">
        <f t="shared" si="25"/>
        <v>Portage County</v>
      </c>
      <c r="U120" s="1" t="str">
        <f t="shared" si="26"/>
        <v>WI</v>
      </c>
      <c r="AA120" s="1"/>
      <c r="AB120" s="1"/>
      <c r="AI120" s="5"/>
      <c r="AJ120" s="5"/>
      <c r="AK120" s="5"/>
      <c r="AL120" s="5"/>
      <c r="AM120" s="5"/>
      <c r="AN120" s="5"/>
      <c r="AO120" s="5"/>
      <c r="AP120" s="5"/>
      <c r="AQ120" s="5"/>
      <c r="AR120" s="5"/>
      <c r="AY120" s="1" t="s">
        <v>73</v>
      </c>
      <c r="AZ120" s="2">
        <v>37606</v>
      </c>
      <c r="BA120" s="2">
        <v>37802</v>
      </c>
      <c r="BB120" s="2">
        <v>37802</v>
      </c>
      <c r="BD120" s="1" t="s">
        <v>74</v>
      </c>
      <c r="BE120" s="1" t="s">
        <v>329</v>
      </c>
      <c r="BF120" s="1" t="s">
        <v>76</v>
      </c>
      <c r="BJ120" s="1" t="s">
        <v>62</v>
      </c>
      <c r="BK120" s="1" t="s">
        <v>78</v>
      </c>
      <c r="BL120" s="1">
        <v>590</v>
      </c>
      <c r="BM120" s="1">
        <v>590</v>
      </c>
      <c r="BN120" s="1" t="s">
        <v>64</v>
      </c>
      <c r="BP120" s="1" t="s">
        <v>73</v>
      </c>
      <c r="BQ120" s="2">
        <v>37622</v>
      </c>
      <c r="BR120" s="1">
        <v>0</v>
      </c>
      <c r="BS120" s="1">
        <v>0</v>
      </c>
      <c r="BT120" s="1">
        <v>0</v>
      </c>
      <c r="BU120" s="1">
        <v>0</v>
      </c>
    </row>
    <row r="121" spans="4:73" hidden="1" x14ac:dyDescent="0.25">
      <c r="D121" s="4"/>
      <c r="E121" s="5">
        <f t="shared" si="18"/>
        <v>0</v>
      </c>
      <c r="F121" s="5">
        <f t="shared" si="19"/>
        <v>0</v>
      </c>
      <c r="G121" s="5" t="str">
        <f t="shared" si="20"/>
        <v>Withdrawn</v>
      </c>
      <c r="H121" s="6" t="str">
        <f t="shared" si="21"/>
        <v>Withdrawn</v>
      </c>
      <c r="I121" s="1" t="s">
        <v>330</v>
      </c>
      <c r="O121" s="1" t="str">
        <f t="shared" si="22"/>
        <v>ERIS</v>
      </c>
      <c r="Q121" s="1">
        <f t="shared" si="23"/>
        <v>100</v>
      </c>
      <c r="S121" s="1" t="str">
        <f t="shared" si="24"/>
        <v>Wind</v>
      </c>
      <c r="T121" s="1" t="str">
        <f t="shared" si="25"/>
        <v>Walworth County</v>
      </c>
      <c r="U121" s="1" t="str">
        <f t="shared" si="26"/>
        <v>WI</v>
      </c>
      <c r="AA121" s="1"/>
      <c r="AB121" s="1"/>
      <c r="AI121" s="5"/>
      <c r="AJ121" s="5"/>
      <c r="AK121" s="5"/>
      <c r="AL121" s="5"/>
      <c r="AM121" s="5"/>
      <c r="AN121" s="5"/>
      <c r="AO121" s="5"/>
      <c r="AP121" s="5"/>
      <c r="AQ121" s="5"/>
      <c r="AR121" s="5"/>
      <c r="AY121" s="1" t="s">
        <v>73</v>
      </c>
      <c r="AZ121" s="2">
        <v>37624</v>
      </c>
      <c r="BA121" s="2">
        <v>37802</v>
      </c>
      <c r="BB121" s="2">
        <v>37802</v>
      </c>
      <c r="BD121" s="1" t="s">
        <v>74</v>
      </c>
      <c r="BE121" s="1" t="s">
        <v>331</v>
      </c>
      <c r="BF121" s="1" t="s">
        <v>76</v>
      </c>
      <c r="BJ121" s="1" t="s">
        <v>62</v>
      </c>
      <c r="BK121" s="1" t="s">
        <v>78</v>
      </c>
      <c r="BL121" s="1">
        <v>100</v>
      </c>
      <c r="BM121" s="1">
        <v>100</v>
      </c>
      <c r="BN121" s="1" t="s">
        <v>97</v>
      </c>
      <c r="BO121" s="1" t="s">
        <v>98</v>
      </c>
      <c r="BP121" s="1" t="s">
        <v>73</v>
      </c>
      <c r="BR121" s="1">
        <v>0</v>
      </c>
      <c r="BS121" s="1">
        <v>0</v>
      </c>
      <c r="BT121" s="1">
        <v>0</v>
      </c>
      <c r="BU121" s="1">
        <v>0</v>
      </c>
    </row>
    <row r="122" spans="4:73" hidden="1" x14ac:dyDescent="0.25">
      <c r="D122" s="4"/>
      <c r="E122" s="5">
        <f t="shared" si="18"/>
        <v>0</v>
      </c>
      <c r="F122" s="5">
        <f t="shared" si="19"/>
        <v>0</v>
      </c>
      <c r="G122" s="5" t="str">
        <f t="shared" si="20"/>
        <v>Withdrawn</v>
      </c>
      <c r="H122" s="6" t="str">
        <f t="shared" si="21"/>
        <v>Withdrawn</v>
      </c>
      <c r="I122" s="1" t="s">
        <v>332</v>
      </c>
      <c r="O122" s="1" t="str">
        <f t="shared" si="22"/>
        <v>ERIS</v>
      </c>
      <c r="Q122" s="1">
        <f t="shared" si="23"/>
        <v>100</v>
      </c>
      <c r="S122" s="1" t="str">
        <f t="shared" si="24"/>
        <v>Wind</v>
      </c>
      <c r="T122" s="1" t="str">
        <f t="shared" si="25"/>
        <v>Rock County</v>
      </c>
      <c r="U122" s="1" t="str">
        <f t="shared" si="26"/>
        <v>WI</v>
      </c>
      <c r="AA122" s="1"/>
      <c r="AB122" s="1"/>
      <c r="AI122" s="5"/>
      <c r="AJ122" s="5"/>
      <c r="AK122" s="5"/>
      <c r="AL122" s="5"/>
      <c r="AM122" s="5"/>
      <c r="AN122" s="5"/>
      <c r="AO122" s="5"/>
      <c r="AP122" s="5"/>
      <c r="AQ122" s="5"/>
      <c r="AR122" s="5"/>
      <c r="AY122" s="1" t="s">
        <v>73</v>
      </c>
      <c r="AZ122" s="2">
        <v>37624</v>
      </c>
      <c r="BA122" s="2">
        <v>37802</v>
      </c>
      <c r="BB122" s="2">
        <v>37802</v>
      </c>
      <c r="BD122" s="1" t="s">
        <v>74</v>
      </c>
      <c r="BE122" s="1" t="s">
        <v>158</v>
      </c>
      <c r="BF122" s="1" t="s">
        <v>76</v>
      </c>
      <c r="BJ122" s="1" t="s">
        <v>62</v>
      </c>
      <c r="BK122" s="1" t="s">
        <v>78</v>
      </c>
      <c r="BL122" s="1">
        <v>100</v>
      </c>
      <c r="BM122" s="1">
        <v>100</v>
      </c>
      <c r="BN122" s="1" t="s">
        <v>97</v>
      </c>
      <c r="BO122" s="1" t="s">
        <v>98</v>
      </c>
      <c r="BP122" s="1" t="s">
        <v>73</v>
      </c>
      <c r="BQ122" s="2">
        <v>37926</v>
      </c>
      <c r="BR122" s="1">
        <v>0</v>
      </c>
      <c r="BS122" s="1">
        <v>0</v>
      </c>
      <c r="BT122" s="1">
        <v>0</v>
      </c>
      <c r="BU122" s="1">
        <v>0</v>
      </c>
    </row>
    <row r="123" spans="4:73" hidden="1" x14ac:dyDescent="0.25">
      <c r="D123" s="4"/>
      <c r="E123" s="5">
        <f t="shared" si="18"/>
        <v>0</v>
      </c>
      <c r="F123" s="5">
        <f t="shared" si="19"/>
        <v>0</v>
      </c>
      <c r="G123" s="5" t="str">
        <f t="shared" si="20"/>
        <v>Withdrawn</v>
      </c>
      <c r="H123" s="6" t="str">
        <f t="shared" si="21"/>
        <v>Not Started</v>
      </c>
      <c r="I123" s="1" t="s">
        <v>333</v>
      </c>
      <c r="O123" s="1" t="str">
        <f t="shared" si="22"/>
        <v>ERIS</v>
      </c>
      <c r="Q123" s="1">
        <f t="shared" si="23"/>
        <v>10</v>
      </c>
      <c r="S123" s="1" t="str">
        <f t="shared" si="24"/>
        <v>Wind</v>
      </c>
      <c r="T123" s="1" t="str">
        <f t="shared" si="25"/>
        <v>Murray County</v>
      </c>
      <c r="U123" s="1" t="str">
        <f t="shared" si="26"/>
        <v>MN</v>
      </c>
      <c r="AA123" s="1"/>
      <c r="AB123" s="1"/>
      <c r="AI123" s="5"/>
      <c r="AJ123" s="5"/>
      <c r="AK123" s="5"/>
      <c r="AL123" s="5"/>
      <c r="AM123" s="5"/>
      <c r="AN123" s="5"/>
      <c r="AO123" s="5"/>
      <c r="AP123" s="5"/>
      <c r="AQ123" s="5"/>
      <c r="AR123" s="5"/>
      <c r="AY123" s="1" t="s">
        <v>73</v>
      </c>
      <c r="AZ123" s="2">
        <v>37410</v>
      </c>
      <c r="BA123" s="2">
        <v>37809</v>
      </c>
      <c r="BB123" s="2">
        <v>37809</v>
      </c>
      <c r="BD123" s="1" t="s">
        <v>91</v>
      </c>
      <c r="BE123" s="1" t="s">
        <v>162</v>
      </c>
      <c r="BF123" s="1" t="s">
        <v>93</v>
      </c>
      <c r="BJ123" s="1" t="s">
        <v>62</v>
      </c>
      <c r="BK123" s="1" t="s">
        <v>78</v>
      </c>
      <c r="BL123" s="1">
        <v>10</v>
      </c>
      <c r="BM123" s="1">
        <v>10</v>
      </c>
      <c r="BN123" s="1" t="s">
        <v>97</v>
      </c>
      <c r="BO123" s="1" t="s">
        <v>98</v>
      </c>
      <c r="BP123" s="1" t="s">
        <v>84</v>
      </c>
      <c r="BQ123" s="2">
        <v>37622</v>
      </c>
      <c r="BR123" s="1">
        <v>0</v>
      </c>
      <c r="BS123" s="1">
        <v>0</v>
      </c>
      <c r="BT123" s="1">
        <v>0</v>
      </c>
      <c r="BU123" s="1">
        <v>0</v>
      </c>
    </row>
    <row r="124" spans="4:73" hidden="1" x14ac:dyDescent="0.25">
      <c r="D124" s="4"/>
      <c r="E124" s="5">
        <f t="shared" si="18"/>
        <v>0</v>
      </c>
      <c r="F124" s="5">
        <f t="shared" si="19"/>
        <v>0</v>
      </c>
      <c r="G124" s="5" t="str">
        <f t="shared" si="20"/>
        <v>Withdrawn</v>
      </c>
      <c r="H124" s="6" t="str">
        <f t="shared" si="21"/>
        <v>Withdrawn</v>
      </c>
      <c r="I124" s="1" t="s">
        <v>334</v>
      </c>
      <c r="O124" s="1" t="str">
        <f t="shared" si="22"/>
        <v>ERIS</v>
      </c>
      <c r="Q124" s="1">
        <f t="shared" si="23"/>
        <v>800</v>
      </c>
      <c r="S124" s="1" t="str">
        <f t="shared" si="24"/>
        <v>Combined Cycle</v>
      </c>
      <c r="T124" s="1" t="str">
        <f t="shared" si="25"/>
        <v>Lawrence County</v>
      </c>
      <c r="U124" s="1" t="str">
        <f t="shared" si="26"/>
        <v>IN</v>
      </c>
      <c r="AA124" s="1"/>
      <c r="AB124" s="1"/>
      <c r="AI124" s="5"/>
      <c r="AJ124" s="5"/>
      <c r="AK124" s="5"/>
      <c r="AL124" s="5"/>
      <c r="AM124" s="5"/>
      <c r="AN124" s="5"/>
      <c r="AO124" s="5"/>
      <c r="AP124" s="5"/>
      <c r="AQ124" s="5"/>
      <c r="AR124" s="5"/>
      <c r="AY124" s="1" t="s">
        <v>73</v>
      </c>
      <c r="AZ124" s="2">
        <v>36486</v>
      </c>
      <c r="BA124" s="2">
        <v>37811</v>
      </c>
      <c r="BB124" s="2">
        <v>37811</v>
      </c>
      <c r="BD124" s="1" t="s">
        <v>101</v>
      </c>
      <c r="BE124" s="1" t="s">
        <v>215</v>
      </c>
      <c r="BF124" s="1" t="s">
        <v>103</v>
      </c>
      <c r="BI124" s="1" t="s">
        <v>143</v>
      </c>
      <c r="BJ124" s="1" t="s">
        <v>62</v>
      </c>
      <c r="BK124" s="1" t="s">
        <v>78</v>
      </c>
      <c r="BL124" s="1">
        <v>800</v>
      </c>
      <c r="BM124" s="1">
        <v>800</v>
      </c>
      <c r="BN124" s="1" t="s">
        <v>94</v>
      </c>
      <c r="BP124" s="1" t="s">
        <v>73</v>
      </c>
      <c r="BQ124" s="2">
        <v>37742</v>
      </c>
      <c r="BR124" s="1">
        <v>0</v>
      </c>
      <c r="BS124" s="1">
        <v>0</v>
      </c>
      <c r="BT124" s="1">
        <v>0</v>
      </c>
      <c r="BU124" s="1">
        <v>0</v>
      </c>
    </row>
    <row r="125" spans="4:73" hidden="1" x14ac:dyDescent="0.25">
      <c r="D125" s="4"/>
      <c r="E125" s="5">
        <f t="shared" si="18"/>
        <v>0</v>
      </c>
      <c r="F125" s="5">
        <f t="shared" si="19"/>
        <v>0</v>
      </c>
      <c r="G125" s="5" t="str">
        <f t="shared" si="20"/>
        <v>Withdrawn</v>
      </c>
      <c r="H125" s="6" t="str">
        <f t="shared" si="21"/>
        <v>Not Started</v>
      </c>
      <c r="I125" s="1" t="s">
        <v>335</v>
      </c>
      <c r="O125" s="1" t="str">
        <f t="shared" si="22"/>
        <v>ERIS</v>
      </c>
      <c r="Q125" s="1">
        <f t="shared" si="23"/>
        <v>250</v>
      </c>
      <c r="S125" s="1" t="str">
        <f t="shared" si="24"/>
        <v>Gas</v>
      </c>
      <c r="T125" s="1" t="str">
        <f t="shared" si="25"/>
        <v>Putnam County</v>
      </c>
      <c r="U125" s="1" t="str">
        <f t="shared" si="26"/>
        <v>IN</v>
      </c>
      <c r="AA125" s="1"/>
      <c r="AB125" s="1"/>
      <c r="AI125" s="5"/>
      <c r="AJ125" s="5"/>
      <c r="AK125" s="5"/>
      <c r="AL125" s="5"/>
      <c r="AM125" s="5"/>
      <c r="AN125" s="5"/>
      <c r="AO125" s="5"/>
      <c r="AP125" s="5"/>
      <c r="AQ125" s="5"/>
      <c r="AR125" s="5"/>
      <c r="AY125" s="1" t="s">
        <v>73</v>
      </c>
      <c r="AZ125" s="2">
        <v>37680</v>
      </c>
      <c r="BA125" s="2">
        <v>37811</v>
      </c>
      <c r="BB125" s="2">
        <v>37811</v>
      </c>
      <c r="BD125" s="1" t="s">
        <v>101</v>
      </c>
      <c r="BE125" s="1" t="s">
        <v>224</v>
      </c>
      <c r="BF125" s="1" t="s">
        <v>103</v>
      </c>
      <c r="BJ125" s="1" t="s">
        <v>62</v>
      </c>
      <c r="BK125" s="1" t="s">
        <v>78</v>
      </c>
      <c r="BL125" s="1">
        <v>250</v>
      </c>
      <c r="BM125" s="1">
        <v>250</v>
      </c>
      <c r="BN125" s="1" t="s">
        <v>64</v>
      </c>
      <c r="BP125" s="1" t="s">
        <v>84</v>
      </c>
      <c r="BQ125" s="2">
        <v>38292</v>
      </c>
      <c r="BR125" s="1">
        <v>0</v>
      </c>
      <c r="BS125" s="1">
        <v>0</v>
      </c>
      <c r="BT125" s="1">
        <v>0</v>
      </c>
      <c r="BU125" s="1">
        <v>0</v>
      </c>
    </row>
    <row r="126" spans="4:73" hidden="1" x14ac:dyDescent="0.25">
      <c r="D126" s="4"/>
      <c r="E126" s="5" t="str">
        <f t="shared" si="18"/>
        <v>G132</v>
      </c>
      <c r="F126" s="5" t="str">
        <f t="shared" si="19"/>
        <v>G132</v>
      </c>
      <c r="G126" s="5" t="str">
        <f t="shared" si="20"/>
        <v>Done</v>
      </c>
      <c r="H126" s="6" t="str">
        <f t="shared" si="21"/>
        <v>In Service</v>
      </c>
      <c r="I126" s="1" t="s">
        <v>336</v>
      </c>
      <c r="O126" s="1" t="str">
        <f t="shared" si="22"/>
        <v>NRIS</v>
      </c>
      <c r="Q126" s="1">
        <f t="shared" si="23"/>
        <v>180</v>
      </c>
      <c r="S126" s="1" t="str">
        <f t="shared" si="24"/>
        <v>Wind</v>
      </c>
      <c r="T126" s="1" t="str">
        <f t="shared" si="25"/>
        <v>Dickey County</v>
      </c>
      <c r="U126" s="1" t="str">
        <f t="shared" si="26"/>
        <v>ND</v>
      </c>
      <c r="AA126" s="1"/>
      <c r="AB126" s="1"/>
      <c r="AI126" s="5"/>
      <c r="AJ126" s="5"/>
      <c r="AK126" s="5"/>
      <c r="AL126" s="5"/>
      <c r="AM126" s="5"/>
      <c r="AN126" s="5"/>
      <c r="AO126" s="5"/>
      <c r="AP126" s="5"/>
      <c r="AQ126" s="5"/>
      <c r="AR126" s="5"/>
      <c r="AY126" s="1" t="s">
        <v>58</v>
      </c>
      <c r="AZ126" s="2">
        <v>37151</v>
      </c>
      <c r="BB126" s="2">
        <v>38649</v>
      </c>
      <c r="BD126" s="1" t="s">
        <v>192</v>
      </c>
      <c r="BE126" s="1" t="s">
        <v>193</v>
      </c>
      <c r="BF126" s="1" t="s">
        <v>194</v>
      </c>
      <c r="BG126" s="1" t="s">
        <v>336</v>
      </c>
      <c r="BH126" s="1" t="s">
        <v>336</v>
      </c>
      <c r="BI126" s="1" t="s">
        <v>77</v>
      </c>
      <c r="BJ126" s="1" t="s">
        <v>126</v>
      </c>
      <c r="BK126" s="1" t="s">
        <v>337</v>
      </c>
      <c r="BL126" s="1">
        <v>180</v>
      </c>
      <c r="BM126" s="1">
        <v>180</v>
      </c>
      <c r="BN126" s="1" t="s">
        <v>97</v>
      </c>
      <c r="BO126" s="1" t="s">
        <v>98</v>
      </c>
      <c r="BP126" s="1" t="s">
        <v>65</v>
      </c>
      <c r="BQ126" s="2">
        <v>37956</v>
      </c>
      <c r="BR126" s="1">
        <v>0</v>
      </c>
      <c r="BS126" s="1">
        <v>0</v>
      </c>
      <c r="BT126" s="1">
        <v>0</v>
      </c>
      <c r="BU126" s="1">
        <v>0</v>
      </c>
    </row>
    <row r="127" spans="4:73" hidden="1" x14ac:dyDescent="0.25">
      <c r="D127" s="4"/>
      <c r="E127" s="5">
        <f t="shared" si="18"/>
        <v>0</v>
      </c>
      <c r="F127" s="5">
        <f t="shared" si="19"/>
        <v>0</v>
      </c>
      <c r="G127" s="5" t="str">
        <f t="shared" si="20"/>
        <v>Withdrawn</v>
      </c>
      <c r="H127" s="6" t="str">
        <f t="shared" si="21"/>
        <v>Not Started</v>
      </c>
      <c r="I127" s="1" t="s">
        <v>338</v>
      </c>
      <c r="O127" s="1" t="str">
        <f t="shared" si="22"/>
        <v>ERIS</v>
      </c>
      <c r="Q127" s="1">
        <f t="shared" si="23"/>
        <v>650</v>
      </c>
      <c r="S127" s="1">
        <f t="shared" si="24"/>
        <v>0</v>
      </c>
      <c r="T127" s="1" t="str">
        <f t="shared" si="25"/>
        <v>Grant County</v>
      </c>
      <c r="U127" s="1" t="str">
        <f t="shared" si="26"/>
        <v>SD</v>
      </c>
      <c r="AA127" s="1"/>
      <c r="AB127" s="1"/>
      <c r="AI127" s="5"/>
      <c r="AJ127" s="5"/>
      <c r="AK127" s="5"/>
      <c r="AL127" s="5"/>
      <c r="AM127" s="5"/>
      <c r="AN127" s="5"/>
      <c r="AO127" s="5"/>
      <c r="AP127" s="5"/>
      <c r="AQ127" s="5"/>
      <c r="AR127" s="5"/>
      <c r="AY127" s="1" t="s">
        <v>73</v>
      </c>
      <c r="AZ127" s="2">
        <v>37117</v>
      </c>
      <c r="BA127" s="2">
        <v>37812</v>
      </c>
      <c r="BB127" s="2">
        <v>37812</v>
      </c>
      <c r="BD127" s="1" t="s">
        <v>203</v>
      </c>
      <c r="BE127" s="1" t="s">
        <v>204</v>
      </c>
      <c r="BF127" s="1" t="s">
        <v>205</v>
      </c>
      <c r="BI127" s="1" t="s">
        <v>143</v>
      </c>
      <c r="BJ127" s="1" t="s">
        <v>62</v>
      </c>
      <c r="BK127" s="1" t="s">
        <v>78</v>
      </c>
      <c r="BL127" s="1">
        <v>650</v>
      </c>
      <c r="BM127" s="1">
        <v>650</v>
      </c>
      <c r="BP127" s="1" t="s">
        <v>84</v>
      </c>
      <c r="BQ127" s="2">
        <v>38527</v>
      </c>
      <c r="BR127" s="1">
        <v>0</v>
      </c>
      <c r="BS127" s="1">
        <v>0</v>
      </c>
      <c r="BT127" s="1">
        <v>0</v>
      </c>
      <c r="BU127" s="1">
        <v>0</v>
      </c>
    </row>
    <row r="128" spans="4:73" hidden="1" x14ac:dyDescent="0.25">
      <c r="D128" s="4"/>
      <c r="E128" s="5">
        <f t="shared" si="18"/>
        <v>0</v>
      </c>
      <c r="F128" s="5">
        <f t="shared" si="19"/>
        <v>0</v>
      </c>
      <c r="G128" s="5" t="str">
        <f t="shared" si="20"/>
        <v>Withdrawn</v>
      </c>
      <c r="H128" s="6" t="str">
        <f t="shared" si="21"/>
        <v>Not Started</v>
      </c>
      <c r="I128" s="1" t="s">
        <v>339</v>
      </c>
      <c r="O128" s="1" t="str">
        <f t="shared" si="22"/>
        <v>ERIS</v>
      </c>
      <c r="Q128" s="1">
        <f t="shared" si="23"/>
        <v>100</v>
      </c>
      <c r="S128" s="1">
        <f t="shared" si="24"/>
        <v>0</v>
      </c>
      <c r="T128" s="1" t="str">
        <f t="shared" si="25"/>
        <v>Mower County</v>
      </c>
      <c r="U128" s="1" t="str">
        <f t="shared" si="26"/>
        <v>MN</v>
      </c>
      <c r="AA128" s="1"/>
      <c r="AB128" s="1"/>
      <c r="AI128" s="5"/>
      <c r="AJ128" s="5"/>
      <c r="AK128" s="5"/>
      <c r="AL128" s="5"/>
      <c r="AM128" s="5"/>
      <c r="AN128" s="5"/>
      <c r="AO128" s="5"/>
      <c r="AP128" s="5"/>
      <c r="AQ128" s="5"/>
      <c r="AR128" s="5"/>
      <c r="AY128" s="1" t="s">
        <v>73</v>
      </c>
      <c r="AZ128" s="2">
        <v>37470</v>
      </c>
      <c r="BA128" s="2">
        <v>37812</v>
      </c>
      <c r="BB128" s="2">
        <v>37812</v>
      </c>
      <c r="BD128" s="1" t="s">
        <v>153</v>
      </c>
      <c r="BE128" s="1" t="s">
        <v>179</v>
      </c>
      <c r="BF128" s="1" t="s">
        <v>93</v>
      </c>
      <c r="BJ128" s="1" t="s">
        <v>62</v>
      </c>
      <c r="BK128" s="1" t="s">
        <v>78</v>
      </c>
      <c r="BL128" s="1">
        <v>100</v>
      </c>
      <c r="BM128" s="1">
        <v>100</v>
      </c>
      <c r="BP128" s="1" t="s">
        <v>84</v>
      </c>
      <c r="BQ128" s="2">
        <v>38504</v>
      </c>
      <c r="BR128" s="1">
        <v>0</v>
      </c>
      <c r="BS128" s="1">
        <v>0</v>
      </c>
      <c r="BT128" s="1">
        <v>0</v>
      </c>
      <c r="BU128" s="1">
        <v>0</v>
      </c>
    </row>
    <row r="129" spans="4:73" hidden="1" x14ac:dyDescent="0.25">
      <c r="D129" s="4"/>
      <c r="E129" s="5">
        <f t="shared" si="18"/>
        <v>0</v>
      </c>
      <c r="F129" s="5">
        <f t="shared" si="19"/>
        <v>0</v>
      </c>
      <c r="G129" s="5" t="str">
        <f t="shared" si="20"/>
        <v>Withdrawn</v>
      </c>
      <c r="H129" s="6" t="str">
        <f t="shared" si="21"/>
        <v>Not Started</v>
      </c>
      <c r="I129" s="1" t="s">
        <v>340</v>
      </c>
      <c r="O129" s="1" t="str">
        <f t="shared" si="22"/>
        <v>ERIS</v>
      </c>
      <c r="Q129" s="1">
        <f t="shared" si="23"/>
        <v>100</v>
      </c>
      <c r="S129" s="1">
        <f t="shared" si="24"/>
        <v>0</v>
      </c>
      <c r="T129" s="1" t="str">
        <f t="shared" si="25"/>
        <v>Mower County</v>
      </c>
      <c r="U129" s="1" t="str">
        <f t="shared" si="26"/>
        <v>MN</v>
      </c>
      <c r="AA129" s="1"/>
      <c r="AB129" s="1"/>
      <c r="AI129" s="5"/>
      <c r="AJ129" s="5"/>
      <c r="AK129" s="5"/>
      <c r="AL129" s="5"/>
      <c r="AM129" s="5"/>
      <c r="AN129" s="5"/>
      <c r="AO129" s="5"/>
      <c r="AP129" s="5"/>
      <c r="AQ129" s="5"/>
      <c r="AR129" s="5"/>
      <c r="AY129" s="1" t="s">
        <v>73</v>
      </c>
      <c r="AZ129" s="2">
        <v>37470</v>
      </c>
      <c r="BA129" s="2">
        <v>37812</v>
      </c>
      <c r="BB129" s="2">
        <v>37812</v>
      </c>
      <c r="BD129" s="1" t="s">
        <v>153</v>
      </c>
      <c r="BE129" s="1" t="s">
        <v>179</v>
      </c>
      <c r="BF129" s="1" t="s">
        <v>93</v>
      </c>
      <c r="BJ129" s="1" t="s">
        <v>62</v>
      </c>
      <c r="BK129" s="1" t="s">
        <v>78</v>
      </c>
      <c r="BL129" s="1">
        <v>100</v>
      </c>
      <c r="BM129" s="1">
        <v>100</v>
      </c>
      <c r="BP129" s="1" t="s">
        <v>84</v>
      </c>
      <c r="BQ129" s="2">
        <v>37530</v>
      </c>
      <c r="BR129" s="1">
        <v>0</v>
      </c>
      <c r="BS129" s="1">
        <v>0</v>
      </c>
      <c r="BT129" s="1">
        <v>0</v>
      </c>
      <c r="BU129" s="1">
        <v>0</v>
      </c>
    </row>
    <row r="130" spans="4:73" hidden="1" x14ac:dyDescent="0.25">
      <c r="D130" s="4"/>
      <c r="E130" s="5">
        <f t="shared" si="18"/>
        <v>0</v>
      </c>
      <c r="F130" s="5">
        <f t="shared" si="19"/>
        <v>0</v>
      </c>
      <c r="G130" s="5" t="str">
        <f t="shared" si="20"/>
        <v>Withdrawn</v>
      </c>
      <c r="H130" s="6" t="str">
        <f t="shared" si="21"/>
        <v>Not Started</v>
      </c>
      <c r="I130" s="1" t="s">
        <v>341</v>
      </c>
      <c r="O130" s="1" t="str">
        <f t="shared" si="22"/>
        <v>ERIS</v>
      </c>
      <c r="Q130" s="1">
        <f t="shared" si="23"/>
        <v>520</v>
      </c>
      <c r="S130" s="1" t="str">
        <f t="shared" si="24"/>
        <v>Combined Cycle</v>
      </c>
      <c r="T130" s="1" t="str">
        <f t="shared" si="25"/>
        <v>Wayne County</v>
      </c>
      <c r="U130" s="1" t="str">
        <f t="shared" si="26"/>
        <v>MI</v>
      </c>
      <c r="AA130" s="1"/>
      <c r="AB130" s="1"/>
      <c r="AI130" s="5"/>
      <c r="AJ130" s="5"/>
      <c r="AK130" s="5"/>
      <c r="AL130" s="5"/>
      <c r="AM130" s="5"/>
      <c r="AN130" s="5"/>
      <c r="AO130" s="5"/>
      <c r="AP130" s="5"/>
      <c r="AQ130" s="5"/>
      <c r="AR130" s="5"/>
      <c r="AY130" s="1" t="s">
        <v>73</v>
      </c>
      <c r="AZ130" s="2">
        <v>37073</v>
      </c>
      <c r="BA130" s="2">
        <v>37816</v>
      </c>
      <c r="BB130" s="2">
        <v>37816</v>
      </c>
      <c r="BD130" s="1" t="s">
        <v>128</v>
      </c>
      <c r="BE130" s="1" t="s">
        <v>129</v>
      </c>
      <c r="BF130" s="1" t="s">
        <v>130</v>
      </c>
      <c r="BJ130" s="1" t="s">
        <v>62</v>
      </c>
      <c r="BK130" s="1" t="s">
        <v>78</v>
      </c>
      <c r="BL130" s="1">
        <v>520</v>
      </c>
      <c r="BM130" s="1">
        <v>520</v>
      </c>
      <c r="BN130" s="1" t="s">
        <v>94</v>
      </c>
      <c r="BP130" s="1" t="s">
        <v>84</v>
      </c>
      <c r="BQ130" s="2">
        <v>38528</v>
      </c>
      <c r="BR130" s="1">
        <v>0</v>
      </c>
      <c r="BS130" s="1">
        <v>0</v>
      </c>
      <c r="BT130" s="1">
        <v>0</v>
      </c>
      <c r="BU130" s="1">
        <v>0</v>
      </c>
    </row>
    <row r="131" spans="4:73" hidden="1" x14ac:dyDescent="0.25">
      <c r="D131" s="4"/>
      <c r="E131" s="5">
        <f t="shared" si="18"/>
        <v>0</v>
      </c>
      <c r="F131" s="5">
        <f t="shared" si="19"/>
        <v>0</v>
      </c>
      <c r="G131" s="5" t="str">
        <f t="shared" si="20"/>
        <v>Withdrawn</v>
      </c>
      <c r="H131" s="6" t="str">
        <f t="shared" si="21"/>
        <v>Not Started</v>
      </c>
      <c r="I131" s="1" t="s">
        <v>342</v>
      </c>
      <c r="O131" s="1" t="str">
        <f t="shared" si="22"/>
        <v>ERIS</v>
      </c>
      <c r="Q131" s="1">
        <f t="shared" si="23"/>
        <v>80</v>
      </c>
      <c r="S131" s="1" t="str">
        <f t="shared" si="24"/>
        <v>Wind</v>
      </c>
      <c r="T131" s="1" t="str">
        <f t="shared" si="25"/>
        <v>Shawano County</v>
      </c>
      <c r="U131" s="1" t="str">
        <f t="shared" si="26"/>
        <v>WI</v>
      </c>
      <c r="AA131" s="1"/>
      <c r="AB131" s="1"/>
      <c r="AI131" s="5"/>
      <c r="AJ131" s="5"/>
      <c r="AK131" s="5"/>
      <c r="AL131" s="5"/>
      <c r="AM131" s="5"/>
      <c r="AN131" s="5"/>
      <c r="AO131" s="5"/>
      <c r="AP131" s="5"/>
      <c r="AQ131" s="5"/>
      <c r="AR131" s="5"/>
      <c r="AY131" s="1" t="s">
        <v>73</v>
      </c>
      <c r="AZ131" s="2">
        <v>37728</v>
      </c>
      <c r="BA131" s="2">
        <v>37816</v>
      </c>
      <c r="BB131" s="2">
        <v>37816</v>
      </c>
      <c r="BD131" s="1" t="s">
        <v>74</v>
      </c>
      <c r="BE131" s="1" t="s">
        <v>228</v>
      </c>
      <c r="BF131" s="1" t="s">
        <v>76</v>
      </c>
      <c r="BJ131" s="1" t="s">
        <v>62</v>
      </c>
      <c r="BK131" s="1" t="s">
        <v>78</v>
      </c>
      <c r="BL131" s="1">
        <v>80</v>
      </c>
      <c r="BM131" s="1">
        <v>80</v>
      </c>
      <c r="BN131" s="1" t="s">
        <v>97</v>
      </c>
      <c r="BO131" s="1" t="s">
        <v>98</v>
      </c>
      <c r="BP131" s="1" t="s">
        <v>84</v>
      </c>
      <c r="BQ131" s="2">
        <v>37773</v>
      </c>
      <c r="BR131" s="1">
        <v>0</v>
      </c>
      <c r="BS131" s="1">
        <v>0</v>
      </c>
      <c r="BT131" s="1">
        <v>0</v>
      </c>
      <c r="BU131" s="1">
        <v>0</v>
      </c>
    </row>
    <row r="132" spans="4:73" hidden="1" x14ac:dyDescent="0.25">
      <c r="D132" s="4"/>
      <c r="E132" s="5">
        <f t="shared" si="18"/>
        <v>0</v>
      </c>
      <c r="F132" s="5">
        <f t="shared" si="19"/>
        <v>0</v>
      </c>
      <c r="G132" s="5" t="str">
        <f t="shared" si="20"/>
        <v>Withdrawn</v>
      </c>
      <c r="H132" s="6" t="str">
        <f t="shared" si="21"/>
        <v>Withdrawn</v>
      </c>
      <c r="I132" s="1" t="s">
        <v>343</v>
      </c>
      <c r="O132" s="1" t="str">
        <f t="shared" si="22"/>
        <v>ERIS</v>
      </c>
      <c r="Q132" s="1">
        <f t="shared" si="23"/>
        <v>80</v>
      </c>
      <c r="S132" s="1" t="str">
        <f t="shared" si="24"/>
        <v>Wind</v>
      </c>
      <c r="T132" s="1" t="str">
        <f t="shared" si="25"/>
        <v>Shawano County</v>
      </c>
      <c r="U132" s="1" t="str">
        <f t="shared" si="26"/>
        <v>WI</v>
      </c>
      <c r="AA132" s="1"/>
      <c r="AB132" s="1"/>
      <c r="AI132" s="5"/>
      <c r="AJ132" s="5"/>
      <c r="AK132" s="5"/>
      <c r="AL132" s="5"/>
      <c r="AM132" s="5"/>
      <c r="AN132" s="5"/>
      <c r="AO132" s="5"/>
      <c r="AP132" s="5"/>
      <c r="AQ132" s="5"/>
      <c r="AR132" s="5"/>
      <c r="AY132" s="1" t="s">
        <v>73</v>
      </c>
      <c r="AZ132" s="2">
        <v>37728</v>
      </c>
      <c r="BA132" s="2">
        <v>37816</v>
      </c>
      <c r="BB132" s="2">
        <v>37816</v>
      </c>
      <c r="BD132" s="1" t="s">
        <v>74</v>
      </c>
      <c r="BE132" s="1" t="s">
        <v>228</v>
      </c>
      <c r="BF132" s="1" t="s">
        <v>76</v>
      </c>
      <c r="BJ132" s="1" t="s">
        <v>62</v>
      </c>
      <c r="BK132" s="1" t="s">
        <v>78</v>
      </c>
      <c r="BL132" s="1">
        <v>80</v>
      </c>
      <c r="BM132" s="1">
        <v>80</v>
      </c>
      <c r="BN132" s="1" t="s">
        <v>97</v>
      </c>
      <c r="BO132" s="1" t="s">
        <v>98</v>
      </c>
      <c r="BP132" s="1" t="s">
        <v>73</v>
      </c>
      <c r="BQ132" s="2">
        <v>38687</v>
      </c>
      <c r="BR132" s="1">
        <v>0</v>
      </c>
      <c r="BS132" s="1">
        <v>0</v>
      </c>
      <c r="BT132" s="1">
        <v>0</v>
      </c>
      <c r="BU132" s="1">
        <v>0</v>
      </c>
    </row>
    <row r="133" spans="4:73" hidden="1" x14ac:dyDescent="0.25">
      <c r="D133" s="4"/>
      <c r="E133" s="5" t="str">
        <f t="shared" ref="E133:E196" si="27">BG133</f>
        <v>G009.NU2</v>
      </c>
      <c r="F133" s="5" t="str">
        <f t="shared" ref="F133:F196" si="28">BH133</f>
        <v>G009.NU2</v>
      </c>
      <c r="G133" s="5" t="str">
        <f t="shared" ref="G133:G196" si="29">AY133</f>
        <v>Withdrawn</v>
      </c>
      <c r="H133" s="6" t="str">
        <f t="shared" ref="H133:H196" si="30">BP133</f>
        <v>Withdrawn</v>
      </c>
      <c r="I133" s="1" t="s">
        <v>344</v>
      </c>
      <c r="O133" s="1" t="str">
        <f t="shared" ref="O133:O196" si="31">BJ133</f>
        <v>ERIS</v>
      </c>
      <c r="Q133" s="1">
        <f t="shared" ref="Q133:Q196" si="32">BM133</f>
        <v>640</v>
      </c>
      <c r="S133" s="1">
        <f t="shared" ref="S133:S196" si="33">BN133</f>
        <v>0</v>
      </c>
      <c r="T133" s="1" t="str">
        <f t="shared" ref="T133:T196" si="34">BE133</f>
        <v>Vigo County</v>
      </c>
      <c r="U133" s="1" t="str">
        <f t="shared" ref="U133:U196" si="35">BF133</f>
        <v>IN</v>
      </c>
      <c r="AA133" s="1"/>
      <c r="AB133" s="1"/>
      <c r="AI133" s="5"/>
      <c r="AJ133" s="5"/>
      <c r="AK133" s="5"/>
      <c r="AL133" s="5"/>
      <c r="AM133" s="5"/>
      <c r="AN133" s="5"/>
      <c r="AO133" s="5"/>
      <c r="AP133" s="5"/>
      <c r="AQ133" s="5"/>
      <c r="AR133" s="5"/>
      <c r="AY133" s="1" t="s">
        <v>73</v>
      </c>
      <c r="AZ133" s="2">
        <v>36371</v>
      </c>
      <c r="BA133" s="2">
        <v>37818</v>
      </c>
      <c r="BB133" s="2">
        <v>37818</v>
      </c>
      <c r="BD133" s="1" t="s">
        <v>101</v>
      </c>
      <c r="BE133" s="1" t="s">
        <v>102</v>
      </c>
      <c r="BF133" s="1" t="s">
        <v>103</v>
      </c>
      <c r="BG133" s="1" t="s">
        <v>345</v>
      </c>
      <c r="BH133" s="1" t="s">
        <v>345</v>
      </c>
      <c r="BI133" s="1" t="s">
        <v>77</v>
      </c>
      <c r="BJ133" s="1" t="s">
        <v>62</v>
      </c>
      <c r="BK133" s="1" t="s">
        <v>78</v>
      </c>
      <c r="BL133" s="1">
        <v>640</v>
      </c>
      <c r="BM133" s="1">
        <v>640</v>
      </c>
      <c r="BP133" s="1" t="s">
        <v>73</v>
      </c>
      <c r="BR133" s="1">
        <v>0</v>
      </c>
      <c r="BS133" s="1">
        <v>0</v>
      </c>
      <c r="BT133" s="1">
        <v>0</v>
      </c>
      <c r="BU133" s="1">
        <v>0</v>
      </c>
    </row>
    <row r="134" spans="4:73" hidden="1" x14ac:dyDescent="0.25">
      <c r="D134" s="4"/>
      <c r="E134" s="5">
        <f t="shared" si="27"/>
        <v>0</v>
      </c>
      <c r="F134" s="5">
        <f t="shared" si="28"/>
        <v>0</v>
      </c>
      <c r="G134" s="5" t="str">
        <f t="shared" si="29"/>
        <v>Done</v>
      </c>
      <c r="H134" s="6" t="str">
        <f t="shared" si="30"/>
        <v>In Service</v>
      </c>
      <c r="I134" s="1" t="s">
        <v>346</v>
      </c>
      <c r="O134" s="1" t="str">
        <f t="shared" si="31"/>
        <v>ERIS</v>
      </c>
      <c r="Q134" s="1">
        <f t="shared" si="32"/>
        <v>2</v>
      </c>
      <c r="S134" s="1">
        <f t="shared" si="33"/>
        <v>0</v>
      </c>
      <c r="T134" s="1" t="str">
        <f t="shared" si="34"/>
        <v>Nobles County</v>
      </c>
      <c r="U134" s="1" t="str">
        <f t="shared" si="35"/>
        <v>MN</v>
      </c>
      <c r="AA134" s="1"/>
      <c r="AB134" s="1"/>
      <c r="AI134" s="5"/>
      <c r="AJ134" s="5"/>
      <c r="AK134" s="5"/>
      <c r="AL134" s="5"/>
      <c r="AM134" s="5"/>
      <c r="AN134" s="5"/>
      <c r="AO134" s="5"/>
      <c r="AP134" s="5"/>
      <c r="AQ134" s="5"/>
      <c r="AR134" s="5"/>
      <c r="AY134" s="1" t="s">
        <v>58</v>
      </c>
      <c r="AZ134" s="2">
        <v>37179</v>
      </c>
      <c r="BD134" s="1" t="s">
        <v>87</v>
      </c>
      <c r="BE134" s="1" t="s">
        <v>347</v>
      </c>
      <c r="BF134" s="1" t="s">
        <v>93</v>
      </c>
      <c r="BJ134" s="1" t="s">
        <v>62</v>
      </c>
      <c r="BK134" s="1" t="s">
        <v>78</v>
      </c>
      <c r="BL134" s="1">
        <v>2</v>
      </c>
      <c r="BM134" s="1">
        <v>2</v>
      </c>
      <c r="BP134" s="1" t="s">
        <v>65</v>
      </c>
      <c r="BR134" s="1">
        <v>0</v>
      </c>
      <c r="BS134" s="1">
        <v>0</v>
      </c>
      <c r="BT134" s="1">
        <v>0</v>
      </c>
      <c r="BU134" s="1">
        <v>0</v>
      </c>
    </row>
    <row r="135" spans="4:73" hidden="1" x14ac:dyDescent="0.25">
      <c r="D135" s="4"/>
      <c r="E135" s="5">
        <f t="shared" si="27"/>
        <v>0</v>
      </c>
      <c r="F135" s="5">
        <f t="shared" si="28"/>
        <v>0</v>
      </c>
      <c r="G135" s="5" t="str">
        <f t="shared" si="29"/>
        <v>Done</v>
      </c>
      <c r="H135" s="6" t="str">
        <f t="shared" si="30"/>
        <v>Withdrawn</v>
      </c>
      <c r="I135" s="1" t="s">
        <v>348</v>
      </c>
      <c r="O135" s="1" t="str">
        <f t="shared" si="31"/>
        <v>ERIS</v>
      </c>
      <c r="Q135" s="1">
        <f t="shared" si="32"/>
        <v>46</v>
      </c>
      <c r="S135" s="1" t="str">
        <f t="shared" si="33"/>
        <v>Gas</v>
      </c>
      <c r="T135" s="1" t="str">
        <f t="shared" si="34"/>
        <v>Le Sueur County</v>
      </c>
      <c r="U135" s="1" t="str">
        <f t="shared" si="35"/>
        <v>MN</v>
      </c>
      <c r="AA135" s="1"/>
      <c r="AB135" s="1"/>
      <c r="AI135" s="5"/>
      <c r="AJ135" s="5"/>
      <c r="AK135" s="5"/>
      <c r="AL135" s="5"/>
      <c r="AM135" s="5"/>
      <c r="AN135" s="5"/>
      <c r="AO135" s="5"/>
      <c r="AP135" s="5"/>
      <c r="AQ135" s="5"/>
      <c r="AR135" s="5"/>
      <c r="AY135" s="1" t="s">
        <v>58</v>
      </c>
      <c r="AZ135" s="2">
        <v>37180</v>
      </c>
      <c r="BB135" s="2">
        <v>38037</v>
      </c>
      <c r="BD135" s="1" t="s">
        <v>91</v>
      </c>
      <c r="BE135" s="1" t="s">
        <v>349</v>
      </c>
      <c r="BF135" s="1" t="s">
        <v>93</v>
      </c>
      <c r="BI135" s="1" t="s">
        <v>143</v>
      </c>
      <c r="BJ135" s="1" t="s">
        <v>62</v>
      </c>
      <c r="BK135" s="1" t="s">
        <v>350</v>
      </c>
      <c r="BL135" s="1">
        <v>46</v>
      </c>
      <c r="BM135" s="1">
        <v>46</v>
      </c>
      <c r="BN135" s="1" t="s">
        <v>64</v>
      </c>
      <c r="BO135" s="1" t="s">
        <v>172</v>
      </c>
      <c r="BP135" s="1" t="s">
        <v>73</v>
      </c>
      <c r="BQ135" s="2">
        <v>39083</v>
      </c>
      <c r="BR135" s="1">
        <v>0</v>
      </c>
      <c r="BS135" s="1">
        <v>0</v>
      </c>
      <c r="BT135" s="1">
        <v>0</v>
      </c>
      <c r="BU135" s="1">
        <v>0</v>
      </c>
    </row>
    <row r="136" spans="4:73" hidden="1" x14ac:dyDescent="0.25">
      <c r="D136" s="4"/>
      <c r="E136" s="5">
        <f t="shared" si="27"/>
        <v>0</v>
      </c>
      <c r="F136" s="5">
        <f t="shared" si="28"/>
        <v>0</v>
      </c>
      <c r="G136" s="5" t="str">
        <f t="shared" si="29"/>
        <v>Done</v>
      </c>
      <c r="H136" s="6" t="str">
        <f t="shared" si="30"/>
        <v>In Service</v>
      </c>
      <c r="I136" s="1" t="s">
        <v>351</v>
      </c>
      <c r="O136" s="1" t="str">
        <f t="shared" si="31"/>
        <v>ERIS</v>
      </c>
      <c r="Q136" s="1">
        <f t="shared" si="32"/>
        <v>2</v>
      </c>
      <c r="S136" s="1">
        <f t="shared" si="33"/>
        <v>0</v>
      </c>
      <c r="T136" s="1" t="str">
        <f t="shared" si="34"/>
        <v>Nobles County</v>
      </c>
      <c r="U136" s="1" t="str">
        <f t="shared" si="35"/>
        <v>MN</v>
      </c>
      <c r="AA136" s="1"/>
      <c r="AB136" s="1"/>
      <c r="AI136" s="5"/>
      <c r="AJ136" s="5"/>
      <c r="AK136" s="5"/>
      <c r="AL136" s="5"/>
      <c r="AM136" s="5"/>
      <c r="AN136" s="5"/>
      <c r="AO136" s="5"/>
      <c r="AP136" s="5"/>
      <c r="AQ136" s="5"/>
      <c r="AR136" s="5"/>
      <c r="AY136" s="1" t="s">
        <v>58</v>
      </c>
      <c r="AZ136" s="2">
        <v>37183</v>
      </c>
      <c r="BD136" s="1" t="s">
        <v>87</v>
      </c>
      <c r="BE136" s="1" t="s">
        <v>347</v>
      </c>
      <c r="BF136" s="1" t="s">
        <v>93</v>
      </c>
      <c r="BJ136" s="1" t="s">
        <v>62</v>
      </c>
      <c r="BK136" s="1" t="s">
        <v>78</v>
      </c>
      <c r="BL136" s="1">
        <v>2</v>
      </c>
      <c r="BM136" s="1">
        <v>2</v>
      </c>
      <c r="BP136" s="1" t="s">
        <v>65</v>
      </c>
      <c r="BQ136" s="2">
        <v>37245</v>
      </c>
      <c r="BR136" s="1">
        <v>0</v>
      </c>
      <c r="BS136" s="1">
        <v>0</v>
      </c>
      <c r="BT136" s="1">
        <v>0</v>
      </c>
      <c r="BU136" s="1">
        <v>0</v>
      </c>
    </row>
    <row r="137" spans="4:73" hidden="1" x14ac:dyDescent="0.25">
      <c r="D137" s="4"/>
      <c r="E137" s="5">
        <f t="shared" si="27"/>
        <v>0</v>
      </c>
      <c r="F137" s="5">
        <f t="shared" si="28"/>
        <v>0</v>
      </c>
      <c r="G137" s="5" t="str">
        <f t="shared" si="29"/>
        <v>Withdrawn</v>
      </c>
      <c r="H137" s="6" t="str">
        <f t="shared" si="30"/>
        <v>Not Started</v>
      </c>
      <c r="I137" s="1" t="s">
        <v>352</v>
      </c>
      <c r="O137" s="1" t="str">
        <f t="shared" si="31"/>
        <v>ERIS</v>
      </c>
      <c r="Q137" s="1">
        <f t="shared" si="32"/>
        <v>4</v>
      </c>
      <c r="S137" s="1">
        <f t="shared" si="33"/>
        <v>0</v>
      </c>
      <c r="T137" s="1" t="str">
        <f t="shared" si="34"/>
        <v>Lincoln County</v>
      </c>
      <c r="U137" s="1" t="str">
        <f t="shared" si="35"/>
        <v>MN</v>
      </c>
      <c r="AA137" s="1"/>
      <c r="AB137" s="1"/>
      <c r="AI137" s="5"/>
      <c r="AJ137" s="5"/>
      <c r="AK137" s="5"/>
      <c r="AL137" s="5"/>
      <c r="AM137" s="5"/>
      <c r="AN137" s="5"/>
      <c r="AO137" s="5"/>
      <c r="AP137" s="5"/>
      <c r="AQ137" s="5"/>
      <c r="AR137" s="5"/>
      <c r="AY137" s="1" t="s">
        <v>73</v>
      </c>
      <c r="AZ137" s="2">
        <v>37613</v>
      </c>
      <c r="BA137" s="2">
        <v>37841</v>
      </c>
      <c r="BB137" s="2">
        <v>37841</v>
      </c>
      <c r="BD137" s="1" t="s">
        <v>91</v>
      </c>
      <c r="BE137" s="1" t="s">
        <v>92</v>
      </c>
      <c r="BF137" s="1" t="s">
        <v>93</v>
      </c>
      <c r="BJ137" s="1" t="s">
        <v>62</v>
      </c>
      <c r="BK137" s="1" t="s">
        <v>78</v>
      </c>
      <c r="BL137" s="1">
        <v>4</v>
      </c>
      <c r="BM137" s="1">
        <v>4</v>
      </c>
      <c r="BP137" s="1" t="s">
        <v>84</v>
      </c>
      <c r="BQ137" s="2">
        <v>38687</v>
      </c>
      <c r="BR137" s="1">
        <v>0</v>
      </c>
      <c r="BS137" s="1">
        <v>0</v>
      </c>
      <c r="BT137" s="1">
        <v>0</v>
      </c>
      <c r="BU137" s="1">
        <v>0</v>
      </c>
    </row>
    <row r="138" spans="4:73" hidden="1" x14ac:dyDescent="0.25">
      <c r="D138" s="4"/>
      <c r="E138" s="5">
        <f t="shared" si="27"/>
        <v>0</v>
      </c>
      <c r="F138" s="5">
        <f t="shared" si="28"/>
        <v>0</v>
      </c>
      <c r="G138" s="5" t="str">
        <f t="shared" si="29"/>
        <v>Done</v>
      </c>
      <c r="H138" s="6" t="str">
        <f t="shared" si="30"/>
        <v>In Service</v>
      </c>
      <c r="I138" s="1" t="s">
        <v>353</v>
      </c>
      <c r="O138" s="1" t="str">
        <f t="shared" si="31"/>
        <v>ERIS</v>
      </c>
      <c r="Q138" s="1">
        <f t="shared" si="32"/>
        <v>550</v>
      </c>
      <c r="S138" s="1" t="str">
        <f t="shared" si="33"/>
        <v>Coal</v>
      </c>
      <c r="T138" s="1" t="str">
        <f t="shared" si="34"/>
        <v>Marathon County</v>
      </c>
      <c r="U138" s="1" t="str">
        <f t="shared" si="35"/>
        <v>WI</v>
      </c>
      <c r="AA138" s="1"/>
      <c r="AB138" s="1"/>
      <c r="AI138" s="5"/>
      <c r="AJ138" s="5"/>
      <c r="AK138" s="5"/>
      <c r="AL138" s="5"/>
      <c r="AM138" s="5"/>
      <c r="AN138" s="5"/>
      <c r="AO138" s="5"/>
      <c r="AP138" s="5"/>
      <c r="AQ138" s="5"/>
      <c r="AR138" s="5"/>
      <c r="AY138" s="1" t="s">
        <v>58</v>
      </c>
      <c r="AZ138" s="2">
        <v>37187</v>
      </c>
      <c r="BB138" s="2">
        <v>37994</v>
      </c>
      <c r="BD138" s="1" t="s">
        <v>301</v>
      </c>
      <c r="BE138" s="1" t="s">
        <v>304</v>
      </c>
      <c r="BF138" s="1" t="s">
        <v>76</v>
      </c>
      <c r="BI138" s="1" t="s">
        <v>143</v>
      </c>
      <c r="BJ138" s="1" t="s">
        <v>62</v>
      </c>
      <c r="BK138" s="1" t="s">
        <v>354</v>
      </c>
      <c r="BL138" s="1">
        <v>550</v>
      </c>
      <c r="BM138" s="1">
        <v>550</v>
      </c>
      <c r="BN138" s="1" t="s">
        <v>83</v>
      </c>
      <c r="BO138" s="1" t="s">
        <v>355</v>
      </c>
      <c r="BP138" s="1" t="s">
        <v>65</v>
      </c>
      <c r="BQ138" s="2">
        <v>38047</v>
      </c>
      <c r="BR138" s="1">
        <v>0</v>
      </c>
      <c r="BS138" s="1">
        <v>0</v>
      </c>
      <c r="BT138" s="1">
        <v>0</v>
      </c>
      <c r="BU138" s="1">
        <v>0</v>
      </c>
    </row>
    <row r="139" spans="4:73" hidden="1" x14ac:dyDescent="0.25">
      <c r="D139" s="4"/>
      <c r="E139" s="5">
        <f t="shared" si="27"/>
        <v>0</v>
      </c>
      <c r="F139" s="5">
        <f t="shared" si="28"/>
        <v>0</v>
      </c>
      <c r="G139" s="5" t="str">
        <f t="shared" si="29"/>
        <v>Withdrawn</v>
      </c>
      <c r="H139" s="6" t="str">
        <f t="shared" si="30"/>
        <v>Not Started</v>
      </c>
      <c r="I139" s="1" t="s">
        <v>356</v>
      </c>
      <c r="O139" s="1" t="str">
        <f t="shared" si="31"/>
        <v>ERIS</v>
      </c>
      <c r="Q139" s="1">
        <f t="shared" si="32"/>
        <v>4</v>
      </c>
      <c r="S139" s="1">
        <f t="shared" si="33"/>
        <v>0</v>
      </c>
      <c r="T139" s="1" t="str">
        <f t="shared" si="34"/>
        <v>Lincoln County</v>
      </c>
      <c r="U139" s="1" t="str">
        <f t="shared" si="35"/>
        <v>MN</v>
      </c>
      <c r="AA139" s="1"/>
      <c r="AB139" s="1"/>
      <c r="AI139" s="5"/>
      <c r="AJ139" s="5"/>
      <c r="AK139" s="5"/>
      <c r="AL139" s="5"/>
      <c r="AM139" s="5"/>
      <c r="AN139" s="5"/>
      <c r="AO139" s="5"/>
      <c r="AP139" s="5"/>
      <c r="AQ139" s="5"/>
      <c r="AR139" s="5"/>
      <c r="AY139" s="1" t="s">
        <v>73</v>
      </c>
      <c r="AZ139" s="2">
        <v>37613</v>
      </c>
      <c r="BA139" s="2">
        <v>37841</v>
      </c>
      <c r="BB139" s="2">
        <v>37841</v>
      </c>
      <c r="BD139" s="1" t="s">
        <v>91</v>
      </c>
      <c r="BE139" s="1" t="s">
        <v>92</v>
      </c>
      <c r="BF139" s="1" t="s">
        <v>93</v>
      </c>
      <c r="BJ139" s="1" t="s">
        <v>62</v>
      </c>
      <c r="BK139" s="1" t="s">
        <v>78</v>
      </c>
      <c r="BL139" s="1">
        <v>4</v>
      </c>
      <c r="BM139" s="1">
        <v>4</v>
      </c>
      <c r="BP139" s="1" t="s">
        <v>84</v>
      </c>
      <c r="BQ139" s="2">
        <v>37956</v>
      </c>
      <c r="BR139" s="1">
        <v>0</v>
      </c>
      <c r="BS139" s="1">
        <v>0</v>
      </c>
      <c r="BT139" s="1">
        <v>0</v>
      </c>
      <c r="BU139" s="1">
        <v>0</v>
      </c>
    </row>
    <row r="140" spans="4:73" hidden="1" x14ac:dyDescent="0.25">
      <c r="D140" s="4"/>
      <c r="E140" s="5">
        <f t="shared" si="27"/>
        <v>0</v>
      </c>
      <c r="F140" s="5">
        <f t="shared" si="28"/>
        <v>0</v>
      </c>
      <c r="G140" s="5" t="str">
        <f t="shared" si="29"/>
        <v>Done</v>
      </c>
      <c r="H140" s="6" t="str">
        <f t="shared" si="30"/>
        <v>In Service</v>
      </c>
      <c r="I140" s="1" t="s">
        <v>357</v>
      </c>
      <c r="O140" s="1" t="str">
        <f t="shared" si="31"/>
        <v>ERIS</v>
      </c>
      <c r="Q140" s="1">
        <f t="shared" si="32"/>
        <v>4</v>
      </c>
      <c r="S140" s="1" t="str">
        <f t="shared" si="33"/>
        <v>Biomass</v>
      </c>
      <c r="T140" s="1" t="str">
        <f t="shared" si="34"/>
        <v>Otter Tail County</v>
      </c>
      <c r="U140" s="1" t="str">
        <f t="shared" si="35"/>
        <v>MN</v>
      </c>
      <c r="AA140" s="1"/>
      <c r="AB140" s="1"/>
      <c r="AI140" s="5"/>
      <c r="AJ140" s="5"/>
      <c r="AK140" s="5"/>
      <c r="AL140" s="5"/>
      <c r="AM140" s="5"/>
      <c r="AN140" s="5"/>
      <c r="AO140" s="5"/>
      <c r="AP140" s="5"/>
      <c r="AQ140" s="5"/>
      <c r="AR140" s="5"/>
      <c r="AY140" s="1" t="s">
        <v>58</v>
      </c>
      <c r="AZ140" s="2">
        <v>37194</v>
      </c>
      <c r="BD140" s="1" t="s">
        <v>203</v>
      </c>
      <c r="BE140" s="1" t="s">
        <v>358</v>
      </c>
      <c r="BF140" s="1" t="s">
        <v>93</v>
      </c>
      <c r="BJ140" s="1" t="s">
        <v>62</v>
      </c>
      <c r="BK140" s="1" t="s">
        <v>359</v>
      </c>
      <c r="BL140" s="1">
        <v>4</v>
      </c>
      <c r="BM140" s="1">
        <v>4</v>
      </c>
      <c r="BN140" s="1" t="s">
        <v>156</v>
      </c>
      <c r="BO140" s="1" t="s">
        <v>150</v>
      </c>
      <c r="BP140" s="1" t="s">
        <v>65</v>
      </c>
      <c r="BQ140" s="2">
        <v>38869</v>
      </c>
      <c r="BR140" s="1">
        <v>0</v>
      </c>
      <c r="BS140" s="1">
        <v>0</v>
      </c>
      <c r="BT140" s="1">
        <v>0</v>
      </c>
      <c r="BU140" s="1">
        <v>0</v>
      </c>
    </row>
    <row r="141" spans="4:73" hidden="1" x14ac:dyDescent="0.25">
      <c r="D141" s="4"/>
      <c r="E141" s="5">
        <f t="shared" si="27"/>
        <v>0</v>
      </c>
      <c r="F141" s="5">
        <f t="shared" si="28"/>
        <v>0</v>
      </c>
      <c r="G141" s="5" t="str">
        <f t="shared" si="29"/>
        <v>Withdrawn</v>
      </c>
      <c r="H141" s="6" t="str">
        <f t="shared" si="30"/>
        <v>Not Started</v>
      </c>
      <c r="I141" s="1" t="s">
        <v>360</v>
      </c>
      <c r="O141" s="1" t="str">
        <f t="shared" si="31"/>
        <v>ERIS</v>
      </c>
      <c r="Q141" s="1">
        <f t="shared" si="32"/>
        <v>55</v>
      </c>
      <c r="S141" s="1" t="str">
        <f t="shared" si="33"/>
        <v>Gas</v>
      </c>
      <c r="T141" s="1" t="str">
        <f t="shared" si="34"/>
        <v>Rice County</v>
      </c>
      <c r="U141" s="1" t="str">
        <f t="shared" si="35"/>
        <v>MN</v>
      </c>
      <c r="AA141" s="1"/>
      <c r="AB141" s="1"/>
      <c r="AI141" s="5"/>
      <c r="AJ141" s="5"/>
      <c r="AK141" s="5"/>
      <c r="AL141" s="5"/>
      <c r="AM141" s="5"/>
      <c r="AN141" s="5"/>
      <c r="AO141" s="5"/>
      <c r="AP141" s="5"/>
      <c r="AQ141" s="5"/>
      <c r="AR141" s="5"/>
      <c r="AY141" s="1" t="s">
        <v>73</v>
      </c>
      <c r="AZ141" s="2">
        <v>37728</v>
      </c>
      <c r="BA141" s="2">
        <v>37876</v>
      </c>
      <c r="BB141" s="2">
        <v>37876</v>
      </c>
      <c r="BD141" s="1" t="s">
        <v>91</v>
      </c>
      <c r="BE141" s="1" t="s">
        <v>361</v>
      </c>
      <c r="BF141" s="1" t="s">
        <v>93</v>
      </c>
      <c r="BJ141" s="1" t="s">
        <v>62</v>
      </c>
      <c r="BK141" s="1" t="s">
        <v>78</v>
      </c>
      <c r="BL141" s="1">
        <v>55</v>
      </c>
      <c r="BM141" s="1">
        <v>55</v>
      </c>
      <c r="BN141" s="1" t="s">
        <v>64</v>
      </c>
      <c r="BP141" s="1" t="s">
        <v>84</v>
      </c>
      <c r="BQ141" s="2">
        <v>38687</v>
      </c>
      <c r="BR141" s="1">
        <v>0</v>
      </c>
      <c r="BS141" s="1">
        <v>0</v>
      </c>
      <c r="BT141" s="1">
        <v>0</v>
      </c>
      <c r="BU141" s="1">
        <v>0</v>
      </c>
    </row>
    <row r="142" spans="4:73" hidden="1" x14ac:dyDescent="0.25">
      <c r="D142" s="4"/>
      <c r="E142" s="5">
        <f t="shared" si="27"/>
        <v>0</v>
      </c>
      <c r="F142" s="5">
        <f t="shared" si="28"/>
        <v>0</v>
      </c>
      <c r="G142" s="5" t="str">
        <f t="shared" si="29"/>
        <v>Done</v>
      </c>
      <c r="H142" s="6" t="str">
        <f t="shared" si="30"/>
        <v>In Service</v>
      </c>
      <c r="I142" s="1" t="s">
        <v>362</v>
      </c>
      <c r="O142" s="1" t="str">
        <f t="shared" si="31"/>
        <v>ERIS</v>
      </c>
      <c r="Q142" s="1">
        <f t="shared" si="32"/>
        <v>20</v>
      </c>
      <c r="S142" s="1" t="str">
        <f t="shared" si="33"/>
        <v>Gas</v>
      </c>
      <c r="T142" s="1" t="str">
        <f t="shared" si="34"/>
        <v>Juneau County</v>
      </c>
      <c r="U142" s="1" t="str">
        <f t="shared" si="35"/>
        <v>WI</v>
      </c>
      <c r="AA142" s="1"/>
      <c r="AB142" s="1"/>
      <c r="AI142" s="5"/>
      <c r="AJ142" s="5"/>
      <c r="AK142" s="5"/>
      <c r="AL142" s="5"/>
      <c r="AM142" s="5"/>
      <c r="AN142" s="5"/>
      <c r="AO142" s="5"/>
      <c r="AP142" s="5"/>
      <c r="AQ142" s="5"/>
      <c r="AR142" s="5"/>
      <c r="AY142" s="1" t="s">
        <v>58</v>
      </c>
      <c r="AZ142" s="2">
        <v>37204</v>
      </c>
      <c r="BB142" s="2">
        <v>37601</v>
      </c>
      <c r="BD142" s="1" t="s">
        <v>74</v>
      </c>
      <c r="BE142" s="1" t="s">
        <v>363</v>
      </c>
      <c r="BF142" s="1" t="s">
        <v>76</v>
      </c>
      <c r="BI142" s="1" t="s">
        <v>77</v>
      </c>
      <c r="BJ142" s="1" t="s">
        <v>62</v>
      </c>
      <c r="BK142" s="1" t="s">
        <v>78</v>
      </c>
      <c r="BL142" s="1">
        <v>20</v>
      </c>
      <c r="BM142" s="1">
        <v>20</v>
      </c>
      <c r="BN142" s="1" t="s">
        <v>64</v>
      </c>
      <c r="BP142" s="1" t="s">
        <v>65</v>
      </c>
      <c r="BQ142" s="2">
        <v>37773</v>
      </c>
      <c r="BR142" s="1">
        <v>0</v>
      </c>
      <c r="BS142" s="1">
        <v>0</v>
      </c>
      <c r="BT142" s="1">
        <v>0</v>
      </c>
      <c r="BU142" s="1">
        <v>0</v>
      </c>
    </row>
    <row r="143" spans="4:73" hidden="1" x14ac:dyDescent="0.25">
      <c r="D143" s="4"/>
      <c r="E143" s="5">
        <f t="shared" si="27"/>
        <v>0</v>
      </c>
      <c r="F143" s="5">
        <f t="shared" si="28"/>
        <v>0</v>
      </c>
      <c r="G143" s="5">
        <f t="shared" si="29"/>
        <v>0</v>
      </c>
      <c r="H143" s="6" t="str">
        <f t="shared" si="30"/>
        <v>Not Started</v>
      </c>
      <c r="I143" s="1" t="s">
        <v>364</v>
      </c>
      <c r="O143" s="1" t="str">
        <f t="shared" si="31"/>
        <v>ERIS</v>
      </c>
      <c r="Q143" s="1">
        <f t="shared" si="32"/>
        <v>12</v>
      </c>
      <c r="S143" s="1">
        <f t="shared" si="33"/>
        <v>0</v>
      </c>
      <c r="T143" s="1" t="str">
        <f t="shared" si="34"/>
        <v>McIntosh County</v>
      </c>
      <c r="U143" s="1" t="str">
        <f t="shared" si="35"/>
        <v>ND</v>
      </c>
      <c r="AA143" s="1"/>
      <c r="AB143" s="1"/>
      <c r="AI143" s="5"/>
      <c r="AJ143" s="5"/>
      <c r="AK143" s="5"/>
      <c r="AL143" s="5"/>
      <c r="AM143" s="5"/>
      <c r="AN143" s="5"/>
      <c r="AO143" s="5"/>
      <c r="AP143" s="5"/>
      <c r="AQ143" s="5"/>
      <c r="AR143" s="5"/>
      <c r="AZ143" s="2">
        <v>37208</v>
      </c>
      <c r="BD143" s="1" t="s">
        <v>192</v>
      </c>
      <c r="BE143" s="1" t="s">
        <v>285</v>
      </c>
      <c r="BF143" s="1" t="s">
        <v>194</v>
      </c>
      <c r="BJ143" s="1" t="s">
        <v>62</v>
      </c>
      <c r="BK143" s="1" t="s">
        <v>78</v>
      </c>
      <c r="BL143" s="1">
        <v>12</v>
      </c>
      <c r="BM143" s="1">
        <v>12</v>
      </c>
      <c r="BP143" s="1" t="s">
        <v>84</v>
      </c>
      <c r="BQ143" s="2">
        <v>37288</v>
      </c>
      <c r="BR143" s="1">
        <v>0</v>
      </c>
      <c r="BS143" s="1">
        <v>0</v>
      </c>
      <c r="BT143" s="1">
        <v>0</v>
      </c>
      <c r="BU143" s="1">
        <v>0</v>
      </c>
    </row>
    <row r="144" spans="4:73" hidden="1" x14ac:dyDescent="0.25">
      <c r="D144" s="4"/>
      <c r="E144" s="5">
        <f t="shared" si="27"/>
        <v>0</v>
      </c>
      <c r="F144" s="5">
        <f t="shared" si="28"/>
        <v>0</v>
      </c>
      <c r="G144" s="5" t="str">
        <f t="shared" si="29"/>
        <v>Withdrawn</v>
      </c>
      <c r="H144" s="6" t="str">
        <f t="shared" si="30"/>
        <v>Withdrawn</v>
      </c>
      <c r="I144" s="1" t="s">
        <v>365</v>
      </c>
      <c r="O144" s="1" t="str">
        <f t="shared" si="31"/>
        <v>ERIS</v>
      </c>
      <c r="Q144" s="1">
        <f t="shared" si="32"/>
        <v>40</v>
      </c>
      <c r="S144" s="1" t="str">
        <f t="shared" si="33"/>
        <v>Coal</v>
      </c>
      <c r="T144" s="1" t="str">
        <f t="shared" si="34"/>
        <v>Wayne County</v>
      </c>
      <c r="U144" s="1" t="str">
        <f t="shared" si="35"/>
        <v>MI</v>
      </c>
      <c r="AA144" s="1"/>
      <c r="AB144" s="1"/>
      <c r="AI144" s="5"/>
      <c r="AJ144" s="5"/>
      <c r="AK144" s="5"/>
      <c r="AL144" s="5"/>
      <c r="AM144" s="5"/>
      <c r="AN144" s="5"/>
      <c r="AO144" s="5"/>
      <c r="AP144" s="5"/>
      <c r="AQ144" s="5"/>
      <c r="AR144" s="5"/>
      <c r="AY144" s="1" t="s">
        <v>73</v>
      </c>
      <c r="AZ144" s="2">
        <v>37071</v>
      </c>
      <c r="BA144" s="2">
        <v>37880</v>
      </c>
      <c r="BB144" s="2">
        <v>37880</v>
      </c>
      <c r="BD144" s="1" t="s">
        <v>128</v>
      </c>
      <c r="BE144" s="1" t="s">
        <v>129</v>
      </c>
      <c r="BF144" s="1" t="s">
        <v>130</v>
      </c>
      <c r="BI144" s="1" t="s">
        <v>77</v>
      </c>
      <c r="BJ144" s="1" t="s">
        <v>62</v>
      </c>
      <c r="BK144" s="1" t="s">
        <v>78</v>
      </c>
      <c r="BL144" s="1">
        <v>40</v>
      </c>
      <c r="BM144" s="1">
        <v>40</v>
      </c>
      <c r="BN144" s="1" t="s">
        <v>83</v>
      </c>
      <c r="BP144" s="1" t="s">
        <v>73</v>
      </c>
      <c r="BQ144" s="2">
        <v>37742</v>
      </c>
      <c r="BR144" s="1">
        <v>0</v>
      </c>
      <c r="BS144" s="1">
        <v>0</v>
      </c>
      <c r="BT144" s="1">
        <v>0</v>
      </c>
      <c r="BU144" s="1">
        <v>0</v>
      </c>
    </row>
    <row r="145" spans="4:73" hidden="1" x14ac:dyDescent="0.25">
      <c r="D145" s="4"/>
      <c r="E145" s="5">
        <f t="shared" si="27"/>
        <v>0</v>
      </c>
      <c r="F145" s="5">
        <f t="shared" si="28"/>
        <v>0</v>
      </c>
      <c r="G145" s="5" t="str">
        <f t="shared" si="29"/>
        <v>Withdrawn</v>
      </c>
      <c r="H145" s="6" t="str">
        <f t="shared" si="30"/>
        <v>Not Started</v>
      </c>
      <c r="I145" s="1" t="s">
        <v>366</v>
      </c>
      <c r="O145" s="1" t="str">
        <f t="shared" si="31"/>
        <v>ERIS</v>
      </c>
      <c r="Q145" s="1">
        <f t="shared" si="32"/>
        <v>700</v>
      </c>
      <c r="S145" s="1" t="str">
        <f t="shared" si="33"/>
        <v>Combined Cycle</v>
      </c>
      <c r="T145" s="1" t="str">
        <f t="shared" si="34"/>
        <v>Dakota County</v>
      </c>
      <c r="U145" s="1" t="str">
        <f t="shared" si="35"/>
        <v>MN</v>
      </c>
      <c r="AA145" s="1"/>
      <c r="AB145" s="1"/>
      <c r="AI145" s="5"/>
      <c r="AJ145" s="5"/>
      <c r="AK145" s="5"/>
      <c r="AL145" s="5"/>
      <c r="AM145" s="5"/>
      <c r="AN145" s="5"/>
      <c r="AO145" s="5"/>
      <c r="AP145" s="5"/>
      <c r="AQ145" s="5"/>
      <c r="AR145" s="5"/>
      <c r="AY145" s="1" t="s">
        <v>73</v>
      </c>
      <c r="AZ145" s="2">
        <v>37270</v>
      </c>
      <c r="BA145" s="2">
        <v>37881</v>
      </c>
      <c r="BB145" s="2">
        <v>37881</v>
      </c>
      <c r="BD145" s="1" t="s">
        <v>91</v>
      </c>
      <c r="BE145" s="1" t="s">
        <v>120</v>
      </c>
      <c r="BF145" s="1" t="s">
        <v>93</v>
      </c>
      <c r="BI145" s="1" t="s">
        <v>77</v>
      </c>
      <c r="BJ145" s="1" t="s">
        <v>62</v>
      </c>
      <c r="BK145" s="1" t="s">
        <v>78</v>
      </c>
      <c r="BL145" s="1">
        <v>700</v>
      </c>
      <c r="BM145" s="1">
        <v>700</v>
      </c>
      <c r="BN145" s="1" t="s">
        <v>94</v>
      </c>
      <c r="BP145" s="1" t="s">
        <v>84</v>
      </c>
      <c r="BQ145" s="2">
        <v>38418</v>
      </c>
      <c r="BR145" s="1">
        <v>0</v>
      </c>
      <c r="BS145" s="1">
        <v>0</v>
      </c>
      <c r="BT145" s="1">
        <v>0</v>
      </c>
      <c r="BU145" s="1">
        <v>0</v>
      </c>
    </row>
    <row r="146" spans="4:73" hidden="1" x14ac:dyDescent="0.25">
      <c r="D146" s="4"/>
      <c r="E146" s="5">
        <f t="shared" si="27"/>
        <v>0</v>
      </c>
      <c r="F146" s="5">
        <f t="shared" si="28"/>
        <v>0</v>
      </c>
      <c r="G146" s="5" t="str">
        <f t="shared" si="29"/>
        <v>Withdrawn</v>
      </c>
      <c r="H146" s="6" t="str">
        <f t="shared" si="30"/>
        <v>Withdrawn</v>
      </c>
      <c r="I146" s="1" t="s">
        <v>367</v>
      </c>
      <c r="O146" s="1" t="str">
        <f t="shared" si="31"/>
        <v>ERIS</v>
      </c>
      <c r="Q146" s="1">
        <f t="shared" si="32"/>
        <v>4</v>
      </c>
      <c r="S146" s="1" t="str">
        <f t="shared" si="33"/>
        <v>Biomass</v>
      </c>
      <c r="T146" s="1" t="str">
        <f t="shared" si="34"/>
        <v>Shiawassee County</v>
      </c>
      <c r="U146" s="1" t="str">
        <f t="shared" si="35"/>
        <v>MI</v>
      </c>
      <c r="AA146" s="1"/>
      <c r="AB146" s="1"/>
      <c r="AI146" s="5"/>
      <c r="AJ146" s="5"/>
      <c r="AK146" s="5"/>
      <c r="AL146" s="5"/>
      <c r="AM146" s="5"/>
      <c r="AN146" s="5"/>
      <c r="AO146" s="5"/>
      <c r="AP146" s="5"/>
      <c r="AQ146" s="5"/>
      <c r="AR146" s="5"/>
      <c r="AY146" s="1" t="s">
        <v>73</v>
      </c>
      <c r="AZ146" s="2">
        <v>37494</v>
      </c>
      <c r="BA146" s="2">
        <v>37881</v>
      </c>
      <c r="BB146" s="2">
        <v>37881</v>
      </c>
      <c r="BD146" s="1" t="s">
        <v>139</v>
      </c>
      <c r="BE146" s="1" t="s">
        <v>368</v>
      </c>
      <c r="BF146" s="1" t="s">
        <v>130</v>
      </c>
      <c r="BI146" s="1" t="s">
        <v>143</v>
      </c>
      <c r="BJ146" s="1" t="s">
        <v>62</v>
      </c>
      <c r="BK146" s="1" t="s">
        <v>78</v>
      </c>
      <c r="BL146" s="1">
        <v>4</v>
      </c>
      <c r="BM146" s="1">
        <v>4</v>
      </c>
      <c r="BN146" s="1" t="s">
        <v>156</v>
      </c>
      <c r="BP146" s="1" t="s">
        <v>73</v>
      </c>
      <c r="BQ146" s="2">
        <v>37956</v>
      </c>
      <c r="BR146" s="1">
        <v>0</v>
      </c>
      <c r="BS146" s="1">
        <v>0</v>
      </c>
      <c r="BT146" s="1">
        <v>0</v>
      </c>
      <c r="BU146" s="1">
        <v>0</v>
      </c>
    </row>
    <row r="147" spans="4:73" hidden="1" x14ac:dyDescent="0.25">
      <c r="D147" s="4"/>
      <c r="E147" s="5">
        <f t="shared" si="27"/>
        <v>0</v>
      </c>
      <c r="F147" s="5">
        <f t="shared" si="28"/>
        <v>0</v>
      </c>
      <c r="G147" s="5" t="str">
        <f t="shared" si="29"/>
        <v>Withdrawn</v>
      </c>
      <c r="H147" s="6" t="str">
        <f t="shared" si="30"/>
        <v>Not Started</v>
      </c>
      <c r="I147" s="1" t="s">
        <v>369</v>
      </c>
      <c r="O147" s="1" t="str">
        <f t="shared" si="31"/>
        <v>ERIS</v>
      </c>
      <c r="Q147" s="1">
        <f t="shared" si="32"/>
        <v>670</v>
      </c>
      <c r="S147" s="1" t="str">
        <f t="shared" si="33"/>
        <v>Combined Cycle</v>
      </c>
      <c r="T147" s="1" t="str">
        <f t="shared" si="34"/>
        <v>Dakota County</v>
      </c>
      <c r="U147" s="1" t="str">
        <f t="shared" si="35"/>
        <v>MN</v>
      </c>
      <c r="AA147" s="1"/>
      <c r="AB147" s="1"/>
      <c r="AI147" s="5"/>
      <c r="AJ147" s="5"/>
      <c r="AK147" s="5"/>
      <c r="AL147" s="5"/>
      <c r="AM147" s="5"/>
      <c r="AN147" s="5"/>
      <c r="AO147" s="5"/>
      <c r="AP147" s="5"/>
      <c r="AQ147" s="5"/>
      <c r="AR147" s="5"/>
      <c r="AY147" s="1" t="s">
        <v>73</v>
      </c>
      <c r="AZ147" s="2">
        <v>37591</v>
      </c>
      <c r="BA147" s="2">
        <v>37881</v>
      </c>
      <c r="BB147" s="2">
        <v>37881</v>
      </c>
      <c r="BD147" s="1" t="s">
        <v>91</v>
      </c>
      <c r="BE147" s="1" t="s">
        <v>120</v>
      </c>
      <c r="BF147" s="1" t="s">
        <v>93</v>
      </c>
      <c r="BJ147" s="1" t="s">
        <v>62</v>
      </c>
      <c r="BK147" s="1" t="s">
        <v>78</v>
      </c>
      <c r="BL147" s="1">
        <v>670</v>
      </c>
      <c r="BM147" s="1">
        <v>670</v>
      </c>
      <c r="BN147" s="1" t="s">
        <v>94</v>
      </c>
      <c r="BP147" s="1" t="s">
        <v>84</v>
      </c>
      <c r="BQ147" s="2">
        <v>38261</v>
      </c>
      <c r="BR147" s="1">
        <v>0</v>
      </c>
      <c r="BS147" s="1">
        <v>0</v>
      </c>
      <c r="BT147" s="1">
        <v>0</v>
      </c>
      <c r="BU147" s="1">
        <v>0</v>
      </c>
    </row>
    <row r="148" spans="4:73" hidden="1" x14ac:dyDescent="0.25">
      <c r="D148" s="4"/>
      <c r="E148" s="5">
        <f t="shared" si="27"/>
        <v>0</v>
      </c>
      <c r="F148" s="5">
        <f t="shared" si="28"/>
        <v>0</v>
      </c>
      <c r="G148" s="5" t="str">
        <f t="shared" si="29"/>
        <v>Withdrawn</v>
      </c>
      <c r="H148" s="6" t="str">
        <f t="shared" si="30"/>
        <v>Not Started</v>
      </c>
      <c r="I148" s="1" t="s">
        <v>370</v>
      </c>
      <c r="O148" s="1" t="str">
        <f t="shared" si="31"/>
        <v>ERIS</v>
      </c>
      <c r="Q148" s="1">
        <f t="shared" si="32"/>
        <v>12</v>
      </c>
      <c r="S148" s="1" t="str">
        <f t="shared" si="33"/>
        <v>Wind</v>
      </c>
      <c r="T148" s="1" t="str">
        <f t="shared" si="34"/>
        <v>McHenry County</v>
      </c>
      <c r="U148" s="1" t="str">
        <f t="shared" si="35"/>
        <v>ND</v>
      </c>
      <c r="AA148" s="1"/>
      <c r="AB148" s="1"/>
      <c r="AI148" s="5"/>
      <c r="AJ148" s="5"/>
      <c r="AK148" s="5"/>
      <c r="AL148" s="5"/>
      <c r="AM148" s="5"/>
      <c r="AN148" s="5"/>
      <c r="AO148" s="5"/>
      <c r="AP148" s="5"/>
      <c r="AQ148" s="5"/>
      <c r="AR148" s="5"/>
      <c r="AY148" s="1" t="s">
        <v>73</v>
      </c>
      <c r="AZ148" s="2">
        <v>37712</v>
      </c>
      <c r="BA148" s="2">
        <v>37894</v>
      </c>
      <c r="BB148" s="2">
        <v>37894</v>
      </c>
      <c r="BD148" s="1" t="s">
        <v>91</v>
      </c>
      <c r="BE148" s="1" t="s">
        <v>371</v>
      </c>
      <c r="BF148" s="1" t="s">
        <v>194</v>
      </c>
      <c r="BJ148" s="1" t="s">
        <v>62</v>
      </c>
      <c r="BK148" s="1" t="s">
        <v>78</v>
      </c>
      <c r="BL148" s="1">
        <v>12</v>
      </c>
      <c r="BM148" s="1">
        <v>12</v>
      </c>
      <c r="BN148" s="1" t="s">
        <v>97</v>
      </c>
      <c r="BO148" s="1" t="s">
        <v>98</v>
      </c>
      <c r="BP148" s="1" t="s">
        <v>84</v>
      </c>
      <c r="BQ148" s="2">
        <v>37773</v>
      </c>
      <c r="BR148" s="1">
        <v>0</v>
      </c>
      <c r="BS148" s="1">
        <v>0</v>
      </c>
      <c r="BT148" s="1">
        <v>0</v>
      </c>
      <c r="BU148" s="1">
        <v>0</v>
      </c>
    </row>
    <row r="149" spans="4:73" hidden="1" x14ac:dyDescent="0.25">
      <c r="D149" s="4"/>
      <c r="E149" s="5">
        <f t="shared" si="27"/>
        <v>0</v>
      </c>
      <c r="F149" s="5">
        <f t="shared" si="28"/>
        <v>0</v>
      </c>
      <c r="G149" s="5" t="str">
        <f t="shared" si="29"/>
        <v>Withdrawn</v>
      </c>
      <c r="H149" s="6" t="str">
        <f t="shared" si="30"/>
        <v>Not Started</v>
      </c>
      <c r="I149" s="1" t="s">
        <v>372</v>
      </c>
      <c r="O149" s="1" t="str">
        <f t="shared" si="31"/>
        <v>ERIS</v>
      </c>
      <c r="Q149" s="1">
        <f t="shared" si="32"/>
        <v>150</v>
      </c>
      <c r="S149" s="1" t="str">
        <f t="shared" si="33"/>
        <v>Wind</v>
      </c>
      <c r="T149" s="1" t="str">
        <f t="shared" si="34"/>
        <v>Dickey County</v>
      </c>
      <c r="U149" s="1" t="str">
        <f t="shared" si="35"/>
        <v>ND</v>
      </c>
      <c r="AA149" s="1"/>
      <c r="AB149" s="1"/>
      <c r="AI149" s="5"/>
      <c r="AJ149" s="5"/>
      <c r="AK149" s="5"/>
      <c r="AL149" s="5"/>
      <c r="AM149" s="5"/>
      <c r="AN149" s="5"/>
      <c r="AO149" s="5"/>
      <c r="AP149" s="5"/>
      <c r="AQ149" s="5"/>
      <c r="AR149" s="5"/>
      <c r="AY149" s="1" t="s">
        <v>73</v>
      </c>
      <c r="AZ149" s="2">
        <v>37743</v>
      </c>
      <c r="BA149" s="2">
        <v>37901</v>
      </c>
      <c r="BB149" s="2">
        <v>37901</v>
      </c>
      <c r="BD149" s="1" t="s">
        <v>192</v>
      </c>
      <c r="BE149" s="1" t="s">
        <v>193</v>
      </c>
      <c r="BF149" s="1" t="s">
        <v>194</v>
      </c>
      <c r="BJ149" s="1" t="s">
        <v>62</v>
      </c>
      <c r="BK149" s="1" t="s">
        <v>78</v>
      </c>
      <c r="BL149" s="1">
        <v>150</v>
      </c>
      <c r="BM149" s="1">
        <v>150</v>
      </c>
      <c r="BN149" s="1" t="s">
        <v>97</v>
      </c>
      <c r="BO149" s="1" t="s">
        <v>98</v>
      </c>
      <c r="BP149" s="1" t="s">
        <v>84</v>
      </c>
      <c r="BQ149" s="2">
        <v>37803</v>
      </c>
      <c r="BR149" s="1">
        <v>0</v>
      </c>
      <c r="BS149" s="1">
        <v>0</v>
      </c>
      <c r="BT149" s="1">
        <v>0</v>
      </c>
      <c r="BU149" s="1">
        <v>0</v>
      </c>
    </row>
    <row r="150" spans="4:73" hidden="1" x14ac:dyDescent="0.25">
      <c r="D150" s="4"/>
      <c r="E150" s="5">
        <f t="shared" si="27"/>
        <v>0</v>
      </c>
      <c r="F150" s="5">
        <f t="shared" si="28"/>
        <v>0</v>
      </c>
      <c r="G150" s="5" t="str">
        <f t="shared" si="29"/>
        <v>Withdrawn</v>
      </c>
      <c r="H150" s="6" t="str">
        <f t="shared" si="30"/>
        <v>Withdrawn</v>
      </c>
      <c r="I150" s="1" t="s">
        <v>373</v>
      </c>
      <c r="O150" s="1" t="str">
        <f t="shared" si="31"/>
        <v>ERIS</v>
      </c>
      <c r="Q150" s="1">
        <f t="shared" si="32"/>
        <v>755</v>
      </c>
      <c r="S150" s="1">
        <f t="shared" si="33"/>
        <v>0</v>
      </c>
      <c r="T150" s="1" t="str">
        <f t="shared" si="34"/>
        <v>Wood County</v>
      </c>
      <c r="U150" s="1" t="str">
        <f t="shared" si="35"/>
        <v>WI</v>
      </c>
      <c r="AA150" s="1"/>
      <c r="AB150" s="1"/>
      <c r="AI150" s="5"/>
      <c r="AJ150" s="5"/>
      <c r="AK150" s="5"/>
      <c r="AL150" s="5"/>
      <c r="AM150" s="5"/>
      <c r="AN150" s="5"/>
      <c r="AO150" s="5"/>
      <c r="AP150" s="5"/>
      <c r="AQ150" s="5"/>
      <c r="AR150" s="5"/>
      <c r="AY150" s="1" t="s">
        <v>73</v>
      </c>
      <c r="AZ150" s="2">
        <v>36811</v>
      </c>
      <c r="BA150" s="2">
        <v>37902</v>
      </c>
      <c r="BB150" s="2">
        <v>37902</v>
      </c>
      <c r="BD150" s="1" t="s">
        <v>74</v>
      </c>
      <c r="BE150" s="1" t="s">
        <v>326</v>
      </c>
      <c r="BF150" s="1" t="s">
        <v>76</v>
      </c>
      <c r="BI150" s="1" t="s">
        <v>77</v>
      </c>
      <c r="BJ150" s="1" t="s">
        <v>62</v>
      </c>
      <c r="BK150" s="1" t="s">
        <v>78</v>
      </c>
      <c r="BL150" s="1">
        <v>755</v>
      </c>
      <c r="BM150" s="1">
        <v>755</v>
      </c>
      <c r="BP150" s="1" t="s">
        <v>73</v>
      </c>
      <c r="BQ150" s="2">
        <v>37043</v>
      </c>
      <c r="BR150" s="1">
        <v>0</v>
      </c>
      <c r="BS150" s="1">
        <v>0</v>
      </c>
      <c r="BT150" s="1">
        <v>0</v>
      </c>
      <c r="BU150" s="1">
        <v>0</v>
      </c>
    </row>
    <row r="151" spans="4:73" hidden="1" x14ac:dyDescent="0.25">
      <c r="D151" s="4"/>
      <c r="E151" s="5">
        <f t="shared" si="27"/>
        <v>0</v>
      </c>
      <c r="F151" s="5">
        <f t="shared" si="28"/>
        <v>0</v>
      </c>
      <c r="G151" s="5" t="str">
        <f t="shared" si="29"/>
        <v>Done</v>
      </c>
      <c r="H151" s="6" t="str">
        <f t="shared" si="30"/>
        <v>In Service</v>
      </c>
      <c r="I151" s="1" t="s">
        <v>374</v>
      </c>
      <c r="O151" s="1" t="str">
        <f t="shared" si="31"/>
        <v>ERIS</v>
      </c>
      <c r="Q151" s="1">
        <f t="shared" si="32"/>
        <v>45</v>
      </c>
      <c r="S151" s="1" t="str">
        <f t="shared" si="33"/>
        <v>Gas</v>
      </c>
      <c r="T151" s="1" t="str">
        <f t="shared" si="34"/>
        <v>Dane County</v>
      </c>
      <c r="U151" s="1" t="str">
        <f t="shared" si="35"/>
        <v>WI</v>
      </c>
      <c r="AA151" s="1"/>
      <c r="AB151" s="1"/>
      <c r="AI151" s="5"/>
      <c r="AJ151" s="5"/>
      <c r="AK151" s="5"/>
      <c r="AL151" s="5"/>
      <c r="AM151" s="5"/>
      <c r="AN151" s="5"/>
      <c r="AO151" s="5"/>
      <c r="AP151" s="5"/>
      <c r="AQ151" s="5"/>
      <c r="AR151" s="5"/>
      <c r="AY151" s="1" t="s">
        <v>58</v>
      </c>
      <c r="AZ151" s="2">
        <v>37225</v>
      </c>
      <c r="BB151" s="2">
        <v>37764</v>
      </c>
      <c r="BD151" s="1" t="s">
        <v>275</v>
      </c>
      <c r="BE151" s="1" t="s">
        <v>276</v>
      </c>
      <c r="BF151" s="1" t="s">
        <v>76</v>
      </c>
      <c r="BI151" s="1" t="s">
        <v>77</v>
      </c>
      <c r="BJ151" s="1" t="s">
        <v>62</v>
      </c>
      <c r="BK151" s="1" t="s">
        <v>277</v>
      </c>
      <c r="BL151" s="1">
        <v>45</v>
      </c>
      <c r="BM151" s="1">
        <v>45</v>
      </c>
      <c r="BN151" s="1" t="s">
        <v>64</v>
      </c>
      <c r="BO151" s="1" t="s">
        <v>172</v>
      </c>
      <c r="BP151" s="1" t="s">
        <v>65</v>
      </c>
      <c r="BQ151" s="2">
        <v>37956</v>
      </c>
      <c r="BR151" s="1">
        <v>0</v>
      </c>
      <c r="BS151" s="1">
        <v>0</v>
      </c>
      <c r="BT151" s="1">
        <v>0</v>
      </c>
      <c r="BU151" s="1">
        <v>0</v>
      </c>
    </row>
    <row r="152" spans="4:73" hidden="1" x14ac:dyDescent="0.25">
      <c r="D152" s="4"/>
      <c r="E152" s="5">
        <f t="shared" si="27"/>
        <v>0</v>
      </c>
      <c r="F152" s="5">
        <f t="shared" si="28"/>
        <v>0</v>
      </c>
      <c r="G152" s="5" t="str">
        <f t="shared" si="29"/>
        <v>Withdrawn</v>
      </c>
      <c r="H152" s="6" t="str">
        <f t="shared" si="30"/>
        <v>Not Started</v>
      </c>
      <c r="I152" s="1" t="s">
        <v>375</v>
      </c>
      <c r="O152" s="1" t="str">
        <f t="shared" si="31"/>
        <v>ERIS</v>
      </c>
      <c r="Q152" s="1">
        <f t="shared" si="32"/>
        <v>50</v>
      </c>
      <c r="S152" s="1" t="str">
        <f t="shared" si="33"/>
        <v>Wind</v>
      </c>
      <c r="T152" s="1" t="str">
        <f t="shared" si="34"/>
        <v>Cavalier County</v>
      </c>
      <c r="U152" s="1" t="str">
        <f t="shared" si="35"/>
        <v>ND</v>
      </c>
      <c r="AA152" s="1"/>
      <c r="AB152" s="1"/>
      <c r="AI152" s="5"/>
      <c r="AJ152" s="5"/>
      <c r="AK152" s="5"/>
      <c r="AL152" s="5"/>
      <c r="AM152" s="5"/>
      <c r="AN152" s="5"/>
      <c r="AO152" s="5"/>
      <c r="AP152" s="5"/>
      <c r="AQ152" s="5"/>
      <c r="AR152" s="5"/>
      <c r="AY152" s="1" t="s">
        <v>73</v>
      </c>
      <c r="AZ152" s="2">
        <v>37706</v>
      </c>
      <c r="BA152" s="2">
        <v>37936</v>
      </c>
      <c r="BB152" s="2">
        <v>37936</v>
      </c>
      <c r="BD152" s="1" t="s">
        <v>192</v>
      </c>
      <c r="BE152" s="1" t="s">
        <v>376</v>
      </c>
      <c r="BF152" s="1" t="s">
        <v>194</v>
      </c>
      <c r="BJ152" s="1" t="s">
        <v>62</v>
      </c>
      <c r="BK152" s="1" t="s">
        <v>78</v>
      </c>
      <c r="BL152" s="1">
        <v>50</v>
      </c>
      <c r="BM152" s="1">
        <v>50</v>
      </c>
      <c r="BN152" s="1" t="s">
        <v>97</v>
      </c>
      <c r="BO152" s="1" t="s">
        <v>98</v>
      </c>
      <c r="BP152" s="1" t="s">
        <v>84</v>
      </c>
      <c r="BQ152" s="2">
        <v>38322</v>
      </c>
      <c r="BR152" s="1">
        <v>0</v>
      </c>
      <c r="BS152" s="1">
        <v>0</v>
      </c>
      <c r="BT152" s="1">
        <v>0</v>
      </c>
      <c r="BU152" s="1">
        <v>0</v>
      </c>
    </row>
    <row r="153" spans="4:73" hidden="1" x14ac:dyDescent="0.25">
      <c r="D153" s="4"/>
      <c r="E153" s="5" t="str">
        <f t="shared" si="27"/>
        <v>G162</v>
      </c>
      <c r="F153" s="5" t="str">
        <f t="shared" si="28"/>
        <v>G162</v>
      </c>
      <c r="G153" s="5" t="str">
        <f t="shared" si="29"/>
        <v>Done</v>
      </c>
      <c r="H153" s="6" t="str">
        <f t="shared" si="30"/>
        <v>In Service</v>
      </c>
      <c r="I153" s="1" t="s">
        <v>377</v>
      </c>
      <c r="O153" s="1" t="str">
        <f t="shared" si="31"/>
        <v>NRIS</v>
      </c>
      <c r="Q153" s="1">
        <f t="shared" si="32"/>
        <v>200</v>
      </c>
      <c r="S153" s="1" t="str">
        <f t="shared" si="33"/>
        <v>Wind</v>
      </c>
      <c r="T153" s="1" t="str">
        <f t="shared" si="34"/>
        <v>Nobles County</v>
      </c>
      <c r="U153" s="1" t="str">
        <f t="shared" si="35"/>
        <v>MN</v>
      </c>
      <c r="AA153" s="1"/>
      <c r="AB153" s="1"/>
      <c r="AI153" s="5"/>
      <c r="AJ153" s="5"/>
      <c r="AK153" s="5"/>
      <c r="AL153" s="5"/>
      <c r="AM153" s="5"/>
      <c r="AN153" s="5"/>
      <c r="AO153" s="5"/>
      <c r="AP153" s="5"/>
      <c r="AQ153" s="5"/>
      <c r="AR153" s="5"/>
      <c r="AY153" s="1" t="s">
        <v>58</v>
      </c>
      <c r="AZ153" s="2">
        <v>37228</v>
      </c>
      <c r="BB153" s="2">
        <v>38498</v>
      </c>
      <c r="BC153" s="2">
        <v>39227</v>
      </c>
      <c r="BD153" s="1" t="s">
        <v>91</v>
      </c>
      <c r="BE153" s="1" t="s">
        <v>347</v>
      </c>
      <c r="BF153" s="1" t="s">
        <v>93</v>
      </c>
      <c r="BG153" s="1" t="s">
        <v>377</v>
      </c>
      <c r="BH153" s="1" t="s">
        <v>377</v>
      </c>
      <c r="BI153" s="1" t="s">
        <v>77</v>
      </c>
      <c r="BJ153" s="1" t="s">
        <v>126</v>
      </c>
      <c r="BK153" s="1" t="s">
        <v>378</v>
      </c>
      <c r="BL153" s="1">
        <v>200</v>
      </c>
      <c r="BM153" s="1">
        <v>200</v>
      </c>
      <c r="BN153" s="1" t="s">
        <v>97</v>
      </c>
      <c r="BO153" s="1" t="s">
        <v>98</v>
      </c>
      <c r="BP153" s="1" t="s">
        <v>65</v>
      </c>
      <c r="BQ153" s="2">
        <v>37776</v>
      </c>
      <c r="BR153" s="1">
        <v>0</v>
      </c>
      <c r="BS153" s="1">
        <v>0</v>
      </c>
      <c r="BT153" s="1">
        <v>0</v>
      </c>
      <c r="BU153" s="1">
        <v>0</v>
      </c>
    </row>
    <row r="154" spans="4:73" hidden="1" x14ac:dyDescent="0.25">
      <c r="D154" s="4"/>
      <c r="E154" s="5">
        <f t="shared" si="27"/>
        <v>0</v>
      </c>
      <c r="F154" s="5">
        <f t="shared" si="28"/>
        <v>0</v>
      </c>
      <c r="G154" s="5" t="str">
        <f t="shared" si="29"/>
        <v>Withdrawn</v>
      </c>
      <c r="H154" s="6" t="str">
        <f t="shared" si="30"/>
        <v>Not Started</v>
      </c>
      <c r="I154" s="1" t="s">
        <v>379</v>
      </c>
      <c r="O154" s="1" t="str">
        <f t="shared" si="31"/>
        <v>ERIS</v>
      </c>
      <c r="Q154" s="1">
        <f t="shared" si="32"/>
        <v>580</v>
      </c>
      <c r="S154" s="1" t="str">
        <f t="shared" si="33"/>
        <v>Combined Cycle</v>
      </c>
      <c r="T154" s="1" t="str">
        <f t="shared" si="34"/>
        <v>Windsor</v>
      </c>
      <c r="U154" s="1">
        <f t="shared" si="35"/>
        <v>0</v>
      </c>
      <c r="AA154" s="1"/>
      <c r="AB154" s="1"/>
      <c r="AI154" s="5"/>
      <c r="AJ154" s="5"/>
      <c r="AK154" s="5"/>
      <c r="AL154" s="5"/>
      <c r="AM154" s="5"/>
      <c r="AN154" s="5"/>
      <c r="AO154" s="5"/>
      <c r="AP154" s="5"/>
      <c r="AQ154" s="5"/>
      <c r="AR154" s="5"/>
      <c r="AY154" s="1" t="s">
        <v>73</v>
      </c>
      <c r="AZ154" s="2">
        <v>37697</v>
      </c>
      <c r="BA154" s="2">
        <v>37945</v>
      </c>
      <c r="BB154" s="2">
        <v>37945</v>
      </c>
      <c r="BD154" s="1" t="s">
        <v>128</v>
      </c>
      <c r="BE154" s="1" t="s">
        <v>380</v>
      </c>
      <c r="BJ154" s="1" t="s">
        <v>62</v>
      </c>
      <c r="BK154" s="1" t="s">
        <v>78</v>
      </c>
      <c r="BL154" s="1">
        <v>580</v>
      </c>
      <c r="BM154" s="1">
        <v>580</v>
      </c>
      <c r="BN154" s="1" t="s">
        <v>94</v>
      </c>
      <c r="BP154" s="1" t="s">
        <v>84</v>
      </c>
      <c r="BQ154" s="2">
        <v>38687</v>
      </c>
      <c r="BR154" s="1">
        <v>0</v>
      </c>
      <c r="BS154" s="1">
        <v>0</v>
      </c>
      <c r="BT154" s="1">
        <v>0</v>
      </c>
      <c r="BU154" s="1">
        <v>0</v>
      </c>
    </row>
    <row r="155" spans="4:73" hidden="1" x14ac:dyDescent="0.25">
      <c r="D155" s="4"/>
      <c r="E155" s="5" t="str">
        <f t="shared" si="27"/>
        <v>G164</v>
      </c>
      <c r="F155" s="5" t="str">
        <f t="shared" si="28"/>
        <v>G164</v>
      </c>
      <c r="G155" s="5" t="str">
        <f t="shared" si="29"/>
        <v>Done</v>
      </c>
      <c r="H155" s="6" t="str">
        <f t="shared" si="30"/>
        <v>In Service</v>
      </c>
      <c r="I155" s="1" t="s">
        <v>381</v>
      </c>
      <c r="O155" s="1" t="str">
        <f t="shared" si="31"/>
        <v>ERIS</v>
      </c>
      <c r="Q155" s="1">
        <f t="shared" si="32"/>
        <v>200</v>
      </c>
      <c r="S155" s="1" t="str">
        <f t="shared" si="33"/>
        <v>Wind</v>
      </c>
      <c r="T155" s="1" t="str">
        <f t="shared" si="34"/>
        <v>Martin County</v>
      </c>
      <c r="U155" s="1" t="str">
        <f t="shared" si="35"/>
        <v>MN</v>
      </c>
      <c r="AA155" s="1"/>
      <c r="AB155" s="1"/>
      <c r="AI155" s="5"/>
      <c r="AJ155" s="5"/>
      <c r="AK155" s="5"/>
      <c r="AL155" s="5"/>
      <c r="AM155" s="5"/>
      <c r="AN155" s="5"/>
      <c r="AO155" s="5"/>
      <c r="AP155" s="5"/>
      <c r="AQ155" s="5"/>
      <c r="AR155" s="5"/>
      <c r="AY155" s="1" t="s">
        <v>58</v>
      </c>
      <c r="AZ155" s="2">
        <v>37670</v>
      </c>
      <c r="BB155" s="2">
        <v>38626</v>
      </c>
      <c r="BC155" s="2">
        <v>40436</v>
      </c>
      <c r="BD155" s="1" t="s">
        <v>87</v>
      </c>
      <c r="BE155" s="1" t="s">
        <v>382</v>
      </c>
      <c r="BF155" s="1" t="s">
        <v>93</v>
      </c>
      <c r="BG155" s="1" t="s">
        <v>381</v>
      </c>
      <c r="BH155" s="1" t="s">
        <v>381</v>
      </c>
      <c r="BI155" s="1" t="s">
        <v>77</v>
      </c>
      <c r="BJ155" s="1" t="s">
        <v>62</v>
      </c>
      <c r="BK155" s="1" t="s">
        <v>383</v>
      </c>
      <c r="BL155" s="1">
        <v>200</v>
      </c>
      <c r="BM155" s="1">
        <v>200</v>
      </c>
      <c r="BN155" s="1" t="s">
        <v>97</v>
      </c>
      <c r="BO155" s="1" t="s">
        <v>98</v>
      </c>
      <c r="BP155" s="1" t="s">
        <v>65</v>
      </c>
      <c r="BQ155" s="2">
        <v>39052</v>
      </c>
      <c r="BR155" s="1">
        <v>0</v>
      </c>
      <c r="BS155" s="1">
        <v>0</v>
      </c>
      <c r="BT155" s="1">
        <v>0</v>
      </c>
      <c r="BU155" s="1">
        <v>0</v>
      </c>
    </row>
    <row r="156" spans="4:73" hidden="1" x14ac:dyDescent="0.25">
      <c r="D156" s="4"/>
      <c r="E156" s="5" t="str">
        <f t="shared" si="27"/>
        <v>G165</v>
      </c>
      <c r="F156" s="5" t="str">
        <f t="shared" si="28"/>
        <v>G165</v>
      </c>
      <c r="G156" s="5" t="str">
        <f t="shared" si="29"/>
        <v>Done</v>
      </c>
      <c r="H156" s="6" t="str">
        <f t="shared" si="30"/>
        <v>In Service</v>
      </c>
      <c r="I156" s="1" t="s">
        <v>384</v>
      </c>
      <c r="O156" s="1" t="str">
        <f t="shared" si="31"/>
        <v>ERIS</v>
      </c>
      <c r="Q156" s="1">
        <f t="shared" si="32"/>
        <v>38</v>
      </c>
      <c r="S156" s="1" t="str">
        <f t="shared" si="33"/>
        <v>Nuclear</v>
      </c>
      <c r="T156" s="1" t="str">
        <f t="shared" si="34"/>
        <v>Kewaunee County</v>
      </c>
      <c r="U156" s="1" t="str">
        <f t="shared" si="35"/>
        <v>WI</v>
      </c>
      <c r="AA156" s="1"/>
      <c r="AB156" s="1"/>
      <c r="AI156" s="5"/>
      <c r="AJ156" s="5"/>
      <c r="AK156" s="5"/>
      <c r="AL156" s="5"/>
      <c r="AM156" s="5"/>
      <c r="AN156" s="5"/>
      <c r="AO156" s="5"/>
      <c r="AP156" s="5"/>
      <c r="AQ156" s="5"/>
      <c r="AR156" s="5"/>
      <c r="AY156" s="1" t="s">
        <v>58</v>
      </c>
      <c r="AZ156" s="2">
        <v>37239</v>
      </c>
      <c r="BB156" s="2">
        <v>38065</v>
      </c>
      <c r="BD156" s="1" t="s">
        <v>301</v>
      </c>
      <c r="BE156" s="1" t="s">
        <v>385</v>
      </c>
      <c r="BF156" s="1" t="s">
        <v>76</v>
      </c>
      <c r="BG156" s="1" t="s">
        <v>384</v>
      </c>
      <c r="BH156" s="1" t="s">
        <v>384</v>
      </c>
      <c r="BI156" s="1" t="s">
        <v>77</v>
      </c>
      <c r="BJ156" s="1" t="s">
        <v>62</v>
      </c>
      <c r="BK156" s="1" t="s">
        <v>386</v>
      </c>
      <c r="BL156" s="1">
        <v>38</v>
      </c>
      <c r="BM156" s="1">
        <v>38</v>
      </c>
      <c r="BN156" s="1" t="s">
        <v>387</v>
      </c>
      <c r="BO156" s="1" t="s">
        <v>355</v>
      </c>
      <c r="BP156" s="1" t="s">
        <v>65</v>
      </c>
      <c r="BQ156" s="2">
        <v>39234</v>
      </c>
      <c r="BR156" s="1">
        <v>0</v>
      </c>
      <c r="BS156" s="1">
        <v>0</v>
      </c>
      <c r="BT156" s="1">
        <v>0</v>
      </c>
      <c r="BU156" s="1">
        <v>0</v>
      </c>
    </row>
    <row r="157" spans="4:73" hidden="1" x14ac:dyDescent="0.25">
      <c r="D157" s="4"/>
      <c r="E157" s="5">
        <f t="shared" si="27"/>
        <v>0</v>
      </c>
      <c r="F157" s="5">
        <f t="shared" si="28"/>
        <v>0</v>
      </c>
      <c r="G157" s="5" t="str">
        <f t="shared" si="29"/>
        <v>Withdrawn</v>
      </c>
      <c r="H157" s="6" t="str">
        <f t="shared" si="30"/>
        <v>Not Started</v>
      </c>
      <c r="I157" s="1" t="s">
        <v>388</v>
      </c>
      <c r="O157" s="1" t="str">
        <f t="shared" si="31"/>
        <v>ERIS</v>
      </c>
      <c r="Q157" s="1">
        <f t="shared" si="32"/>
        <v>930</v>
      </c>
      <c r="S157" s="1">
        <f t="shared" si="33"/>
        <v>0</v>
      </c>
      <c r="T157" s="1" t="str">
        <f t="shared" si="34"/>
        <v>St. Clair County</v>
      </c>
      <c r="U157" s="1" t="str">
        <f t="shared" si="35"/>
        <v>MI</v>
      </c>
      <c r="AA157" s="1"/>
      <c r="AB157" s="1"/>
      <c r="AI157" s="5"/>
      <c r="AJ157" s="5"/>
      <c r="AK157" s="5"/>
      <c r="AL157" s="5"/>
      <c r="AM157" s="5"/>
      <c r="AN157" s="5"/>
      <c r="AO157" s="5"/>
      <c r="AP157" s="5"/>
      <c r="AQ157" s="5"/>
      <c r="AR157" s="5"/>
      <c r="AY157" s="1" t="s">
        <v>73</v>
      </c>
      <c r="AZ157" s="2">
        <v>36447</v>
      </c>
      <c r="BA157" s="2">
        <v>37958</v>
      </c>
      <c r="BB157" s="2">
        <v>37958</v>
      </c>
      <c r="BD157" s="1" t="s">
        <v>128</v>
      </c>
      <c r="BE157" s="1" t="s">
        <v>171</v>
      </c>
      <c r="BF157" s="1" t="s">
        <v>130</v>
      </c>
      <c r="BJ157" s="1" t="s">
        <v>62</v>
      </c>
      <c r="BK157" s="1" t="s">
        <v>78</v>
      </c>
      <c r="BL157" s="1">
        <v>930</v>
      </c>
      <c r="BM157" s="1">
        <v>930</v>
      </c>
      <c r="BP157" s="1" t="s">
        <v>84</v>
      </c>
      <c r="BR157" s="1">
        <v>0</v>
      </c>
      <c r="BS157" s="1">
        <v>0</v>
      </c>
      <c r="BT157" s="1">
        <v>0</v>
      </c>
      <c r="BU157" s="1">
        <v>0</v>
      </c>
    </row>
    <row r="158" spans="4:73" hidden="1" x14ac:dyDescent="0.25">
      <c r="D158" s="4"/>
      <c r="E158" s="5">
        <f t="shared" si="27"/>
        <v>0</v>
      </c>
      <c r="F158" s="5">
        <f t="shared" si="28"/>
        <v>0</v>
      </c>
      <c r="G158" s="5" t="str">
        <f t="shared" si="29"/>
        <v>Withdrawn</v>
      </c>
      <c r="H158" s="6" t="str">
        <f t="shared" si="30"/>
        <v>Not Started</v>
      </c>
      <c r="I158" s="1" t="s">
        <v>389</v>
      </c>
      <c r="O158" s="1" t="str">
        <f t="shared" si="31"/>
        <v>ERIS</v>
      </c>
      <c r="Q158" s="1">
        <f t="shared" si="32"/>
        <v>80</v>
      </c>
      <c r="S158" s="1" t="str">
        <f t="shared" si="33"/>
        <v>Wind</v>
      </c>
      <c r="T158" s="1" t="str">
        <f t="shared" si="34"/>
        <v>Calumet County</v>
      </c>
      <c r="U158" s="1" t="str">
        <f t="shared" si="35"/>
        <v>WI</v>
      </c>
      <c r="AA158" s="1"/>
      <c r="AB158" s="1"/>
      <c r="AI158" s="5"/>
      <c r="AJ158" s="5"/>
      <c r="AK158" s="5"/>
      <c r="AL158" s="5"/>
      <c r="AM158" s="5"/>
      <c r="AN158" s="5"/>
      <c r="AO158" s="5"/>
      <c r="AP158" s="5"/>
      <c r="AQ158" s="5"/>
      <c r="AR158" s="5"/>
      <c r="AY158" s="1" t="s">
        <v>73</v>
      </c>
      <c r="AZ158" s="2">
        <v>37728</v>
      </c>
      <c r="BA158" s="2">
        <v>37960</v>
      </c>
      <c r="BB158" s="2">
        <v>37960</v>
      </c>
      <c r="BD158" s="1" t="s">
        <v>74</v>
      </c>
      <c r="BE158" s="1" t="s">
        <v>390</v>
      </c>
      <c r="BF158" s="1" t="s">
        <v>76</v>
      </c>
      <c r="BJ158" s="1" t="s">
        <v>62</v>
      </c>
      <c r="BK158" s="1" t="s">
        <v>78</v>
      </c>
      <c r="BL158" s="1">
        <v>80</v>
      </c>
      <c r="BM158" s="1">
        <v>80</v>
      </c>
      <c r="BN158" s="1" t="s">
        <v>97</v>
      </c>
      <c r="BO158" s="1" t="s">
        <v>98</v>
      </c>
      <c r="BP158" s="1" t="s">
        <v>84</v>
      </c>
      <c r="BQ158" s="2">
        <v>38687</v>
      </c>
      <c r="BR158" s="1">
        <v>0</v>
      </c>
      <c r="BS158" s="1">
        <v>0</v>
      </c>
      <c r="BT158" s="1">
        <v>0</v>
      </c>
      <c r="BU158" s="1">
        <v>0</v>
      </c>
    </row>
    <row r="159" spans="4:73" hidden="1" x14ac:dyDescent="0.25">
      <c r="D159" s="4"/>
      <c r="E159" s="5">
        <f t="shared" si="27"/>
        <v>0</v>
      </c>
      <c r="F159" s="5">
        <f t="shared" si="28"/>
        <v>0</v>
      </c>
      <c r="G159" s="5" t="str">
        <f t="shared" si="29"/>
        <v>Withdrawn</v>
      </c>
      <c r="H159" s="6" t="str">
        <f t="shared" si="30"/>
        <v>Withdrawn</v>
      </c>
      <c r="I159" s="1" t="s">
        <v>391</v>
      </c>
      <c r="O159" s="1" t="str">
        <f t="shared" si="31"/>
        <v>ERIS</v>
      </c>
      <c r="Q159" s="1">
        <f t="shared" si="32"/>
        <v>202</v>
      </c>
      <c r="S159" s="1" t="str">
        <f t="shared" si="33"/>
        <v>Wind</v>
      </c>
      <c r="T159" s="1" t="str">
        <f t="shared" si="34"/>
        <v>Nobles County</v>
      </c>
      <c r="U159" s="1" t="str">
        <f t="shared" si="35"/>
        <v>MN</v>
      </c>
      <c r="AA159" s="1"/>
      <c r="AB159" s="1"/>
      <c r="AI159" s="5"/>
      <c r="AJ159" s="5"/>
      <c r="AK159" s="5"/>
      <c r="AL159" s="5"/>
      <c r="AM159" s="5"/>
      <c r="AN159" s="5"/>
      <c r="AO159" s="5"/>
      <c r="AP159" s="5"/>
      <c r="AQ159" s="5"/>
      <c r="AR159" s="5"/>
      <c r="AY159" s="1" t="s">
        <v>73</v>
      </c>
      <c r="AZ159" s="2">
        <v>36676</v>
      </c>
      <c r="BA159" s="2">
        <v>37972</v>
      </c>
      <c r="BB159" s="2">
        <v>37972</v>
      </c>
      <c r="BD159" s="1" t="s">
        <v>87</v>
      </c>
      <c r="BE159" s="1" t="s">
        <v>347</v>
      </c>
      <c r="BF159" s="1" t="s">
        <v>93</v>
      </c>
      <c r="BJ159" s="1" t="s">
        <v>62</v>
      </c>
      <c r="BK159" s="1" t="s">
        <v>78</v>
      </c>
      <c r="BL159" s="1">
        <v>202</v>
      </c>
      <c r="BM159" s="1">
        <v>202</v>
      </c>
      <c r="BN159" s="1" t="s">
        <v>97</v>
      </c>
      <c r="BO159" s="1" t="s">
        <v>98</v>
      </c>
      <c r="BP159" s="1" t="s">
        <v>73</v>
      </c>
      <c r="BQ159" s="2">
        <v>37377</v>
      </c>
      <c r="BR159" s="1">
        <v>0</v>
      </c>
      <c r="BS159" s="1">
        <v>0</v>
      </c>
      <c r="BT159" s="1">
        <v>0</v>
      </c>
      <c r="BU159" s="1">
        <v>0</v>
      </c>
    </row>
    <row r="160" spans="4:73" hidden="1" x14ac:dyDescent="0.25">
      <c r="D160" s="4"/>
      <c r="E160" s="5">
        <f t="shared" si="27"/>
        <v>0</v>
      </c>
      <c r="F160" s="5">
        <f t="shared" si="28"/>
        <v>0</v>
      </c>
      <c r="G160" s="5" t="str">
        <f t="shared" si="29"/>
        <v>Withdrawn</v>
      </c>
      <c r="H160" s="6" t="str">
        <f t="shared" si="30"/>
        <v>Withdrawn</v>
      </c>
      <c r="I160" s="1" t="s">
        <v>392</v>
      </c>
      <c r="O160" s="1" t="str">
        <f t="shared" si="31"/>
        <v>ERIS</v>
      </c>
      <c r="Q160" s="1">
        <f t="shared" si="32"/>
        <v>1200</v>
      </c>
      <c r="S160" s="1">
        <f t="shared" si="33"/>
        <v>0</v>
      </c>
      <c r="T160" s="1" t="str">
        <f t="shared" si="34"/>
        <v>Kenosha County</v>
      </c>
      <c r="U160" s="1" t="str">
        <f t="shared" si="35"/>
        <v>WI</v>
      </c>
      <c r="AA160" s="1"/>
      <c r="AB160" s="1"/>
      <c r="AI160" s="5"/>
      <c r="AJ160" s="5"/>
      <c r="AK160" s="5"/>
      <c r="AL160" s="5"/>
      <c r="AM160" s="5"/>
      <c r="AN160" s="5"/>
      <c r="AO160" s="5"/>
      <c r="AP160" s="5"/>
      <c r="AQ160" s="5"/>
      <c r="AR160" s="5"/>
      <c r="AY160" s="1" t="s">
        <v>73</v>
      </c>
      <c r="AZ160" s="2">
        <v>36760</v>
      </c>
      <c r="BA160" s="2">
        <v>37992</v>
      </c>
      <c r="BB160" s="2">
        <v>37992</v>
      </c>
      <c r="BD160" s="1" t="s">
        <v>74</v>
      </c>
      <c r="BE160" s="1" t="s">
        <v>393</v>
      </c>
      <c r="BF160" s="1" t="s">
        <v>76</v>
      </c>
      <c r="BJ160" s="1" t="s">
        <v>62</v>
      </c>
      <c r="BK160" s="1" t="s">
        <v>78</v>
      </c>
      <c r="BL160" s="1">
        <v>1200</v>
      </c>
      <c r="BM160" s="1">
        <v>1200</v>
      </c>
      <c r="BP160" s="1" t="s">
        <v>73</v>
      </c>
      <c r="BQ160" s="2">
        <v>39569</v>
      </c>
      <c r="BR160" s="1">
        <v>0</v>
      </c>
      <c r="BS160" s="1">
        <v>0</v>
      </c>
      <c r="BT160" s="1">
        <v>0</v>
      </c>
      <c r="BU160" s="1">
        <v>0</v>
      </c>
    </row>
    <row r="161" spans="4:73" hidden="1" x14ac:dyDescent="0.25">
      <c r="D161" s="4"/>
      <c r="E161" s="5" t="str">
        <f t="shared" si="27"/>
        <v>G170</v>
      </c>
      <c r="F161" s="5" t="str">
        <f t="shared" si="28"/>
        <v>G170</v>
      </c>
      <c r="G161" s="5" t="str">
        <f t="shared" si="29"/>
        <v>Done</v>
      </c>
      <c r="H161" s="6" t="str">
        <f t="shared" si="30"/>
        <v>In Service</v>
      </c>
      <c r="I161" s="1" t="s">
        <v>394</v>
      </c>
      <c r="O161" s="1" t="str">
        <f t="shared" si="31"/>
        <v>ERIS</v>
      </c>
      <c r="Q161" s="1">
        <f t="shared" si="32"/>
        <v>20</v>
      </c>
      <c r="S161" s="1" t="str">
        <f t="shared" si="33"/>
        <v>Coal</v>
      </c>
      <c r="T161" s="1" t="str">
        <f t="shared" si="34"/>
        <v>Washington County</v>
      </c>
      <c r="U161" s="1" t="str">
        <f t="shared" si="35"/>
        <v>MN</v>
      </c>
      <c r="AA161" s="1"/>
      <c r="AB161" s="1"/>
      <c r="AI161" s="5"/>
      <c r="AJ161" s="5"/>
      <c r="AK161" s="5"/>
      <c r="AL161" s="5"/>
      <c r="AM161" s="5"/>
      <c r="AN161" s="5"/>
      <c r="AO161" s="5"/>
      <c r="AP161" s="5"/>
      <c r="AQ161" s="5"/>
      <c r="AR161" s="5"/>
      <c r="AY161" s="1" t="s">
        <v>58</v>
      </c>
      <c r="AZ161" s="2">
        <v>37272</v>
      </c>
      <c r="BB161" s="2">
        <v>38553</v>
      </c>
      <c r="BC161" s="2">
        <v>38869</v>
      </c>
      <c r="BD161" s="1" t="s">
        <v>91</v>
      </c>
      <c r="BE161" s="1" t="s">
        <v>395</v>
      </c>
      <c r="BF161" s="1" t="s">
        <v>93</v>
      </c>
      <c r="BG161" s="1" t="s">
        <v>394</v>
      </c>
      <c r="BH161" s="1" t="s">
        <v>394</v>
      </c>
      <c r="BI161" s="1" t="s">
        <v>77</v>
      </c>
      <c r="BJ161" s="1" t="s">
        <v>62</v>
      </c>
      <c r="BK161" s="1" t="s">
        <v>396</v>
      </c>
      <c r="BL161" s="1">
        <v>20</v>
      </c>
      <c r="BM161" s="1">
        <v>20</v>
      </c>
      <c r="BN161" s="1" t="s">
        <v>83</v>
      </c>
      <c r="BO161" s="1" t="s">
        <v>150</v>
      </c>
      <c r="BP161" s="1" t="s">
        <v>65</v>
      </c>
      <c r="BQ161" s="2">
        <v>39082</v>
      </c>
      <c r="BR161" s="1">
        <v>0</v>
      </c>
      <c r="BS161" s="1">
        <v>0</v>
      </c>
      <c r="BT161" s="1">
        <v>0</v>
      </c>
      <c r="BU161" s="1">
        <v>0</v>
      </c>
    </row>
    <row r="162" spans="4:73" hidden="1" x14ac:dyDescent="0.25">
      <c r="D162" s="4"/>
      <c r="E162" s="5">
        <f t="shared" si="27"/>
        <v>0</v>
      </c>
      <c r="F162" s="5">
        <f t="shared" si="28"/>
        <v>0</v>
      </c>
      <c r="G162" s="5" t="str">
        <f t="shared" si="29"/>
        <v>Done</v>
      </c>
      <c r="H162" s="6" t="str">
        <f t="shared" si="30"/>
        <v>In Service</v>
      </c>
      <c r="I162" s="1" t="s">
        <v>397</v>
      </c>
      <c r="O162" s="1" t="str">
        <f t="shared" si="31"/>
        <v>ERIS</v>
      </c>
      <c r="Q162" s="1">
        <f t="shared" si="32"/>
        <v>14</v>
      </c>
      <c r="S162" s="1" t="str">
        <f t="shared" si="33"/>
        <v>Wind</v>
      </c>
      <c r="T162" s="1" t="str">
        <f t="shared" si="34"/>
        <v>Dodge County</v>
      </c>
      <c r="U162" s="1" t="str">
        <f t="shared" si="35"/>
        <v>MN</v>
      </c>
      <c r="AA162" s="1"/>
      <c r="AB162" s="1"/>
      <c r="AI162" s="5"/>
      <c r="AJ162" s="5"/>
      <c r="AK162" s="5"/>
      <c r="AL162" s="5"/>
      <c r="AM162" s="5"/>
      <c r="AN162" s="5"/>
      <c r="AO162" s="5"/>
      <c r="AP162" s="5"/>
      <c r="AQ162" s="5"/>
      <c r="AR162" s="5"/>
      <c r="AY162" s="1" t="s">
        <v>58</v>
      </c>
      <c r="AZ162" s="2">
        <v>37272</v>
      </c>
      <c r="BB162" s="2">
        <v>37686</v>
      </c>
      <c r="BD162" s="1" t="s">
        <v>91</v>
      </c>
      <c r="BE162" s="1" t="s">
        <v>297</v>
      </c>
      <c r="BF162" s="1" t="s">
        <v>93</v>
      </c>
      <c r="BI162" s="1" t="s">
        <v>143</v>
      </c>
      <c r="BJ162" s="1" t="s">
        <v>62</v>
      </c>
      <c r="BK162" s="1" t="s">
        <v>398</v>
      </c>
      <c r="BL162" s="1">
        <v>14</v>
      </c>
      <c r="BM162" s="1">
        <v>14</v>
      </c>
      <c r="BN162" s="1" t="s">
        <v>97</v>
      </c>
      <c r="BO162" s="1" t="s">
        <v>98</v>
      </c>
      <c r="BP162" s="1" t="s">
        <v>65</v>
      </c>
      <c r="BR162" s="1">
        <v>0</v>
      </c>
      <c r="BS162" s="1">
        <v>0</v>
      </c>
      <c r="BT162" s="1">
        <v>0</v>
      </c>
      <c r="BU162" s="1">
        <v>0</v>
      </c>
    </row>
    <row r="163" spans="4:73" hidden="1" x14ac:dyDescent="0.25">
      <c r="D163" s="4"/>
      <c r="E163" s="5" t="str">
        <f t="shared" si="27"/>
        <v>G172</v>
      </c>
      <c r="F163" s="5" t="str">
        <f t="shared" si="28"/>
        <v>G172</v>
      </c>
      <c r="G163" s="5" t="str">
        <f t="shared" si="29"/>
        <v>Done</v>
      </c>
      <c r="H163" s="6" t="str">
        <f t="shared" si="30"/>
        <v>In Service</v>
      </c>
      <c r="I163" s="1" t="s">
        <v>399</v>
      </c>
      <c r="O163" s="1" t="str">
        <f t="shared" si="31"/>
        <v>ERIS</v>
      </c>
      <c r="Q163" s="1">
        <f t="shared" si="32"/>
        <v>300</v>
      </c>
      <c r="S163" s="1" t="str">
        <f t="shared" si="33"/>
        <v>Wind</v>
      </c>
      <c r="T163" s="1" t="str">
        <f t="shared" si="34"/>
        <v>Mower County</v>
      </c>
      <c r="U163" s="1" t="str">
        <f t="shared" si="35"/>
        <v>MN</v>
      </c>
      <c r="AA163" s="1"/>
      <c r="AB163" s="1"/>
      <c r="AI163" s="5"/>
      <c r="AJ163" s="5"/>
      <c r="AK163" s="5"/>
      <c r="AL163" s="5"/>
      <c r="AM163" s="5"/>
      <c r="AN163" s="5"/>
      <c r="AO163" s="5"/>
      <c r="AP163" s="5"/>
      <c r="AQ163" s="5"/>
      <c r="AR163" s="5"/>
      <c r="AY163" s="1" t="s">
        <v>58</v>
      </c>
      <c r="AZ163" s="2">
        <v>37978</v>
      </c>
      <c r="BB163" s="2">
        <v>39443</v>
      </c>
      <c r="BC163" s="2">
        <v>39722</v>
      </c>
      <c r="BD163" s="1" t="s">
        <v>87</v>
      </c>
      <c r="BE163" s="1" t="s">
        <v>179</v>
      </c>
      <c r="BF163" s="1" t="s">
        <v>93</v>
      </c>
      <c r="BG163" s="1" t="s">
        <v>399</v>
      </c>
      <c r="BH163" s="1" t="s">
        <v>399</v>
      </c>
      <c r="BI163" s="1" t="s">
        <v>77</v>
      </c>
      <c r="BJ163" s="1" t="s">
        <v>62</v>
      </c>
      <c r="BK163" s="1" t="s">
        <v>306</v>
      </c>
      <c r="BL163" s="1">
        <v>300</v>
      </c>
      <c r="BM163" s="1">
        <v>300</v>
      </c>
      <c r="BN163" s="1" t="s">
        <v>97</v>
      </c>
      <c r="BO163" s="1" t="s">
        <v>98</v>
      </c>
      <c r="BP163" s="1" t="s">
        <v>65</v>
      </c>
      <c r="BQ163" s="2">
        <v>39448</v>
      </c>
      <c r="BR163" s="1">
        <v>0</v>
      </c>
      <c r="BS163" s="1">
        <v>0</v>
      </c>
      <c r="BT163" s="1">
        <v>0</v>
      </c>
      <c r="BU163" s="1">
        <v>0</v>
      </c>
    </row>
    <row r="164" spans="4:73" hidden="1" x14ac:dyDescent="0.25">
      <c r="D164" s="4"/>
      <c r="E164" s="5">
        <f t="shared" si="27"/>
        <v>0</v>
      </c>
      <c r="F164" s="5">
        <f t="shared" si="28"/>
        <v>0</v>
      </c>
      <c r="G164" s="5" t="str">
        <f t="shared" si="29"/>
        <v>Done</v>
      </c>
      <c r="H164" s="6" t="str">
        <f t="shared" si="30"/>
        <v>In Service</v>
      </c>
      <c r="I164" s="1" t="s">
        <v>400</v>
      </c>
      <c r="O164" s="1" t="str">
        <f t="shared" si="31"/>
        <v>ERIS</v>
      </c>
      <c r="Q164" s="1">
        <f t="shared" si="32"/>
        <v>300</v>
      </c>
      <c r="S164" s="1" t="str">
        <f t="shared" si="33"/>
        <v>Gas</v>
      </c>
      <c r="T164" s="1" t="str">
        <f t="shared" si="34"/>
        <v>Rice County</v>
      </c>
      <c r="U164" s="1" t="str">
        <f t="shared" si="35"/>
        <v>MN</v>
      </c>
      <c r="AA164" s="1"/>
      <c r="AB164" s="1"/>
      <c r="AI164" s="5"/>
      <c r="AJ164" s="5"/>
      <c r="AK164" s="5"/>
      <c r="AL164" s="5"/>
      <c r="AM164" s="5"/>
      <c r="AN164" s="5"/>
      <c r="AO164" s="5"/>
      <c r="AP164" s="5"/>
      <c r="AQ164" s="5"/>
      <c r="AR164" s="5"/>
      <c r="AY164" s="1" t="s">
        <v>58</v>
      </c>
      <c r="AZ164" s="2">
        <v>37305</v>
      </c>
      <c r="BB164" s="2">
        <v>38140</v>
      </c>
      <c r="BD164" s="1" t="s">
        <v>91</v>
      </c>
      <c r="BE164" s="1" t="s">
        <v>361</v>
      </c>
      <c r="BF164" s="1" t="s">
        <v>93</v>
      </c>
      <c r="BI164" s="1" t="s">
        <v>143</v>
      </c>
      <c r="BJ164" s="1" t="s">
        <v>62</v>
      </c>
      <c r="BK164" s="1" t="s">
        <v>401</v>
      </c>
      <c r="BL164" s="1">
        <v>300</v>
      </c>
      <c r="BM164" s="1">
        <v>300</v>
      </c>
      <c r="BN164" s="1" t="s">
        <v>64</v>
      </c>
      <c r="BO164" s="1" t="s">
        <v>172</v>
      </c>
      <c r="BP164" s="1" t="s">
        <v>65</v>
      </c>
      <c r="BQ164" s="2">
        <v>39234</v>
      </c>
      <c r="BR164" s="1">
        <v>0</v>
      </c>
      <c r="BS164" s="1">
        <v>0</v>
      </c>
      <c r="BT164" s="1">
        <v>0</v>
      </c>
      <c r="BU164" s="1">
        <v>0</v>
      </c>
    </row>
    <row r="165" spans="4:73" hidden="1" x14ac:dyDescent="0.25">
      <c r="D165" s="4"/>
      <c r="E165" s="5">
        <f t="shared" si="27"/>
        <v>0</v>
      </c>
      <c r="F165" s="5">
        <f t="shared" si="28"/>
        <v>0</v>
      </c>
      <c r="G165" s="5" t="str">
        <f t="shared" si="29"/>
        <v>Withdrawn</v>
      </c>
      <c r="H165" s="6" t="str">
        <f t="shared" si="30"/>
        <v>Withdrawn</v>
      </c>
      <c r="I165" s="1" t="s">
        <v>402</v>
      </c>
      <c r="O165" s="1" t="str">
        <f t="shared" si="31"/>
        <v>ERIS</v>
      </c>
      <c r="Q165" s="1">
        <f t="shared" si="32"/>
        <v>725</v>
      </c>
      <c r="S165" s="1">
        <f t="shared" si="33"/>
        <v>0</v>
      </c>
      <c r="T165" s="1" t="str">
        <f t="shared" si="34"/>
        <v>Fond du Lac County</v>
      </c>
      <c r="U165" s="1" t="str">
        <f t="shared" si="35"/>
        <v>WI</v>
      </c>
      <c r="AA165" s="1"/>
      <c r="AB165" s="1"/>
      <c r="AI165" s="5"/>
      <c r="AJ165" s="5"/>
      <c r="AK165" s="5"/>
      <c r="AL165" s="5"/>
      <c r="AM165" s="5"/>
      <c r="AN165" s="5"/>
      <c r="AO165" s="5"/>
      <c r="AP165" s="5"/>
      <c r="AQ165" s="5"/>
      <c r="AR165" s="5"/>
      <c r="AY165" s="1" t="s">
        <v>73</v>
      </c>
      <c r="AZ165" s="2">
        <v>36749</v>
      </c>
      <c r="BA165" s="2">
        <v>37999</v>
      </c>
      <c r="BB165" s="2">
        <v>37999</v>
      </c>
      <c r="BD165" s="1" t="s">
        <v>74</v>
      </c>
      <c r="BE165" s="1" t="s">
        <v>403</v>
      </c>
      <c r="BF165" s="1" t="s">
        <v>76</v>
      </c>
      <c r="BI165" s="1" t="s">
        <v>77</v>
      </c>
      <c r="BJ165" s="1" t="s">
        <v>62</v>
      </c>
      <c r="BK165" s="1" t="s">
        <v>78</v>
      </c>
      <c r="BL165" s="1">
        <v>725</v>
      </c>
      <c r="BM165" s="1">
        <v>725</v>
      </c>
      <c r="BP165" s="1" t="s">
        <v>73</v>
      </c>
      <c r="BQ165" s="2">
        <v>38869</v>
      </c>
      <c r="BR165" s="1">
        <v>0</v>
      </c>
      <c r="BS165" s="1">
        <v>0</v>
      </c>
      <c r="BT165" s="1">
        <v>0</v>
      </c>
      <c r="BU165" s="1">
        <v>0</v>
      </c>
    </row>
    <row r="166" spans="4:73" hidden="1" x14ac:dyDescent="0.25">
      <c r="D166" s="4"/>
      <c r="E166" s="5">
        <f t="shared" si="27"/>
        <v>0</v>
      </c>
      <c r="F166" s="5">
        <f t="shared" si="28"/>
        <v>0</v>
      </c>
      <c r="G166" s="5" t="str">
        <f t="shared" si="29"/>
        <v>Withdrawn</v>
      </c>
      <c r="H166" s="6" t="str">
        <f t="shared" si="30"/>
        <v>Not Started</v>
      </c>
      <c r="I166" s="1" t="s">
        <v>404</v>
      </c>
      <c r="O166" s="1" t="str">
        <f t="shared" si="31"/>
        <v>ERIS</v>
      </c>
      <c r="Q166" s="1">
        <f t="shared" si="32"/>
        <v>20</v>
      </c>
      <c r="S166" s="1" t="str">
        <f t="shared" si="33"/>
        <v>Wind</v>
      </c>
      <c r="T166" s="1" t="str">
        <f t="shared" si="34"/>
        <v>Sibley County</v>
      </c>
      <c r="U166" s="1" t="str">
        <f t="shared" si="35"/>
        <v>MN</v>
      </c>
      <c r="AA166" s="1"/>
      <c r="AB166" s="1"/>
      <c r="AI166" s="5"/>
      <c r="AJ166" s="5"/>
      <c r="AK166" s="5"/>
      <c r="AL166" s="5"/>
      <c r="AM166" s="5"/>
      <c r="AN166" s="5"/>
      <c r="AO166" s="5"/>
      <c r="AP166" s="5"/>
      <c r="AQ166" s="5"/>
      <c r="AR166" s="5"/>
      <c r="AY166" s="1" t="s">
        <v>73</v>
      </c>
      <c r="AZ166" s="2">
        <v>37837</v>
      </c>
      <c r="BA166" s="2">
        <v>38027</v>
      </c>
      <c r="BB166" s="2">
        <v>38027</v>
      </c>
      <c r="BD166" s="1" t="s">
        <v>91</v>
      </c>
      <c r="BE166" s="1" t="s">
        <v>405</v>
      </c>
      <c r="BF166" s="1" t="s">
        <v>93</v>
      </c>
      <c r="BJ166" s="1" t="s">
        <v>62</v>
      </c>
      <c r="BK166" s="1" t="s">
        <v>78</v>
      </c>
      <c r="BL166" s="1">
        <v>20</v>
      </c>
      <c r="BM166" s="1">
        <v>20</v>
      </c>
      <c r="BN166" s="1" t="s">
        <v>97</v>
      </c>
      <c r="BO166" s="1" t="s">
        <v>98</v>
      </c>
      <c r="BP166" s="1" t="s">
        <v>84</v>
      </c>
      <c r="BQ166" s="2">
        <v>39355</v>
      </c>
      <c r="BR166" s="1">
        <v>0</v>
      </c>
      <c r="BS166" s="1">
        <v>0</v>
      </c>
      <c r="BT166" s="1">
        <v>0</v>
      </c>
      <c r="BU166" s="1">
        <v>0</v>
      </c>
    </row>
    <row r="167" spans="4:73" hidden="1" x14ac:dyDescent="0.25">
      <c r="D167" s="4"/>
      <c r="E167" s="5" t="str">
        <f t="shared" si="27"/>
        <v>G176</v>
      </c>
      <c r="F167" s="5" t="str">
        <f t="shared" si="28"/>
        <v>G176</v>
      </c>
      <c r="G167" s="5" t="str">
        <f t="shared" si="29"/>
        <v>Done</v>
      </c>
      <c r="H167" s="6" t="str">
        <f t="shared" si="30"/>
        <v>In Service</v>
      </c>
      <c r="I167" s="1" t="s">
        <v>406</v>
      </c>
      <c r="O167" s="1" t="str">
        <f t="shared" si="31"/>
        <v>NRIS</v>
      </c>
      <c r="Q167" s="1">
        <f t="shared" si="32"/>
        <v>100</v>
      </c>
      <c r="S167" s="1" t="str">
        <f t="shared" si="33"/>
        <v>Wind</v>
      </c>
      <c r="T167" s="1" t="str">
        <f t="shared" si="34"/>
        <v>Lincoln County</v>
      </c>
      <c r="U167" s="1" t="str">
        <f t="shared" si="35"/>
        <v>MN</v>
      </c>
      <c r="AA167" s="1"/>
      <c r="AB167" s="1"/>
      <c r="AI167" s="5"/>
      <c r="AJ167" s="5"/>
      <c r="AK167" s="5"/>
      <c r="AL167" s="5"/>
      <c r="AM167" s="5"/>
      <c r="AN167" s="5"/>
      <c r="AO167" s="5"/>
      <c r="AP167" s="5"/>
      <c r="AQ167" s="5"/>
      <c r="AR167" s="5"/>
      <c r="AY167" s="1" t="s">
        <v>58</v>
      </c>
      <c r="AZ167" s="2">
        <v>37319</v>
      </c>
      <c r="BB167" s="2">
        <v>38750</v>
      </c>
      <c r="BC167" s="2">
        <v>39356</v>
      </c>
      <c r="BD167" s="1" t="s">
        <v>91</v>
      </c>
      <c r="BE167" s="1" t="s">
        <v>92</v>
      </c>
      <c r="BF167" s="1" t="s">
        <v>93</v>
      </c>
      <c r="BG167" s="1" t="s">
        <v>406</v>
      </c>
      <c r="BH167" s="1" t="s">
        <v>406</v>
      </c>
      <c r="BI167" s="1" t="s">
        <v>77</v>
      </c>
      <c r="BJ167" s="1" t="s">
        <v>126</v>
      </c>
      <c r="BK167" s="1" t="s">
        <v>407</v>
      </c>
      <c r="BL167" s="1">
        <v>100</v>
      </c>
      <c r="BM167" s="1">
        <v>100</v>
      </c>
      <c r="BN167" s="1" t="s">
        <v>97</v>
      </c>
      <c r="BO167" s="1" t="s">
        <v>98</v>
      </c>
      <c r="BP167" s="1" t="s">
        <v>65</v>
      </c>
      <c r="BQ167" s="2">
        <v>38674</v>
      </c>
      <c r="BR167" s="1">
        <v>0</v>
      </c>
      <c r="BS167" s="1">
        <v>0</v>
      </c>
      <c r="BT167" s="1">
        <v>0</v>
      </c>
      <c r="BU167" s="1">
        <v>0</v>
      </c>
    </row>
    <row r="168" spans="4:73" hidden="1" x14ac:dyDescent="0.25">
      <c r="D168" s="4"/>
      <c r="E168" s="5">
        <f t="shared" si="27"/>
        <v>0</v>
      </c>
      <c r="F168" s="5">
        <f t="shared" si="28"/>
        <v>0</v>
      </c>
      <c r="G168" s="5" t="str">
        <f t="shared" si="29"/>
        <v>Done</v>
      </c>
      <c r="H168" s="6" t="str">
        <f t="shared" si="30"/>
        <v>Not Started</v>
      </c>
      <c r="I168" s="1" t="s">
        <v>408</v>
      </c>
      <c r="O168" s="1" t="str">
        <f t="shared" si="31"/>
        <v>ERIS</v>
      </c>
      <c r="Q168" s="1">
        <f t="shared" si="32"/>
        <v>5</v>
      </c>
      <c r="S168" s="1">
        <f t="shared" si="33"/>
        <v>0</v>
      </c>
      <c r="T168" s="1" t="str">
        <f t="shared" si="34"/>
        <v>Lyon County</v>
      </c>
      <c r="U168" s="1" t="str">
        <f t="shared" si="35"/>
        <v>MN</v>
      </c>
      <c r="AA168" s="1"/>
      <c r="AB168" s="1"/>
      <c r="AI168" s="5"/>
      <c r="AJ168" s="5"/>
      <c r="AK168" s="5"/>
      <c r="AL168" s="5"/>
      <c r="AM168" s="5"/>
      <c r="AN168" s="5"/>
      <c r="AO168" s="5"/>
      <c r="AP168" s="5"/>
      <c r="AQ168" s="5"/>
      <c r="AR168" s="5"/>
      <c r="AY168" s="1" t="s">
        <v>58</v>
      </c>
      <c r="AZ168" s="2">
        <v>37319</v>
      </c>
      <c r="BB168" s="2">
        <v>37417</v>
      </c>
      <c r="BD168" s="1" t="s">
        <v>91</v>
      </c>
      <c r="BE168" s="1" t="s">
        <v>409</v>
      </c>
      <c r="BF168" s="1" t="s">
        <v>93</v>
      </c>
      <c r="BJ168" s="1" t="s">
        <v>62</v>
      </c>
      <c r="BK168" s="1" t="s">
        <v>78</v>
      </c>
      <c r="BL168" s="1">
        <v>5</v>
      </c>
      <c r="BM168" s="1">
        <v>5</v>
      </c>
      <c r="BP168" s="1" t="s">
        <v>84</v>
      </c>
      <c r="BQ168" s="2">
        <v>38139</v>
      </c>
      <c r="BR168" s="1">
        <v>0</v>
      </c>
      <c r="BS168" s="1">
        <v>0</v>
      </c>
      <c r="BT168" s="1">
        <v>0</v>
      </c>
      <c r="BU168" s="1">
        <v>0</v>
      </c>
    </row>
    <row r="169" spans="4:73" hidden="1" x14ac:dyDescent="0.25">
      <c r="D169" s="4"/>
      <c r="E169" s="5">
        <f t="shared" si="27"/>
        <v>0</v>
      </c>
      <c r="F169" s="5">
        <f t="shared" si="28"/>
        <v>0</v>
      </c>
      <c r="G169" s="5" t="str">
        <f t="shared" si="29"/>
        <v>Withdrawn</v>
      </c>
      <c r="H169" s="6" t="str">
        <f t="shared" si="30"/>
        <v>Not Started</v>
      </c>
      <c r="I169" s="1" t="s">
        <v>410</v>
      </c>
      <c r="O169" s="1" t="str">
        <f t="shared" si="31"/>
        <v>ERIS</v>
      </c>
      <c r="Q169" s="1">
        <f t="shared" si="32"/>
        <v>100</v>
      </c>
      <c r="S169" s="1" t="str">
        <f t="shared" si="33"/>
        <v>Wind</v>
      </c>
      <c r="T169" s="1" t="str">
        <f t="shared" si="34"/>
        <v>Rock County</v>
      </c>
      <c r="U169" s="1" t="str">
        <f t="shared" si="35"/>
        <v>WI</v>
      </c>
      <c r="AA169" s="1"/>
      <c r="AB169" s="1"/>
      <c r="AI169" s="5"/>
      <c r="AJ169" s="5"/>
      <c r="AK169" s="5"/>
      <c r="AL169" s="5"/>
      <c r="AM169" s="5"/>
      <c r="AN169" s="5"/>
      <c r="AO169" s="5"/>
      <c r="AP169" s="5"/>
      <c r="AQ169" s="5"/>
      <c r="AR169" s="5"/>
      <c r="AY169" s="1" t="s">
        <v>73</v>
      </c>
      <c r="AZ169" s="2">
        <v>37945</v>
      </c>
      <c r="BA169" s="2">
        <v>38034</v>
      </c>
      <c r="BB169" s="2">
        <v>38034</v>
      </c>
      <c r="BD169" s="1" t="s">
        <v>74</v>
      </c>
      <c r="BE169" s="1" t="s">
        <v>158</v>
      </c>
      <c r="BF169" s="1" t="s">
        <v>76</v>
      </c>
      <c r="BJ169" s="1" t="s">
        <v>62</v>
      </c>
      <c r="BK169" s="1" t="s">
        <v>78</v>
      </c>
      <c r="BL169" s="1">
        <v>100</v>
      </c>
      <c r="BM169" s="1">
        <v>100</v>
      </c>
      <c r="BN169" s="1" t="s">
        <v>97</v>
      </c>
      <c r="BO169" s="1" t="s">
        <v>98</v>
      </c>
      <c r="BP169" s="1" t="s">
        <v>84</v>
      </c>
      <c r="BQ169" s="2">
        <v>38078</v>
      </c>
      <c r="BR169" s="1">
        <v>0</v>
      </c>
      <c r="BS169" s="1">
        <v>0</v>
      </c>
      <c r="BT169" s="1">
        <v>0</v>
      </c>
      <c r="BU169" s="1">
        <v>0</v>
      </c>
    </row>
    <row r="170" spans="4:73" hidden="1" x14ac:dyDescent="0.25">
      <c r="D170" s="4"/>
      <c r="E170" s="5">
        <f t="shared" si="27"/>
        <v>0</v>
      </c>
      <c r="F170" s="5">
        <f t="shared" si="28"/>
        <v>0</v>
      </c>
      <c r="G170" s="5" t="str">
        <f t="shared" si="29"/>
        <v>Withdrawn</v>
      </c>
      <c r="H170" s="6" t="str">
        <f t="shared" si="30"/>
        <v>Not Started</v>
      </c>
      <c r="I170" s="1" t="s">
        <v>411</v>
      </c>
      <c r="O170" s="1" t="str">
        <f t="shared" si="31"/>
        <v>ERIS</v>
      </c>
      <c r="Q170" s="1">
        <f t="shared" si="32"/>
        <v>100</v>
      </c>
      <c r="S170" s="1" t="str">
        <f t="shared" si="33"/>
        <v>Wind</v>
      </c>
      <c r="T170" s="1" t="str">
        <f t="shared" si="34"/>
        <v>Walworth County</v>
      </c>
      <c r="U170" s="1" t="str">
        <f t="shared" si="35"/>
        <v>WI</v>
      </c>
      <c r="AA170" s="1"/>
      <c r="AB170" s="1"/>
      <c r="AI170" s="5"/>
      <c r="AJ170" s="5"/>
      <c r="AK170" s="5"/>
      <c r="AL170" s="5"/>
      <c r="AM170" s="5"/>
      <c r="AN170" s="5"/>
      <c r="AO170" s="5"/>
      <c r="AP170" s="5"/>
      <c r="AQ170" s="5"/>
      <c r="AR170" s="5"/>
      <c r="AY170" s="1" t="s">
        <v>73</v>
      </c>
      <c r="AZ170" s="2">
        <v>37945</v>
      </c>
      <c r="BA170" s="2">
        <v>38034</v>
      </c>
      <c r="BB170" s="2">
        <v>38034</v>
      </c>
      <c r="BD170" s="1" t="s">
        <v>74</v>
      </c>
      <c r="BE170" s="1" t="s">
        <v>331</v>
      </c>
      <c r="BF170" s="1" t="s">
        <v>76</v>
      </c>
      <c r="BJ170" s="1" t="s">
        <v>62</v>
      </c>
      <c r="BK170" s="1" t="s">
        <v>78</v>
      </c>
      <c r="BL170" s="1">
        <v>100</v>
      </c>
      <c r="BM170" s="1">
        <v>100</v>
      </c>
      <c r="BN170" s="1" t="s">
        <v>97</v>
      </c>
      <c r="BO170" s="1" t="s">
        <v>98</v>
      </c>
      <c r="BP170" s="1" t="s">
        <v>84</v>
      </c>
      <c r="BQ170" s="2">
        <v>38657</v>
      </c>
      <c r="BR170" s="1">
        <v>0</v>
      </c>
      <c r="BS170" s="1">
        <v>0</v>
      </c>
      <c r="BT170" s="1">
        <v>0</v>
      </c>
      <c r="BU170" s="1">
        <v>0</v>
      </c>
    </row>
    <row r="171" spans="4:73" hidden="1" x14ac:dyDescent="0.25">
      <c r="D171" s="4"/>
      <c r="E171" s="5">
        <f t="shared" si="27"/>
        <v>0</v>
      </c>
      <c r="F171" s="5">
        <f t="shared" si="28"/>
        <v>0</v>
      </c>
      <c r="G171" s="5" t="str">
        <f t="shared" si="29"/>
        <v>Withdrawn</v>
      </c>
      <c r="H171" s="6" t="str">
        <f t="shared" si="30"/>
        <v>Not Started</v>
      </c>
      <c r="I171" s="1" t="s">
        <v>412</v>
      </c>
      <c r="O171" s="1" t="str">
        <f t="shared" si="31"/>
        <v>ERIS</v>
      </c>
      <c r="Q171" s="1">
        <f t="shared" si="32"/>
        <v>80</v>
      </c>
      <c r="S171" s="1">
        <f t="shared" si="33"/>
        <v>0</v>
      </c>
      <c r="T171" s="1" t="str">
        <f t="shared" si="34"/>
        <v>Palo Alto County</v>
      </c>
      <c r="U171" s="1" t="str">
        <f t="shared" si="35"/>
        <v>IA</v>
      </c>
      <c r="AA171" s="1"/>
      <c r="AB171" s="1"/>
      <c r="AI171" s="5"/>
      <c r="AJ171" s="5"/>
      <c r="AK171" s="5"/>
      <c r="AL171" s="5"/>
      <c r="AM171" s="5"/>
      <c r="AN171" s="5"/>
      <c r="AO171" s="5"/>
      <c r="AP171" s="5"/>
      <c r="AQ171" s="5"/>
      <c r="AR171" s="5"/>
      <c r="AY171" s="1" t="s">
        <v>73</v>
      </c>
      <c r="AZ171" s="2">
        <v>37707</v>
      </c>
      <c r="BA171" s="2">
        <v>38051</v>
      </c>
      <c r="BB171" s="2">
        <v>38051</v>
      </c>
      <c r="BD171" s="1" t="s">
        <v>413</v>
      </c>
      <c r="BE171" s="1" t="s">
        <v>414</v>
      </c>
      <c r="BF171" s="1" t="s">
        <v>89</v>
      </c>
      <c r="BJ171" s="1" t="s">
        <v>62</v>
      </c>
      <c r="BK171" s="1" t="s">
        <v>78</v>
      </c>
      <c r="BL171" s="1">
        <v>80</v>
      </c>
      <c r="BM171" s="1">
        <v>80</v>
      </c>
      <c r="BP171" s="1" t="s">
        <v>84</v>
      </c>
      <c r="BQ171" s="2">
        <v>38322</v>
      </c>
      <c r="BR171" s="1">
        <v>0</v>
      </c>
      <c r="BS171" s="1">
        <v>0</v>
      </c>
      <c r="BT171" s="1">
        <v>0</v>
      </c>
      <c r="BU171" s="1">
        <v>0</v>
      </c>
    </row>
    <row r="172" spans="4:73" hidden="1" x14ac:dyDescent="0.25">
      <c r="D172" s="4"/>
      <c r="E172" s="5">
        <f t="shared" si="27"/>
        <v>0</v>
      </c>
      <c r="F172" s="5">
        <f t="shared" si="28"/>
        <v>0</v>
      </c>
      <c r="G172" s="5" t="str">
        <f t="shared" si="29"/>
        <v>Withdrawn</v>
      </c>
      <c r="H172" s="6" t="str">
        <f t="shared" si="30"/>
        <v>Not Started</v>
      </c>
      <c r="I172" s="1" t="s">
        <v>415</v>
      </c>
      <c r="O172" s="1" t="str">
        <f t="shared" si="31"/>
        <v>ERIS</v>
      </c>
      <c r="Q172" s="1">
        <f t="shared" si="32"/>
        <v>200</v>
      </c>
      <c r="S172" s="1" t="str">
        <f t="shared" si="33"/>
        <v>Wind</v>
      </c>
      <c r="T172" s="1" t="str">
        <f t="shared" si="34"/>
        <v>St. Louis County</v>
      </c>
      <c r="U172" s="1" t="str">
        <f t="shared" si="35"/>
        <v>MN</v>
      </c>
      <c r="AA172" s="1"/>
      <c r="AB172" s="1"/>
      <c r="AI172" s="5"/>
      <c r="AJ172" s="5"/>
      <c r="AK172" s="5"/>
      <c r="AL172" s="5"/>
      <c r="AM172" s="5"/>
      <c r="AN172" s="5"/>
      <c r="AO172" s="5"/>
      <c r="AP172" s="5"/>
      <c r="AQ172" s="5"/>
      <c r="AR172" s="5"/>
      <c r="AY172" s="1" t="s">
        <v>73</v>
      </c>
      <c r="AZ172" s="2">
        <v>37943</v>
      </c>
      <c r="BA172" s="2">
        <v>38051</v>
      </c>
      <c r="BB172" s="2">
        <v>38051</v>
      </c>
      <c r="BD172" s="1" t="s">
        <v>315</v>
      </c>
      <c r="BE172" s="1" t="s">
        <v>416</v>
      </c>
      <c r="BF172" s="1" t="s">
        <v>93</v>
      </c>
      <c r="BJ172" s="1" t="s">
        <v>62</v>
      </c>
      <c r="BK172" s="1" t="s">
        <v>78</v>
      </c>
      <c r="BL172" s="1">
        <v>200</v>
      </c>
      <c r="BM172" s="1">
        <v>200</v>
      </c>
      <c r="BN172" s="1" t="s">
        <v>97</v>
      </c>
      <c r="BO172" s="1" t="s">
        <v>98</v>
      </c>
      <c r="BP172" s="1" t="s">
        <v>84</v>
      </c>
      <c r="BQ172" s="2">
        <v>38292</v>
      </c>
      <c r="BR172" s="1">
        <v>0</v>
      </c>
      <c r="BS172" s="1">
        <v>0</v>
      </c>
      <c r="BT172" s="1">
        <v>0</v>
      </c>
      <c r="BU172" s="1">
        <v>0</v>
      </c>
    </row>
    <row r="173" spans="4:73" hidden="1" x14ac:dyDescent="0.25">
      <c r="D173" s="4"/>
      <c r="E173" s="5">
        <f t="shared" si="27"/>
        <v>0</v>
      </c>
      <c r="F173" s="5">
        <f t="shared" si="28"/>
        <v>0</v>
      </c>
      <c r="G173" s="5" t="str">
        <f t="shared" si="29"/>
        <v>Withdrawn</v>
      </c>
      <c r="H173" s="6" t="str">
        <f t="shared" si="30"/>
        <v>Not Started</v>
      </c>
      <c r="I173" s="1" t="s">
        <v>417</v>
      </c>
      <c r="O173" s="1" t="str">
        <f t="shared" si="31"/>
        <v>ERIS</v>
      </c>
      <c r="Q173" s="1">
        <f t="shared" si="32"/>
        <v>200</v>
      </c>
      <c r="S173" s="1" t="str">
        <f t="shared" si="33"/>
        <v>Wind</v>
      </c>
      <c r="T173" s="1" t="str">
        <f t="shared" si="34"/>
        <v>Worth County</v>
      </c>
      <c r="U173" s="1" t="str">
        <f t="shared" si="35"/>
        <v>IA</v>
      </c>
      <c r="AA173" s="1"/>
      <c r="AB173" s="1"/>
      <c r="AI173" s="5"/>
      <c r="AJ173" s="5"/>
      <c r="AK173" s="5"/>
      <c r="AL173" s="5"/>
      <c r="AM173" s="5"/>
      <c r="AN173" s="5"/>
      <c r="AO173" s="5"/>
      <c r="AP173" s="5"/>
      <c r="AQ173" s="5"/>
      <c r="AR173" s="5"/>
      <c r="AY173" s="1" t="s">
        <v>73</v>
      </c>
      <c r="AZ173" s="2">
        <v>37722</v>
      </c>
      <c r="BA173" s="2">
        <v>38063</v>
      </c>
      <c r="BB173" s="2">
        <v>38063</v>
      </c>
      <c r="BD173" s="1" t="s">
        <v>87</v>
      </c>
      <c r="BE173" s="1" t="s">
        <v>181</v>
      </c>
      <c r="BF173" s="1" t="s">
        <v>89</v>
      </c>
      <c r="BI173" s="1" t="s">
        <v>143</v>
      </c>
      <c r="BJ173" s="1" t="s">
        <v>62</v>
      </c>
      <c r="BK173" s="1" t="s">
        <v>418</v>
      </c>
      <c r="BL173" s="1">
        <v>200</v>
      </c>
      <c r="BM173" s="1">
        <v>200</v>
      </c>
      <c r="BN173" s="1" t="s">
        <v>97</v>
      </c>
      <c r="BO173" s="1" t="s">
        <v>98</v>
      </c>
      <c r="BP173" s="1" t="s">
        <v>84</v>
      </c>
      <c r="BQ173" s="2">
        <v>39052</v>
      </c>
      <c r="BR173" s="1">
        <v>0</v>
      </c>
      <c r="BS173" s="1">
        <v>0</v>
      </c>
      <c r="BT173" s="1">
        <v>0</v>
      </c>
      <c r="BU173" s="1">
        <v>0</v>
      </c>
    </row>
    <row r="174" spans="4:73" hidden="1" x14ac:dyDescent="0.25">
      <c r="D174" s="4"/>
      <c r="E174" s="5">
        <f t="shared" si="27"/>
        <v>0</v>
      </c>
      <c r="F174" s="5">
        <f t="shared" si="28"/>
        <v>0</v>
      </c>
      <c r="G174" s="5" t="str">
        <f t="shared" si="29"/>
        <v>Withdrawn</v>
      </c>
      <c r="H174" s="6" t="str">
        <f t="shared" si="30"/>
        <v>Not Started</v>
      </c>
      <c r="I174" s="1" t="s">
        <v>419</v>
      </c>
      <c r="O174" s="1" t="str">
        <f t="shared" si="31"/>
        <v>ERIS</v>
      </c>
      <c r="Q174" s="1">
        <f t="shared" si="32"/>
        <v>80</v>
      </c>
      <c r="S174" s="1">
        <f t="shared" si="33"/>
        <v>0</v>
      </c>
      <c r="T174" s="1" t="str">
        <f t="shared" si="34"/>
        <v>Deuel County</v>
      </c>
      <c r="U174" s="1" t="str">
        <f t="shared" si="35"/>
        <v>SD</v>
      </c>
      <c r="AA174" s="1"/>
      <c r="AB174" s="1"/>
      <c r="AI174" s="5"/>
      <c r="AJ174" s="5"/>
      <c r="AK174" s="5"/>
      <c r="AL174" s="5"/>
      <c r="AM174" s="5"/>
      <c r="AN174" s="5"/>
      <c r="AO174" s="5"/>
      <c r="AP174" s="5"/>
      <c r="AQ174" s="5"/>
      <c r="AR174" s="5"/>
      <c r="AY174" s="1" t="s">
        <v>73</v>
      </c>
      <c r="AZ174" s="2">
        <v>38028</v>
      </c>
      <c r="BA174" s="2">
        <v>38063</v>
      </c>
      <c r="BB174" s="2">
        <v>38063</v>
      </c>
      <c r="BD174" s="1" t="s">
        <v>203</v>
      </c>
      <c r="BE174" s="1" t="s">
        <v>263</v>
      </c>
      <c r="BF174" s="1" t="s">
        <v>205</v>
      </c>
      <c r="BJ174" s="1" t="s">
        <v>62</v>
      </c>
      <c r="BK174" s="1" t="s">
        <v>78</v>
      </c>
      <c r="BL174" s="1">
        <v>80</v>
      </c>
      <c r="BM174" s="1">
        <v>80</v>
      </c>
      <c r="BP174" s="1" t="s">
        <v>84</v>
      </c>
      <c r="BQ174" s="2">
        <v>38534</v>
      </c>
      <c r="BR174" s="1">
        <v>0</v>
      </c>
      <c r="BS174" s="1">
        <v>0</v>
      </c>
      <c r="BT174" s="1">
        <v>0</v>
      </c>
      <c r="BU174" s="1">
        <v>0</v>
      </c>
    </row>
    <row r="175" spans="4:73" hidden="1" x14ac:dyDescent="0.25">
      <c r="D175" s="4"/>
      <c r="E175" s="5">
        <f t="shared" si="27"/>
        <v>0</v>
      </c>
      <c r="F175" s="5">
        <f t="shared" si="28"/>
        <v>0</v>
      </c>
      <c r="G175" s="5" t="str">
        <f t="shared" si="29"/>
        <v>Withdrawn</v>
      </c>
      <c r="H175" s="6" t="str">
        <f t="shared" si="30"/>
        <v>Not Started</v>
      </c>
      <c r="I175" s="1" t="s">
        <v>420</v>
      </c>
      <c r="O175" s="1" t="str">
        <f t="shared" si="31"/>
        <v>ERIS</v>
      </c>
      <c r="Q175" s="1">
        <f t="shared" si="32"/>
        <v>55</v>
      </c>
      <c r="S175" s="1" t="str">
        <f t="shared" si="33"/>
        <v>Gas</v>
      </c>
      <c r="T175" s="1" t="str">
        <f t="shared" si="34"/>
        <v>Waseca County</v>
      </c>
      <c r="U175" s="1" t="str">
        <f t="shared" si="35"/>
        <v>MN</v>
      </c>
      <c r="AA175" s="1"/>
      <c r="AB175" s="1"/>
      <c r="AI175" s="5"/>
      <c r="AJ175" s="5"/>
      <c r="AK175" s="5"/>
      <c r="AL175" s="5"/>
      <c r="AM175" s="5"/>
      <c r="AN175" s="5"/>
      <c r="AO175" s="5"/>
      <c r="AP175" s="5"/>
      <c r="AQ175" s="5"/>
      <c r="AR175" s="5"/>
      <c r="AY175" s="1" t="s">
        <v>73</v>
      </c>
      <c r="AZ175" s="2">
        <v>37728</v>
      </c>
      <c r="BA175" s="2">
        <v>38072</v>
      </c>
      <c r="BB175" s="2">
        <v>38072</v>
      </c>
      <c r="BD175" s="1" t="s">
        <v>91</v>
      </c>
      <c r="BE175" s="1" t="s">
        <v>421</v>
      </c>
      <c r="BF175" s="1" t="s">
        <v>93</v>
      </c>
      <c r="BJ175" s="1" t="s">
        <v>62</v>
      </c>
      <c r="BK175" s="1" t="s">
        <v>78</v>
      </c>
      <c r="BL175" s="1">
        <v>55</v>
      </c>
      <c r="BM175" s="1">
        <v>55</v>
      </c>
      <c r="BN175" s="1" t="s">
        <v>64</v>
      </c>
      <c r="BP175" s="1" t="s">
        <v>84</v>
      </c>
      <c r="BQ175" s="2">
        <v>38687</v>
      </c>
      <c r="BR175" s="1">
        <v>0</v>
      </c>
      <c r="BS175" s="1">
        <v>0</v>
      </c>
      <c r="BT175" s="1">
        <v>0</v>
      </c>
      <c r="BU175" s="1">
        <v>0</v>
      </c>
    </row>
    <row r="176" spans="4:73" hidden="1" x14ac:dyDescent="0.25">
      <c r="D176" s="4"/>
      <c r="E176" s="5" t="str">
        <f t="shared" si="27"/>
        <v>G185</v>
      </c>
      <c r="F176" s="5" t="str">
        <f t="shared" si="28"/>
        <v>G185</v>
      </c>
      <c r="G176" s="5" t="str">
        <f t="shared" si="29"/>
        <v>Done</v>
      </c>
      <c r="H176" s="6" t="str">
        <f t="shared" si="30"/>
        <v>In Service</v>
      </c>
      <c r="I176" s="1" t="s">
        <v>422</v>
      </c>
      <c r="O176" s="1" t="str">
        <f t="shared" si="31"/>
        <v>NRIS</v>
      </c>
      <c r="Q176" s="1">
        <f t="shared" si="32"/>
        <v>4</v>
      </c>
      <c r="S176" s="1" t="str">
        <f t="shared" si="33"/>
        <v>Wind</v>
      </c>
      <c r="T176" s="1" t="str">
        <f t="shared" si="34"/>
        <v>Pipestone County</v>
      </c>
      <c r="U176" s="1" t="str">
        <f t="shared" si="35"/>
        <v>MN</v>
      </c>
      <c r="AA176" s="1"/>
      <c r="AB176" s="1"/>
      <c r="AI176" s="5"/>
      <c r="AJ176" s="5"/>
      <c r="AK176" s="5"/>
      <c r="AL176" s="5"/>
      <c r="AM176" s="5"/>
      <c r="AN176" s="5"/>
      <c r="AO176" s="5"/>
      <c r="AP176" s="5"/>
      <c r="AQ176" s="5"/>
      <c r="AR176" s="5"/>
      <c r="AY176" s="1" t="s">
        <v>58</v>
      </c>
      <c r="AZ176" s="2">
        <v>37336</v>
      </c>
      <c r="BB176" s="2">
        <v>38390</v>
      </c>
      <c r="BC176" s="2">
        <v>39994</v>
      </c>
      <c r="BD176" s="1" t="s">
        <v>91</v>
      </c>
      <c r="BE176" s="1" t="s">
        <v>169</v>
      </c>
      <c r="BF176" s="1" t="s">
        <v>93</v>
      </c>
      <c r="BG176" s="1" t="s">
        <v>422</v>
      </c>
      <c r="BH176" s="1" t="s">
        <v>422</v>
      </c>
      <c r="BI176" s="1" t="s">
        <v>77</v>
      </c>
      <c r="BJ176" s="1" t="s">
        <v>126</v>
      </c>
      <c r="BK176" s="1" t="s">
        <v>423</v>
      </c>
      <c r="BL176" s="1">
        <v>4</v>
      </c>
      <c r="BM176" s="1">
        <v>4</v>
      </c>
      <c r="BN176" s="1" t="s">
        <v>97</v>
      </c>
      <c r="BO176" s="1" t="s">
        <v>98</v>
      </c>
      <c r="BP176" s="1" t="s">
        <v>65</v>
      </c>
      <c r="BQ176" s="2">
        <v>38078</v>
      </c>
      <c r="BR176" s="1">
        <v>0</v>
      </c>
      <c r="BS176" s="1">
        <v>0</v>
      </c>
      <c r="BT176" s="1">
        <v>0</v>
      </c>
      <c r="BU176" s="1">
        <v>0</v>
      </c>
    </row>
    <row r="177" spans="4:73" hidden="1" x14ac:dyDescent="0.25">
      <c r="D177" s="4"/>
      <c r="E177" s="5">
        <f t="shared" si="27"/>
        <v>0</v>
      </c>
      <c r="F177" s="5">
        <f t="shared" si="28"/>
        <v>0</v>
      </c>
      <c r="G177" s="5" t="str">
        <f t="shared" si="29"/>
        <v>Done</v>
      </c>
      <c r="H177" s="6" t="str">
        <f t="shared" si="30"/>
        <v>In Service</v>
      </c>
      <c r="I177" s="1" t="s">
        <v>424</v>
      </c>
      <c r="O177" s="1" t="str">
        <f t="shared" si="31"/>
        <v>ERIS</v>
      </c>
      <c r="Q177" s="1">
        <f t="shared" si="32"/>
        <v>600</v>
      </c>
      <c r="S177" s="1" t="str">
        <f t="shared" si="33"/>
        <v>Combined Cycle</v>
      </c>
      <c r="T177" s="1" t="str">
        <f t="shared" si="34"/>
        <v>Cerro Gordo County</v>
      </c>
      <c r="U177" s="1" t="str">
        <f t="shared" si="35"/>
        <v>IA</v>
      </c>
      <c r="AA177" s="1"/>
      <c r="AB177" s="1"/>
      <c r="AI177" s="5"/>
      <c r="AJ177" s="5"/>
      <c r="AK177" s="5"/>
      <c r="AL177" s="5"/>
      <c r="AM177" s="5"/>
      <c r="AN177" s="5"/>
      <c r="AO177" s="5"/>
      <c r="AP177" s="5"/>
      <c r="AQ177" s="5"/>
      <c r="AR177" s="5"/>
      <c r="AY177" s="1" t="s">
        <v>58</v>
      </c>
      <c r="AZ177" s="2">
        <v>37331</v>
      </c>
      <c r="BB177" s="2">
        <v>37764</v>
      </c>
      <c r="BD177" s="1" t="s">
        <v>87</v>
      </c>
      <c r="BE177" s="1" t="s">
        <v>111</v>
      </c>
      <c r="BF177" s="1" t="s">
        <v>89</v>
      </c>
      <c r="BI177" s="1" t="s">
        <v>143</v>
      </c>
      <c r="BJ177" s="1" t="s">
        <v>62</v>
      </c>
      <c r="BK177" s="1" t="s">
        <v>425</v>
      </c>
      <c r="BL177" s="1">
        <v>600</v>
      </c>
      <c r="BM177" s="1">
        <v>600</v>
      </c>
      <c r="BN177" s="1" t="s">
        <v>94</v>
      </c>
      <c r="BO177" s="1" t="s">
        <v>94</v>
      </c>
      <c r="BP177" s="1" t="s">
        <v>65</v>
      </c>
      <c r="BQ177" s="2">
        <v>39356</v>
      </c>
      <c r="BR177" s="1">
        <v>0</v>
      </c>
      <c r="BS177" s="1">
        <v>0</v>
      </c>
      <c r="BT177" s="1">
        <v>0</v>
      </c>
      <c r="BU177" s="1">
        <v>0</v>
      </c>
    </row>
    <row r="178" spans="4:73" hidden="1" x14ac:dyDescent="0.25">
      <c r="D178" s="4"/>
      <c r="E178" s="5">
        <f t="shared" si="27"/>
        <v>0</v>
      </c>
      <c r="F178" s="5">
        <f t="shared" si="28"/>
        <v>0</v>
      </c>
      <c r="G178" s="5" t="str">
        <f t="shared" si="29"/>
        <v>Withdrawn</v>
      </c>
      <c r="H178" s="6" t="str">
        <f t="shared" si="30"/>
        <v>Withdrawn</v>
      </c>
      <c r="I178" s="1" t="s">
        <v>426</v>
      </c>
      <c r="O178" s="1" t="str">
        <f t="shared" si="31"/>
        <v>ERIS</v>
      </c>
      <c r="Q178" s="1">
        <f t="shared" si="32"/>
        <v>160</v>
      </c>
      <c r="S178" s="1" t="str">
        <f t="shared" si="33"/>
        <v>Wind</v>
      </c>
      <c r="T178" s="1" t="str">
        <f t="shared" si="34"/>
        <v>Fond du Lac County</v>
      </c>
      <c r="U178" s="1" t="str">
        <f t="shared" si="35"/>
        <v>WI</v>
      </c>
      <c r="AA178" s="1"/>
      <c r="AB178" s="1"/>
      <c r="AI178" s="5"/>
      <c r="AJ178" s="5"/>
      <c r="AK178" s="5"/>
      <c r="AL178" s="5"/>
      <c r="AM178" s="5"/>
      <c r="AN178" s="5"/>
      <c r="AO178" s="5"/>
      <c r="AP178" s="5"/>
      <c r="AQ178" s="5"/>
      <c r="AR178" s="5"/>
      <c r="AY178" s="1" t="s">
        <v>73</v>
      </c>
      <c r="AZ178" s="2">
        <v>37728</v>
      </c>
      <c r="BA178" s="2">
        <v>38085</v>
      </c>
      <c r="BB178" s="2">
        <v>38085</v>
      </c>
      <c r="BD178" s="1" t="s">
        <v>74</v>
      </c>
      <c r="BE178" s="1" t="s">
        <v>403</v>
      </c>
      <c r="BF178" s="1" t="s">
        <v>76</v>
      </c>
      <c r="BI178" s="1" t="s">
        <v>143</v>
      </c>
      <c r="BJ178" s="1" t="s">
        <v>62</v>
      </c>
      <c r="BK178" s="1" t="s">
        <v>427</v>
      </c>
      <c r="BL178" s="1">
        <v>160</v>
      </c>
      <c r="BM178" s="1">
        <v>160</v>
      </c>
      <c r="BN178" s="1" t="s">
        <v>97</v>
      </c>
      <c r="BO178" s="1" t="s">
        <v>98</v>
      </c>
      <c r="BP178" s="1" t="s">
        <v>73</v>
      </c>
      <c r="BQ178" s="2">
        <v>38687</v>
      </c>
      <c r="BR178" s="1">
        <v>0</v>
      </c>
      <c r="BS178" s="1">
        <v>0</v>
      </c>
      <c r="BT178" s="1">
        <v>0</v>
      </c>
      <c r="BU178" s="1">
        <v>0</v>
      </c>
    </row>
    <row r="179" spans="4:73" hidden="1" x14ac:dyDescent="0.25">
      <c r="D179" s="4"/>
      <c r="E179" s="5">
        <f t="shared" si="27"/>
        <v>0</v>
      </c>
      <c r="F179" s="5">
        <f t="shared" si="28"/>
        <v>0</v>
      </c>
      <c r="G179" s="5" t="str">
        <f t="shared" si="29"/>
        <v>Done</v>
      </c>
      <c r="H179" s="6" t="str">
        <f t="shared" si="30"/>
        <v>In Service</v>
      </c>
      <c r="I179" s="1" t="s">
        <v>428</v>
      </c>
      <c r="O179" s="1" t="str">
        <f t="shared" si="31"/>
        <v>ERIS</v>
      </c>
      <c r="Q179" s="1">
        <f t="shared" si="32"/>
        <v>2</v>
      </c>
      <c r="S179" s="1" t="str">
        <f t="shared" si="33"/>
        <v>Diesel</v>
      </c>
      <c r="T179" s="1" t="str">
        <f t="shared" si="34"/>
        <v>Henry County</v>
      </c>
      <c r="U179" s="1" t="str">
        <f t="shared" si="35"/>
        <v>IA</v>
      </c>
      <c r="AA179" s="1"/>
      <c r="AB179" s="1"/>
      <c r="AI179" s="5"/>
      <c r="AJ179" s="5"/>
      <c r="AK179" s="5"/>
      <c r="AL179" s="5"/>
      <c r="AM179" s="5"/>
      <c r="AN179" s="5"/>
      <c r="AO179" s="5"/>
      <c r="AP179" s="5"/>
      <c r="AQ179" s="5"/>
      <c r="AR179" s="5"/>
      <c r="AY179" s="1" t="s">
        <v>58</v>
      </c>
      <c r="AZ179" s="2">
        <v>37349</v>
      </c>
      <c r="BB179" s="2">
        <v>37673</v>
      </c>
      <c r="BD179" s="1" t="s">
        <v>87</v>
      </c>
      <c r="BE179" s="1" t="s">
        <v>429</v>
      </c>
      <c r="BF179" s="1" t="s">
        <v>89</v>
      </c>
      <c r="BI179" s="1" t="s">
        <v>143</v>
      </c>
      <c r="BJ179" s="1" t="s">
        <v>62</v>
      </c>
      <c r="BK179" s="1" t="s">
        <v>430</v>
      </c>
      <c r="BL179" s="1">
        <v>2</v>
      </c>
      <c r="BM179" s="1">
        <v>2</v>
      </c>
      <c r="BN179" s="1" t="s">
        <v>207</v>
      </c>
      <c r="BO179" s="1" t="s">
        <v>208</v>
      </c>
      <c r="BP179" s="1" t="s">
        <v>65</v>
      </c>
      <c r="BQ179" s="2">
        <v>37321</v>
      </c>
      <c r="BR179" s="1">
        <v>0</v>
      </c>
      <c r="BS179" s="1">
        <v>0</v>
      </c>
      <c r="BT179" s="1">
        <v>0</v>
      </c>
      <c r="BU179" s="1">
        <v>0</v>
      </c>
    </row>
    <row r="180" spans="4:73" hidden="1" x14ac:dyDescent="0.25">
      <c r="D180" s="4"/>
      <c r="E180" s="5">
        <f t="shared" si="27"/>
        <v>0</v>
      </c>
      <c r="F180" s="5">
        <f t="shared" si="28"/>
        <v>0</v>
      </c>
      <c r="G180" s="5" t="str">
        <f t="shared" si="29"/>
        <v>Withdrawn</v>
      </c>
      <c r="H180" s="6" t="str">
        <f t="shared" si="30"/>
        <v>Not Started</v>
      </c>
      <c r="I180" s="1" t="s">
        <v>431</v>
      </c>
      <c r="O180" s="1" t="str">
        <f t="shared" si="31"/>
        <v>ERIS</v>
      </c>
      <c r="Q180" s="1">
        <f t="shared" si="32"/>
        <v>9.89</v>
      </c>
      <c r="S180" s="1">
        <f t="shared" si="33"/>
        <v>0</v>
      </c>
      <c r="T180" s="1" t="str">
        <f t="shared" si="34"/>
        <v>Murray County</v>
      </c>
      <c r="U180" s="1" t="str">
        <f t="shared" si="35"/>
        <v>MN</v>
      </c>
      <c r="AA180" s="1"/>
      <c r="AB180" s="1"/>
      <c r="AI180" s="5"/>
      <c r="AJ180" s="5"/>
      <c r="AK180" s="5"/>
      <c r="AL180" s="5"/>
      <c r="AM180" s="5"/>
      <c r="AN180" s="5"/>
      <c r="AO180" s="5"/>
      <c r="AP180" s="5"/>
      <c r="AQ180" s="5"/>
      <c r="AR180" s="5"/>
      <c r="AY180" s="1" t="s">
        <v>73</v>
      </c>
      <c r="AZ180" s="2">
        <v>37917</v>
      </c>
      <c r="BA180" s="2">
        <v>38093</v>
      </c>
      <c r="BB180" s="2">
        <v>38093</v>
      </c>
      <c r="BD180" s="1" t="s">
        <v>153</v>
      </c>
      <c r="BE180" s="1" t="s">
        <v>162</v>
      </c>
      <c r="BF180" s="1" t="s">
        <v>93</v>
      </c>
      <c r="BJ180" s="1" t="s">
        <v>62</v>
      </c>
      <c r="BK180" s="1" t="s">
        <v>78</v>
      </c>
      <c r="BL180" s="1">
        <v>9.89</v>
      </c>
      <c r="BM180" s="1">
        <v>9.89</v>
      </c>
      <c r="BP180" s="1" t="s">
        <v>84</v>
      </c>
      <c r="BQ180" s="2">
        <v>38292</v>
      </c>
      <c r="BR180" s="1">
        <v>0</v>
      </c>
      <c r="BS180" s="1">
        <v>0</v>
      </c>
      <c r="BT180" s="1">
        <v>0</v>
      </c>
      <c r="BU180" s="1">
        <v>0</v>
      </c>
    </row>
    <row r="181" spans="4:73" hidden="1" x14ac:dyDescent="0.25">
      <c r="D181" s="4"/>
      <c r="E181" s="5">
        <f t="shared" si="27"/>
        <v>0</v>
      </c>
      <c r="F181" s="5">
        <f t="shared" si="28"/>
        <v>0</v>
      </c>
      <c r="G181" s="5" t="str">
        <f t="shared" si="29"/>
        <v>Withdrawn</v>
      </c>
      <c r="H181" s="6" t="str">
        <f t="shared" si="30"/>
        <v>Not Started</v>
      </c>
      <c r="I181" s="1" t="s">
        <v>432</v>
      </c>
      <c r="O181" s="1" t="str">
        <f t="shared" si="31"/>
        <v>ERIS</v>
      </c>
      <c r="Q181" s="1">
        <f t="shared" si="32"/>
        <v>25</v>
      </c>
      <c r="S181" s="1" t="str">
        <f t="shared" si="33"/>
        <v>Diesel</v>
      </c>
      <c r="T181" s="1" t="str">
        <f t="shared" si="34"/>
        <v>Waupaca County</v>
      </c>
      <c r="U181" s="1" t="str">
        <f t="shared" si="35"/>
        <v>WI</v>
      </c>
      <c r="AA181" s="1"/>
      <c r="AB181" s="1"/>
      <c r="AI181" s="5"/>
      <c r="AJ181" s="5"/>
      <c r="AK181" s="5"/>
      <c r="AL181" s="5"/>
      <c r="AM181" s="5"/>
      <c r="AN181" s="5"/>
      <c r="AO181" s="5"/>
      <c r="AP181" s="5"/>
      <c r="AQ181" s="5"/>
      <c r="AR181" s="5"/>
      <c r="AY181" s="1" t="s">
        <v>73</v>
      </c>
      <c r="AZ181" s="2">
        <v>38056</v>
      </c>
      <c r="BA181" s="2">
        <v>38103</v>
      </c>
      <c r="BB181" s="2">
        <v>38103</v>
      </c>
      <c r="BD181" s="1" t="s">
        <v>74</v>
      </c>
      <c r="BE181" s="1" t="s">
        <v>433</v>
      </c>
      <c r="BF181" s="1" t="s">
        <v>76</v>
      </c>
      <c r="BJ181" s="1" t="s">
        <v>62</v>
      </c>
      <c r="BK181" s="1" t="s">
        <v>78</v>
      </c>
      <c r="BL181" s="1">
        <v>25</v>
      </c>
      <c r="BM181" s="1">
        <v>25</v>
      </c>
      <c r="BN181" s="1" t="s">
        <v>207</v>
      </c>
      <c r="BP181" s="1" t="s">
        <v>84</v>
      </c>
      <c r="BQ181" s="2">
        <v>38687</v>
      </c>
      <c r="BR181" s="1">
        <v>0</v>
      </c>
      <c r="BS181" s="1">
        <v>0</v>
      </c>
      <c r="BT181" s="1">
        <v>0</v>
      </c>
      <c r="BU181" s="1">
        <v>0</v>
      </c>
    </row>
    <row r="182" spans="4:73" hidden="1" x14ac:dyDescent="0.25">
      <c r="D182" s="4"/>
      <c r="E182" s="5">
        <f t="shared" si="27"/>
        <v>0</v>
      </c>
      <c r="F182" s="5">
        <f t="shared" si="28"/>
        <v>0</v>
      </c>
      <c r="G182" s="5" t="str">
        <f t="shared" si="29"/>
        <v>Withdrawn</v>
      </c>
      <c r="H182" s="6" t="str">
        <f t="shared" si="30"/>
        <v>Not Started</v>
      </c>
      <c r="I182" s="1" t="s">
        <v>434</v>
      </c>
      <c r="O182" s="1" t="str">
        <f t="shared" si="31"/>
        <v>ERIS</v>
      </c>
      <c r="Q182" s="1">
        <f t="shared" si="32"/>
        <v>1.65</v>
      </c>
      <c r="S182" s="1" t="str">
        <f t="shared" si="33"/>
        <v>Wind</v>
      </c>
      <c r="T182" s="1" t="str">
        <f t="shared" si="34"/>
        <v>Pope County</v>
      </c>
      <c r="U182" s="1" t="str">
        <f t="shared" si="35"/>
        <v>MN</v>
      </c>
      <c r="AA182" s="1"/>
      <c r="AB182" s="1"/>
      <c r="AI182" s="5"/>
      <c r="AJ182" s="5"/>
      <c r="AK182" s="5"/>
      <c r="AL182" s="5"/>
      <c r="AM182" s="5"/>
      <c r="AN182" s="5"/>
      <c r="AO182" s="5"/>
      <c r="AP182" s="5"/>
      <c r="AQ182" s="5"/>
      <c r="AR182" s="5"/>
      <c r="AY182" s="1" t="s">
        <v>73</v>
      </c>
      <c r="AZ182" s="2">
        <v>37935</v>
      </c>
      <c r="BA182" s="2">
        <v>38107</v>
      </c>
      <c r="BB182" s="2">
        <v>38107</v>
      </c>
      <c r="BD182" s="1" t="s">
        <v>91</v>
      </c>
      <c r="BE182" s="1" t="s">
        <v>435</v>
      </c>
      <c r="BF182" s="1" t="s">
        <v>93</v>
      </c>
      <c r="BJ182" s="1" t="s">
        <v>62</v>
      </c>
      <c r="BK182" s="1" t="s">
        <v>78</v>
      </c>
      <c r="BL182" s="1">
        <v>1.65</v>
      </c>
      <c r="BM182" s="1">
        <v>1.65</v>
      </c>
      <c r="BN182" s="1" t="s">
        <v>97</v>
      </c>
      <c r="BO182" s="1" t="s">
        <v>98</v>
      </c>
      <c r="BP182" s="1" t="s">
        <v>84</v>
      </c>
      <c r="BQ182" s="2">
        <v>39934</v>
      </c>
      <c r="BR182" s="1">
        <v>0</v>
      </c>
      <c r="BS182" s="1">
        <v>0</v>
      </c>
      <c r="BT182" s="1">
        <v>0</v>
      </c>
      <c r="BU182" s="1">
        <v>0</v>
      </c>
    </row>
    <row r="183" spans="4:73" hidden="1" x14ac:dyDescent="0.25">
      <c r="D183" s="4"/>
      <c r="E183" s="5">
        <f t="shared" si="27"/>
        <v>0</v>
      </c>
      <c r="F183" s="5">
        <f t="shared" si="28"/>
        <v>0</v>
      </c>
      <c r="G183" s="5" t="str">
        <f t="shared" si="29"/>
        <v>Withdrawn</v>
      </c>
      <c r="H183" s="6" t="str">
        <f t="shared" si="30"/>
        <v>Not Started</v>
      </c>
      <c r="I183" s="1" t="s">
        <v>436</v>
      </c>
      <c r="O183" s="1" t="str">
        <f t="shared" si="31"/>
        <v>ERIS</v>
      </c>
      <c r="Q183" s="1">
        <f t="shared" si="32"/>
        <v>200</v>
      </c>
      <c r="S183" s="1" t="str">
        <f t="shared" si="33"/>
        <v>Wind</v>
      </c>
      <c r="T183" s="1" t="str">
        <f t="shared" si="34"/>
        <v>Jackson County</v>
      </c>
      <c r="U183" s="1" t="str">
        <f t="shared" si="35"/>
        <v>MN</v>
      </c>
      <c r="AA183" s="1"/>
      <c r="AB183" s="1"/>
      <c r="AI183" s="5"/>
      <c r="AJ183" s="5"/>
      <c r="AK183" s="5"/>
      <c r="AL183" s="5"/>
      <c r="AM183" s="5"/>
      <c r="AN183" s="5"/>
      <c r="AO183" s="5"/>
      <c r="AP183" s="5"/>
      <c r="AQ183" s="5"/>
      <c r="AR183" s="5"/>
      <c r="AY183" s="1" t="s">
        <v>73</v>
      </c>
      <c r="AZ183" s="2">
        <v>38100</v>
      </c>
      <c r="BA183" s="2">
        <v>38113</v>
      </c>
      <c r="BB183" s="2">
        <v>38113</v>
      </c>
      <c r="BD183" s="1" t="s">
        <v>153</v>
      </c>
      <c r="BE183" s="1" t="s">
        <v>259</v>
      </c>
      <c r="BF183" s="1" t="s">
        <v>93</v>
      </c>
      <c r="BJ183" s="1" t="s">
        <v>62</v>
      </c>
      <c r="BK183" s="1" t="s">
        <v>78</v>
      </c>
      <c r="BL183" s="1">
        <v>200</v>
      </c>
      <c r="BM183" s="1">
        <v>200</v>
      </c>
      <c r="BN183" s="1" t="s">
        <v>97</v>
      </c>
      <c r="BO183" s="1" t="s">
        <v>98</v>
      </c>
      <c r="BP183" s="1" t="s">
        <v>84</v>
      </c>
      <c r="BQ183" s="2">
        <v>39052</v>
      </c>
      <c r="BR183" s="1">
        <v>0</v>
      </c>
      <c r="BS183" s="1">
        <v>0</v>
      </c>
      <c r="BT183" s="1">
        <v>0</v>
      </c>
      <c r="BU183" s="1">
        <v>0</v>
      </c>
    </row>
    <row r="184" spans="4:73" hidden="1" x14ac:dyDescent="0.25">
      <c r="D184" s="4"/>
      <c r="E184" s="5">
        <f t="shared" si="27"/>
        <v>0</v>
      </c>
      <c r="F184" s="5">
        <f t="shared" si="28"/>
        <v>0</v>
      </c>
      <c r="G184" s="5" t="str">
        <f t="shared" si="29"/>
        <v>Withdrawn</v>
      </c>
      <c r="H184" s="6" t="str">
        <f t="shared" si="30"/>
        <v>Not Started</v>
      </c>
      <c r="I184" s="1" t="s">
        <v>437</v>
      </c>
      <c r="O184" s="1" t="str">
        <f t="shared" si="31"/>
        <v>ERIS</v>
      </c>
      <c r="Q184" s="1">
        <f t="shared" si="32"/>
        <v>1.5</v>
      </c>
      <c r="S184" s="1" t="str">
        <f t="shared" si="33"/>
        <v>Wind</v>
      </c>
      <c r="T184" s="1" t="str">
        <f t="shared" si="34"/>
        <v>Lyon County</v>
      </c>
      <c r="U184" s="1" t="str">
        <f t="shared" si="35"/>
        <v>IA</v>
      </c>
      <c r="AA184" s="1"/>
      <c r="AB184" s="1"/>
      <c r="AI184" s="5"/>
      <c r="AJ184" s="5"/>
      <c r="AK184" s="5"/>
      <c r="AL184" s="5"/>
      <c r="AM184" s="5"/>
      <c r="AN184" s="5"/>
      <c r="AO184" s="5"/>
      <c r="AP184" s="5"/>
      <c r="AQ184" s="5"/>
      <c r="AR184" s="5"/>
      <c r="AY184" s="1" t="s">
        <v>73</v>
      </c>
      <c r="AZ184" s="2">
        <v>38068</v>
      </c>
      <c r="BA184" s="2">
        <v>38117</v>
      </c>
      <c r="BB184" s="2">
        <v>38117</v>
      </c>
      <c r="BD184" s="1" t="s">
        <v>91</v>
      </c>
      <c r="BE184" s="1" t="s">
        <v>409</v>
      </c>
      <c r="BF184" s="1" t="s">
        <v>89</v>
      </c>
      <c r="BJ184" s="1" t="s">
        <v>62</v>
      </c>
      <c r="BK184" s="1" t="s">
        <v>78</v>
      </c>
      <c r="BL184" s="1">
        <v>1.5</v>
      </c>
      <c r="BM184" s="1">
        <v>1.5</v>
      </c>
      <c r="BN184" s="1" t="s">
        <v>97</v>
      </c>
      <c r="BO184" s="1" t="s">
        <v>98</v>
      </c>
      <c r="BP184" s="1" t="s">
        <v>84</v>
      </c>
      <c r="BQ184" s="2">
        <v>38717</v>
      </c>
      <c r="BR184" s="1">
        <v>0</v>
      </c>
      <c r="BS184" s="1">
        <v>0</v>
      </c>
      <c r="BT184" s="1">
        <v>0</v>
      </c>
      <c r="BU184" s="1">
        <v>0</v>
      </c>
    </row>
    <row r="185" spans="4:73" hidden="1" x14ac:dyDescent="0.25">
      <c r="D185" s="4"/>
      <c r="E185" s="5">
        <f t="shared" si="27"/>
        <v>0</v>
      </c>
      <c r="F185" s="5">
        <f t="shared" si="28"/>
        <v>0</v>
      </c>
      <c r="G185" s="5" t="str">
        <f t="shared" si="29"/>
        <v>Withdrawn</v>
      </c>
      <c r="H185" s="6" t="str">
        <f t="shared" si="30"/>
        <v>Withdrawn</v>
      </c>
      <c r="I185" s="1" t="s">
        <v>438</v>
      </c>
      <c r="O185" s="1" t="str">
        <f t="shared" si="31"/>
        <v>ERIS</v>
      </c>
      <c r="Q185" s="1">
        <f t="shared" si="32"/>
        <v>644</v>
      </c>
      <c r="S185" s="1" t="str">
        <f t="shared" si="33"/>
        <v>Gas</v>
      </c>
      <c r="T185" s="1" t="str">
        <f t="shared" si="34"/>
        <v>Wayne County</v>
      </c>
      <c r="U185" s="1" t="str">
        <f t="shared" si="35"/>
        <v>MI</v>
      </c>
      <c r="AA185" s="1"/>
      <c r="AB185" s="1"/>
      <c r="AI185" s="5"/>
      <c r="AJ185" s="5"/>
      <c r="AK185" s="5"/>
      <c r="AL185" s="5"/>
      <c r="AM185" s="5"/>
      <c r="AN185" s="5"/>
      <c r="AO185" s="5"/>
      <c r="AP185" s="5"/>
      <c r="AQ185" s="5"/>
      <c r="AR185" s="5"/>
      <c r="AY185" s="1" t="s">
        <v>73</v>
      </c>
      <c r="AZ185" s="2">
        <v>37052</v>
      </c>
      <c r="BA185" s="2">
        <v>38126</v>
      </c>
      <c r="BB185" s="2">
        <v>38126</v>
      </c>
      <c r="BD185" s="1" t="s">
        <v>128</v>
      </c>
      <c r="BE185" s="1" t="s">
        <v>129</v>
      </c>
      <c r="BF185" s="1" t="s">
        <v>130</v>
      </c>
      <c r="BI185" s="1" t="s">
        <v>77</v>
      </c>
      <c r="BJ185" s="1" t="s">
        <v>62</v>
      </c>
      <c r="BK185" s="1" t="s">
        <v>78</v>
      </c>
      <c r="BL185" s="1">
        <v>644</v>
      </c>
      <c r="BM185" s="1">
        <v>644</v>
      </c>
      <c r="BN185" s="1" t="s">
        <v>64</v>
      </c>
      <c r="BP185" s="1" t="s">
        <v>73</v>
      </c>
      <c r="BQ185" s="2">
        <v>37773</v>
      </c>
      <c r="BR185" s="1">
        <v>0</v>
      </c>
      <c r="BS185" s="1">
        <v>0</v>
      </c>
      <c r="BT185" s="1">
        <v>0</v>
      </c>
      <c r="BU185" s="1">
        <v>0</v>
      </c>
    </row>
    <row r="186" spans="4:73" hidden="1" x14ac:dyDescent="0.25">
      <c r="D186" s="4"/>
      <c r="E186" s="5">
        <f t="shared" si="27"/>
        <v>0</v>
      </c>
      <c r="F186" s="5">
        <f t="shared" si="28"/>
        <v>0</v>
      </c>
      <c r="G186" s="5" t="str">
        <f t="shared" si="29"/>
        <v>Withdrawn</v>
      </c>
      <c r="H186" s="6" t="str">
        <f t="shared" si="30"/>
        <v>Not Started</v>
      </c>
      <c r="I186" s="1" t="s">
        <v>439</v>
      </c>
      <c r="O186" s="1" t="str">
        <f t="shared" si="31"/>
        <v>ERIS</v>
      </c>
      <c r="Q186" s="1">
        <f t="shared" si="32"/>
        <v>5</v>
      </c>
      <c r="S186" s="1">
        <f t="shared" si="33"/>
        <v>0</v>
      </c>
      <c r="T186" s="1" t="str">
        <f t="shared" si="34"/>
        <v>McLeod County</v>
      </c>
      <c r="U186" s="1" t="str">
        <f t="shared" si="35"/>
        <v>MN</v>
      </c>
      <c r="AA186" s="1"/>
      <c r="AB186" s="1"/>
      <c r="AI186" s="5"/>
      <c r="AJ186" s="5"/>
      <c r="AK186" s="5"/>
      <c r="AL186" s="5"/>
      <c r="AM186" s="5"/>
      <c r="AN186" s="5"/>
      <c r="AO186" s="5"/>
      <c r="AP186" s="5"/>
      <c r="AQ186" s="5"/>
      <c r="AR186" s="5"/>
      <c r="AY186" s="1" t="s">
        <v>73</v>
      </c>
      <c r="AZ186" s="2">
        <v>38012</v>
      </c>
      <c r="BA186" s="2">
        <v>38140</v>
      </c>
      <c r="BB186" s="2">
        <v>38140</v>
      </c>
      <c r="BD186" s="1" t="s">
        <v>153</v>
      </c>
      <c r="BE186" s="1" t="s">
        <v>440</v>
      </c>
      <c r="BF186" s="1" t="s">
        <v>93</v>
      </c>
      <c r="BJ186" s="1" t="s">
        <v>62</v>
      </c>
      <c r="BK186" s="1" t="s">
        <v>78</v>
      </c>
      <c r="BL186" s="1">
        <v>5</v>
      </c>
      <c r="BM186" s="1">
        <v>5</v>
      </c>
      <c r="BP186" s="1" t="s">
        <v>84</v>
      </c>
      <c r="BQ186" s="2">
        <v>38077</v>
      </c>
      <c r="BR186" s="1">
        <v>0</v>
      </c>
      <c r="BS186" s="1">
        <v>0</v>
      </c>
      <c r="BT186" s="1">
        <v>0</v>
      </c>
      <c r="BU186" s="1">
        <v>0</v>
      </c>
    </row>
    <row r="187" spans="4:73" hidden="1" x14ac:dyDescent="0.25">
      <c r="D187" s="4"/>
      <c r="E187" s="5">
        <f t="shared" si="27"/>
        <v>0</v>
      </c>
      <c r="F187" s="5">
        <f t="shared" si="28"/>
        <v>0</v>
      </c>
      <c r="G187" s="5" t="str">
        <f t="shared" si="29"/>
        <v>Withdrawn</v>
      </c>
      <c r="H187" s="6" t="str">
        <f t="shared" si="30"/>
        <v>Not Started</v>
      </c>
      <c r="I187" s="1" t="s">
        <v>441</v>
      </c>
      <c r="O187" s="1" t="str">
        <f t="shared" si="31"/>
        <v>ERIS</v>
      </c>
      <c r="Q187" s="1">
        <f t="shared" si="32"/>
        <v>3.3</v>
      </c>
      <c r="S187" s="1" t="str">
        <f t="shared" si="33"/>
        <v>Wind</v>
      </c>
      <c r="T187" s="1" t="str">
        <f t="shared" si="34"/>
        <v>Lincoln County</v>
      </c>
      <c r="U187" s="1" t="str">
        <f t="shared" si="35"/>
        <v>MN</v>
      </c>
      <c r="AA187" s="1"/>
      <c r="AB187" s="1"/>
      <c r="AI187" s="5"/>
      <c r="AJ187" s="5"/>
      <c r="AK187" s="5"/>
      <c r="AL187" s="5"/>
      <c r="AM187" s="5"/>
      <c r="AN187" s="5"/>
      <c r="AO187" s="5"/>
      <c r="AP187" s="5"/>
      <c r="AQ187" s="5"/>
      <c r="AR187" s="5"/>
      <c r="AY187" s="1" t="s">
        <v>73</v>
      </c>
      <c r="AZ187" s="2">
        <v>38026</v>
      </c>
      <c r="BA187" s="2">
        <v>38180</v>
      </c>
      <c r="BB187" s="2">
        <v>38180</v>
      </c>
      <c r="BD187" s="1" t="s">
        <v>91</v>
      </c>
      <c r="BE187" s="1" t="s">
        <v>92</v>
      </c>
      <c r="BF187" s="1" t="s">
        <v>93</v>
      </c>
      <c r="BJ187" s="1" t="s">
        <v>62</v>
      </c>
      <c r="BK187" s="1" t="s">
        <v>78</v>
      </c>
      <c r="BL187" s="1">
        <v>3.3</v>
      </c>
      <c r="BM187" s="1">
        <v>3.3</v>
      </c>
      <c r="BN187" s="1" t="s">
        <v>97</v>
      </c>
      <c r="BO187" s="1" t="s">
        <v>98</v>
      </c>
      <c r="BP187" s="1" t="s">
        <v>84</v>
      </c>
      <c r="BQ187" s="2">
        <v>38504</v>
      </c>
      <c r="BR187" s="1">
        <v>0</v>
      </c>
      <c r="BS187" s="1">
        <v>0</v>
      </c>
      <c r="BT187" s="1">
        <v>0</v>
      </c>
      <c r="BU187" s="1">
        <v>0</v>
      </c>
    </row>
    <row r="188" spans="4:73" hidden="1" x14ac:dyDescent="0.25">
      <c r="D188" s="4"/>
      <c r="E188" s="5" t="str">
        <f t="shared" si="27"/>
        <v>G218</v>
      </c>
      <c r="F188" s="5" t="str">
        <f t="shared" si="28"/>
        <v>G218</v>
      </c>
      <c r="G188" s="5" t="str">
        <f t="shared" si="29"/>
        <v>Done</v>
      </c>
      <c r="H188" s="6" t="str">
        <f t="shared" si="30"/>
        <v>In Service</v>
      </c>
      <c r="I188" s="1" t="s">
        <v>442</v>
      </c>
      <c r="O188" s="1" t="str">
        <f t="shared" si="31"/>
        <v>ERIS</v>
      </c>
      <c r="Q188" s="1">
        <f t="shared" si="32"/>
        <v>750</v>
      </c>
      <c r="S188" s="1" t="str">
        <f t="shared" si="33"/>
        <v>Coal</v>
      </c>
      <c r="T188" s="1" t="str">
        <f t="shared" si="34"/>
        <v>Trimble County</v>
      </c>
      <c r="U188" s="1" t="str">
        <f t="shared" si="35"/>
        <v>KY</v>
      </c>
      <c r="AA188" s="1"/>
      <c r="AB188" s="1"/>
      <c r="AI188" s="5"/>
      <c r="AJ188" s="5"/>
      <c r="AK188" s="5"/>
      <c r="AL188" s="5"/>
      <c r="AM188" s="5"/>
      <c r="AN188" s="5"/>
      <c r="AO188" s="5"/>
      <c r="AP188" s="5"/>
      <c r="AQ188" s="5"/>
      <c r="AR188" s="5"/>
      <c r="AY188" s="1" t="s">
        <v>58</v>
      </c>
      <c r="AZ188" s="2">
        <v>37356</v>
      </c>
      <c r="BB188" s="2">
        <v>38089</v>
      </c>
      <c r="BC188" s="2">
        <v>39083</v>
      </c>
      <c r="BD188" s="1" t="s">
        <v>80</v>
      </c>
      <c r="BE188" s="1" t="s">
        <v>81</v>
      </c>
      <c r="BF188" s="1" t="s">
        <v>82</v>
      </c>
      <c r="BG188" s="1" t="s">
        <v>442</v>
      </c>
      <c r="BH188" s="1" t="s">
        <v>442</v>
      </c>
      <c r="BI188" s="1" t="s">
        <v>77</v>
      </c>
      <c r="BJ188" s="1" t="s">
        <v>62</v>
      </c>
      <c r="BK188" s="1" t="s">
        <v>443</v>
      </c>
      <c r="BL188" s="1">
        <v>750</v>
      </c>
      <c r="BM188" s="1">
        <v>750</v>
      </c>
      <c r="BN188" s="1" t="s">
        <v>83</v>
      </c>
      <c r="BO188" s="1" t="s">
        <v>150</v>
      </c>
      <c r="BP188" s="1" t="s">
        <v>65</v>
      </c>
      <c r="BQ188" s="2">
        <v>38898</v>
      </c>
      <c r="BR188" s="1">
        <v>0</v>
      </c>
      <c r="BS188" s="1">
        <v>0</v>
      </c>
      <c r="BT188" s="1">
        <v>0</v>
      </c>
      <c r="BU188" s="1">
        <v>0</v>
      </c>
    </row>
    <row r="189" spans="4:73" hidden="1" x14ac:dyDescent="0.25">
      <c r="D189" s="4"/>
      <c r="E189" s="5">
        <f t="shared" si="27"/>
        <v>0</v>
      </c>
      <c r="F189" s="5">
        <f t="shared" si="28"/>
        <v>0</v>
      </c>
      <c r="G189" s="5" t="str">
        <f t="shared" si="29"/>
        <v>Withdrawn</v>
      </c>
      <c r="H189" s="6" t="str">
        <f t="shared" si="30"/>
        <v>Not Started</v>
      </c>
      <c r="I189" s="1" t="s">
        <v>444</v>
      </c>
      <c r="O189" s="1" t="str">
        <f t="shared" si="31"/>
        <v>ERIS</v>
      </c>
      <c r="Q189" s="1">
        <f t="shared" si="32"/>
        <v>200</v>
      </c>
      <c r="S189" s="1" t="str">
        <f t="shared" si="33"/>
        <v>Wind</v>
      </c>
      <c r="T189" s="1" t="str">
        <f t="shared" si="34"/>
        <v>Jackson County</v>
      </c>
      <c r="U189" s="1" t="str">
        <f t="shared" si="35"/>
        <v>MN</v>
      </c>
      <c r="AA189" s="1"/>
      <c r="AB189" s="1"/>
      <c r="AI189" s="5"/>
      <c r="AJ189" s="5"/>
      <c r="AK189" s="5"/>
      <c r="AL189" s="5"/>
      <c r="AM189" s="5"/>
      <c r="AN189" s="5"/>
      <c r="AO189" s="5"/>
      <c r="AP189" s="5"/>
      <c r="AQ189" s="5"/>
      <c r="AR189" s="5"/>
      <c r="AY189" s="1" t="s">
        <v>73</v>
      </c>
      <c r="AZ189" s="2">
        <v>38135</v>
      </c>
      <c r="BA189" s="2">
        <v>38181</v>
      </c>
      <c r="BB189" s="2">
        <v>38181</v>
      </c>
      <c r="BD189" s="1" t="s">
        <v>91</v>
      </c>
      <c r="BE189" s="1" t="s">
        <v>259</v>
      </c>
      <c r="BF189" s="1" t="s">
        <v>93</v>
      </c>
      <c r="BJ189" s="1" t="s">
        <v>62</v>
      </c>
      <c r="BK189" s="1" t="s">
        <v>445</v>
      </c>
      <c r="BL189" s="1">
        <v>200</v>
      </c>
      <c r="BM189" s="1">
        <v>200</v>
      </c>
      <c r="BN189" s="1" t="s">
        <v>97</v>
      </c>
      <c r="BO189" s="1" t="s">
        <v>98</v>
      </c>
      <c r="BP189" s="1" t="s">
        <v>84</v>
      </c>
      <c r="BQ189" s="2">
        <v>38869</v>
      </c>
      <c r="BR189" s="1">
        <v>0</v>
      </c>
      <c r="BS189" s="1">
        <v>0</v>
      </c>
      <c r="BT189" s="1">
        <v>0</v>
      </c>
      <c r="BU189" s="1">
        <v>0</v>
      </c>
    </row>
    <row r="190" spans="4:73" hidden="1" x14ac:dyDescent="0.25">
      <c r="D190" s="4"/>
      <c r="E190" s="5">
        <f t="shared" si="27"/>
        <v>0</v>
      </c>
      <c r="F190" s="5">
        <f t="shared" si="28"/>
        <v>0</v>
      </c>
      <c r="G190" s="5" t="str">
        <f t="shared" si="29"/>
        <v>Withdrawn</v>
      </c>
      <c r="H190" s="6" t="str">
        <f t="shared" si="30"/>
        <v>Not Started</v>
      </c>
      <c r="I190" s="1" t="s">
        <v>446</v>
      </c>
      <c r="O190" s="1" t="str">
        <f t="shared" si="31"/>
        <v>ERIS</v>
      </c>
      <c r="Q190" s="1">
        <f t="shared" si="32"/>
        <v>118</v>
      </c>
      <c r="S190" s="1">
        <f t="shared" si="33"/>
        <v>0</v>
      </c>
      <c r="T190" s="1" t="str">
        <f t="shared" si="34"/>
        <v>Winnebago County</v>
      </c>
      <c r="U190" s="1" t="str">
        <f t="shared" si="35"/>
        <v>IA</v>
      </c>
      <c r="AA190" s="1"/>
      <c r="AB190" s="1"/>
      <c r="AI190" s="5"/>
      <c r="AJ190" s="5"/>
      <c r="AK190" s="5"/>
      <c r="AL190" s="5"/>
      <c r="AM190" s="5"/>
      <c r="AN190" s="5"/>
      <c r="AO190" s="5"/>
      <c r="AP190" s="5"/>
      <c r="AQ190" s="5"/>
      <c r="AR190" s="5"/>
      <c r="AY190" s="1" t="s">
        <v>73</v>
      </c>
      <c r="AZ190" s="2">
        <v>37064</v>
      </c>
      <c r="BA190" s="2">
        <v>38189</v>
      </c>
      <c r="BB190" s="2">
        <v>38189</v>
      </c>
      <c r="BD190" s="1" t="s">
        <v>447</v>
      </c>
      <c r="BE190" s="1" t="s">
        <v>448</v>
      </c>
      <c r="BF190" s="1" t="s">
        <v>89</v>
      </c>
      <c r="BJ190" s="1" t="s">
        <v>62</v>
      </c>
      <c r="BK190" s="1" t="s">
        <v>78</v>
      </c>
      <c r="BL190" s="1">
        <v>118</v>
      </c>
      <c r="BM190" s="1">
        <v>118</v>
      </c>
      <c r="BP190" s="1" t="s">
        <v>84</v>
      </c>
      <c r="BQ190" s="2">
        <v>38528</v>
      </c>
      <c r="BR190" s="1">
        <v>0</v>
      </c>
      <c r="BS190" s="1">
        <v>0</v>
      </c>
      <c r="BT190" s="1">
        <v>0</v>
      </c>
      <c r="BU190" s="1">
        <v>0</v>
      </c>
    </row>
    <row r="191" spans="4:73" hidden="1" x14ac:dyDescent="0.25">
      <c r="D191" s="4"/>
      <c r="E191" s="5">
        <f t="shared" si="27"/>
        <v>0</v>
      </c>
      <c r="F191" s="5">
        <f t="shared" si="28"/>
        <v>0</v>
      </c>
      <c r="G191" s="5" t="str">
        <f t="shared" si="29"/>
        <v>Withdrawn</v>
      </c>
      <c r="H191" s="6" t="str">
        <f t="shared" si="30"/>
        <v>Not Started</v>
      </c>
      <c r="I191" s="1" t="s">
        <v>449</v>
      </c>
      <c r="O191" s="1" t="str">
        <f t="shared" si="31"/>
        <v>ERIS</v>
      </c>
      <c r="Q191" s="1">
        <f t="shared" si="32"/>
        <v>6</v>
      </c>
      <c r="S191" s="1">
        <f t="shared" si="33"/>
        <v>0</v>
      </c>
      <c r="T191" s="1" t="str">
        <f t="shared" si="34"/>
        <v>Winnebago County</v>
      </c>
      <c r="U191" s="1" t="str">
        <f t="shared" si="35"/>
        <v>IA</v>
      </c>
      <c r="AA191" s="1"/>
      <c r="AB191" s="1"/>
      <c r="AI191" s="5"/>
      <c r="AJ191" s="5"/>
      <c r="AK191" s="5"/>
      <c r="AL191" s="5"/>
      <c r="AM191" s="5"/>
      <c r="AN191" s="5"/>
      <c r="AO191" s="5"/>
      <c r="AP191" s="5"/>
      <c r="AQ191" s="5"/>
      <c r="AR191" s="5"/>
      <c r="AY191" s="1" t="s">
        <v>73</v>
      </c>
      <c r="AZ191" s="2">
        <v>37125</v>
      </c>
      <c r="BA191" s="2">
        <v>38189</v>
      </c>
      <c r="BB191" s="2">
        <v>38189</v>
      </c>
      <c r="BD191" s="1" t="s">
        <v>447</v>
      </c>
      <c r="BE191" s="1" t="s">
        <v>448</v>
      </c>
      <c r="BF191" s="1" t="s">
        <v>89</v>
      </c>
      <c r="BJ191" s="1" t="s">
        <v>62</v>
      </c>
      <c r="BK191" s="1" t="s">
        <v>78</v>
      </c>
      <c r="BL191" s="1">
        <v>6</v>
      </c>
      <c r="BM191" s="1">
        <v>6</v>
      </c>
      <c r="BP191" s="1" t="s">
        <v>84</v>
      </c>
      <c r="BQ191" s="2">
        <v>39448</v>
      </c>
      <c r="BR191" s="1">
        <v>0</v>
      </c>
      <c r="BS191" s="1">
        <v>0</v>
      </c>
      <c r="BT191" s="1">
        <v>0</v>
      </c>
      <c r="BU191" s="1">
        <v>0</v>
      </c>
    </row>
    <row r="192" spans="4:73" hidden="1" x14ac:dyDescent="0.25">
      <c r="D192" s="4"/>
      <c r="E192" s="5">
        <f t="shared" si="27"/>
        <v>0</v>
      </c>
      <c r="F192" s="5">
        <f t="shared" si="28"/>
        <v>0</v>
      </c>
      <c r="G192" s="5" t="str">
        <f t="shared" si="29"/>
        <v>Withdrawn</v>
      </c>
      <c r="H192" s="6" t="str">
        <f t="shared" si="30"/>
        <v>Not Started</v>
      </c>
      <c r="I192" s="1" t="s">
        <v>450</v>
      </c>
      <c r="O192" s="1" t="str">
        <f t="shared" si="31"/>
        <v>ERIS</v>
      </c>
      <c r="Q192" s="1">
        <f t="shared" si="32"/>
        <v>19.79</v>
      </c>
      <c r="S192" s="1" t="str">
        <f t="shared" si="33"/>
        <v>Wind</v>
      </c>
      <c r="T192" s="1" t="str">
        <f t="shared" si="34"/>
        <v>Nobles County</v>
      </c>
      <c r="U192" s="1" t="str">
        <f t="shared" si="35"/>
        <v>MN</v>
      </c>
      <c r="AA192" s="1"/>
      <c r="AB192" s="1"/>
      <c r="AI192" s="5"/>
      <c r="AJ192" s="5"/>
      <c r="AK192" s="5"/>
      <c r="AL192" s="5"/>
      <c r="AM192" s="5"/>
      <c r="AN192" s="5"/>
      <c r="AO192" s="5"/>
      <c r="AP192" s="5"/>
      <c r="AQ192" s="5"/>
      <c r="AR192" s="5"/>
      <c r="AY192" s="1" t="s">
        <v>73</v>
      </c>
      <c r="AZ192" s="2">
        <v>37985</v>
      </c>
      <c r="BA192" s="2">
        <v>38190</v>
      </c>
      <c r="BB192" s="2">
        <v>38190</v>
      </c>
      <c r="BD192" s="1" t="s">
        <v>87</v>
      </c>
      <c r="BE192" s="1" t="s">
        <v>347</v>
      </c>
      <c r="BF192" s="1" t="s">
        <v>93</v>
      </c>
      <c r="BJ192" s="1" t="s">
        <v>62</v>
      </c>
      <c r="BK192" s="1" t="s">
        <v>78</v>
      </c>
      <c r="BL192" s="1">
        <v>19.79</v>
      </c>
      <c r="BM192" s="1">
        <v>19.79</v>
      </c>
      <c r="BN192" s="1" t="s">
        <v>97</v>
      </c>
      <c r="BO192" s="1" t="s">
        <v>98</v>
      </c>
      <c r="BP192" s="1" t="s">
        <v>84</v>
      </c>
      <c r="BQ192" s="2">
        <v>38322</v>
      </c>
      <c r="BR192" s="1">
        <v>0</v>
      </c>
      <c r="BS192" s="1">
        <v>0</v>
      </c>
      <c r="BT192" s="1">
        <v>0</v>
      </c>
      <c r="BU192" s="1">
        <v>0</v>
      </c>
    </row>
    <row r="193" spans="4:73" hidden="1" x14ac:dyDescent="0.25">
      <c r="D193" s="4"/>
      <c r="E193" s="5">
        <f t="shared" si="27"/>
        <v>0</v>
      </c>
      <c r="F193" s="5">
        <f t="shared" si="28"/>
        <v>0</v>
      </c>
      <c r="G193" s="5" t="str">
        <f t="shared" si="29"/>
        <v>Withdrawn</v>
      </c>
      <c r="H193" s="6" t="str">
        <f t="shared" si="30"/>
        <v>Not Started</v>
      </c>
      <c r="I193" s="1" t="s">
        <v>451</v>
      </c>
      <c r="O193" s="1" t="str">
        <f t="shared" si="31"/>
        <v>ERIS</v>
      </c>
      <c r="Q193" s="1">
        <f t="shared" si="32"/>
        <v>19.79</v>
      </c>
      <c r="S193" s="1" t="str">
        <f t="shared" si="33"/>
        <v>Wind</v>
      </c>
      <c r="T193" s="1" t="str">
        <f t="shared" si="34"/>
        <v>Watonwan County</v>
      </c>
      <c r="U193" s="1" t="str">
        <f t="shared" si="35"/>
        <v>MN</v>
      </c>
      <c r="AA193" s="1"/>
      <c r="AB193" s="1"/>
      <c r="AI193" s="5"/>
      <c r="AJ193" s="5"/>
      <c r="AK193" s="5"/>
      <c r="AL193" s="5"/>
      <c r="AM193" s="5"/>
      <c r="AN193" s="5"/>
      <c r="AO193" s="5"/>
      <c r="AP193" s="5"/>
      <c r="AQ193" s="5"/>
      <c r="AR193" s="5"/>
      <c r="AY193" s="1" t="s">
        <v>73</v>
      </c>
      <c r="AZ193" s="2">
        <v>38042</v>
      </c>
      <c r="BA193" s="2">
        <v>38190</v>
      </c>
      <c r="BB193" s="2">
        <v>38190</v>
      </c>
      <c r="BD193" s="1" t="s">
        <v>91</v>
      </c>
      <c r="BE193" s="1" t="s">
        <v>452</v>
      </c>
      <c r="BF193" s="1" t="s">
        <v>93</v>
      </c>
      <c r="BJ193" s="1" t="s">
        <v>62</v>
      </c>
      <c r="BK193" s="1" t="s">
        <v>78</v>
      </c>
      <c r="BL193" s="1">
        <v>19.79</v>
      </c>
      <c r="BM193" s="1">
        <v>19.79</v>
      </c>
      <c r="BN193" s="1" t="s">
        <v>97</v>
      </c>
      <c r="BO193" s="1" t="s">
        <v>98</v>
      </c>
      <c r="BP193" s="1" t="s">
        <v>84</v>
      </c>
      <c r="BQ193" s="2">
        <v>38687</v>
      </c>
      <c r="BR193" s="1">
        <v>0</v>
      </c>
      <c r="BS193" s="1">
        <v>0</v>
      </c>
      <c r="BT193" s="1">
        <v>0</v>
      </c>
      <c r="BU193" s="1">
        <v>0</v>
      </c>
    </row>
    <row r="194" spans="4:73" hidden="1" x14ac:dyDescent="0.25">
      <c r="D194" s="4"/>
      <c r="E194" s="5">
        <f t="shared" si="27"/>
        <v>0</v>
      </c>
      <c r="F194" s="5">
        <f t="shared" si="28"/>
        <v>0</v>
      </c>
      <c r="G194" s="5" t="str">
        <f t="shared" si="29"/>
        <v>Withdrawn</v>
      </c>
      <c r="H194" s="6" t="str">
        <f t="shared" si="30"/>
        <v>Withdrawn</v>
      </c>
      <c r="I194" s="1" t="s">
        <v>453</v>
      </c>
      <c r="O194" s="1" t="str">
        <f t="shared" si="31"/>
        <v>ERIS</v>
      </c>
      <c r="Q194" s="1">
        <f t="shared" si="32"/>
        <v>2</v>
      </c>
      <c r="S194" s="1" t="str">
        <f t="shared" si="33"/>
        <v>Wind</v>
      </c>
      <c r="T194" s="1" t="str">
        <f t="shared" si="34"/>
        <v>Murray County</v>
      </c>
      <c r="U194" s="1" t="str">
        <f t="shared" si="35"/>
        <v>MN</v>
      </c>
      <c r="AA194" s="1"/>
      <c r="AB194" s="1"/>
      <c r="AI194" s="5"/>
      <c r="AJ194" s="5"/>
      <c r="AK194" s="5"/>
      <c r="AL194" s="5"/>
      <c r="AM194" s="5"/>
      <c r="AN194" s="5"/>
      <c r="AO194" s="5"/>
      <c r="AP194" s="5"/>
      <c r="AQ194" s="5"/>
      <c r="AR194" s="5"/>
      <c r="AY194" s="1" t="s">
        <v>73</v>
      </c>
      <c r="AZ194" s="2">
        <v>37058</v>
      </c>
      <c r="BA194" s="2">
        <v>38194</v>
      </c>
      <c r="BB194" s="2">
        <v>38194</v>
      </c>
      <c r="BD194" s="1" t="s">
        <v>91</v>
      </c>
      <c r="BE194" s="1" t="s">
        <v>162</v>
      </c>
      <c r="BF194" s="1" t="s">
        <v>93</v>
      </c>
      <c r="BJ194" s="1" t="s">
        <v>62</v>
      </c>
      <c r="BK194" s="1" t="s">
        <v>78</v>
      </c>
      <c r="BL194" s="1">
        <v>2</v>
      </c>
      <c r="BM194" s="1">
        <v>2</v>
      </c>
      <c r="BN194" s="1" t="s">
        <v>97</v>
      </c>
      <c r="BO194" s="1" t="s">
        <v>98</v>
      </c>
      <c r="BP194" s="1" t="s">
        <v>73</v>
      </c>
      <c r="BR194" s="1">
        <v>0</v>
      </c>
      <c r="BS194" s="1">
        <v>0</v>
      </c>
      <c r="BT194" s="1">
        <v>0</v>
      </c>
      <c r="BU194" s="1">
        <v>0</v>
      </c>
    </row>
    <row r="195" spans="4:73" hidden="1" x14ac:dyDescent="0.25">
      <c r="D195" s="4"/>
      <c r="E195" s="5" t="str">
        <f t="shared" si="27"/>
        <v>G225</v>
      </c>
      <c r="F195" s="5" t="str">
        <f t="shared" si="28"/>
        <v>G225</v>
      </c>
      <c r="G195" s="5" t="str">
        <f t="shared" si="29"/>
        <v>Done</v>
      </c>
      <c r="H195" s="6" t="str">
        <f t="shared" si="30"/>
        <v>In Service</v>
      </c>
      <c r="I195" s="1" t="s">
        <v>454</v>
      </c>
      <c r="O195" s="1" t="str">
        <f t="shared" si="31"/>
        <v>ERIS</v>
      </c>
      <c r="Q195" s="1">
        <f t="shared" si="32"/>
        <v>60</v>
      </c>
      <c r="S195" s="1" t="str">
        <f t="shared" si="33"/>
        <v>Gas</v>
      </c>
      <c r="T195" s="1" t="str">
        <f t="shared" si="34"/>
        <v>Outagamie County</v>
      </c>
      <c r="U195" s="1" t="str">
        <f t="shared" si="35"/>
        <v>WI</v>
      </c>
      <c r="AA195" s="1"/>
      <c r="AB195" s="1"/>
      <c r="AI195" s="5"/>
      <c r="AJ195" s="5"/>
      <c r="AK195" s="5"/>
      <c r="AL195" s="5"/>
      <c r="AM195" s="5"/>
      <c r="AN195" s="5"/>
      <c r="AO195" s="5"/>
      <c r="AP195" s="5"/>
      <c r="AQ195" s="5"/>
      <c r="AR195" s="5"/>
      <c r="AY195" s="1" t="s">
        <v>58</v>
      </c>
      <c r="AZ195" s="2">
        <v>37382</v>
      </c>
      <c r="BB195" s="2">
        <v>37978</v>
      </c>
      <c r="BD195" s="1" t="s">
        <v>176</v>
      </c>
      <c r="BE195" s="1" t="s">
        <v>137</v>
      </c>
      <c r="BF195" s="1" t="s">
        <v>76</v>
      </c>
      <c r="BG195" s="1" t="s">
        <v>454</v>
      </c>
      <c r="BH195" s="1" t="s">
        <v>454</v>
      </c>
      <c r="BI195" s="1" t="s">
        <v>77</v>
      </c>
      <c r="BJ195" s="1" t="s">
        <v>62</v>
      </c>
      <c r="BK195" s="1" t="s">
        <v>455</v>
      </c>
      <c r="BL195" s="1">
        <v>60</v>
      </c>
      <c r="BM195" s="1">
        <v>60</v>
      </c>
      <c r="BN195" s="1" t="s">
        <v>64</v>
      </c>
      <c r="BP195" s="1" t="s">
        <v>65</v>
      </c>
      <c r="BQ195" s="2">
        <v>38139</v>
      </c>
      <c r="BR195" s="1">
        <v>0</v>
      </c>
      <c r="BS195" s="1">
        <v>0</v>
      </c>
      <c r="BT195" s="1">
        <v>0</v>
      </c>
      <c r="BU195" s="1">
        <v>0</v>
      </c>
    </row>
    <row r="196" spans="4:73" hidden="1" x14ac:dyDescent="0.25">
      <c r="D196" s="4"/>
      <c r="E196" s="5">
        <f t="shared" si="27"/>
        <v>0</v>
      </c>
      <c r="F196" s="5">
        <f t="shared" si="28"/>
        <v>0</v>
      </c>
      <c r="G196" s="5" t="str">
        <f t="shared" si="29"/>
        <v>Done</v>
      </c>
      <c r="H196" s="6" t="str">
        <f t="shared" si="30"/>
        <v>Withdrawn</v>
      </c>
      <c r="I196" s="1" t="s">
        <v>456</v>
      </c>
      <c r="O196" s="1" t="str">
        <f t="shared" si="31"/>
        <v>ERIS</v>
      </c>
      <c r="Q196" s="1">
        <f t="shared" si="32"/>
        <v>9</v>
      </c>
      <c r="S196" s="1" t="str">
        <f t="shared" si="33"/>
        <v>Wind</v>
      </c>
      <c r="T196" s="1" t="str">
        <f t="shared" si="34"/>
        <v>Pipestone County</v>
      </c>
      <c r="U196" s="1" t="str">
        <f t="shared" si="35"/>
        <v>MN</v>
      </c>
      <c r="AA196" s="1"/>
      <c r="AB196" s="1"/>
      <c r="AI196" s="5"/>
      <c r="AJ196" s="5"/>
      <c r="AK196" s="5"/>
      <c r="AL196" s="5"/>
      <c r="AM196" s="5"/>
      <c r="AN196" s="5"/>
      <c r="AO196" s="5"/>
      <c r="AP196" s="5"/>
      <c r="AQ196" s="5"/>
      <c r="AR196" s="5"/>
      <c r="AY196" s="1" t="s">
        <v>58</v>
      </c>
      <c r="AZ196" s="2">
        <v>37102</v>
      </c>
      <c r="BB196" s="2">
        <v>37957</v>
      </c>
      <c r="BD196" s="1" t="s">
        <v>91</v>
      </c>
      <c r="BE196" s="1" t="s">
        <v>169</v>
      </c>
      <c r="BF196" s="1" t="s">
        <v>93</v>
      </c>
      <c r="BJ196" s="1" t="s">
        <v>62</v>
      </c>
      <c r="BK196" s="1" t="s">
        <v>78</v>
      </c>
      <c r="BL196" s="1">
        <v>9</v>
      </c>
      <c r="BM196" s="1">
        <v>9</v>
      </c>
      <c r="BN196" s="1" t="s">
        <v>97</v>
      </c>
      <c r="BO196" s="1" t="s">
        <v>98</v>
      </c>
      <c r="BP196" s="1" t="s">
        <v>73</v>
      </c>
      <c r="BQ196" s="2">
        <v>39203</v>
      </c>
      <c r="BR196" s="1">
        <v>0</v>
      </c>
      <c r="BS196" s="1">
        <v>0</v>
      </c>
      <c r="BT196" s="1">
        <v>0</v>
      </c>
      <c r="BU196" s="1">
        <v>0</v>
      </c>
    </row>
    <row r="197" spans="4:73" hidden="1" x14ac:dyDescent="0.25">
      <c r="D197" s="4"/>
      <c r="E197" s="5">
        <f t="shared" ref="E197:E260" si="36">BG197</f>
        <v>0</v>
      </c>
      <c r="F197" s="5">
        <f t="shared" ref="F197:F260" si="37">BH197</f>
        <v>0</v>
      </c>
      <c r="G197" s="5" t="str">
        <f t="shared" ref="G197:G260" si="38">AY197</f>
        <v>Withdrawn</v>
      </c>
      <c r="H197" s="6" t="str">
        <f t="shared" ref="H197:H260" si="39">BP197</f>
        <v>Not Started</v>
      </c>
      <c r="I197" s="1" t="s">
        <v>457</v>
      </c>
      <c r="O197" s="1" t="str">
        <f t="shared" ref="O197:O260" si="40">BJ197</f>
        <v>ERIS</v>
      </c>
      <c r="Q197" s="1">
        <f t="shared" ref="Q197:Q260" si="41">BM197</f>
        <v>10</v>
      </c>
      <c r="S197" s="1" t="str">
        <f t="shared" ref="S197:S260" si="42">BN197</f>
        <v>Wind</v>
      </c>
      <c r="T197" s="1" t="str">
        <f t="shared" ref="T197:T260" si="43">BE197</f>
        <v>Clay County</v>
      </c>
      <c r="U197" s="1" t="str">
        <f t="shared" ref="U197:U260" si="44">BF197</f>
        <v>MN</v>
      </c>
      <c r="AA197" s="1"/>
      <c r="AB197" s="1"/>
      <c r="AI197" s="5"/>
      <c r="AJ197" s="5"/>
      <c r="AK197" s="5"/>
      <c r="AL197" s="5"/>
      <c r="AM197" s="5"/>
      <c r="AN197" s="5"/>
      <c r="AO197" s="5"/>
      <c r="AP197" s="5"/>
      <c r="AQ197" s="5"/>
      <c r="AR197" s="5"/>
      <c r="AY197" s="1" t="s">
        <v>73</v>
      </c>
      <c r="AZ197" s="2">
        <v>38056</v>
      </c>
      <c r="BA197" s="2">
        <v>38201</v>
      </c>
      <c r="BB197" s="2">
        <v>38201</v>
      </c>
      <c r="BD197" s="1" t="s">
        <v>91</v>
      </c>
      <c r="BE197" s="1" t="s">
        <v>96</v>
      </c>
      <c r="BF197" s="1" t="s">
        <v>93</v>
      </c>
      <c r="BJ197" s="1" t="s">
        <v>62</v>
      </c>
      <c r="BK197" s="1" t="s">
        <v>78</v>
      </c>
      <c r="BL197" s="1">
        <v>10</v>
      </c>
      <c r="BM197" s="1">
        <v>10</v>
      </c>
      <c r="BN197" s="1" t="s">
        <v>97</v>
      </c>
      <c r="BO197" s="1" t="s">
        <v>98</v>
      </c>
      <c r="BP197" s="1" t="s">
        <v>84</v>
      </c>
      <c r="BQ197" s="2">
        <v>38687</v>
      </c>
      <c r="BR197" s="1">
        <v>0</v>
      </c>
      <c r="BS197" s="1">
        <v>0</v>
      </c>
      <c r="BT197" s="1">
        <v>0</v>
      </c>
      <c r="BU197" s="1">
        <v>0</v>
      </c>
    </row>
    <row r="198" spans="4:73" hidden="1" x14ac:dyDescent="0.25">
      <c r="D198" s="4"/>
      <c r="E198" s="5">
        <f t="shared" si="36"/>
        <v>0</v>
      </c>
      <c r="F198" s="5">
        <f t="shared" si="37"/>
        <v>0</v>
      </c>
      <c r="G198" s="5" t="str">
        <f t="shared" si="38"/>
        <v>Withdrawn</v>
      </c>
      <c r="H198" s="6" t="str">
        <f t="shared" si="39"/>
        <v>Not Started</v>
      </c>
      <c r="I198" s="1" t="s">
        <v>458</v>
      </c>
      <c r="O198" s="1" t="str">
        <f t="shared" si="40"/>
        <v>ERIS</v>
      </c>
      <c r="Q198" s="1">
        <f t="shared" si="41"/>
        <v>6.6</v>
      </c>
      <c r="S198" s="1" t="str">
        <f t="shared" si="42"/>
        <v>Wind</v>
      </c>
      <c r="T198" s="1" t="str">
        <f t="shared" si="43"/>
        <v>Lincoln County</v>
      </c>
      <c r="U198" s="1" t="str">
        <f t="shared" si="44"/>
        <v>MN</v>
      </c>
      <c r="AA198" s="1"/>
      <c r="AB198" s="1"/>
      <c r="AI198" s="5"/>
      <c r="AJ198" s="5"/>
      <c r="AK198" s="5"/>
      <c r="AL198" s="5"/>
      <c r="AM198" s="5"/>
      <c r="AN198" s="5"/>
      <c r="AO198" s="5"/>
      <c r="AP198" s="5"/>
      <c r="AQ198" s="5"/>
      <c r="AR198" s="5"/>
      <c r="AY198" s="1" t="s">
        <v>73</v>
      </c>
      <c r="AZ198" s="2">
        <v>38007</v>
      </c>
      <c r="BA198" s="2">
        <v>38222</v>
      </c>
      <c r="BB198" s="2">
        <v>38222</v>
      </c>
      <c r="BD198" s="1" t="s">
        <v>91</v>
      </c>
      <c r="BE198" s="1" t="s">
        <v>92</v>
      </c>
      <c r="BF198" s="1" t="s">
        <v>93</v>
      </c>
      <c r="BJ198" s="1" t="s">
        <v>62</v>
      </c>
      <c r="BK198" s="1" t="s">
        <v>78</v>
      </c>
      <c r="BL198" s="1">
        <v>6.6</v>
      </c>
      <c r="BM198" s="1">
        <v>6.6</v>
      </c>
      <c r="BN198" s="1" t="s">
        <v>97</v>
      </c>
      <c r="BO198" s="1" t="s">
        <v>98</v>
      </c>
      <c r="BP198" s="1" t="s">
        <v>84</v>
      </c>
      <c r="BQ198" s="2">
        <v>38504</v>
      </c>
      <c r="BR198" s="1">
        <v>0</v>
      </c>
      <c r="BS198" s="1">
        <v>0</v>
      </c>
      <c r="BT198" s="1">
        <v>0</v>
      </c>
      <c r="BU198" s="1">
        <v>0</v>
      </c>
    </row>
    <row r="199" spans="4:73" hidden="1" x14ac:dyDescent="0.25">
      <c r="D199" s="4"/>
      <c r="E199" s="5">
        <f t="shared" si="36"/>
        <v>0</v>
      </c>
      <c r="F199" s="5">
        <f t="shared" si="37"/>
        <v>0</v>
      </c>
      <c r="G199" s="5" t="str">
        <f t="shared" si="38"/>
        <v>Withdrawn</v>
      </c>
      <c r="H199" s="6" t="str">
        <f t="shared" si="39"/>
        <v>Not Started</v>
      </c>
      <c r="I199" s="1" t="s">
        <v>459</v>
      </c>
      <c r="O199" s="1" t="str">
        <f t="shared" si="40"/>
        <v>ERIS</v>
      </c>
      <c r="Q199" s="1">
        <f t="shared" si="41"/>
        <v>4.9400000000000004</v>
      </c>
      <c r="S199" s="1" t="str">
        <f t="shared" si="42"/>
        <v>Wind</v>
      </c>
      <c r="T199" s="1" t="str">
        <f t="shared" si="43"/>
        <v>Lincoln County</v>
      </c>
      <c r="U199" s="1" t="str">
        <f t="shared" si="44"/>
        <v>MN</v>
      </c>
      <c r="AA199" s="1"/>
      <c r="AB199" s="1"/>
      <c r="AI199" s="5"/>
      <c r="AJ199" s="5"/>
      <c r="AK199" s="5"/>
      <c r="AL199" s="5"/>
      <c r="AM199" s="5"/>
      <c r="AN199" s="5"/>
      <c r="AO199" s="5"/>
      <c r="AP199" s="5"/>
      <c r="AQ199" s="5"/>
      <c r="AR199" s="5"/>
      <c r="AY199" s="1" t="s">
        <v>73</v>
      </c>
      <c r="AZ199" s="2">
        <v>38007</v>
      </c>
      <c r="BA199" s="2">
        <v>38222</v>
      </c>
      <c r="BB199" s="2">
        <v>38222</v>
      </c>
      <c r="BD199" s="1" t="s">
        <v>91</v>
      </c>
      <c r="BE199" s="1" t="s">
        <v>92</v>
      </c>
      <c r="BF199" s="1" t="s">
        <v>93</v>
      </c>
      <c r="BJ199" s="1" t="s">
        <v>62</v>
      </c>
      <c r="BK199" s="1" t="s">
        <v>78</v>
      </c>
      <c r="BL199" s="1">
        <v>4.9400000000000004</v>
      </c>
      <c r="BM199" s="1">
        <v>4.9400000000000004</v>
      </c>
      <c r="BN199" s="1" t="s">
        <v>97</v>
      </c>
      <c r="BO199" s="1" t="s">
        <v>98</v>
      </c>
      <c r="BP199" s="1" t="s">
        <v>84</v>
      </c>
      <c r="BQ199" s="2">
        <v>38047</v>
      </c>
      <c r="BR199" s="1">
        <v>0</v>
      </c>
      <c r="BS199" s="1">
        <v>0</v>
      </c>
      <c r="BT199" s="1">
        <v>0</v>
      </c>
      <c r="BU199" s="1">
        <v>0</v>
      </c>
    </row>
    <row r="200" spans="4:73" hidden="1" x14ac:dyDescent="0.25">
      <c r="D200" s="4"/>
      <c r="E200" s="5">
        <f t="shared" si="36"/>
        <v>0</v>
      </c>
      <c r="F200" s="5">
        <f t="shared" si="37"/>
        <v>0</v>
      </c>
      <c r="G200" s="5" t="str">
        <f t="shared" si="38"/>
        <v>Withdrawn</v>
      </c>
      <c r="H200" s="6" t="str">
        <f t="shared" si="39"/>
        <v>Withdrawn</v>
      </c>
      <c r="I200" s="1" t="s">
        <v>460</v>
      </c>
      <c r="O200" s="1" t="str">
        <f t="shared" si="40"/>
        <v>ERIS</v>
      </c>
      <c r="Q200" s="1">
        <f t="shared" si="41"/>
        <v>425</v>
      </c>
      <c r="S200" s="1" t="str">
        <f t="shared" si="42"/>
        <v>Coal</v>
      </c>
      <c r="T200" s="1" t="str">
        <f t="shared" si="43"/>
        <v>Manistee County</v>
      </c>
      <c r="U200" s="1" t="str">
        <f t="shared" si="44"/>
        <v>MI</v>
      </c>
      <c r="AA200" s="1"/>
      <c r="AB200" s="1"/>
      <c r="AI200" s="5"/>
      <c r="AJ200" s="5"/>
      <c r="AK200" s="5"/>
      <c r="AL200" s="5"/>
      <c r="AM200" s="5"/>
      <c r="AN200" s="5"/>
      <c r="AO200" s="5"/>
      <c r="AP200" s="5"/>
      <c r="AQ200" s="5"/>
      <c r="AR200" s="5"/>
      <c r="AY200" s="1" t="s">
        <v>73</v>
      </c>
      <c r="AZ200" s="2">
        <v>37904</v>
      </c>
      <c r="BA200" s="2">
        <v>38224</v>
      </c>
      <c r="BB200" s="2">
        <v>38224</v>
      </c>
      <c r="BD200" s="1" t="s">
        <v>139</v>
      </c>
      <c r="BE200" s="1" t="s">
        <v>461</v>
      </c>
      <c r="BF200" s="1" t="s">
        <v>130</v>
      </c>
      <c r="BI200" s="1" t="s">
        <v>77</v>
      </c>
      <c r="BJ200" s="1" t="s">
        <v>62</v>
      </c>
      <c r="BK200" s="1" t="s">
        <v>78</v>
      </c>
      <c r="BL200" s="1">
        <v>425</v>
      </c>
      <c r="BM200" s="1">
        <v>425</v>
      </c>
      <c r="BN200" s="1" t="s">
        <v>83</v>
      </c>
      <c r="BP200" s="1" t="s">
        <v>73</v>
      </c>
      <c r="BQ200" s="2">
        <v>39203</v>
      </c>
      <c r="BR200" s="1">
        <v>0</v>
      </c>
      <c r="BS200" s="1">
        <v>0</v>
      </c>
      <c r="BT200" s="1">
        <v>0</v>
      </c>
      <c r="BU200" s="1">
        <v>0</v>
      </c>
    </row>
    <row r="201" spans="4:73" hidden="1" x14ac:dyDescent="0.25">
      <c r="D201" s="4"/>
      <c r="E201" s="5">
        <f t="shared" si="36"/>
        <v>0</v>
      </c>
      <c r="F201" s="5">
        <f t="shared" si="37"/>
        <v>0</v>
      </c>
      <c r="G201" s="5" t="str">
        <f t="shared" si="38"/>
        <v>Done</v>
      </c>
      <c r="H201" s="6" t="str">
        <f t="shared" si="39"/>
        <v>In Service</v>
      </c>
      <c r="I201" s="1" t="s">
        <v>462</v>
      </c>
      <c r="O201" s="1" t="str">
        <f t="shared" si="40"/>
        <v>ERIS</v>
      </c>
      <c r="Q201" s="1">
        <f t="shared" si="41"/>
        <v>2</v>
      </c>
      <c r="S201" s="1" t="str">
        <f t="shared" si="42"/>
        <v>Diesel</v>
      </c>
      <c r="T201" s="1" t="str">
        <f t="shared" si="43"/>
        <v>Linn County</v>
      </c>
      <c r="U201" s="1" t="str">
        <f t="shared" si="44"/>
        <v>IA</v>
      </c>
      <c r="AA201" s="1"/>
      <c r="AB201" s="1"/>
      <c r="AI201" s="5"/>
      <c r="AJ201" s="5"/>
      <c r="AK201" s="5"/>
      <c r="AL201" s="5"/>
      <c r="AM201" s="5"/>
      <c r="AN201" s="5"/>
      <c r="AO201" s="5"/>
      <c r="AP201" s="5"/>
      <c r="AQ201" s="5"/>
      <c r="AR201" s="5"/>
      <c r="AY201" s="1" t="s">
        <v>58</v>
      </c>
      <c r="AZ201" s="2">
        <v>37396</v>
      </c>
      <c r="BB201" s="2">
        <v>37874</v>
      </c>
      <c r="BD201" s="1" t="s">
        <v>87</v>
      </c>
      <c r="BE201" s="1" t="s">
        <v>463</v>
      </c>
      <c r="BF201" s="1" t="s">
        <v>89</v>
      </c>
      <c r="BI201" s="1" t="s">
        <v>143</v>
      </c>
      <c r="BJ201" s="1" t="s">
        <v>62</v>
      </c>
      <c r="BK201" s="1" t="s">
        <v>464</v>
      </c>
      <c r="BL201" s="1">
        <v>2</v>
      </c>
      <c r="BM201" s="1">
        <v>2</v>
      </c>
      <c r="BN201" s="1" t="s">
        <v>207</v>
      </c>
      <c r="BO201" s="1" t="s">
        <v>208</v>
      </c>
      <c r="BP201" s="1" t="s">
        <v>65</v>
      </c>
      <c r="BQ201" s="2">
        <v>37500</v>
      </c>
      <c r="BR201" s="1">
        <v>0</v>
      </c>
      <c r="BS201" s="1">
        <v>0</v>
      </c>
      <c r="BT201" s="1">
        <v>0</v>
      </c>
      <c r="BU201" s="1">
        <v>0</v>
      </c>
    </row>
    <row r="202" spans="4:73" hidden="1" x14ac:dyDescent="0.25">
      <c r="D202" s="4"/>
      <c r="E202" s="5">
        <f t="shared" si="36"/>
        <v>0</v>
      </c>
      <c r="F202" s="5">
        <f t="shared" si="37"/>
        <v>0</v>
      </c>
      <c r="G202" s="5" t="str">
        <f t="shared" si="38"/>
        <v>Withdrawn</v>
      </c>
      <c r="H202" s="6" t="str">
        <f t="shared" si="39"/>
        <v>Not Started</v>
      </c>
      <c r="I202" s="1" t="s">
        <v>465</v>
      </c>
      <c r="O202" s="1" t="str">
        <f t="shared" si="40"/>
        <v>ERIS</v>
      </c>
      <c r="Q202" s="1">
        <f t="shared" si="41"/>
        <v>200</v>
      </c>
      <c r="S202" s="1" t="str">
        <f t="shared" si="42"/>
        <v>Wind</v>
      </c>
      <c r="T202" s="1" t="str">
        <f t="shared" si="43"/>
        <v>Jackson County</v>
      </c>
      <c r="U202" s="1" t="str">
        <f t="shared" si="44"/>
        <v>MN</v>
      </c>
      <c r="AA202" s="1"/>
      <c r="AB202" s="1"/>
      <c r="AI202" s="5"/>
      <c r="AJ202" s="5"/>
      <c r="AK202" s="5"/>
      <c r="AL202" s="5"/>
      <c r="AM202" s="5"/>
      <c r="AN202" s="5"/>
      <c r="AO202" s="5"/>
      <c r="AP202" s="5"/>
      <c r="AQ202" s="5"/>
      <c r="AR202" s="5"/>
      <c r="AY202" s="1" t="s">
        <v>73</v>
      </c>
      <c r="AZ202" s="2">
        <v>37551</v>
      </c>
      <c r="BA202" s="2">
        <v>38239</v>
      </c>
      <c r="BB202" s="2">
        <v>38239</v>
      </c>
      <c r="BD202" s="1" t="s">
        <v>87</v>
      </c>
      <c r="BE202" s="1" t="s">
        <v>259</v>
      </c>
      <c r="BF202" s="1" t="s">
        <v>93</v>
      </c>
      <c r="BI202" s="1" t="s">
        <v>143</v>
      </c>
      <c r="BJ202" s="1" t="s">
        <v>62</v>
      </c>
      <c r="BK202" s="1" t="s">
        <v>78</v>
      </c>
      <c r="BL202" s="1">
        <v>200</v>
      </c>
      <c r="BM202" s="1">
        <v>200</v>
      </c>
      <c r="BN202" s="1" t="s">
        <v>97</v>
      </c>
      <c r="BO202" s="1" t="s">
        <v>98</v>
      </c>
      <c r="BP202" s="1" t="s">
        <v>84</v>
      </c>
      <c r="BQ202" s="2">
        <v>39203</v>
      </c>
      <c r="BR202" s="1">
        <v>0</v>
      </c>
      <c r="BS202" s="1">
        <v>0</v>
      </c>
      <c r="BT202" s="1">
        <v>0</v>
      </c>
      <c r="BU202" s="1">
        <v>0</v>
      </c>
    </row>
    <row r="203" spans="4:73" hidden="1" x14ac:dyDescent="0.25">
      <c r="D203" s="4"/>
      <c r="E203" s="5">
        <f t="shared" si="36"/>
        <v>0</v>
      </c>
      <c r="F203" s="5">
        <f t="shared" si="37"/>
        <v>0</v>
      </c>
      <c r="G203" s="5" t="str">
        <f t="shared" si="38"/>
        <v>Done</v>
      </c>
      <c r="H203" s="6" t="str">
        <f t="shared" si="39"/>
        <v>In Service</v>
      </c>
      <c r="I203" s="1" t="s">
        <v>466</v>
      </c>
      <c r="O203" s="1" t="str">
        <f t="shared" si="40"/>
        <v>ERIS</v>
      </c>
      <c r="Q203" s="1">
        <f t="shared" si="41"/>
        <v>44</v>
      </c>
      <c r="S203" s="1" t="str">
        <f t="shared" si="42"/>
        <v>Wind</v>
      </c>
      <c r="T203" s="1" t="str">
        <f t="shared" si="43"/>
        <v>Dickinson County</v>
      </c>
      <c r="U203" s="1" t="str">
        <f t="shared" si="44"/>
        <v>IA</v>
      </c>
      <c r="AA203" s="1"/>
      <c r="AB203" s="1"/>
      <c r="AI203" s="5"/>
      <c r="AJ203" s="5"/>
      <c r="AK203" s="5"/>
      <c r="AL203" s="5"/>
      <c r="AM203" s="5"/>
      <c r="AN203" s="5"/>
      <c r="AO203" s="5"/>
      <c r="AP203" s="5"/>
      <c r="AQ203" s="5"/>
      <c r="AR203" s="5"/>
      <c r="AY203" s="1" t="s">
        <v>58</v>
      </c>
      <c r="AZ203" s="2">
        <v>37405</v>
      </c>
      <c r="BB203" s="2">
        <v>37711</v>
      </c>
      <c r="BD203" s="1" t="s">
        <v>87</v>
      </c>
      <c r="BE203" s="1" t="s">
        <v>467</v>
      </c>
      <c r="BF203" s="1" t="s">
        <v>89</v>
      </c>
      <c r="BI203" s="1" t="s">
        <v>143</v>
      </c>
      <c r="BJ203" s="1" t="s">
        <v>62</v>
      </c>
      <c r="BK203" s="1" t="s">
        <v>78</v>
      </c>
      <c r="BL203" s="1">
        <v>44</v>
      </c>
      <c r="BM203" s="1">
        <v>44</v>
      </c>
      <c r="BN203" s="1" t="s">
        <v>97</v>
      </c>
      <c r="BO203" s="1" t="s">
        <v>98</v>
      </c>
      <c r="BP203" s="1" t="s">
        <v>65</v>
      </c>
      <c r="BQ203" s="2">
        <v>39083</v>
      </c>
      <c r="BR203" s="1">
        <v>0</v>
      </c>
      <c r="BS203" s="1">
        <v>0</v>
      </c>
      <c r="BT203" s="1">
        <v>0</v>
      </c>
      <c r="BU203" s="1">
        <v>0</v>
      </c>
    </row>
    <row r="204" spans="4:73" hidden="1" x14ac:dyDescent="0.25">
      <c r="D204" s="4"/>
      <c r="E204" s="5">
        <f t="shared" si="36"/>
        <v>0</v>
      </c>
      <c r="F204" s="5">
        <f t="shared" si="37"/>
        <v>0</v>
      </c>
      <c r="G204" s="5" t="str">
        <f t="shared" si="38"/>
        <v>Withdrawn</v>
      </c>
      <c r="H204" s="6" t="str">
        <f t="shared" si="39"/>
        <v>Not Started</v>
      </c>
      <c r="I204" s="1" t="s">
        <v>468</v>
      </c>
      <c r="O204" s="1" t="str">
        <f t="shared" si="40"/>
        <v>ERIS</v>
      </c>
      <c r="Q204" s="1">
        <f t="shared" si="41"/>
        <v>19</v>
      </c>
      <c r="S204" s="1" t="str">
        <f t="shared" si="42"/>
        <v>Wind</v>
      </c>
      <c r="T204" s="1" t="str">
        <f t="shared" si="43"/>
        <v>Columbia County</v>
      </c>
      <c r="U204" s="1" t="str">
        <f t="shared" si="44"/>
        <v>WI</v>
      </c>
      <c r="AA204" s="1"/>
      <c r="AB204" s="1"/>
      <c r="AI204" s="5"/>
      <c r="AJ204" s="5"/>
      <c r="AK204" s="5"/>
      <c r="AL204" s="5"/>
      <c r="AM204" s="5"/>
      <c r="AN204" s="5"/>
      <c r="AO204" s="5"/>
      <c r="AP204" s="5"/>
      <c r="AQ204" s="5"/>
      <c r="AR204" s="5"/>
      <c r="AY204" s="1" t="s">
        <v>73</v>
      </c>
      <c r="AZ204" s="2">
        <v>38084</v>
      </c>
      <c r="BA204" s="2">
        <v>38239</v>
      </c>
      <c r="BB204" s="2">
        <v>38239</v>
      </c>
      <c r="BD204" s="1" t="s">
        <v>74</v>
      </c>
      <c r="BE204" s="1" t="s">
        <v>295</v>
      </c>
      <c r="BF204" s="1" t="s">
        <v>76</v>
      </c>
      <c r="BJ204" s="1" t="s">
        <v>62</v>
      </c>
      <c r="BK204" s="1" t="s">
        <v>78</v>
      </c>
      <c r="BL204" s="1">
        <v>19</v>
      </c>
      <c r="BM204" s="1">
        <v>19</v>
      </c>
      <c r="BN204" s="1" t="s">
        <v>97</v>
      </c>
      <c r="BO204" s="1" t="s">
        <v>98</v>
      </c>
      <c r="BP204" s="1" t="s">
        <v>84</v>
      </c>
      <c r="BQ204" s="2">
        <v>39052</v>
      </c>
      <c r="BR204" s="1">
        <v>0</v>
      </c>
      <c r="BS204" s="1">
        <v>0</v>
      </c>
      <c r="BT204" s="1">
        <v>0</v>
      </c>
      <c r="BU204" s="1">
        <v>0</v>
      </c>
    </row>
    <row r="205" spans="4:73" hidden="1" x14ac:dyDescent="0.25">
      <c r="D205" s="4"/>
      <c r="E205" s="5">
        <f t="shared" si="36"/>
        <v>0</v>
      </c>
      <c r="F205" s="5">
        <f t="shared" si="37"/>
        <v>0</v>
      </c>
      <c r="G205" s="5" t="str">
        <f t="shared" si="38"/>
        <v>Done</v>
      </c>
      <c r="H205" s="6" t="str">
        <f t="shared" si="39"/>
        <v>In Service</v>
      </c>
      <c r="I205" s="1" t="s">
        <v>469</v>
      </c>
      <c r="O205" s="1" t="str">
        <f t="shared" si="40"/>
        <v>ERIS</v>
      </c>
      <c r="Q205" s="1">
        <f t="shared" si="41"/>
        <v>22</v>
      </c>
      <c r="S205" s="1" t="str">
        <f t="shared" si="42"/>
        <v>Combined Cycle</v>
      </c>
      <c r="T205" s="1" t="str">
        <f t="shared" si="43"/>
        <v>Jackson County</v>
      </c>
      <c r="U205" s="1" t="str">
        <f t="shared" si="44"/>
        <v>MI</v>
      </c>
      <c r="AA205" s="1"/>
      <c r="AB205" s="1"/>
      <c r="AI205" s="5"/>
      <c r="AJ205" s="5"/>
      <c r="AK205" s="5"/>
      <c r="AL205" s="5"/>
      <c r="AM205" s="5"/>
      <c r="AN205" s="5"/>
      <c r="AO205" s="5"/>
      <c r="AP205" s="5"/>
      <c r="AQ205" s="5"/>
      <c r="AR205" s="5"/>
      <c r="AY205" s="1" t="s">
        <v>58</v>
      </c>
      <c r="AZ205" s="2">
        <v>37410</v>
      </c>
      <c r="BB205" s="2">
        <v>37537</v>
      </c>
      <c r="BD205" s="1" t="s">
        <v>139</v>
      </c>
      <c r="BE205" s="1" t="s">
        <v>259</v>
      </c>
      <c r="BF205" s="1" t="s">
        <v>130</v>
      </c>
      <c r="BI205" s="1" t="s">
        <v>143</v>
      </c>
      <c r="BJ205" s="1" t="s">
        <v>62</v>
      </c>
      <c r="BK205" s="1" t="s">
        <v>78</v>
      </c>
      <c r="BL205" s="1">
        <v>22</v>
      </c>
      <c r="BM205" s="1">
        <v>22</v>
      </c>
      <c r="BN205" s="1" t="s">
        <v>94</v>
      </c>
      <c r="BO205" s="1" t="s">
        <v>94</v>
      </c>
      <c r="BP205" s="1" t="s">
        <v>65</v>
      </c>
      <c r="BQ205" s="2">
        <v>38473</v>
      </c>
      <c r="BR205" s="1">
        <v>0</v>
      </c>
      <c r="BS205" s="1">
        <v>0</v>
      </c>
      <c r="BT205" s="1">
        <v>0</v>
      </c>
      <c r="BU205" s="1">
        <v>0</v>
      </c>
    </row>
    <row r="206" spans="4:73" hidden="1" x14ac:dyDescent="0.25">
      <c r="D206" s="4"/>
      <c r="E206" s="5">
        <f t="shared" si="36"/>
        <v>0</v>
      </c>
      <c r="F206" s="5">
        <f t="shared" si="37"/>
        <v>0</v>
      </c>
      <c r="G206" s="5" t="str">
        <f t="shared" si="38"/>
        <v>Withdrawn</v>
      </c>
      <c r="H206" s="6" t="str">
        <f t="shared" si="39"/>
        <v>Not Started</v>
      </c>
      <c r="I206" s="1" t="s">
        <v>470</v>
      </c>
      <c r="O206" s="1" t="str">
        <f t="shared" si="40"/>
        <v>ERIS</v>
      </c>
      <c r="Q206" s="1">
        <f t="shared" si="41"/>
        <v>1</v>
      </c>
      <c r="S206" s="1" t="str">
        <f t="shared" si="42"/>
        <v>Wind</v>
      </c>
      <c r="T206" s="1" t="str">
        <f t="shared" si="43"/>
        <v>Rolette County</v>
      </c>
      <c r="U206" s="1" t="str">
        <f t="shared" si="44"/>
        <v>ND</v>
      </c>
      <c r="AA206" s="1"/>
      <c r="AB206" s="1"/>
      <c r="AI206" s="5"/>
      <c r="AJ206" s="5"/>
      <c r="AK206" s="5"/>
      <c r="AL206" s="5"/>
      <c r="AM206" s="5"/>
      <c r="AN206" s="5"/>
      <c r="AO206" s="5"/>
      <c r="AP206" s="5"/>
      <c r="AQ206" s="5"/>
      <c r="AR206" s="5"/>
      <c r="AY206" s="1" t="s">
        <v>73</v>
      </c>
      <c r="AZ206" s="2">
        <v>38212</v>
      </c>
      <c r="BA206" s="2">
        <v>38257</v>
      </c>
      <c r="BB206" s="2">
        <v>38257</v>
      </c>
      <c r="BD206" s="1" t="s">
        <v>203</v>
      </c>
      <c r="BE206" s="1" t="s">
        <v>471</v>
      </c>
      <c r="BF206" s="1" t="s">
        <v>194</v>
      </c>
      <c r="BJ206" s="1" t="s">
        <v>62</v>
      </c>
      <c r="BK206" s="1" t="s">
        <v>78</v>
      </c>
      <c r="BL206" s="1">
        <v>1</v>
      </c>
      <c r="BM206" s="1">
        <v>1</v>
      </c>
      <c r="BN206" s="1" t="s">
        <v>97</v>
      </c>
      <c r="BO206" s="1" t="s">
        <v>98</v>
      </c>
      <c r="BP206" s="1" t="s">
        <v>84</v>
      </c>
      <c r="BQ206" s="2">
        <v>39051</v>
      </c>
      <c r="BR206" s="1">
        <v>0</v>
      </c>
      <c r="BS206" s="1">
        <v>0</v>
      </c>
      <c r="BT206" s="1">
        <v>0</v>
      </c>
      <c r="BU206" s="1">
        <v>0</v>
      </c>
    </row>
    <row r="207" spans="4:73" hidden="1" x14ac:dyDescent="0.25">
      <c r="D207" s="4"/>
      <c r="E207" s="5">
        <f t="shared" si="36"/>
        <v>0</v>
      </c>
      <c r="F207" s="5">
        <f t="shared" si="37"/>
        <v>0</v>
      </c>
      <c r="G207" s="5" t="str">
        <f t="shared" si="38"/>
        <v>Withdrawn</v>
      </c>
      <c r="H207" s="6" t="str">
        <f t="shared" si="39"/>
        <v>Not Started</v>
      </c>
      <c r="I207" s="1" t="s">
        <v>472</v>
      </c>
      <c r="O207" s="1" t="str">
        <f t="shared" si="40"/>
        <v>ERIS</v>
      </c>
      <c r="Q207" s="1">
        <f t="shared" si="41"/>
        <v>100</v>
      </c>
      <c r="S207" s="1" t="str">
        <f t="shared" si="42"/>
        <v>Wind</v>
      </c>
      <c r="T207" s="1" t="str">
        <f t="shared" si="43"/>
        <v>Columbia County</v>
      </c>
      <c r="U207" s="1" t="str">
        <f t="shared" si="44"/>
        <v>WI</v>
      </c>
      <c r="AA207" s="1"/>
      <c r="AB207" s="1"/>
      <c r="AI207" s="5"/>
      <c r="AJ207" s="5"/>
      <c r="AK207" s="5"/>
      <c r="AL207" s="5"/>
      <c r="AM207" s="5"/>
      <c r="AN207" s="5"/>
      <c r="AO207" s="5"/>
      <c r="AP207" s="5"/>
      <c r="AQ207" s="5"/>
      <c r="AR207" s="5"/>
      <c r="AY207" s="1" t="s">
        <v>73</v>
      </c>
      <c r="AZ207" s="2">
        <v>37921</v>
      </c>
      <c r="BA207" s="2">
        <v>38259</v>
      </c>
      <c r="BB207" s="2">
        <v>38259</v>
      </c>
      <c r="BD207" s="1" t="s">
        <v>74</v>
      </c>
      <c r="BE207" s="1" t="s">
        <v>295</v>
      </c>
      <c r="BF207" s="1" t="s">
        <v>76</v>
      </c>
      <c r="BI207" s="1" t="s">
        <v>143</v>
      </c>
      <c r="BJ207" s="1" t="s">
        <v>62</v>
      </c>
      <c r="BK207" s="1" t="s">
        <v>473</v>
      </c>
      <c r="BL207" s="1">
        <v>100</v>
      </c>
      <c r="BM207" s="1">
        <v>100</v>
      </c>
      <c r="BN207" s="1" t="s">
        <v>97</v>
      </c>
      <c r="BO207" s="1" t="s">
        <v>98</v>
      </c>
      <c r="BP207" s="1" t="s">
        <v>84</v>
      </c>
      <c r="BQ207" s="2">
        <v>38047</v>
      </c>
      <c r="BR207" s="1">
        <v>0</v>
      </c>
      <c r="BS207" s="1">
        <v>0</v>
      </c>
      <c r="BT207" s="1">
        <v>0</v>
      </c>
      <c r="BU207" s="1">
        <v>0</v>
      </c>
    </row>
    <row r="208" spans="4:73" hidden="1" x14ac:dyDescent="0.25">
      <c r="D208" s="4"/>
      <c r="E208" s="5" t="str">
        <f t="shared" si="36"/>
        <v>G237</v>
      </c>
      <c r="F208" s="5" t="str">
        <f t="shared" si="37"/>
        <v>G237</v>
      </c>
      <c r="G208" s="5" t="str">
        <f t="shared" si="38"/>
        <v>Done</v>
      </c>
      <c r="H208" s="6" t="str">
        <f t="shared" si="39"/>
        <v>In Service</v>
      </c>
      <c r="I208" s="1" t="s">
        <v>474</v>
      </c>
      <c r="O208" s="1" t="str">
        <f t="shared" si="40"/>
        <v>ERIS</v>
      </c>
      <c r="Q208" s="1">
        <f t="shared" si="41"/>
        <v>575</v>
      </c>
      <c r="S208" s="1" t="str">
        <f t="shared" si="42"/>
        <v>Combined Cycle</v>
      </c>
      <c r="T208" s="1" t="str">
        <f t="shared" si="43"/>
        <v>Ramsey County</v>
      </c>
      <c r="U208" s="1" t="str">
        <f t="shared" si="44"/>
        <v>MN</v>
      </c>
      <c r="AA208" s="1"/>
      <c r="AB208" s="1"/>
      <c r="AI208" s="5"/>
      <c r="AJ208" s="5"/>
      <c r="AK208" s="5"/>
      <c r="AL208" s="5"/>
      <c r="AM208" s="5"/>
      <c r="AN208" s="5"/>
      <c r="AO208" s="5"/>
      <c r="AP208" s="5"/>
      <c r="AQ208" s="5"/>
      <c r="AR208" s="5"/>
      <c r="AY208" s="1" t="s">
        <v>58</v>
      </c>
      <c r="AZ208" s="2">
        <v>37642</v>
      </c>
      <c r="BB208" s="2">
        <v>38485</v>
      </c>
      <c r="BD208" s="1" t="s">
        <v>91</v>
      </c>
      <c r="BE208" s="1" t="s">
        <v>167</v>
      </c>
      <c r="BF208" s="1" t="s">
        <v>93</v>
      </c>
      <c r="BG208" s="1" t="s">
        <v>474</v>
      </c>
      <c r="BH208" s="1" t="s">
        <v>474</v>
      </c>
      <c r="BI208" s="1" t="s">
        <v>77</v>
      </c>
      <c r="BJ208" s="1" t="s">
        <v>62</v>
      </c>
      <c r="BK208" s="1" t="s">
        <v>475</v>
      </c>
      <c r="BL208" s="1">
        <v>575</v>
      </c>
      <c r="BM208" s="1">
        <v>575</v>
      </c>
      <c r="BN208" s="1" t="s">
        <v>94</v>
      </c>
      <c r="BO208" s="1" t="s">
        <v>94</v>
      </c>
      <c r="BP208" s="1" t="s">
        <v>65</v>
      </c>
      <c r="BQ208" s="2">
        <v>38108</v>
      </c>
      <c r="BR208" s="1">
        <v>0</v>
      </c>
      <c r="BS208" s="1">
        <v>0</v>
      </c>
      <c r="BT208" s="1">
        <v>0</v>
      </c>
      <c r="BU208" s="1">
        <v>0</v>
      </c>
    </row>
    <row r="209" spans="4:73" hidden="1" x14ac:dyDescent="0.25">
      <c r="D209" s="4"/>
      <c r="E209" s="5" t="str">
        <f t="shared" si="36"/>
        <v>G238</v>
      </c>
      <c r="F209" s="5" t="str">
        <f t="shared" si="37"/>
        <v>G238</v>
      </c>
      <c r="G209" s="5" t="str">
        <f t="shared" si="38"/>
        <v>Done</v>
      </c>
      <c r="H209" s="6" t="str">
        <f t="shared" si="39"/>
        <v>In Service</v>
      </c>
      <c r="I209" s="1" t="s">
        <v>476</v>
      </c>
      <c r="O209" s="1" t="str">
        <f t="shared" si="40"/>
        <v>ERIS</v>
      </c>
      <c r="Q209" s="1">
        <f t="shared" si="41"/>
        <v>510</v>
      </c>
      <c r="S209" s="1" t="str">
        <f t="shared" si="42"/>
        <v>Combined Cycle</v>
      </c>
      <c r="T209" s="1" t="str">
        <f t="shared" si="43"/>
        <v>Hennepin County</v>
      </c>
      <c r="U209" s="1" t="str">
        <f t="shared" si="44"/>
        <v>MN</v>
      </c>
      <c r="AA209" s="1"/>
      <c r="AB209" s="1"/>
      <c r="AI209" s="5"/>
      <c r="AJ209" s="5"/>
      <c r="AK209" s="5"/>
      <c r="AL209" s="5"/>
      <c r="AM209" s="5"/>
      <c r="AN209" s="5"/>
      <c r="AO209" s="5"/>
      <c r="AP209" s="5"/>
      <c r="AQ209" s="5"/>
      <c r="AR209" s="5"/>
      <c r="AY209" s="1" t="s">
        <v>58</v>
      </c>
      <c r="AZ209" s="2">
        <v>37642</v>
      </c>
      <c r="BB209" s="2">
        <v>38728</v>
      </c>
      <c r="BC209" s="2">
        <v>39934</v>
      </c>
      <c r="BD209" s="1" t="s">
        <v>91</v>
      </c>
      <c r="BE209" s="1" t="s">
        <v>477</v>
      </c>
      <c r="BF209" s="1" t="s">
        <v>93</v>
      </c>
      <c r="BG209" s="1" t="s">
        <v>476</v>
      </c>
      <c r="BH209" s="1" t="s">
        <v>476</v>
      </c>
      <c r="BI209" s="1" t="s">
        <v>77</v>
      </c>
      <c r="BJ209" s="1" t="s">
        <v>62</v>
      </c>
      <c r="BK209" s="1" t="s">
        <v>78</v>
      </c>
      <c r="BL209" s="1">
        <v>510</v>
      </c>
      <c r="BM209" s="1">
        <v>510</v>
      </c>
      <c r="BN209" s="1" t="s">
        <v>94</v>
      </c>
      <c r="BO209" s="1" t="s">
        <v>94</v>
      </c>
      <c r="BP209" s="1" t="s">
        <v>65</v>
      </c>
      <c r="BQ209" s="2">
        <v>37970</v>
      </c>
      <c r="BR209" s="1">
        <v>0</v>
      </c>
      <c r="BS209" s="1">
        <v>0</v>
      </c>
      <c r="BT209" s="1">
        <v>0</v>
      </c>
      <c r="BU209" s="1">
        <v>0</v>
      </c>
    </row>
    <row r="210" spans="4:73" hidden="1" x14ac:dyDescent="0.25">
      <c r="D210" s="4"/>
      <c r="E210" s="5" t="str">
        <f t="shared" si="36"/>
        <v>G239</v>
      </c>
      <c r="F210" s="5" t="str">
        <f t="shared" si="37"/>
        <v>G239</v>
      </c>
      <c r="G210" s="5" t="str">
        <f t="shared" si="38"/>
        <v>Done</v>
      </c>
      <c r="H210" s="6" t="str">
        <f t="shared" si="39"/>
        <v>Withdrawn</v>
      </c>
      <c r="I210" s="1" t="s">
        <v>478</v>
      </c>
      <c r="O210" s="1" t="str">
        <f t="shared" si="40"/>
        <v>ERIS</v>
      </c>
      <c r="Q210" s="1">
        <f t="shared" si="41"/>
        <v>63</v>
      </c>
      <c r="S210" s="1" t="str">
        <f t="shared" si="42"/>
        <v>Wind</v>
      </c>
      <c r="T210" s="1" t="str">
        <f t="shared" si="43"/>
        <v>Dodge County</v>
      </c>
      <c r="U210" s="1" t="str">
        <f t="shared" si="44"/>
        <v>MN</v>
      </c>
      <c r="AA210" s="1"/>
      <c r="AB210" s="1"/>
      <c r="AI210" s="5"/>
      <c r="AJ210" s="5"/>
      <c r="AK210" s="5"/>
      <c r="AL210" s="5"/>
      <c r="AM210" s="5"/>
      <c r="AN210" s="5"/>
      <c r="AO210" s="5"/>
      <c r="AP210" s="5"/>
      <c r="AQ210" s="5"/>
      <c r="AR210" s="5"/>
      <c r="AY210" s="1" t="s">
        <v>58</v>
      </c>
      <c r="AZ210" s="2">
        <v>37432</v>
      </c>
      <c r="BB210" s="2">
        <v>38301</v>
      </c>
      <c r="BD210" s="1" t="s">
        <v>91</v>
      </c>
      <c r="BE210" s="1" t="s">
        <v>297</v>
      </c>
      <c r="BF210" s="1" t="s">
        <v>93</v>
      </c>
      <c r="BG210" s="1" t="s">
        <v>478</v>
      </c>
      <c r="BH210" s="1" t="s">
        <v>478</v>
      </c>
      <c r="BI210" s="1" t="s">
        <v>77</v>
      </c>
      <c r="BJ210" s="1" t="s">
        <v>62</v>
      </c>
      <c r="BK210" s="1" t="s">
        <v>479</v>
      </c>
      <c r="BL210" s="1">
        <v>63</v>
      </c>
      <c r="BM210" s="1">
        <v>63</v>
      </c>
      <c r="BN210" s="1" t="s">
        <v>97</v>
      </c>
      <c r="BO210" s="1" t="s">
        <v>98</v>
      </c>
      <c r="BP210" s="1" t="s">
        <v>73</v>
      </c>
      <c r="BQ210" s="2">
        <v>39569</v>
      </c>
      <c r="BR210" s="1">
        <v>0</v>
      </c>
      <c r="BS210" s="1">
        <v>0</v>
      </c>
      <c r="BT210" s="1">
        <v>0</v>
      </c>
      <c r="BU210" s="1">
        <v>0</v>
      </c>
    </row>
    <row r="211" spans="4:73" hidden="1" x14ac:dyDescent="0.25">
      <c r="D211" s="4"/>
      <c r="E211" s="5" t="str">
        <f t="shared" si="36"/>
        <v>G240</v>
      </c>
      <c r="F211" s="5" t="str">
        <f t="shared" si="37"/>
        <v>G240</v>
      </c>
      <c r="G211" s="5" t="str">
        <f t="shared" si="38"/>
        <v>Done</v>
      </c>
      <c r="H211" s="6" t="str">
        <f t="shared" si="39"/>
        <v>In Service</v>
      </c>
      <c r="I211" s="1" t="s">
        <v>480</v>
      </c>
      <c r="O211" s="1" t="str">
        <f t="shared" si="40"/>
        <v>ERIS</v>
      </c>
      <c r="Q211" s="1">
        <f t="shared" si="41"/>
        <v>55</v>
      </c>
      <c r="S211" s="1" t="str">
        <f t="shared" si="42"/>
        <v>Gas</v>
      </c>
      <c r="T211" s="1" t="str">
        <f t="shared" si="43"/>
        <v>Manitowoc County</v>
      </c>
      <c r="U211" s="1" t="str">
        <f t="shared" si="44"/>
        <v>WI</v>
      </c>
      <c r="AA211" s="1"/>
      <c r="AB211" s="1"/>
      <c r="AI211" s="5"/>
      <c r="AJ211" s="5"/>
      <c r="AK211" s="5"/>
      <c r="AL211" s="5"/>
      <c r="AM211" s="5"/>
      <c r="AN211" s="5"/>
      <c r="AO211" s="5"/>
      <c r="AP211" s="5"/>
      <c r="AQ211" s="5"/>
      <c r="AR211" s="5"/>
      <c r="AY211" s="1" t="s">
        <v>58</v>
      </c>
      <c r="AZ211" s="2">
        <v>37466</v>
      </c>
      <c r="BB211" s="2">
        <v>37978</v>
      </c>
      <c r="BD211" s="1" t="s">
        <v>301</v>
      </c>
      <c r="BE211" s="1" t="s">
        <v>75</v>
      </c>
      <c r="BF211" s="1" t="s">
        <v>76</v>
      </c>
      <c r="BG211" s="1" t="s">
        <v>480</v>
      </c>
      <c r="BH211" s="1" t="s">
        <v>480</v>
      </c>
      <c r="BI211" s="1" t="s">
        <v>77</v>
      </c>
      <c r="BJ211" s="1" t="s">
        <v>62</v>
      </c>
      <c r="BK211" s="1" t="s">
        <v>481</v>
      </c>
      <c r="BL211" s="1">
        <v>55</v>
      </c>
      <c r="BM211" s="1">
        <v>55</v>
      </c>
      <c r="BN211" s="1" t="s">
        <v>64</v>
      </c>
      <c r="BO211" s="1" t="s">
        <v>172</v>
      </c>
      <c r="BP211" s="1" t="s">
        <v>65</v>
      </c>
      <c r="BQ211" s="2">
        <v>39934</v>
      </c>
      <c r="BR211" s="1">
        <v>0</v>
      </c>
      <c r="BS211" s="1">
        <v>0</v>
      </c>
      <c r="BT211" s="1">
        <v>0</v>
      </c>
      <c r="BU211" s="1">
        <v>0</v>
      </c>
    </row>
    <row r="212" spans="4:73" hidden="1" x14ac:dyDescent="0.25">
      <c r="D212" s="4"/>
      <c r="E212" s="5" t="str">
        <f t="shared" si="36"/>
        <v>G241</v>
      </c>
      <c r="F212" s="5" t="str">
        <f t="shared" si="37"/>
        <v>G241</v>
      </c>
      <c r="G212" s="5" t="str">
        <f t="shared" si="38"/>
        <v>Done</v>
      </c>
      <c r="H212" s="6" t="str">
        <f t="shared" si="39"/>
        <v>In Service</v>
      </c>
      <c r="I212" s="1" t="s">
        <v>482</v>
      </c>
      <c r="O212" s="1" t="str">
        <f t="shared" si="40"/>
        <v>NRIS</v>
      </c>
      <c r="Q212" s="1">
        <f t="shared" si="41"/>
        <v>2</v>
      </c>
      <c r="S212" s="1" t="str">
        <f t="shared" si="42"/>
        <v>Wind</v>
      </c>
      <c r="T212" s="1" t="str">
        <f t="shared" si="43"/>
        <v>Lincoln County</v>
      </c>
      <c r="U212" s="1" t="str">
        <f t="shared" si="44"/>
        <v>MN</v>
      </c>
      <c r="AA212" s="1"/>
      <c r="AB212" s="1"/>
      <c r="AI212" s="5"/>
      <c r="AJ212" s="5"/>
      <c r="AK212" s="5"/>
      <c r="AL212" s="5"/>
      <c r="AM212" s="5"/>
      <c r="AN212" s="5"/>
      <c r="AO212" s="5"/>
      <c r="AP212" s="5"/>
      <c r="AQ212" s="5"/>
      <c r="AR212" s="5"/>
      <c r="AY212" s="1" t="s">
        <v>58</v>
      </c>
      <c r="AZ212" s="2">
        <v>37467</v>
      </c>
      <c r="BB212" s="2">
        <v>38301</v>
      </c>
      <c r="BD212" s="1" t="s">
        <v>91</v>
      </c>
      <c r="BE212" s="1" t="s">
        <v>92</v>
      </c>
      <c r="BF212" s="1" t="s">
        <v>93</v>
      </c>
      <c r="BG212" s="1" t="s">
        <v>482</v>
      </c>
      <c r="BH212" s="1" t="s">
        <v>482</v>
      </c>
      <c r="BI212" s="1" t="s">
        <v>77</v>
      </c>
      <c r="BJ212" s="1" t="s">
        <v>126</v>
      </c>
      <c r="BK212" s="1" t="s">
        <v>483</v>
      </c>
      <c r="BL212" s="1">
        <v>2</v>
      </c>
      <c r="BM212" s="1">
        <v>2</v>
      </c>
      <c r="BN212" s="1" t="s">
        <v>97</v>
      </c>
      <c r="BO212" s="1" t="s">
        <v>98</v>
      </c>
      <c r="BP212" s="1" t="s">
        <v>65</v>
      </c>
      <c r="BQ212" s="2">
        <v>37500</v>
      </c>
      <c r="BR212" s="1">
        <v>0</v>
      </c>
      <c r="BS212" s="1">
        <v>0</v>
      </c>
      <c r="BT212" s="1">
        <v>0</v>
      </c>
      <c r="BU212" s="1">
        <v>0</v>
      </c>
    </row>
    <row r="213" spans="4:73" hidden="1" x14ac:dyDescent="0.25">
      <c r="D213" s="4"/>
      <c r="E213" s="5">
        <f t="shared" si="36"/>
        <v>0</v>
      </c>
      <c r="F213" s="5">
        <f t="shared" si="37"/>
        <v>0</v>
      </c>
      <c r="G213" s="5" t="str">
        <f t="shared" si="38"/>
        <v>Done</v>
      </c>
      <c r="H213" s="6" t="str">
        <f t="shared" si="39"/>
        <v>In Service</v>
      </c>
      <c r="I213" s="1" t="s">
        <v>484</v>
      </c>
      <c r="O213" s="1" t="str">
        <f t="shared" si="40"/>
        <v>ERIS</v>
      </c>
      <c r="Q213" s="1">
        <f t="shared" si="41"/>
        <v>19</v>
      </c>
      <c r="S213" s="1" t="str">
        <f t="shared" si="42"/>
        <v>Wind</v>
      </c>
      <c r="T213" s="1" t="str">
        <f t="shared" si="43"/>
        <v>Dodge County</v>
      </c>
      <c r="U213" s="1" t="str">
        <f t="shared" si="44"/>
        <v>MN</v>
      </c>
      <c r="AA213" s="1"/>
      <c r="AB213" s="1"/>
      <c r="AI213" s="5"/>
      <c r="AJ213" s="5"/>
      <c r="AK213" s="5"/>
      <c r="AL213" s="5"/>
      <c r="AM213" s="5"/>
      <c r="AN213" s="5"/>
      <c r="AO213" s="5"/>
      <c r="AP213" s="5"/>
      <c r="AQ213" s="5"/>
      <c r="AR213" s="5"/>
      <c r="AY213" s="1" t="s">
        <v>58</v>
      </c>
      <c r="AZ213" s="2">
        <v>37471</v>
      </c>
      <c r="BB213" s="2">
        <v>37686</v>
      </c>
      <c r="BD213" s="1" t="s">
        <v>91</v>
      </c>
      <c r="BE213" s="1" t="s">
        <v>297</v>
      </c>
      <c r="BF213" s="1" t="s">
        <v>93</v>
      </c>
      <c r="BI213" s="1" t="s">
        <v>143</v>
      </c>
      <c r="BJ213" s="1" t="s">
        <v>62</v>
      </c>
      <c r="BK213" s="1" t="s">
        <v>398</v>
      </c>
      <c r="BL213" s="1">
        <v>19</v>
      </c>
      <c r="BM213" s="1">
        <v>19</v>
      </c>
      <c r="BN213" s="1" t="s">
        <v>97</v>
      </c>
      <c r="BO213" s="1" t="s">
        <v>98</v>
      </c>
      <c r="BP213" s="1" t="s">
        <v>65</v>
      </c>
      <c r="BQ213" s="2">
        <v>39448</v>
      </c>
      <c r="BR213" s="1">
        <v>0</v>
      </c>
      <c r="BS213" s="1">
        <v>0</v>
      </c>
      <c r="BT213" s="1">
        <v>0</v>
      </c>
      <c r="BU213" s="1">
        <v>0</v>
      </c>
    </row>
    <row r="214" spans="4:73" hidden="1" x14ac:dyDescent="0.25">
      <c r="D214" s="4"/>
      <c r="E214" s="5">
        <f t="shared" si="36"/>
        <v>0</v>
      </c>
      <c r="F214" s="5">
        <f t="shared" si="37"/>
        <v>0</v>
      </c>
      <c r="G214" s="5" t="str">
        <f t="shared" si="38"/>
        <v>Withdrawn</v>
      </c>
      <c r="H214" s="6" t="str">
        <f t="shared" si="39"/>
        <v>Not Started</v>
      </c>
      <c r="I214" s="1" t="s">
        <v>485</v>
      </c>
      <c r="O214" s="1" t="str">
        <f t="shared" si="40"/>
        <v>ERIS</v>
      </c>
      <c r="Q214" s="1">
        <f t="shared" si="41"/>
        <v>100</v>
      </c>
      <c r="S214" s="1" t="str">
        <f t="shared" si="42"/>
        <v>Wind</v>
      </c>
      <c r="T214" s="1" t="str">
        <f t="shared" si="43"/>
        <v>Nodaway County</v>
      </c>
      <c r="U214" s="1" t="str">
        <f t="shared" si="44"/>
        <v>MO</v>
      </c>
      <c r="AA214" s="1"/>
      <c r="AB214" s="1"/>
      <c r="AI214" s="5"/>
      <c r="AJ214" s="5"/>
      <c r="AK214" s="5"/>
      <c r="AL214" s="5"/>
      <c r="AM214" s="5"/>
      <c r="AN214" s="5"/>
      <c r="AO214" s="5"/>
      <c r="AP214" s="5"/>
      <c r="AQ214" s="5"/>
      <c r="AR214" s="5"/>
      <c r="AY214" s="1" t="s">
        <v>73</v>
      </c>
      <c r="AZ214" s="2">
        <v>38233</v>
      </c>
      <c r="BA214" s="2">
        <v>38259</v>
      </c>
      <c r="BB214" s="2">
        <v>38259</v>
      </c>
      <c r="BD214" s="1" t="s">
        <v>486</v>
      </c>
      <c r="BE214" s="1" t="s">
        <v>487</v>
      </c>
      <c r="BF214" s="1" t="s">
        <v>488</v>
      </c>
      <c r="BJ214" s="1" t="s">
        <v>62</v>
      </c>
      <c r="BK214" s="1" t="s">
        <v>489</v>
      </c>
      <c r="BL214" s="1">
        <v>100</v>
      </c>
      <c r="BM214" s="1">
        <v>100</v>
      </c>
      <c r="BN214" s="1" t="s">
        <v>97</v>
      </c>
      <c r="BO214" s="1" t="s">
        <v>98</v>
      </c>
      <c r="BP214" s="1" t="s">
        <v>84</v>
      </c>
      <c r="BQ214" s="2">
        <v>39051</v>
      </c>
      <c r="BR214" s="1">
        <v>0</v>
      </c>
      <c r="BS214" s="1">
        <v>0</v>
      </c>
      <c r="BT214" s="1">
        <v>0</v>
      </c>
      <c r="BU214" s="1">
        <v>0</v>
      </c>
    </row>
    <row r="215" spans="4:73" hidden="1" x14ac:dyDescent="0.25">
      <c r="D215" s="4"/>
      <c r="E215" s="5">
        <f t="shared" si="36"/>
        <v>0</v>
      </c>
      <c r="F215" s="5">
        <f t="shared" si="37"/>
        <v>0</v>
      </c>
      <c r="G215" s="5" t="str">
        <f t="shared" si="38"/>
        <v>Withdrawn</v>
      </c>
      <c r="H215" s="6" t="str">
        <f t="shared" si="39"/>
        <v>Not Started</v>
      </c>
      <c r="I215" s="1" t="s">
        <v>490</v>
      </c>
      <c r="O215" s="1" t="str">
        <f t="shared" si="40"/>
        <v>ERIS</v>
      </c>
      <c r="Q215" s="1">
        <f t="shared" si="41"/>
        <v>494</v>
      </c>
      <c r="S215" s="1" t="str">
        <f t="shared" si="42"/>
        <v>Combined Cycle</v>
      </c>
      <c r="T215" s="1" t="str">
        <f t="shared" si="43"/>
        <v>Williamson County</v>
      </c>
      <c r="U215" s="1" t="str">
        <f t="shared" si="44"/>
        <v>IL</v>
      </c>
      <c r="AA215" s="1"/>
      <c r="AB215" s="1"/>
      <c r="AI215" s="5"/>
      <c r="AJ215" s="5"/>
      <c r="AK215" s="5"/>
      <c r="AL215" s="5"/>
      <c r="AM215" s="5"/>
      <c r="AN215" s="5"/>
      <c r="AO215" s="5"/>
      <c r="AP215" s="5"/>
      <c r="AQ215" s="5"/>
      <c r="AR215" s="5"/>
      <c r="AY215" s="1" t="s">
        <v>73</v>
      </c>
      <c r="AZ215" s="2">
        <v>38174</v>
      </c>
      <c r="BA215" s="2">
        <v>38273</v>
      </c>
      <c r="BB215" s="2">
        <v>38273</v>
      </c>
      <c r="BD215" s="1" t="s">
        <v>122</v>
      </c>
      <c r="BE215" s="1" t="s">
        <v>123</v>
      </c>
      <c r="BF215" s="1" t="s">
        <v>124</v>
      </c>
      <c r="BJ215" s="1" t="s">
        <v>62</v>
      </c>
      <c r="BK215" s="1" t="s">
        <v>491</v>
      </c>
      <c r="BL215" s="1">
        <v>545</v>
      </c>
      <c r="BM215" s="1">
        <v>494</v>
      </c>
      <c r="BN215" s="1" t="s">
        <v>94</v>
      </c>
      <c r="BP215" s="1" t="s">
        <v>84</v>
      </c>
      <c r="BQ215" s="2">
        <v>40360</v>
      </c>
      <c r="BR215" s="1">
        <v>0</v>
      </c>
      <c r="BS215" s="1">
        <v>0</v>
      </c>
      <c r="BT215" s="1">
        <v>0</v>
      </c>
      <c r="BU215" s="1">
        <v>0</v>
      </c>
    </row>
    <row r="216" spans="4:73" hidden="1" x14ac:dyDescent="0.25">
      <c r="D216" s="4"/>
      <c r="E216" s="5">
        <f t="shared" si="36"/>
        <v>0</v>
      </c>
      <c r="F216" s="5">
        <f t="shared" si="37"/>
        <v>0</v>
      </c>
      <c r="G216" s="5" t="str">
        <f t="shared" si="38"/>
        <v>Withdrawn</v>
      </c>
      <c r="H216" s="6" t="str">
        <f t="shared" si="39"/>
        <v>Not Started</v>
      </c>
      <c r="I216" s="1" t="s">
        <v>492</v>
      </c>
      <c r="O216" s="1" t="str">
        <f t="shared" si="40"/>
        <v>ERIS</v>
      </c>
      <c r="Q216" s="1">
        <f t="shared" si="41"/>
        <v>1500</v>
      </c>
      <c r="S216" s="1">
        <f t="shared" si="42"/>
        <v>0</v>
      </c>
      <c r="T216" s="1" t="str">
        <f t="shared" si="43"/>
        <v>Randolph County</v>
      </c>
      <c r="U216" s="1" t="str">
        <f t="shared" si="44"/>
        <v>IL</v>
      </c>
      <c r="AA216" s="1"/>
      <c r="AB216" s="1"/>
      <c r="AI216" s="5"/>
      <c r="AJ216" s="5"/>
      <c r="AK216" s="5"/>
      <c r="AL216" s="5"/>
      <c r="AM216" s="5"/>
      <c r="AN216" s="5"/>
      <c r="AO216" s="5"/>
      <c r="AP216" s="5"/>
      <c r="AQ216" s="5"/>
      <c r="AR216" s="5"/>
      <c r="AY216" s="1" t="s">
        <v>73</v>
      </c>
      <c r="AZ216" s="2">
        <v>37237</v>
      </c>
      <c r="BA216" s="2">
        <v>38281</v>
      </c>
      <c r="BB216" s="2">
        <v>38281</v>
      </c>
      <c r="BD216" s="1" t="s">
        <v>122</v>
      </c>
      <c r="BE216" s="1" t="s">
        <v>493</v>
      </c>
      <c r="BF216" s="1" t="s">
        <v>124</v>
      </c>
      <c r="BJ216" s="1" t="s">
        <v>62</v>
      </c>
      <c r="BK216" s="1" t="s">
        <v>78</v>
      </c>
      <c r="BL216" s="1">
        <v>1500</v>
      </c>
      <c r="BM216" s="1">
        <v>1500</v>
      </c>
      <c r="BP216" s="1" t="s">
        <v>84</v>
      </c>
      <c r="BQ216" s="2">
        <v>40330</v>
      </c>
      <c r="BR216" s="1">
        <v>0</v>
      </c>
      <c r="BS216" s="1">
        <v>0</v>
      </c>
      <c r="BT216" s="1">
        <v>0</v>
      </c>
      <c r="BU216" s="1">
        <v>0</v>
      </c>
    </row>
    <row r="217" spans="4:73" hidden="1" x14ac:dyDescent="0.25">
      <c r="D217" s="4"/>
      <c r="E217" s="5">
        <f t="shared" si="36"/>
        <v>0</v>
      </c>
      <c r="F217" s="5">
        <f t="shared" si="37"/>
        <v>0</v>
      </c>
      <c r="G217" s="5" t="str">
        <f t="shared" si="38"/>
        <v>Withdrawn</v>
      </c>
      <c r="H217" s="6" t="str">
        <f t="shared" si="39"/>
        <v>Not Started</v>
      </c>
      <c r="I217" s="1" t="s">
        <v>494</v>
      </c>
      <c r="O217" s="1" t="str">
        <f t="shared" si="40"/>
        <v>ERIS</v>
      </c>
      <c r="Q217" s="1">
        <f t="shared" si="41"/>
        <v>500</v>
      </c>
      <c r="S217" s="1">
        <f t="shared" si="42"/>
        <v>0</v>
      </c>
      <c r="T217" s="1" t="str">
        <f t="shared" si="43"/>
        <v>Washington County</v>
      </c>
      <c r="U217" s="1" t="str">
        <f t="shared" si="44"/>
        <v>IL</v>
      </c>
      <c r="AA217" s="1"/>
      <c r="AB217" s="1"/>
      <c r="AI217" s="5"/>
      <c r="AJ217" s="5"/>
      <c r="AK217" s="5"/>
      <c r="AL217" s="5"/>
      <c r="AM217" s="5"/>
      <c r="AN217" s="5"/>
      <c r="AO217" s="5"/>
      <c r="AP217" s="5"/>
      <c r="AQ217" s="5"/>
      <c r="AR217" s="5"/>
      <c r="AY217" s="1" t="s">
        <v>73</v>
      </c>
      <c r="AZ217" s="2">
        <v>36727</v>
      </c>
      <c r="BA217" s="2">
        <v>38281</v>
      </c>
      <c r="BB217" s="2">
        <v>38281</v>
      </c>
      <c r="BD217" s="1" t="s">
        <v>122</v>
      </c>
      <c r="BE217" s="1" t="s">
        <v>395</v>
      </c>
      <c r="BF217" s="1" t="s">
        <v>124</v>
      </c>
      <c r="BJ217" s="1" t="s">
        <v>62</v>
      </c>
      <c r="BK217" s="1" t="s">
        <v>78</v>
      </c>
      <c r="BL217" s="1">
        <v>500</v>
      </c>
      <c r="BM217" s="1">
        <v>500</v>
      </c>
      <c r="BP217" s="1" t="s">
        <v>84</v>
      </c>
      <c r="BQ217" s="2">
        <v>39052</v>
      </c>
      <c r="BR217" s="1">
        <v>0</v>
      </c>
      <c r="BS217" s="1">
        <v>0</v>
      </c>
      <c r="BT217" s="1">
        <v>0</v>
      </c>
      <c r="BU217" s="1">
        <v>0</v>
      </c>
    </row>
    <row r="218" spans="4:73" hidden="1" x14ac:dyDescent="0.25">
      <c r="D218" s="4"/>
      <c r="E218" s="5">
        <f t="shared" si="36"/>
        <v>0</v>
      </c>
      <c r="F218" s="5">
        <f t="shared" si="37"/>
        <v>0</v>
      </c>
      <c r="G218" s="5" t="str">
        <f t="shared" si="38"/>
        <v>Done</v>
      </c>
      <c r="H218" s="6" t="str">
        <f t="shared" si="39"/>
        <v>Withdrawn</v>
      </c>
      <c r="I218" s="1" t="s">
        <v>495</v>
      </c>
      <c r="O218" s="1" t="str">
        <f t="shared" si="40"/>
        <v>ERIS</v>
      </c>
      <c r="Q218" s="1">
        <f t="shared" si="41"/>
        <v>19</v>
      </c>
      <c r="S218" s="1" t="str">
        <f t="shared" si="42"/>
        <v>Wind</v>
      </c>
      <c r="T218" s="1" t="str">
        <f t="shared" si="43"/>
        <v>Dickey County</v>
      </c>
      <c r="U218" s="1" t="str">
        <f t="shared" si="44"/>
        <v>ND</v>
      </c>
      <c r="AA218" s="1"/>
      <c r="AB218" s="1"/>
      <c r="AI218" s="5"/>
      <c r="AJ218" s="5"/>
      <c r="AK218" s="5"/>
      <c r="AL218" s="5"/>
      <c r="AM218" s="5"/>
      <c r="AN218" s="5"/>
      <c r="AO218" s="5"/>
      <c r="AP218" s="5"/>
      <c r="AQ218" s="5"/>
      <c r="AR218" s="5"/>
      <c r="AY218" s="1" t="s">
        <v>58</v>
      </c>
      <c r="AZ218" s="2">
        <v>37488</v>
      </c>
      <c r="BB218" s="2">
        <v>37764</v>
      </c>
      <c r="BD218" s="1" t="s">
        <v>192</v>
      </c>
      <c r="BE218" s="1" t="s">
        <v>193</v>
      </c>
      <c r="BF218" s="1" t="s">
        <v>194</v>
      </c>
      <c r="BI218" s="1" t="s">
        <v>143</v>
      </c>
      <c r="BJ218" s="1" t="s">
        <v>62</v>
      </c>
      <c r="BK218" s="1" t="s">
        <v>496</v>
      </c>
      <c r="BL218" s="1">
        <v>19</v>
      </c>
      <c r="BM218" s="1">
        <v>19</v>
      </c>
      <c r="BN218" s="1" t="s">
        <v>97</v>
      </c>
      <c r="BO218" s="1" t="s">
        <v>98</v>
      </c>
      <c r="BP218" s="1" t="s">
        <v>73</v>
      </c>
      <c r="BQ218" s="2">
        <v>37926</v>
      </c>
      <c r="BR218" s="1">
        <v>0</v>
      </c>
      <c r="BS218" s="1">
        <v>0</v>
      </c>
      <c r="BT218" s="1">
        <v>0</v>
      </c>
      <c r="BU218" s="1">
        <v>0</v>
      </c>
    </row>
    <row r="219" spans="4:73" hidden="1" x14ac:dyDescent="0.25">
      <c r="D219" s="4"/>
      <c r="E219" s="5">
        <f t="shared" si="36"/>
        <v>0</v>
      </c>
      <c r="F219" s="5">
        <f t="shared" si="37"/>
        <v>0</v>
      </c>
      <c r="G219" s="5" t="str">
        <f t="shared" si="38"/>
        <v>Withdrawn</v>
      </c>
      <c r="H219" s="6" t="str">
        <f t="shared" si="39"/>
        <v>Not Started</v>
      </c>
      <c r="I219" s="1" t="s">
        <v>497</v>
      </c>
      <c r="O219" s="1" t="str">
        <f t="shared" si="40"/>
        <v>ERIS</v>
      </c>
      <c r="Q219" s="1">
        <f t="shared" si="41"/>
        <v>500</v>
      </c>
      <c r="S219" s="1">
        <f t="shared" si="42"/>
        <v>0</v>
      </c>
      <c r="T219" s="1" t="str">
        <f t="shared" si="43"/>
        <v>Piatt County</v>
      </c>
      <c r="U219" s="1" t="str">
        <f t="shared" si="44"/>
        <v>IL</v>
      </c>
      <c r="AA219" s="1"/>
      <c r="AB219" s="1"/>
      <c r="AI219" s="5"/>
      <c r="AJ219" s="5"/>
      <c r="AK219" s="5"/>
      <c r="AL219" s="5"/>
      <c r="AM219" s="5"/>
      <c r="AN219" s="5"/>
      <c r="AO219" s="5"/>
      <c r="AP219" s="5"/>
      <c r="AQ219" s="5"/>
      <c r="AR219" s="5"/>
      <c r="AY219" s="1" t="s">
        <v>73</v>
      </c>
      <c r="AZ219" s="2">
        <v>36727</v>
      </c>
      <c r="BA219" s="2">
        <v>38281</v>
      </c>
      <c r="BB219" s="2">
        <v>38281</v>
      </c>
      <c r="BD219" s="1" t="s">
        <v>122</v>
      </c>
      <c r="BE219" s="1" t="s">
        <v>498</v>
      </c>
      <c r="BF219" s="1" t="s">
        <v>124</v>
      </c>
      <c r="BJ219" s="1" t="s">
        <v>62</v>
      </c>
      <c r="BK219" s="1" t="s">
        <v>78</v>
      </c>
      <c r="BL219" s="1">
        <v>500</v>
      </c>
      <c r="BM219" s="1">
        <v>500</v>
      </c>
      <c r="BP219" s="1" t="s">
        <v>84</v>
      </c>
      <c r="BQ219" s="2">
        <v>38657</v>
      </c>
      <c r="BR219" s="1">
        <v>0</v>
      </c>
      <c r="BS219" s="1">
        <v>0</v>
      </c>
      <c r="BT219" s="1">
        <v>0</v>
      </c>
      <c r="BU219" s="1">
        <v>0</v>
      </c>
    </row>
    <row r="220" spans="4:73" hidden="1" x14ac:dyDescent="0.25">
      <c r="D220" s="4"/>
      <c r="E220" s="5">
        <f t="shared" si="36"/>
        <v>0</v>
      </c>
      <c r="F220" s="5">
        <f t="shared" si="37"/>
        <v>0</v>
      </c>
      <c r="G220" s="5" t="str">
        <f t="shared" si="38"/>
        <v>Withdrawn</v>
      </c>
      <c r="H220" s="6" t="str">
        <f t="shared" si="39"/>
        <v>Not Started</v>
      </c>
      <c r="I220" s="1" t="s">
        <v>499</v>
      </c>
      <c r="O220" s="1" t="str">
        <f t="shared" si="40"/>
        <v>NRIS</v>
      </c>
      <c r="Q220" s="1">
        <f t="shared" si="41"/>
        <v>99</v>
      </c>
      <c r="S220" s="1" t="str">
        <f t="shared" si="42"/>
        <v>Wind</v>
      </c>
      <c r="T220" s="1" t="str">
        <f t="shared" si="43"/>
        <v>Marathon County</v>
      </c>
      <c r="U220" s="1" t="str">
        <f t="shared" si="44"/>
        <v>WI</v>
      </c>
      <c r="AA220" s="1"/>
      <c r="AB220" s="1"/>
      <c r="AI220" s="5"/>
      <c r="AJ220" s="5"/>
      <c r="AK220" s="5"/>
      <c r="AL220" s="5"/>
      <c r="AM220" s="5"/>
      <c r="AN220" s="5"/>
      <c r="AO220" s="5"/>
      <c r="AP220" s="5"/>
      <c r="AQ220" s="5"/>
      <c r="AR220" s="5"/>
      <c r="AY220" s="1" t="s">
        <v>73</v>
      </c>
      <c r="AZ220" s="2">
        <v>38068</v>
      </c>
      <c r="BA220" s="2">
        <v>38299</v>
      </c>
      <c r="BB220" s="2">
        <v>38299</v>
      </c>
      <c r="BD220" s="1" t="s">
        <v>74</v>
      </c>
      <c r="BE220" s="1" t="s">
        <v>304</v>
      </c>
      <c r="BF220" s="1" t="s">
        <v>76</v>
      </c>
      <c r="BI220" s="1" t="s">
        <v>143</v>
      </c>
      <c r="BJ220" s="1" t="s">
        <v>126</v>
      </c>
      <c r="BK220" s="1" t="s">
        <v>500</v>
      </c>
      <c r="BL220" s="1">
        <v>99</v>
      </c>
      <c r="BM220" s="1">
        <v>99</v>
      </c>
      <c r="BN220" s="1" t="s">
        <v>97</v>
      </c>
      <c r="BO220" s="1" t="s">
        <v>98</v>
      </c>
      <c r="BP220" s="1" t="s">
        <v>84</v>
      </c>
      <c r="BQ220" s="2">
        <v>39569</v>
      </c>
      <c r="BR220" s="1">
        <v>0</v>
      </c>
      <c r="BS220" s="1">
        <v>0</v>
      </c>
      <c r="BT220" s="1">
        <v>0</v>
      </c>
      <c r="BU220" s="1">
        <v>0</v>
      </c>
    </row>
    <row r="221" spans="4:73" hidden="1" x14ac:dyDescent="0.25">
      <c r="D221" s="4"/>
      <c r="E221" s="5">
        <f t="shared" si="36"/>
        <v>0</v>
      </c>
      <c r="F221" s="5">
        <f t="shared" si="37"/>
        <v>0</v>
      </c>
      <c r="G221" s="5" t="str">
        <f t="shared" si="38"/>
        <v>Done</v>
      </c>
      <c r="H221" s="6" t="str">
        <f t="shared" si="39"/>
        <v>In Service</v>
      </c>
      <c r="I221" s="1" t="s">
        <v>501</v>
      </c>
      <c r="O221" s="1" t="str">
        <f t="shared" si="40"/>
        <v>ERIS</v>
      </c>
      <c r="Q221" s="1">
        <f t="shared" si="41"/>
        <v>6</v>
      </c>
      <c r="S221" s="1" t="str">
        <f t="shared" si="42"/>
        <v>Wind</v>
      </c>
      <c r="T221" s="1" t="str">
        <f t="shared" si="43"/>
        <v>Jackson County</v>
      </c>
      <c r="U221" s="1" t="str">
        <f t="shared" si="44"/>
        <v>MN</v>
      </c>
      <c r="AA221" s="1"/>
      <c r="AB221" s="1"/>
      <c r="AI221" s="5"/>
      <c r="AJ221" s="5"/>
      <c r="AK221" s="5"/>
      <c r="AL221" s="5"/>
      <c r="AM221" s="5"/>
      <c r="AN221" s="5"/>
      <c r="AO221" s="5"/>
      <c r="AP221" s="5"/>
      <c r="AQ221" s="5"/>
      <c r="AR221" s="5"/>
      <c r="AY221" s="1" t="s">
        <v>58</v>
      </c>
      <c r="AZ221" s="2">
        <v>37462</v>
      </c>
      <c r="BB221" s="2">
        <v>38425</v>
      </c>
      <c r="BD221" s="1" t="s">
        <v>153</v>
      </c>
      <c r="BE221" s="1" t="s">
        <v>259</v>
      </c>
      <c r="BF221" s="1" t="s">
        <v>93</v>
      </c>
      <c r="BI221" s="1" t="s">
        <v>143</v>
      </c>
      <c r="BJ221" s="1" t="s">
        <v>62</v>
      </c>
      <c r="BK221" s="1" t="s">
        <v>502</v>
      </c>
      <c r="BL221" s="1">
        <v>6</v>
      </c>
      <c r="BM221" s="1">
        <v>6</v>
      </c>
      <c r="BN221" s="1" t="s">
        <v>97</v>
      </c>
      <c r="BO221" s="1" t="s">
        <v>98</v>
      </c>
      <c r="BP221" s="1" t="s">
        <v>65</v>
      </c>
      <c r="BQ221" s="2">
        <v>37773</v>
      </c>
      <c r="BR221" s="1">
        <v>0</v>
      </c>
      <c r="BS221" s="1">
        <v>0</v>
      </c>
      <c r="BT221" s="1">
        <v>0</v>
      </c>
      <c r="BU221" s="1">
        <v>0</v>
      </c>
    </row>
    <row r="222" spans="4:73" hidden="1" x14ac:dyDescent="0.25">
      <c r="D222" s="4"/>
      <c r="E222" s="5" t="str">
        <f t="shared" si="36"/>
        <v>G252</v>
      </c>
      <c r="F222" s="5" t="str">
        <f t="shared" si="37"/>
        <v>G252</v>
      </c>
      <c r="G222" s="5" t="str">
        <f t="shared" si="38"/>
        <v>Done</v>
      </c>
      <c r="H222" s="6" t="str">
        <f t="shared" si="39"/>
        <v>In Service</v>
      </c>
      <c r="I222" s="1" t="s">
        <v>503</v>
      </c>
      <c r="O222" s="1" t="str">
        <f t="shared" si="40"/>
        <v>NRIS</v>
      </c>
      <c r="Q222" s="1">
        <f t="shared" si="41"/>
        <v>10</v>
      </c>
      <c r="S222" s="1" t="str">
        <f t="shared" si="42"/>
        <v>Wind</v>
      </c>
      <c r="T222" s="1" t="str">
        <f t="shared" si="43"/>
        <v>Murray County</v>
      </c>
      <c r="U222" s="1" t="str">
        <f t="shared" si="44"/>
        <v>MN</v>
      </c>
      <c r="AA222" s="1"/>
      <c r="AB222" s="1"/>
      <c r="AI222" s="5"/>
      <c r="AJ222" s="5"/>
      <c r="AK222" s="5"/>
      <c r="AL222" s="5"/>
      <c r="AM222" s="5"/>
      <c r="AN222" s="5"/>
      <c r="AO222" s="5"/>
      <c r="AP222" s="5"/>
      <c r="AQ222" s="5"/>
      <c r="AR222" s="5"/>
      <c r="AY222" s="1" t="s">
        <v>58</v>
      </c>
      <c r="AZ222" s="2">
        <v>37390</v>
      </c>
      <c r="BB222" s="2">
        <v>38666</v>
      </c>
      <c r="BC222" s="2">
        <v>40512</v>
      </c>
      <c r="BD222" s="1" t="s">
        <v>153</v>
      </c>
      <c r="BE222" s="1" t="s">
        <v>162</v>
      </c>
      <c r="BF222" s="1" t="s">
        <v>93</v>
      </c>
      <c r="BG222" s="1" t="s">
        <v>503</v>
      </c>
      <c r="BH222" s="1" t="s">
        <v>503</v>
      </c>
      <c r="BI222" s="1" t="s">
        <v>77</v>
      </c>
      <c r="BJ222" s="1" t="s">
        <v>126</v>
      </c>
      <c r="BK222" s="1" t="s">
        <v>504</v>
      </c>
      <c r="BL222" s="1">
        <v>10</v>
      </c>
      <c r="BM222" s="1">
        <v>10</v>
      </c>
      <c r="BN222" s="1" t="s">
        <v>97</v>
      </c>
      <c r="BO222" s="1" t="s">
        <v>98</v>
      </c>
      <c r="BP222" s="1" t="s">
        <v>65</v>
      </c>
      <c r="BQ222" s="2">
        <v>38596</v>
      </c>
      <c r="BR222" s="1">
        <v>0</v>
      </c>
      <c r="BS222" s="1">
        <v>0</v>
      </c>
      <c r="BT222" s="1">
        <v>0</v>
      </c>
      <c r="BU222" s="1">
        <v>0</v>
      </c>
    </row>
    <row r="223" spans="4:73" hidden="1" x14ac:dyDescent="0.25">
      <c r="D223" s="4"/>
      <c r="E223" s="5" t="str">
        <f t="shared" si="36"/>
        <v>G253</v>
      </c>
      <c r="F223" s="5" t="str">
        <f t="shared" si="37"/>
        <v>G253</v>
      </c>
      <c r="G223" s="5" t="str">
        <f t="shared" si="38"/>
        <v>Done</v>
      </c>
      <c r="H223" s="6" t="str">
        <f t="shared" si="39"/>
        <v>In Service</v>
      </c>
      <c r="I223" s="1" t="s">
        <v>505</v>
      </c>
      <c r="O223" s="1" t="str">
        <f t="shared" si="40"/>
        <v>NRIS</v>
      </c>
      <c r="Q223" s="1">
        <f t="shared" si="41"/>
        <v>12</v>
      </c>
      <c r="S223" s="1" t="str">
        <f t="shared" si="42"/>
        <v>Wind</v>
      </c>
      <c r="T223" s="1" t="str">
        <f t="shared" si="43"/>
        <v>Rock County</v>
      </c>
      <c r="U223" s="1" t="str">
        <f t="shared" si="44"/>
        <v>MN</v>
      </c>
      <c r="AA223" s="1"/>
      <c r="AB223" s="1"/>
      <c r="AI223" s="5"/>
      <c r="AJ223" s="5"/>
      <c r="AK223" s="5"/>
      <c r="AL223" s="5"/>
      <c r="AM223" s="5"/>
      <c r="AN223" s="5"/>
      <c r="AO223" s="5"/>
      <c r="AP223" s="5"/>
      <c r="AQ223" s="5"/>
      <c r="AR223" s="5"/>
      <c r="AY223" s="1" t="s">
        <v>58</v>
      </c>
      <c r="AZ223" s="2">
        <v>37508</v>
      </c>
      <c r="BB223" s="2">
        <v>38286</v>
      </c>
      <c r="BD223" s="1" t="s">
        <v>91</v>
      </c>
      <c r="BE223" s="1" t="s">
        <v>158</v>
      </c>
      <c r="BF223" s="1" t="s">
        <v>93</v>
      </c>
      <c r="BG223" s="1" t="s">
        <v>505</v>
      </c>
      <c r="BH223" s="1" t="s">
        <v>505</v>
      </c>
      <c r="BI223" s="1" t="s">
        <v>77</v>
      </c>
      <c r="BJ223" s="1" t="s">
        <v>126</v>
      </c>
      <c r="BK223" s="1" t="s">
        <v>506</v>
      </c>
      <c r="BL223" s="1">
        <v>12</v>
      </c>
      <c r="BM223" s="1">
        <v>12</v>
      </c>
      <c r="BN223" s="1" t="s">
        <v>97</v>
      </c>
      <c r="BO223" s="1" t="s">
        <v>98</v>
      </c>
      <c r="BP223" s="1" t="s">
        <v>65</v>
      </c>
      <c r="BQ223" s="2">
        <v>37561</v>
      </c>
      <c r="BR223" s="1">
        <v>0</v>
      </c>
      <c r="BS223" s="1">
        <v>0</v>
      </c>
      <c r="BT223" s="1">
        <v>0</v>
      </c>
      <c r="BU223" s="1">
        <v>0</v>
      </c>
    </row>
    <row r="224" spans="4:73" hidden="1" x14ac:dyDescent="0.25">
      <c r="D224" s="4"/>
      <c r="E224" s="5" t="str">
        <f t="shared" si="36"/>
        <v>G281</v>
      </c>
      <c r="F224" s="5" t="str">
        <f t="shared" si="37"/>
        <v>G281</v>
      </c>
      <c r="G224" s="5" t="str">
        <f t="shared" si="38"/>
        <v>Withdrawn</v>
      </c>
      <c r="H224" s="6" t="str">
        <f t="shared" si="39"/>
        <v>Withdrawn</v>
      </c>
      <c r="I224" s="1" t="s">
        <v>507</v>
      </c>
      <c r="O224" s="1" t="str">
        <f t="shared" si="40"/>
        <v>ERIS</v>
      </c>
      <c r="Q224" s="1">
        <f t="shared" si="41"/>
        <v>130</v>
      </c>
      <c r="S224" s="1" t="str">
        <f t="shared" si="42"/>
        <v>Wind</v>
      </c>
      <c r="T224" s="1" t="str">
        <f t="shared" si="43"/>
        <v>Green County</v>
      </c>
      <c r="U224" s="1" t="str">
        <f t="shared" si="44"/>
        <v>WI</v>
      </c>
      <c r="AA224" s="1"/>
      <c r="AB224" s="1"/>
      <c r="AI224" s="5"/>
      <c r="AJ224" s="5"/>
      <c r="AK224" s="5"/>
      <c r="AL224" s="5"/>
      <c r="AM224" s="5"/>
      <c r="AN224" s="5"/>
      <c r="AO224" s="5"/>
      <c r="AP224" s="5"/>
      <c r="AQ224" s="5"/>
      <c r="AR224" s="5"/>
      <c r="AY224" s="1" t="s">
        <v>73</v>
      </c>
      <c r="AZ224" s="2">
        <v>37946</v>
      </c>
      <c r="BA224" s="2">
        <v>38313</v>
      </c>
      <c r="BB224" s="2">
        <v>38313</v>
      </c>
      <c r="BD224" s="1" t="s">
        <v>74</v>
      </c>
      <c r="BE224" s="1" t="s">
        <v>508</v>
      </c>
      <c r="BF224" s="1" t="s">
        <v>76</v>
      </c>
      <c r="BG224" s="1" t="s">
        <v>507</v>
      </c>
      <c r="BH224" s="1" t="s">
        <v>507</v>
      </c>
      <c r="BI224" s="1" t="s">
        <v>77</v>
      </c>
      <c r="BJ224" s="1" t="s">
        <v>62</v>
      </c>
      <c r="BK224" s="1" t="s">
        <v>78</v>
      </c>
      <c r="BL224" s="1">
        <v>130</v>
      </c>
      <c r="BM224" s="1">
        <v>130</v>
      </c>
      <c r="BN224" s="1" t="s">
        <v>97</v>
      </c>
      <c r="BO224" s="1" t="s">
        <v>98</v>
      </c>
      <c r="BP224" s="1" t="s">
        <v>73</v>
      </c>
      <c r="BQ224" s="2">
        <v>38687</v>
      </c>
      <c r="BR224" s="1">
        <v>0</v>
      </c>
      <c r="BS224" s="1">
        <v>0</v>
      </c>
      <c r="BT224" s="1">
        <v>0</v>
      </c>
      <c r="BU224" s="1">
        <v>0</v>
      </c>
    </row>
    <row r="225" spans="4:73" hidden="1" x14ac:dyDescent="0.25">
      <c r="D225" s="4"/>
      <c r="E225" s="5" t="str">
        <f t="shared" si="36"/>
        <v>G255</v>
      </c>
      <c r="F225" s="5" t="str">
        <f t="shared" si="37"/>
        <v>G255</v>
      </c>
      <c r="G225" s="5" t="str">
        <f t="shared" si="38"/>
        <v>Done</v>
      </c>
      <c r="H225" s="6" t="str">
        <f t="shared" si="39"/>
        <v>In Service</v>
      </c>
      <c r="I225" s="1" t="s">
        <v>509</v>
      </c>
      <c r="O225" s="1" t="str">
        <f t="shared" si="40"/>
        <v>NRIS</v>
      </c>
      <c r="Q225" s="1">
        <f t="shared" si="41"/>
        <v>100</v>
      </c>
      <c r="S225" s="1" t="str">
        <f t="shared" si="42"/>
        <v>Wind</v>
      </c>
      <c r="T225" s="1" t="str">
        <f t="shared" si="43"/>
        <v>Brookings County</v>
      </c>
      <c r="U225" s="1" t="str">
        <f t="shared" si="44"/>
        <v>SD</v>
      </c>
      <c r="AA225" s="1"/>
      <c r="AB225" s="1"/>
      <c r="AI225" s="5"/>
      <c r="AJ225" s="5"/>
      <c r="AK225" s="5"/>
      <c r="AL225" s="5"/>
      <c r="AM225" s="5"/>
      <c r="AN225" s="5"/>
      <c r="AO225" s="5"/>
      <c r="AP225" s="5"/>
      <c r="AQ225" s="5"/>
      <c r="AR225" s="5"/>
      <c r="AY225" s="1" t="s">
        <v>58</v>
      </c>
      <c r="AZ225" s="2">
        <v>37517</v>
      </c>
      <c r="BB225" s="2">
        <v>38769</v>
      </c>
      <c r="BD225" s="1" t="s">
        <v>91</v>
      </c>
      <c r="BE225" s="1" t="s">
        <v>510</v>
      </c>
      <c r="BF225" s="1" t="s">
        <v>205</v>
      </c>
      <c r="BG225" s="1" t="s">
        <v>509</v>
      </c>
      <c r="BH225" s="1" t="s">
        <v>509</v>
      </c>
      <c r="BI225" s="1" t="s">
        <v>77</v>
      </c>
      <c r="BJ225" s="1" t="s">
        <v>126</v>
      </c>
      <c r="BK225" s="1" t="s">
        <v>407</v>
      </c>
      <c r="BL225" s="1">
        <v>100</v>
      </c>
      <c r="BM225" s="1">
        <v>100</v>
      </c>
      <c r="BN225" s="1" t="s">
        <v>97</v>
      </c>
      <c r="BO225" s="1" t="s">
        <v>98</v>
      </c>
      <c r="BP225" s="1" t="s">
        <v>65</v>
      </c>
      <c r="BQ225" s="2">
        <v>39022</v>
      </c>
      <c r="BR225" s="1">
        <v>0</v>
      </c>
      <c r="BS225" s="1">
        <v>0</v>
      </c>
      <c r="BT225" s="1">
        <v>0</v>
      </c>
      <c r="BU225" s="1">
        <v>0</v>
      </c>
    </row>
    <row r="226" spans="4:73" hidden="1" x14ac:dyDescent="0.25">
      <c r="D226" s="4"/>
      <c r="E226" s="5">
        <f t="shared" si="36"/>
        <v>0</v>
      </c>
      <c r="F226" s="5">
        <f t="shared" si="37"/>
        <v>0</v>
      </c>
      <c r="G226" s="5" t="str">
        <f t="shared" si="38"/>
        <v>Done</v>
      </c>
      <c r="H226" s="6" t="str">
        <f t="shared" si="39"/>
        <v>In Service</v>
      </c>
      <c r="I226" s="1" t="s">
        <v>511</v>
      </c>
      <c r="O226" s="1" t="str">
        <f t="shared" si="40"/>
        <v>ERIS</v>
      </c>
      <c r="Q226" s="1">
        <f t="shared" si="41"/>
        <v>45</v>
      </c>
      <c r="S226" s="1" t="str">
        <f t="shared" si="42"/>
        <v>Gas</v>
      </c>
      <c r="T226" s="1" t="str">
        <f t="shared" si="43"/>
        <v>Dawson County</v>
      </c>
      <c r="U226" s="1" t="str">
        <f t="shared" si="44"/>
        <v>MT</v>
      </c>
      <c r="AA226" s="1"/>
      <c r="AB226" s="1"/>
      <c r="AI226" s="5"/>
      <c r="AJ226" s="5"/>
      <c r="AK226" s="5"/>
      <c r="AL226" s="5"/>
      <c r="AM226" s="5"/>
      <c r="AN226" s="5"/>
      <c r="AO226" s="5"/>
      <c r="AP226" s="5"/>
      <c r="AQ226" s="5"/>
      <c r="AR226" s="5"/>
      <c r="AY226" s="1" t="s">
        <v>58</v>
      </c>
      <c r="AZ226" s="2">
        <v>37519</v>
      </c>
      <c r="BB226" s="2">
        <v>37790</v>
      </c>
      <c r="BD226" s="1" t="s">
        <v>192</v>
      </c>
      <c r="BE226" s="1" t="s">
        <v>512</v>
      </c>
      <c r="BF226" s="1" t="s">
        <v>513</v>
      </c>
      <c r="BI226" s="1" t="s">
        <v>143</v>
      </c>
      <c r="BJ226" s="1" t="s">
        <v>62</v>
      </c>
      <c r="BK226" s="1" t="s">
        <v>514</v>
      </c>
      <c r="BL226" s="1">
        <v>45</v>
      </c>
      <c r="BM226" s="1">
        <v>45</v>
      </c>
      <c r="BN226" s="1" t="s">
        <v>64</v>
      </c>
      <c r="BO226" s="1" t="s">
        <v>172</v>
      </c>
      <c r="BP226" s="1" t="s">
        <v>65</v>
      </c>
      <c r="BQ226" s="2">
        <v>37653</v>
      </c>
      <c r="BR226" s="1">
        <v>0</v>
      </c>
      <c r="BS226" s="1">
        <v>0</v>
      </c>
      <c r="BT226" s="1">
        <v>0</v>
      </c>
      <c r="BU226" s="1">
        <v>0</v>
      </c>
    </row>
    <row r="227" spans="4:73" hidden="1" x14ac:dyDescent="0.25">
      <c r="D227" s="4"/>
      <c r="E227" s="5">
        <f t="shared" si="36"/>
        <v>0</v>
      </c>
      <c r="F227" s="5">
        <f t="shared" si="37"/>
        <v>0</v>
      </c>
      <c r="G227" s="5" t="str">
        <f t="shared" si="38"/>
        <v>Withdrawn</v>
      </c>
      <c r="H227" s="6" t="str">
        <f t="shared" si="39"/>
        <v>Not Started</v>
      </c>
      <c r="I227" s="1" t="s">
        <v>515</v>
      </c>
      <c r="O227" s="1" t="str">
        <f t="shared" si="40"/>
        <v>NRIS</v>
      </c>
      <c r="Q227" s="1">
        <f t="shared" si="41"/>
        <v>50</v>
      </c>
      <c r="S227" s="1" t="str">
        <f t="shared" si="42"/>
        <v>Wind</v>
      </c>
      <c r="T227" s="1" t="str">
        <f t="shared" si="43"/>
        <v>Brown County</v>
      </c>
      <c r="U227" s="1" t="str">
        <f t="shared" si="44"/>
        <v>WI</v>
      </c>
      <c r="AA227" s="1"/>
      <c r="AB227" s="1"/>
      <c r="AI227" s="5"/>
      <c r="AJ227" s="5"/>
      <c r="AK227" s="5"/>
      <c r="AL227" s="5"/>
      <c r="AM227" s="5"/>
      <c r="AN227" s="5"/>
      <c r="AO227" s="5"/>
      <c r="AP227" s="5"/>
      <c r="AQ227" s="5"/>
      <c r="AR227" s="5"/>
      <c r="AY227" s="1" t="s">
        <v>73</v>
      </c>
      <c r="AZ227" s="2">
        <v>38068</v>
      </c>
      <c r="BA227" s="2">
        <v>38323</v>
      </c>
      <c r="BB227" s="2">
        <v>38323</v>
      </c>
      <c r="BD227" s="1" t="s">
        <v>74</v>
      </c>
      <c r="BE227" s="1" t="s">
        <v>302</v>
      </c>
      <c r="BF227" s="1" t="s">
        <v>76</v>
      </c>
      <c r="BI227" s="1" t="s">
        <v>143</v>
      </c>
      <c r="BJ227" s="1" t="s">
        <v>126</v>
      </c>
      <c r="BK227" s="1" t="s">
        <v>516</v>
      </c>
      <c r="BL227" s="1">
        <v>50</v>
      </c>
      <c r="BM227" s="1">
        <v>50</v>
      </c>
      <c r="BN227" s="1" t="s">
        <v>97</v>
      </c>
      <c r="BO227" s="1" t="s">
        <v>98</v>
      </c>
      <c r="BP227" s="1" t="s">
        <v>84</v>
      </c>
      <c r="BQ227" s="2">
        <v>38596</v>
      </c>
      <c r="BR227" s="1">
        <v>0</v>
      </c>
      <c r="BS227" s="1">
        <v>0</v>
      </c>
      <c r="BT227" s="1">
        <v>0</v>
      </c>
      <c r="BU227" s="1">
        <v>0</v>
      </c>
    </row>
    <row r="228" spans="4:73" hidden="1" x14ac:dyDescent="0.25">
      <c r="D228" s="4"/>
      <c r="E228" s="5">
        <f t="shared" si="36"/>
        <v>0</v>
      </c>
      <c r="F228" s="5">
        <f t="shared" si="37"/>
        <v>0</v>
      </c>
      <c r="G228" s="5" t="str">
        <f t="shared" si="38"/>
        <v>Done</v>
      </c>
      <c r="H228" s="6" t="str">
        <f t="shared" si="39"/>
        <v>In Service</v>
      </c>
      <c r="I228" s="1" t="s">
        <v>517</v>
      </c>
      <c r="O228" s="1" t="str">
        <f t="shared" si="40"/>
        <v>ERIS</v>
      </c>
      <c r="Q228" s="1">
        <f t="shared" si="41"/>
        <v>50</v>
      </c>
      <c r="S228" s="1" t="str">
        <f t="shared" si="42"/>
        <v>Combined Cycle</v>
      </c>
      <c r="T228" s="1" t="str">
        <f t="shared" si="43"/>
        <v>Lee County</v>
      </c>
      <c r="U228" s="1" t="str">
        <f t="shared" si="44"/>
        <v>IA</v>
      </c>
      <c r="AA228" s="1"/>
      <c r="AB228" s="1"/>
      <c r="AI228" s="5"/>
      <c r="AJ228" s="5"/>
      <c r="AK228" s="5"/>
      <c r="AL228" s="5"/>
      <c r="AM228" s="5"/>
      <c r="AN228" s="5"/>
      <c r="AO228" s="5"/>
      <c r="AP228" s="5"/>
      <c r="AQ228" s="5"/>
      <c r="AR228" s="5"/>
      <c r="AY228" s="1" t="s">
        <v>58</v>
      </c>
      <c r="AZ228" s="2">
        <v>37533</v>
      </c>
      <c r="BB228" s="2">
        <v>38027</v>
      </c>
      <c r="BD228" s="1" t="s">
        <v>87</v>
      </c>
      <c r="BE228" s="1" t="s">
        <v>518</v>
      </c>
      <c r="BF228" s="1" t="s">
        <v>89</v>
      </c>
      <c r="BI228" s="1" t="s">
        <v>143</v>
      </c>
      <c r="BJ228" s="1" t="s">
        <v>62</v>
      </c>
      <c r="BK228" s="1" t="s">
        <v>519</v>
      </c>
      <c r="BL228" s="1">
        <v>50</v>
      </c>
      <c r="BM228" s="1">
        <v>50</v>
      </c>
      <c r="BN228" s="1" t="s">
        <v>94</v>
      </c>
      <c r="BO228" s="1" t="s">
        <v>94</v>
      </c>
      <c r="BP228" s="1" t="s">
        <v>65</v>
      </c>
      <c r="BQ228" s="2">
        <v>37742</v>
      </c>
      <c r="BR228" s="1">
        <v>0</v>
      </c>
      <c r="BS228" s="1">
        <v>0</v>
      </c>
      <c r="BT228" s="1">
        <v>0</v>
      </c>
      <c r="BU228" s="1">
        <v>0</v>
      </c>
    </row>
    <row r="229" spans="4:73" hidden="1" x14ac:dyDescent="0.25">
      <c r="D229" s="4"/>
      <c r="E229" s="5" t="str">
        <f t="shared" si="36"/>
        <v>G267</v>
      </c>
      <c r="F229" s="5" t="str">
        <f t="shared" si="37"/>
        <v>G267</v>
      </c>
      <c r="G229" s="5" t="str">
        <f t="shared" si="38"/>
        <v>Withdrawn</v>
      </c>
      <c r="H229" s="6" t="str">
        <f t="shared" si="39"/>
        <v>Not Started</v>
      </c>
      <c r="I229" s="1" t="s">
        <v>520</v>
      </c>
      <c r="O229" s="1" t="str">
        <f t="shared" si="40"/>
        <v>ERIS</v>
      </c>
      <c r="Q229" s="1">
        <f t="shared" si="41"/>
        <v>190</v>
      </c>
      <c r="S229" s="1" t="str">
        <f t="shared" si="42"/>
        <v>Gas</v>
      </c>
      <c r="T229" s="1" t="str">
        <f t="shared" si="43"/>
        <v>McLeod County</v>
      </c>
      <c r="U229" s="1" t="str">
        <f t="shared" si="44"/>
        <v>MN</v>
      </c>
      <c r="AA229" s="1"/>
      <c r="AB229" s="1"/>
      <c r="AI229" s="5"/>
      <c r="AJ229" s="5"/>
      <c r="AK229" s="5"/>
      <c r="AL229" s="5"/>
      <c r="AM229" s="5"/>
      <c r="AN229" s="5"/>
      <c r="AO229" s="5"/>
      <c r="AP229" s="5"/>
      <c r="AQ229" s="5"/>
      <c r="AR229" s="5"/>
      <c r="AY229" s="1" t="s">
        <v>73</v>
      </c>
      <c r="AZ229" s="2">
        <v>37578</v>
      </c>
      <c r="BA229" s="2">
        <v>38342</v>
      </c>
      <c r="BB229" s="2">
        <v>38342</v>
      </c>
      <c r="BD229" s="1" t="s">
        <v>91</v>
      </c>
      <c r="BE229" s="1" t="s">
        <v>440</v>
      </c>
      <c r="BF229" s="1" t="s">
        <v>93</v>
      </c>
      <c r="BG229" s="1" t="s">
        <v>520</v>
      </c>
      <c r="BH229" s="1" t="s">
        <v>520</v>
      </c>
      <c r="BI229" s="1" t="s">
        <v>77</v>
      </c>
      <c r="BJ229" s="1" t="s">
        <v>62</v>
      </c>
      <c r="BK229" s="1" t="s">
        <v>78</v>
      </c>
      <c r="BL229" s="1">
        <v>190</v>
      </c>
      <c r="BM229" s="1">
        <v>190</v>
      </c>
      <c r="BN229" s="1" t="s">
        <v>64</v>
      </c>
      <c r="BP229" s="1" t="s">
        <v>84</v>
      </c>
      <c r="BQ229" s="2">
        <v>39203</v>
      </c>
      <c r="BR229" s="1">
        <v>0</v>
      </c>
      <c r="BS229" s="1">
        <v>0</v>
      </c>
      <c r="BT229" s="1">
        <v>0</v>
      </c>
      <c r="BU229" s="1">
        <v>0</v>
      </c>
    </row>
    <row r="230" spans="4:73" hidden="1" x14ac:dyDescent="0.25">
      <c r="D230" s="4"/>
      <c r="E230" s="5">
        <f t="shared" si="36"/>
        <v>0</v>
      </c>
      <c r="F230" s="5">
        <f t="shared" si="37"/>
        <v>0</v>
      </c>
      <c r="G230" s="5" t="str">
        <f t="shared" si="38"/>
        <v>Withdrawn</v>
      </c>
      <c r="H230" s="6" t="str">
        <f t="shared" si="39"/>
        <v>Not Started</v>
      </c>
      <c r="I230" s="1" t="s">
        <v>521</v>
      </c>
      <c r="O230" s="1" t="str">
        <f t="shared" si="40"/>
        <v>ERIS</v>
      </c>
      <c r="Q230" s="1">
        <f t="shared" si="41"/>
        <v>400</v>
      </c>
      <c r="S230" s="1" t="str">
        <f t="shared" si="42"/>
        <v>Coal</v>
      </c>
      <c r="T230" s="1" t="str">
        <f t="shared" si="43"/>
        <v>Buffalo County</v>
      </c>
      <c r="U230" s="1" t="str">
        <f t="shared" si="44"/>
        <v>WI</v>
      </c>
      <c r="AA230" s="1"/>
      <c r="AB230" s="1"/>
      <c r="AI230" s="5"/>
      <c r="AJ230" s="5"/>
      <c r="AK230" s="5"/>
      <c r="AL230" s="5"/>
      <c r="AM230" s="5"/>
      <c r="AN230" s="5"/>
      <c r="AO230" s="5"/>
      <c r="AP230" s="5"/>
      <c r="AQ230" s="5"/>
      <c r="AR230" s="5"/>
      <c r="AY230" s="1" t="s">
        <v>73</v>
      </c>
      <c r="AZ230" s="2">
        <v>37608</v>
      </c>
      <c r="BA230" s="2">
        <v>38349</v>
      </c>
      <c r="BB230" s="2">
        <v>38349</v>
      </c>
      <c r="BD230" s="1" t="s">
        <v>447</v>
      </c>
      <c r="BE230" s="1" t="s">
        <v>522</v>
      </c>
      <c r="BF230" s="1" t="s">
        <v>76</v>
      </c>
      <c r="BJ230" s="1" t="s">
        <v>62</v>
      </c>
      <c r="BK230" s="1" t="s">
        <v>78</v>
      </c>
      <c r="BL230" s="1">
        <v>400</v>
      </c>
      <c r="BM230" s="1">
        <v>400</v>
      </c>
      <c r="BN230" s="1" t="s">
        <v>83</v>
      </c>
      <c r="BP230" s="1" t="s">
        <v>84</v>
      </c>
      <c r="BQ230" s="2">
        <v>38322</v>
      </c>
      <c r="BR230" s="1">
        <v>0</v>
      </c>
      <c r="BS230" s="1">
        <v>0</v>
      </c>
      <c r="BT230" s="1">
        <v>0</v>
      </c>
      <c r="BU230" s="1">
        <v>0</v>
      </c>
    </row>
    <row r="231" spans="4:73" hidden="1" x14ac:dyDescent="0.25">
      <c r="D231" s="4"/>
      <c r="E231" s="5">
        <f t="shared" si="36"/>
        <v>0</v>
      </c>
      <c r="F231" s="5">
        <f t="shared" si="37"/>
        <v>0</v>
      </c>
      <c r="G231" s="5" t="str">
        <f t="shared" si="38"/>
        <v>Done</v>
      </c>
      <c r="H231" s="6" t="str">
        <f t="shared" si="39"/>
        <v>In Service</v>
      </c>
      <c r="I231" s="1" t="s">
        <v>523</v>
      </c>
      <c r="O231" s="1" t="str">
        <f t="shared" si="40"/>
        <v>NRIS</v>
      </c>
      <c r="Q231" s="1">
        <f t="shared" si="41"/>
        <v>667</v>
      </c>
      <c r="S231" s="1" t="str">
        <f t="shared" si="42"/>
        <v>Combined Cycle</v>
      </c>
      <c r="T231" s="1" t="str">
        <f t="shared" si="43"/>
        <v>Blue Earth County</v>
      </c>
      <c r="U231" s="1" t="str">
        <f t="shared" si="44"/>
        <v>MN</v>
      </c>
      <c r="AA231" s="1"/>
      <c r="AB231" s="1"/>
      <c r="AI231" s="5"/>
      <c r="AJ231" s="5"/>
      <c r="AK231" s="5"/>
      <c r="AL231" s="5"/>
      <c r="AM231" s="5"/>
      <c r="AN231" s="5"/>
      <c r="AO231" s="5"/>
      <c r="AP231" s="5"/>
      <c r="AQ231" s="5"/>
      <c r="AR231" s="5"/>
      <c r="AY231" s="1" t="s">
        <v>58</v>
      </c>
      <c r="AZ231" s="2">
        <v>37540</v>
      </c>
      <c r="BB231" s="2">
        <v>38387</v>
      </c>
      <c r="BC231" s="2">
        <v>43252</v>
      </c>
      <c r="BD231" s="1" t="s">
        <v>91</v>
      </c>
      <c r="BE231" s="1" t="s">
        <v>524</v>
      </c>
      <c r="BF231" s="1" t="s">
        <v>93</v>
      </c>
      <c r="BI231" s="1" t="s">
        <v>77</v>
      </c>
      <c r="BJ231" s="1" t="s">
        <v>126</v>
      </c>
      <c r="BK231" s="1" t="s">
        <v>525</v>
      </c>
      <c r="BL231" s="1">
        <v>667</v>
      </c>
      <c r="BM231" s="1">
        <v>667</v>
      </c>
      <c r="BN231" s="1" t="s">
        <v>94</v>
      </c>
      <c r="BO231" s="1" t="s">
        <v>94</v>
      </c>
      <c r="BP231" s="1" t="s">
        <v>65</v>
      </c>
      <c r="BQ231" s="2">
        <v>37926</v>
      </c>
      <c r="BR231" s="1">
        <v>0</v>
      </c>
      <c r="BS231" s="1">
        <v>0</v>
      </c>
      <c r="BT231" s="1">
        <v>0</v>
      </c>
      <c r="BU231" s="1">
        <v>0</v>
      </c>
    </row>
    <row r="232" spans="4:73" hidden="1" x14ac:dyDescent="0.25">
      <c r="D232" s="4"/>
      <c r="E232" s="5">
        <f t="shared" si="36"/>
        <v>0</v>
      </c>
      <c r="F232" s="5">
        <f t="shared" si="37"/>
        <v>0</v>
      </c>
      <c r="G232" s="5" t="str">
        <f t="shared" si="38"/>
        <v>Withdrawn</v>
      </c>
      <c r="H232" s="6" t="str">
        <f t="shared" si="39"/>
        <v>Not Started</v>
      </c>
      <c r="I232" s="1" t="s">
        <v>526</v>
      </c>
      <c r="O232" s="1" t="str">
        <f t="shared" si="40"/>
        <v>NRIS</v>
      </c>
      <c r="Q232" s="1">
        <f t="shared" si="41"/>
        <v>60</v>
      </c>
      <c r="S232" s="1" t="str">
        <f t="shared" si="42"/>
        <v>Wind</v>
      </c>
      <c r="T232" s="1" t="str">
        <f t="shared" si="43"/>
        <v>Dodge County</v>
      </c>
      <c r="U232" s="1" t="str">
        <f t="shared" si="44"/>
        <v>WI</v>
      </c>
      <c r="AA232" s="1"/>
      <c r="AB232" s="1"/>
      <c r="AI232" s="5"/>
      <c r="AJ232" s="5"/>
      <c r="AK232" s="5"/>
      <c r="AL232" s="5"/>
      <c r="AM232" s="5"/>
      <c r="AN232" s="5"/>
      <c r="AO232" s="5"/>
      <c r="AP232" s="5"/>
      <c r="AQ232" s="5"/>
      <c r="AR232" s="5"/>
      <c r="AY232" s="1" t="s">
        <v>73</v>
      </c>
      <c r="AZ232" s="2">
        <v>38315</v>
      </c>
      <c r="BA232" s="2">
        <v>38356</v>
      </c>
      <c r="BB232" s="2">
        <v>38356</v>
      </c>
      <c r="BD232" s="1" t="s">
        <v>74</v>
      </c>
      <c r="BE232" s="1" t="s">
        <v>297</v>
      </c>
      <c r="BF232" s="1" t="s">
        <v>76</v>
      </c>
      <c r="BJ232" s="1" t="s">
        <v>126</v>
      </c>
      <c r="BK232" s="1" t="s">
        <v>527</v>
      </c>
      <c r="BL232" s="1">
        <v>60</v>
      </c>
      <c r="BM232" s="1">
        <v>60</v>
      </c>
      <c r="BN232" s="1" t="s">
        <v>97</v>
      </c>
      <c r="BO232" s="1" t="s">
        <v>98</v>
      </c>
      <c r="BP232" s="1" t="s">
        <v>84</v>
      </c>
      <c r="BQ232" s="2">
        <v>39814</v>
      </c>
      <c r="BR232" s="1">
        <v>0</v>
      </c>
      <c r="BS232" s="1">
        <v>0</v>
      </c>
      <c r="BT232" s="1">
        <v>0</v>
      </c>
      <c r="BU232" s="1">
        <v>0</v>
      </c>
    </row>
    <row r="233" spans="4:73" hidden="1" x14ac:dyDescent="0.25">
      <c r="D233" s="4"/>
      <c r="E233" s="5" t="str">
        <f t="shared" si="36"/>
        <v>G263</v>
      </c>
      <c r="F233" s="5" t="str">
        <f t="shared" si="37"/>
        <v>G263</v>
      </c>
      <c r="G233" s="5" t="str">
        <f t="shared" si="38"/>
        <v>Done</v>
      </c>
      <c r="H233" s="6" t="str">
        <f t="shared" si="39"/>
        <v>In Service</v>
      </c>
      <c r="I233" s="1" t="s">
        <v>528</v>
      </c>
      <c r="O233" s="1" t="str">
        <f t="shared" si="40"/>
        <v>NRIS</v>
      </c>
      <c r="Q233" s="1">
        <f t="shared" si="41"/>
        <v>105</v>
      </c>
      <c r="S233" s="1" t="str">
        <f t="shared" si="42"/>
        <v>Wind</v>
      </c>
      <c r="T233" s="1" t="str">
        <f t="shared" si="43"/>
        <v>Martin County</v>
      </c>
      <c r="U233" s="1" t="str">
        <f t="shared" si="44"/>
        <v>MN</v>
      </c>
      <c r="AA233" s="1"/>
      <c r="AB233" s="1"/>
      <c r="AI233" s="5"/>
      <c r="AJ233" s="5"/>
      <c r="AK233" s="5"/>
      <c r="AL233" s="5"/>
      <c r="AM233" s="5"/>
      <c r="AN233" s="5"/>
      <c r="AO233" s="5"/>
      <c r="AP233" s="5"/>
      <c r="AQ233" s="5"/>
      <c r="AR233" s="5"/>
      <c r="AY233" s="1" t="s">
        <v>58</v>
      </c>
      <c r="AZ233" s="2">
        <v>37551</v>
      </c>
      <c r="BB233" s="2">
        <v>38496</v>
      </c>
      <c r="BD233" s="1" t="s">
        <v>91</v>
      </c>
      <c r="BE233" s="1" t="s">
        <v>382</v>
      </c>
      <c r="BF233" s="1" t="s">
        <v>93</v>
      </c>
      <c r="BG233" s="1" t="s">
        <v>528</v>
      </c>
      <c r="BH233" s="1" t="s">
        <v>528</v>
      </c>
      <c r="BI233" s="1" t="s">
        <v>77</v>
      </c>
      <c r="BJ233" s="1" t="s">
        <v>126</v>
      </c>
      <c r="BK233" s="1" t="s">
        <v>529</v>
      </c>
      <c r="BL233" s="1">
        <v>105</v>
      </c>
      <c r="BM233" s="1">
        <v>105</v>
      </c>
      <c r="BN233" s="1" t="s">
        <v>97</v>
      </c>
      <c r="BO233" s="1" t="s">
        <v>98</v>
      </c>
      <c r="BP233" s="1" t="s">
        <v>65</v>
      </c>
      <c r="BQ233" s="2">
        <v>39387</v>
      </c>
      <c r="BR233" s="1">
        <v>0</v>
      </c>
      <c r="BS233" s="1">
        <v>0</v>
      </c>
      <c r="BT233" s="1">
        <v>0</v>
      </c>
      <c r="BU233" s="1">
        <v>0</v>
      </c>
    </row>
    <row r="234" spans="4:73" hidden="1" x14ac:dyDescent="0.25">
      <c r="D234" s="4"/>
      <c r="E234" s="5" t="str">
        <f t="shared" si="36"/>
        <v>G410</v>
      </c>
      <c r="F234" s="5" t="str">
        <f t="shared" si="37"/>
        <v>G410</v>
      </c>
      <c r="G234" s="5" t="str">
        <f t="shared" si="38"/>
        <v>Withdrawn</v>
      </c>
      <c r="H234" s="6" t="str">
        <f t="shared" si="39"/>
        <v>Not Started</v>
      </c>
      <c r="I234" s="1" t="s">
        <v>530</v>
      </c>
      <c r="O234" s="1" t="str">
        <f t="shared" si="40"/>
        <v>NRIS</v>
      </c>
      <c r="Q234" s="1">
        <f t="shared" si="41"/>
        <v>99</v>
      </c>
      <c r="S234" s="1" t="str">
        <f t="shared" si="42"/>
        <v>Wind</v>
      </c>
      <c r="T234" s="1" t="str">
        <f t="shared" si="43"/>
        <v>Kewaunee County</v>
      </c>
      <c r="U234" s="1" t="str">
        <f t="shared" si="44"/>
        <v>WI</v>
      </c>
      <c r="AA234" s="1"/>
      <c r="AB234" s="1"/>
      <c r="AI234" s="5"/>
      <c r="AJ234" s="5"/>
      <c r="AK234" s="5"/>
      <c r="AL234" s="5"/>
      <c r="AM234" s="5"/>
      <c r="AN234" s="5"/>
      <c r="AO234" s="5"/>
      <c r="AP234" s="5"/>
      <c r="AQ234" s="5"/>
      <c r="AR234" s="5"/>
      <c r="AY234" s="1" t="s">
        <v>73</v>
      </c>
      <c r="AZ234" s="2">
        <v>38040</v>
      </c>
      <c r="BA234" s="2">
        <v>38418</v>
      </c>
      <c r="BB234" s="2">
        <v>38418</v>
      </c>
      <c r="BD234" s="1" t="s">
        <v>74</v>
      </c>
      <c r="BE234" s="1" t="s">
        <v>385</v>
      </c>
      <c r="BF234" s="1" t="s">
        <v>76</v>
      </c>
      <c r="BG234" s="1" t="s">
        <v>530</v>
      </c>
      <c r="BH234" s="1" t="s">
        <v>530</v>
      </c>
      <c r="BI234" s="1" t="s">
        <v>77</v>
      </c>
      <c r="BJ234" s="1" t="s">
        <v>126</v>
      </c>
      <c r="BK234" s="1" t="s">
        <v>531</v>
      </c>
      <c r="BL234" s="1">
        <v>99</v>
      </c>
      <c r="BM234" s="1">
        <v>99</v>
      </c>
      <c r="BN234" s="1" t="s">
        <v>97</v>
      </c>
      <c r="BO234" s="1" t="s">
        <v>98</v>
      </c>
      <c r="BP234" s="1" t="s">
        <v>84</v>
      </c>
      <c r="BQ234" s="2">
        <v>38717</v>
      </c>
      <c r="BR234" s="1">
        <v>0</v>
      </c>
      <c r="BS234" s="1">
        <v>0</v>
      </c>
      <c r="BT234" s="1">
        <v>0</v>
      </c>
      <c r="BU234" s="1">
        <v>0</v>
      </c>
    </row>
    <row r="235" spans="4:73" hidden="1" x14ac:dyDescent="0.25">
      <c r="D235" s="4"/>
      <c r="E235" s="5">
        <f t="shared" si="36"/>
        <v>0</v>
      </c>
      <c r="F235" s="5">
        <f t="shared" si="37"/>
        <v>0</v>
      </c>
      <c r="G235" s="5" t="str">
        <f t="shared" si="38"/>
        <v>Withdrawn</v>
      </c>
      <c r="H235" s="6" t="str">
        <f t="shared" si="39"/>
        <v>Withdrawn</v>
      </c>
      <c r="I235" s="1" t="s">
        <v>532</v>
      </c>
      <c r="O235" s="1" t="str">
        <f t="shared" si="40"/>
        <v>ERIS</v>
      </c>
      <c r="Q235" s="1">
        <f t="shared" si="41"/>
        <v>800</v>
      </c>
      <c r="S235" s="1" t="str">
        <f t="shared" si="42"/>
        <v>Coal</v>
      </c>
      <c r="T235" s="1" t="str">
        <f t="shared" si="43"/>
        <v>Fulton County</v>
      </c>
      <c r="U235" s="1" t="str">
        <f t="shared" si="44"/>
        <v>IL</v>
      </c>
      <c r="AA235" s="1"/>
      <c r="AB235" s="1"/>
      <c r="AI235" s="5"/>
      <c r="AJ235" s="5"/>
      <c r="AK235" s="5"/>
      <c r="AL235" s="5"/>
      <c r="AM235" s="5"/>
      <c r="AN235" s="5"/>
      <c r="AO235" s="5"/>
      <c r="AP235" s="5"/>
      <c r="AQ235" s="5"/>
      <c r="AR235" s="5"/>
      <c r="AY235" s="1" t="s">
        <v>73</v>
      </c>
      <c r="AZ235" s="2">
        <v>37910</v>
      </c>
      <c r="BA235" s="2">
        <v>38436</v>
      </c>
      <c r="BB235" s="2">
        <v>38436</v>
      </c>
      <c r="BD235" s="1" t="s">
        <v>122</v>
      </c>
      <c r="BE235" s="1" t="s">
        <v>533</v>
      </c>
      <c r="BF235" s="1" t="s">
        <v>124</v>
      </c>
      <c r="BI235" s="1" t="s">
        <v>143</v>
      </c>
      <c r="BJ235" s="1" t="s">
        <v>62</v>
      </c>
      <c r="BK235" s="1" t="s">
        <v>534</v>
      </c>
      <c r="BL235" s="1">
        <v>800</v>
      </c>
      <c r="BM235" s="1">
        <v>800</v>
      </c>
      <c r="BN235" s="1" t="s">
        <v>83</v>
      </c>
      <c r="BP235" s="1" t="s">
        <v>73</v>
      </c>
      <c r="BQ235" s="2">
        <v>39386</v>
      </c>
      <c r="BR235" s="1">
        <v>0</v>
      </c>
      <c r="BS235" s="1">
        <v>0</v>
      </c>
      <c r="BT235" s="1">
        <v>0</v>
      </c>
      <c r="BU235" s="1">
        <v>0</v>
      </c>
    </row>
    <row r="236" spans="4:73" hidden="1" x14ac:dyDescent="0.25">
      <c r="D236" s="4"/>
      <c r="E236" s="5">
        <f t="shared" si="36"/>
        <v>0</v>
      </c>
      <c r="F236" s="5">
        <f t="shared" si="37"/>
        <v>0</v>
      </c>
      <c r="G236" s="5" t="str">
        <f t="shared" si="38"/>
        <v>Withdrawn</v>
      </c>
      <c r="H236" s="6" t="str">
        <f t="shared" si="39"/>
        <v>Not Started</v>
      </c>
      <c r="I236" s="1" t="s">
        <v>535</v>
      </c>
      <c r="O236" s="1" t="str">
        <f t="shared" si="40"/>
        <v>NRIS</v>
      </c>
      <c r="Q236" s="1">
        <f t="shared" si="41"/>
        <v>300</v>
      </c>
      <c r="S236" s="1" t="str">
        <f t="shared" si="42"/>
        <v>Combined Cycle</v>
      </c>
      <c r="T236" s="1" t="str">
        <f t="shared" si="43"/>
        <v>Washington County</v>
      </c>
      <c r="U236" s="1" t="str">
        <f t="shared" si="44"/>
        <v>MN</v>
      </c>
      <c r="AA236" s="1"/>
      <c r="AB236" s="1"/>
      <c r="AI236" s="5"/>
      <c r="AJ236" s="5"/>
      <c r="AK236" s="5"/>
      <c r="AL236" s="5"/>
      <c r="AM236" s="5"/>
      <c r="AN236" s="5"/>
      <c r="AO236" s="5"/>
      <c r="AP236" s="5"/>
      <c r="AQ236" s="5"/>
      <c r="AR236" s="5"/>
      <c r="AY236" s="1" t="s">
        <v>73</v>
      </c>
      <c r="AZ236" s="2">
        <v>38063</v>
      </c>
      <c r="BA236" s="2">
        <v>38446</v>
      </c>
      <c r="BB236" s="2">
        <v>38446</v>
      </c>
      <c r="BD236" s="1" t="s">
        <v>91</v>
      </c>
      <c r="BE236" s="1" t="s">
        <v>395</v>
      </c>
      <c r="BF236" s="1" t="s">
        <v>93</v>
      </c>
      <c r="BI236" s="1" t="s">
        <v>536</v>
      </c>
      <c r="BJ236" s="1" t="s">
        <v>126</v>
      </c>
      <c r="BK236" s="1" t="s">
        <v>78</v>
      </c>
      <c r="BL236" s="1">
        <v>300</v>
      </c>
      <c r="BM236" s="1">
        <v>300</v>
      </c>
      <c r="BN236" s="1" t="s">
        <v>94</v>
      </c>
      <c r="BP236" s="1" t="s">
        <v>84</v>
      </c>
      <c r="BQ236" s="2">
        <v>38322</v>
      </c>
      <c r="BR236" s="1">
        <v>0</v>
      </c>
      <c r="BS236" s="1">
        <v>0</v>
      </c>
      <c r="BT236" s="1">
        <v>0</v>
      </c>
      <c r="BU236" s="1">
        <v>0</v>
      </c>
    </row>
    <row r="237" spans="4:73" hidden="1" x14ac:dyDescent="0.25">
      <c r="D237" s="4"/>
      <c r="E237" s="5">
        <f t="shared" si="36"/>
        <v>0</v>
      </c>
      <c r="F237" s="5">
        <f t="shared" si="37"/>
        <v>0</v>
      </c>
      <c r="G237" s="5" t="str">
        <f t="shared" si="38"/>
        <v>Withdrawn</v>
      </c>
      <c r="H237" s="6" t="str">
        <f t="shared" si="39"/>
        <v>Not Started</v>
      </c>
      <c r="I237" s="1" t="s">
        <v>537</v>
      </c>
      <c r="O237" s="1" t="str">
        <f t="shared" si="40"/>
        <v>NRIS</v>
      </c>
      <c r="Q237" s="1">
        <f t="shared" si="41"/>
        <v>200</v>
      </c>
      <c r="S237" s="1" t="str">
        <f t="shared" si="42"/>
        <v>Wind</v>
      </c>
      <c r="T237" s="1" t="str">
        <f t="shared" si="43"/>
        <v>Howard County</v>
      </c>
      <c r="U237" s="1" t="str">
        <f t="shared" si="44"/>
        <v>IA</v>
      </c>
      <c r="AA237" s="1"/>
      <c r="AB237" s="1"/>
      <c r="AI237" s="5"/>
      <c r="AJ237" s="5"/>
      <c r="AK237" s="5"/>
      <c r="AL237" s="5"/>
      <c r="AM237" s="5"/>
      <c r="AN237" s="5"/>
      <c r="AO237" s="5"/>
      <c r="AP237" s="5"/>
      <c r="AQ237" s="5"/>
      <c r="AR237" s="5"/>
      <c r="AY237" s="1" t="s">
        <v>73</v>
      </c>
      <c r="AZ237" s="2">
        <v>38224</v>
      </c>
      <c r="BA237" s="2">
        <v>38454</v>
      </c>
      <c r="BB237" s="2">
        <v>38454</v>
      </c>
      <c r="BD237" s="1" t="s">
        <v>87</v>
      </c>
      <c r="BE237" s="1" t="s">
        <v>538</v>
      </c>
      <c r="BF237" s="1" t="s">
        <v>89</v>
      </c>
      <c r="BI237" s="1" t="s">
        <v>536</v>
      </c>
      <c r="BJ237" s="1" t="s">
        <v>126</v>
      </c>
      <c r="BK237" s="1" t="s">
        <v>78</v>
      </c>
      <c r="BL237" s="1">
        <v>200</v>
      </c>
      <c r="BM237" s="1">
        <v>200</v>
      </c>
      <c r="BN237" s="1" t="s">
        <v>97</v>
      </c>
      <c r="BO237" s="1" t="s">
        <v>98</v>
      </c>
      <c r="BP237" s="1" t="s">
        <v>84</v>
      </c>
      <c r="BQ237" s="2">
        <v>38687</v>
      </c>
      <c r="BR237" s="1">
        <v>0</v>
      </c>
      <c r="BS237" s="1">
        <v>0</v>
      </c>
      <c r="BT237" s="1">
        <v>0</v>
      </c>
      <c r="BU237" s="1">
        <v>0</v>
      </c>
    </row>
    <row r="238" spans="4:73" hidden="1" x14ac:dyDescent="0.25">
      <c r="D238" s="4"/>
      <c r="E238" s="5">
        <f t="shared" si="36"/>
        <v>0</v>
      </c>
      <c r="F238" s="5">
        <f t="shared" si="37"/>
        <v>0</v>
      </c>
      <c r="G238" s="5" t="str">
        <f t="shared" si="38"/>
        <v>Withdrawn</v>
      </c>
      <c r="H238" s="6" t="str">
        <f t="shared" si="39"/>
        <v>Not Started</v>
      </c>
      <c r="I238" s="1" t="s">
        <v>539</v>
      </c>
      <c r="O238" s="1">
        <f t="shared" si="40"/>
        <v>0</v>
      </c>
      <c r="Q238" s="1">
        <f t="shared" si="41"/>
        <v>79.19</v>
      </c>
      <c r="S238" s="1" t="str">
        <f t="shared" si="42"/>
        <v>Wind</v>
      </c>
      <c r="T238" s="1" t="str">
        <f t="shared" si="43"/>
        <v>McLean County</v>
      </c>
      <c r="U238" s="1" t="str">
        <f t="shared" si="44"/>
        <v>IL</v>
      </c>
      <c r="AA238" s="1"/>
      <c r="AB238" s="1"/>
      <c r="AI238" s="5"/>
      <c r="AJ238" s="5"/>
      <c r="AK238" s="5"/>
      <c r="AL238" s="5"/>
      <c r="AM238" s="5"/>
      <c r="AN238" s="5"/>
      <c r="AO238" s="5"/>
      <c r="AP238" s="5"/>
      <c r="AQ238" s="5"/>
      <c r="AR238" s="5"/>
      <c r="AY238" s="1" t="s">
        <v>73</v>
      </c>
      <c r="AZ238" s="2">
        <v>38422</v>
      </c>
      <c r="BA238" s="2">
        <v>38471</v>
      </c>
      <c r="BB238" s="2">
        <v>38471</v>
      </c>
      <c r="BD238" s="1" t="s">
        <v>236</v>
      </c>
      <c r="BE238" s="1" t="s">
        <v>540</v>
      </c>
      <c r="BF238" s="1" t="s">
        <v>124</v>
      </c>
      <c r="BK238" s="1" t="s">
        <v>78</v>
      </c>
      <c r="BL238" s="1">
        <v>79.19</v>
      </c>
      <c r="BM238" s="1">
        <v>79.19</v>
      </c>
      <c r="BN238" s="1" t="s">
        <v>97</v>
      </c>
      <c r="BO238" s="1" t="s">
        <v>98</v>
      </c>
      <c r="BP238" s="1" t="s">
        <v>84</v>
      </c>
      <c r="BQ238" s="2">
        <v>38867</v>
      </c>
      <c r="BR238" s="1">
        <v>0</v>
      </c>
      <c r="BS238" s="1">
        <v>0</v>
      </c>
      <c r="BT238" s="1">
        <v>0</v>
      </c>
      <c r="BU238" s="1">
        <v>0</v>
      </c>
    </row>
    <row r="239" spans="4:73" hidden="1" x14ac:dyDescent="0.25">
      <c r="D239" s="4"/>
      <c r="E239" s="5">
        <f t="shared" si="36"/>
        <v>0</v>
      </c>
      <c r="F239" s="5">
        <f t="shared" si="37"/>
        <v>0</v>
      </c>
      <c r="G239" s="5" t="str">
        <f t="shared" si="38"/>
        <v>Withdrawn</v>
      </c>
      <c r="H239" s="6" t="str">
        <f t="shared" si="39"/>
        <v>Not Started</v>
      </c>
      <c r="I239" s="1" t="s">
        <v>541</v>
      </c>
      <c r="O239" s="1" t="str">
        <f t="shared" si="40"/>
        <v>NRIS</v>
      </c>
      <c r="Q239" s="1">
        <f t="shared" si="41"/>
        <v>79.19</v>
      </c>
      <c r="S239" s="1" t="str">
        <f t="shared" si="42"/>
        <v>Wind</v>
      </c>
      <c r="T239" s="1" t="str">
        <f t="shared" si="43"/>
        <v>McLean County</v>
      </c>
      <c r="U239" s="1" t="str">
        <f t="shared" si="44"/>
        <v>IL</v>
      </c>
      <c r="AA239" s="1"/>
      <c r="AB239" s="1"/>
      <c r="AI239" s="5"/>
      <c r="AJ239" s="5"/>
      <c r="AK239" s="5"/>
      <c r="AL239" s="5"/>
      <c r="AM239" s="5"/>
      <c r="AN239" s="5"/>
      <c r="AO239" s="5"/>
      <c r="AP239" s="5"/>
      <c r="AQ239" s="5"/>
      <c r="AR239" s="5"/>
      <c r="AY239" s="1" t="s">
        <v>73</v>
      </c>
      <c r="AZ239" s="2">
        <v>38000</v>
      </c>
      <c r="BA239" s="2">
        <v>38473</v>
      </c>
      <c r="BB239" s="2">
        <v>38473</v>
      </c>
      <c r="BD239" s="1" t="s">
        <v>122</v>
      </c>
      <c r="BE239" s="1" t="s">
        <v>540</v>
      </c>
      <c r="BF239" s="1" t="s">
        <v>124</v>
      </c>
      <c r="BI239" s="1" t="s">
        <v>77</v>
      </c>
      <c r="BJ239" s="1" t="s">
        <v>126</v>
      </c>
      <c r="BK239" s="1" t="s">
        <v>542</v>
      </c>
      <c r="BL239" s="1">
        <v>79.19</v>
      </c>
      <c r="BM239" s="1">
        <v>79.19</v>
      </c>
      <c r="BN239" s="1" t="s">
        <v>97</v>
      </c>
      <c r="BO239" s="1" t="s">
        <v>98</v>
      </c>
      <c r="BP239" s="1" t="s">
        <v>84</v>
      </c>
      <c r="BQ239" s="2">
        <v>40633</v>
      </c>
      <c r="BR239" s="1">
        <v>0</v>
      </c>
      <c r="BS239" s="1">
        <v>0</v>
      </c>
      <c r="BT239" s="1">
        <v>0</v>
      </c>
      <c r="BU239" s="1">
        <v>0</v>
      </c>
    </row>
    <row r="240" spans="4:73" hidden="1" x14ac:dyDescent="0.25">
      <c r="D240" s="4"/>
      <c r="E240" s="5" t="str">
        <f t="shared" si="36"/>
        <v>G270</v>
      </c>
      <c r="F240" s="5" t="str">
        <f t="shared" si="37"/>
        <v>G270</v>
      </c>
      <c r="G240" s="5" t="str">
        <f t="shared" si="38"/>
        <v>Done</v>
      </c>
      <c r="H240" s="6" t="str">
        <f t="shared" si="39"/>
        <v>In Service</v>
      </c>
      <c r="I240" s="1" t="s">
        <v>543</v>
      </c>
      <c r="O240" s="1" t="str">
        <f t="shared" si="40"/>
        <v>ERIS</v>
      </c>
      <c r="Q240" s="1">
        <f t="shared" si="41"/>
        <v>2</v>
      </c>
      <c r="S240" s="1" t="str">
        <f t="shared" si="42"/>
        <v>Diesel</v>
      </c>
      <c r="T240" s="1" t="str">
        <f t="shared" si="43"/>
        <v>Nobles County</v>
      </c>
      <c r="U240" s="1" t="str">
        <f t="shared" si="44"/>
        <v>MN</v>
      </c>
      <c r="AA240" s="1"/>
      <c r="AB240" s="1"/>
      <c r="AI240" s="5"/>
      <c r="AJ240" s="5"/>
      <c r="AK240" s="5"/>
      <c r="AL240" s="5"/>
      <c r="AM240" s="5"/>
      <c r="AN240" s="5"/>
      <c r="AO240" s="5"/>
      <c r="AP240" s="5"/>
      <c r="AQ240" s="5"/>
      <c r="AR240" s="5"/>
      <c r="AY240" s="1" t="s">
        <v>58</v>
      </c>
      <c r="AZ240" s="2">
        <v>37599</v>
      </c>
      <c r="BB240" s="2">
        <v>38065</v>
      </c>
      <c r="BD240" s="1" t="s">
        <v>87</v>
      </c>
      <c r="BE240" s="1" t="s">
        <v>347</v>
      </c>
      <c r="BF240" s="1" t="s">
        <v>93</v>
      </c>
      <c r="BG240" s="1" t="s">
        <v>543</v>
      </c>
      <c r="BH240" s="1" t="s">
        <v>543</v>
      </c>
      <c r="BI240" s="1" t="s">
        <v>77</v>
      </c>
      <c r="BJ240" s="1" t="s">
        <v>62</v>
      </c>
      <c r="BK240" s="1" t="s">
        <v>544</v>
      </c>
      <c r="BL240" s="1">
        <v>2</v>
      </c>
      <c r="BM240" s="1">
        <v>2</v>
      </c>
      <c r="BN240" s="1" t="s">
        <v>207</v>
      </c>
      <c r="BO240" s="1" t="s">
        <v>208</v>
      </c>
      <c r="BP240" s="1" t="s">
        <v>65</v>
      </c>
      <c r="BQ240" s="2">
        <v>38412</v>
      </c>
      <c r="BR240" s="1">
        <v>0</v>
      </c>
      <c r="BS240" s="1">
        <v>0</v>
      </c>
      <c r="BT240" s="1">
        <v>0</v>
      </c>
      <c r="BU240" s="1">
        <v>0</v>
      </c>
    </row>
    <row r="241" spans="4:73" hidden="1" x14ac:dyDescent="0.25">
      <c r="D241" s="4"/>
      <c r="E241" s="5">
        <f t="shared" si="36"/>
        <v>0</v>
      </c>
      <c r="F241" s="5">
        <f t="shared" si="37"/>
        <v>0</v>
      </c>
      <c r="G241" s="5" t="str">
        <f t="shared" si="38"/>
        <v>Withdrawn</v>
      </c>
      <c r="H241" s="6" t="str">
        <f t="shared" si="39"/>
        <v>Not Started</v>
      </c>
      <c r="I241" s="1" t="s">
        <v>545</v>
      </c>
      <c r="O241" s="1" t="str">
        <f t="shared" si="40"/>
        <v>NRIS</v>
      </c>
      <c r="Q241" s="1">
        <f t="shared" si="41"/>
        <v>100</v>
      </c>
      <c r="S241" s="1" t="str">
        <f t="shared" si="42"/>
        <v>Wind</v>
      </c>
      <c r="T241" s="1" t="str">
        <f t="shared" si="43"/>
        <v>Huron County</v>
      </c>
      <c r="U241" s="1" t="str">
        <f t="shared" si="44"/>
        <v>MI</v>
      </c>
      <c r="AA241" s="1"/>
      <c r="AB241" s="1"/>
      <c r="AI241" s="5"/>
      <c r="AJ241" s="5"/>
      <c r="AK241" s="5"/>
      <c r="AL241" s="5"/>
      <c r="AM241" s="5"/>
      <c r="AN241" s="5"/>
      <c r="AO241" s="5"/>
      <c r="AP241" s="5"/>
      <c r="AQ241" s="5"/>
      <c r="AR241" s="5"/>
      <c r="AY241" s="1" t="s">
        <v>73</v>
      </c>
      <c r="AZ241" s="2">
        <v>38432</v>
      </c>
      <c r="BA241" s="2">
        <v>38484</v>
      </c>
      <c r="BB241" s="2">
        <v>38484</v>
      </c>
      <c r="BD241" s="1" t="s">
        <v>128</v>
      </c>
      <c r="BE241" s="1" t="s">
        <v>546</v>
      </c>
      <c r="BF241" s="1" t="s">
        <v>130</v>
      </c>
      <c r="BJ241" s="1" t="s">
        <v>126</v>
      </c>
      <c r="BK241" s="1" t="s">
        <v>78</v>
      </c>
      <c r="BL241" s="1">
        <v>100</v>
      </c>
      <c r="BM241" s="1">
        <v>100</v>
      </c>
      <c r="BN241" s="1" t="s">
        <v>97</v>
      </c>
      <c r="BO241" s="1" t="s">
        <v>98</v>
      </c>
      <c r="BP241" s="1" t="s">
        <v>84</v>
      </c>
      <c r="BQ241" s="2">
        <v>38930</v>
      </c>
      <c r="BR241" s="1">
        <v>0</v>
      </c>
      <c r="BS241" s="1">
        <v>0</v>
      </c>
      <c r="BT241" s="1">
        <v>0</v>
      </c>
      <c r="BU241" s="1">
        <v>0</v>
      </c>
    </row>
    <row r="242" spans="4:73" hidden="1" x14ac:dyDescent="0.25">
      <c r="D242" s="4"/>
      <c r="E242" s="5" t="str">
        <f t="shared" si="36"/>
        <v>G272</v>
      </c>
      <c r="F242" s="5" t="str">
        <f t="shared" si="37"/>
        <v>G272</v>
      </c>
      <c r="G242" s="5" t="str">
        <f t="shared" si="38"/>
        <v>Done</v>
      </c>
      <c r="H242" s="6" t="str">
        <f t="shared" si="39"/>
        <v>In Service</v>
      </c>
      <c r="I242" s="1" t="s">
        <v>547</v>
      </c>
      <c r="O242" s="1" t="str">
        <f t="shared" si="40"/>
        <v>NRIS</v>
      </c>
      <c r="Q242" s="1">
        <f t="shared" si="41"/>
        <v>10</v>
      </c>
      <c r="S242" s="1" t="str">
        <f t="shared" si="42"/>
        <v>Wind</v>
      </c>
      <c r="T242" s="1" t="str">
        <f t="shared" si="43"/>
        <v>Murray County</v>
      </c>
      <c r="U242" s="1" t="str">
        <f t="shared" si="44"/>
        <v>MN</v>
      </c>
      <c r="AA242" s="1"/>
      <c r="AB242" s="1"/>
      <c r="AI242" s="5"/>
      <c r="AJ242" s="5"/>
      <c r="AK242" s="5"/>
      <c r="AL242" s="5"/>
      <c r="AM242" s="5"/>
      <c r="AN242" s="5"/>
      <c r="AO242" s="5"/>
      <c r="AP242" s="5"/>
      <c r="AQ242" s="5"/>
      <c r="AR242" s="5"/>
      <c r="AY242" s="1" t="s">
        <v>58</v>
      </c>
      <c r="AZ242" s="2">
        <v>37595</v>
      </c>
      <c r="BB242" s="2">
        <v>38499</v>
      </c>
      <c r="BC242" s="2">
        <v>38687</v>
      </c>
      <c r="BD242" s="1" t="s">
        <v>153</v>
      </c>
      <c r="BE242" s="1" t="s">
        <v>162</v>
      </c>
      <c r="BF242" s="1" t="s">
        <v>93</v>
      </c>
      <c r="BG242" s="1" t="s">
        <v>547</v>
      </c>
      <c r="BH242" s="1" t="s">
        <v>547</v>
      </c>
      <c r="BI242" s="1" t="s">
        <v>77</v>
      </c>
      <c r="BJ242" s="1" t="s">
        <v>126</v>
      </c>
      <c r="BK242" s="1" t="s">
        <v>548</v>
      </c>
      <c r="BL242" s="1">
        <v>10</v>
      </c>
      <c r="BM242" s="1">
        <v>10</v>
      </c>
      <c r="BN242" s="1" t="s">
        <v>97</v>
      </c>
      <c r="BO242" s="1" t="s">
        <v>98</v>
      </c>
      <c r="BP242" s="1" t="s">
        <v>65</v>
      </c>
      <c r="BQ242" s="2">
        <v>38231</v>
      </c>
      <c r="BR242" s="1">
        <v>0</v>
      </c>
      <c r="BS242" s="1">
        <v>0</v>
      </c>
      <c r="BT242" s="1">
        <v>0</v>
      </c>
      <c r="BU242" s="1">
        <v>0</v>
      </c>
    </row>
    <row r="243" spans="4:73" hidden="1" x14ac:dyDescent="0.25">
      <c r="D243" s="4"/>
      <c r="E243" s="5">
        <f t="shared" si="36"/>
        <v>0</v>
      </c>
      <c r="F243" s="5">
        <f t="shared" si="37"/>
        <v>0</v>
      </c>
      <c r="G243" s="5" t="str">
        <f t="shared" si="38"/>
        <v>Withdrawn</v>
      </c>
      <c r="H243" s="6" t="str">
        <f t="shared" si="39"/>
        <v>Not Started</v>
      </c>
      <c r="I243" s="1" t="s">
        <v>549</v>
      </c>
      <c r="O243" s="1" t="str">
        <f t="shared" si="40"/>
        <v>NRIS</v>
      </c>
      <c r="Q243" s="1">
        <f t="shared" si="41"/>
        <v>109.5</v>
      </c>
      <c r="S243" s="1" t="str">
        <f t="shared" si="42"/>
        <v>Wind</v>
      </c>
      <c r="T243" s="1" t="str">
        <f t="shared" si="43"/>
        <v>Story County</v>
      </c>
      <c r="U243" s="1" t="str">
        <f t="shared" si="44"/>
        <v>IA</v>
      </c>
      <c r="AA243" s="1"/>
      <c r="AB243" s="1"/>
      <c r="AI243" s="5"/>
      <c r="AJ243" s="5"/>
      <c r="AK243" s="5"/>
      <c r="AL243" s="5"/>
      <c r="AM243" s="5"/>
      <c r="AN243" s="5"/>
      <c r="AO243" s="5"/>
      <c r="AP243" s="5"/>
      <c r="AQ243" s="5"/>
      <c r="AR243" s="5"/>
      <c r="AY243" s="1" t="s">
        <v>73</v>
      </c>
      <c r="AZ243" s="2">
        <v>38405</v>
      </c>
      <c r="BA243" s="2">
        <v>38524</v>
      </c>
      <c r="BB243" s="2">
        <v>38524</v>
      </c>
      <c r="BD243" s="1" t="s">
        <v>87</v>
      </c>
      <c r="BE243" s="1" t="s">
        <v>550</v>
      </c>
      <c r="BF243" s="1" t="s">
        <v>89</v>
      </c>
      <c r="BJ243" s="1" t="s">
        <v>126</v>
      </c>
      <c r="BK243" s="1" t="s">
        <v>551</v>
      </c>
      <c r="BL243" s="1">
        <v>109.5</v>
      </c>
      <c r="BM243" s="1">
        <v>109.5</v>
      </c>
      <c r="BN243" s="1" t="s">
        <v>97</v>
      </c>
      <c r="BO243" s="1" t="s">
        <v>98</v>
      </c>
      <c r="BP243" s="1" t="s">
        <v>84</v>
      </c>
      <c r="BQ243" s="2">
        <v>38930</v>
      </c>
      <c r="BR243" s="1">
        <v>0</v>
      </c>
      <c r="BS243" s="1">
        <v>0</v>
      </c>
      <c r="BT243" s="1">
        <v>0</v>
      </c>
      <c r="BU243" s="1">
        <v>0</v>
      </c>
    </row>
    <row r="244" spans="4:73" hidden="1" x14ac:dyDescent="0.25">
      <c r="D244" s="4"/>
      <c r="E244" s="5" t="str">
        <f t="shared" si="36"/>
        <v>G441</v>
      </c>
      <c r="F244" s="5" t="str">
        <f t="shared" si="37"/>
        <v>G441</v>
      </c>
      <c r="G244" s="5" t="str">
        <f t="shared" si="38"/>
        <v>Withdrawn</v>
      </c>
      <c r="H244" s="6" t="str">
        <f t="shared" si="39"/>
        <v>Not Started</v>
      </c>
      <c r="I244" s="1" t="s">
        <v>552</v>
      </c>
      <c r="O244" s="1" t="str">
        <f t="shared" si="40"/>
        <v>ERIS</v>
      </c>
      <c r="Q244" s="1">
        <f t="shared" si="41"/>
        <v>439</v>
      </c>
      <c r="S244" s="1" t="str">
        <f t="shared" si="42"/>
        <v>Gas</v>
      </c>
      <c r="T244" s="1" t="str">
        <f t="shared" si="43"/>
        <v>Sarnia</v>
      </c>
      <c r="U244" s="1">
        <f t="shared" si="44"/>
        <v>0</v>
      </c>
      <c r="AA244" s="1"/>
      <c r="AB244" s="1"/>
      <c r="AI244" s="5"/>
      <c r="AJ244" s="5"/>
      <c r="AK244" s="5"/>
      <c r="AL244" s="5"/>
      <c r="AM244" s="5"/>
      <c r="AN244" s="5"/>
      <c r="AO244" s="5"/>
      <c r="AP244" s="5"/>
      <c r="AQ244" s="5"/>
      <c r="AR244" s="5"/>
      <c r="AY244" s="1" t="s">
        <v>73</v>
      </c>
      <c r="AZ244" s="2">
        <v>38211</v>
      </c>
      <c r="BA244" s="2">
        <v>38527</v>
      </c>
      <c r="BB244" s="2">
        <v>38527</v>
      </c>
      <c r="BD244" s="1" t="s">
        <v>128</v>
      </c>
      <c r="BE244" s="1" t="s">
        <v>553</v>
      </c>
      <c r="BG244" s="1" t="s">
        <v>552</v>
      </c>
      <c r="BH244" s="1" t="s">
        <v>552</v>
      </c>
      <c r="BI244" s="1" t="s">
        <v>143</v>
      </c>
      <c r="BJ244" s="1" t="s">
        <v>62</v>
      </c>
      <c r="BK244" s="1" t="s">
        <v>554</v>
      </c>
      <c r="BL244" s="1">
        <v>439</v>
      </c>
      <c r="BM244" s="1">
        <v>439</v>
      </c>
      <c r="BN244" s="1" t="s">
        <v>64</v>
      </c>
      <c r="BO244" s="1" t="s">
        <v>555</v>
      </c>
      <c r="BP244" s="1" t="s">
        <v>84</v>
      </c>
      <c r="BQ244" s="2">
        <v>38838</v>
      </c>
      <c r="BR244" s="1">
        <v>0</v>
      </c>
      <c r="BS244" s="1">
        <v>0</v>
      </c>
      <c r="BT244" s="1">
        <v>0</v>
      </c>
      <c r="BU244" s="1">
        <v>0</v>
      </c>
    </row>
    <row r="245" spans="4:73" hidden="1" x14ac:dyDescent="0.25">
      <c r="D245" s="4"/>
      <c r="E245" s="5">
        <f t="shared" si="36"/>
        <v>0</v>
      </c>
      <c r="F245" s="5">
        <f t="shared" si="37"/>
        <v>0</v>
      </c>
      <c r="G245" s="5" t="str">
        <f t="shared" si="38"/>
        <v>Withdrawn</v>
      </c>
      <c r="H245" s="6" t="str">
        <f t="shared" si="39"/>
        <v>Not Started</v>
      </c>
      <c r="I245" s="1" t="s">
        <v>556</v>
      </c>
      <c r="O245" s="1" t="str">
        <f t="shared" si="40"/>
        <v>ERIS</v>
      </c>
      <c r="Q245" s="1">
        <f t="shared" si="41"/>
        <v>6</v>
      </c>
      <c r="S245" s="1" t="str">
        <f t="shared" si="42"/>
        <v>Wind</v>
      </c>
      <c r="T245" s="1" t="str">
        <f t="shared" si="43"/>
        <v>Nobles County</v>
      </c>
      <c r="U245" s="1" t="str">
        <f t="shared" si="44"/>
        <v>MN</v>
      </c>
      <c r="AA245" s="1"/>
      <c r="AB245" s="1"/>
      <c r="AI245" s="5"/>
      <c r="AJ245" s="5"/>
      <c r="AK245" s="5"/>
      <c r="AL245" s="5"/>
      <c r="AM245" s="5"/>
      <c r="AN245" s="5"/>
      <c r="AO245" s="5"/>
      <c r="AP245" s="5"/>
      <c r="AQ245" s="5"/>
      <c r="AR245" s="5"/>
      <c r="AY245" s="1" t="s">
        <v>73</v>
      </c>
      <c r="AZ245" s="2">
        <v>38471</v>
      </c>
      <c r="BA245" s="2">
        <v>38530</v>
      </c>
      <c r="BB245" s="2">
        <v>38530</v>
      </c>
      <c r="BD245" s="1" t="s">
        <v>91</v>
      </c>
      <c r="BE245" s="1" t="s">
        <v>347</v>
      </c>
      <c r="BF245" s="1" t="s">
        <v>93</v>
      </c>
      <c r="BJ245" s="1" t="s">
        <v>62</v>
      </c>
      <c r="BK245" s="1" t="s">
        <v>78</v>
      </c>
      <c r="BL245" s="1">
        <v>6</v>
      </c>
      <c r="BM245" s="1">
        <v>6</v>
      </c>
      <c r="BN245" s="1" t="s">
        <v>97</v>
      </c>
      <c r="BO245" s="1" t="s">
        <v>98</v>
      </c>
      <c r="BP245" s="1" t="s">
        <v>84</v>
      </c>
      <c r="BQ245" s="2">
        <v>38869</v>
      </c>
      <c r="BR245" s="1">
        <v>0</v>
      </c>
      <c r="BS245" s="1">
        <v>0</v>
      </c>
      <c r="BT245" s="1">
        <v>0</v>
      </c>
      <c r="BU245" s="1">
        <v>0</v>
      </c>
    </row>
    <row r="246" spans="4:73" hidden="1" x14ac:dyDescent="0.25">
      <c r="D246" s="4"/>
      <c r="E246" s="5">
        <f t="shared" si="36"/>
        <v>0</v>
      </c>
      <c r="F246" s="5">
        <f t="shared" si="37"/>
        <v>0</v>
      </c>
      <c r="G246" s="5" t="str">
        <f t="shared" si="38"/>
        <v>Withdrawn</v>
      </c>
      <c r="H246" s="6" t="str">
        <f t="shared" si="39"/>
        <v>Not Started</v>
      </c>
      <c r="I246" s="1" t="s">
        <v>557</v>
      </c>
      <c r="O246" s="1" t="str">
        <f t="shared" si="40"/>
        <v>ERIS</v>
      </c>
      <c r="Q246" s="1">
        <f t="shared" si="41"/>
        <v>20</v>
      </c>
      <c r="S246" s="1" t="str">
        <f t="shared" si="42"/>
        <v>Wind</v>
      </c>
      <c r="T246" s="1" t="str">
        <f t="shared" si="43"/>
        <v>Martin County</v>
      </c>
      <c r="U246" s="1" t="str">
        <f t="shared" si="44"/>
        <v>MN</v>
      </c>
      <c r="AA246" s="1"/>
      <c r="AB246" s="1"/>
      <c r="AI246" s="5"/>
      <c r="AJ246" s="5"/>
      <c r="AK246" s="5"/>
      <c r="AL246" s="5"/>
      <c r="AM246" s="5"/>
      <c r="AN246" s="5"/>
      <c r="AO246" s="5"/>
      <c r="AP246" s="5"/>
      <c r="AQ246" s="5"/>
      <c r="AR246" s="5"/>
      <c r="AY246" s="1" t="s">
        <v>73</v>
      </c>
      <c r="AZ246" s="2">
        <v>38392</v>
      </c>
      <c r="BA246" s="2">
        <v>38534</v>
      </c>
      <c r="BB246" s="2">
        <v>38534</v>
      </c>
      <c r="BD246" s="1" t="s">
        <v>236</v>
      </c>
      <c r="BE246" s="1" t="s">
        <v>382</v>
      </c>
      <c r="BF246" s="1" t="s">
        <v>93</v>
      </c>
      <c r="BJ246" s="1" t="s">
        <v>62</v>
      </c>
      <c r="BK246" s="1" t="s">
        <v>78</v>
      </c>
      <c r="BL246" s="1">
        <v>20</v>
      </c>
      <c r="BM246" s="1">
        <v>20</v>
      </c>
      <c r="BN246" s="1" t="s">
        <v>97</v>
      </c>
      <c r="BO246" s="1" t="s">
        <v>98</v>
      </c>
      <c r="BP246" s="1" t="s">
        <v>84</v>
      </c>
      <c r="BQ246" s="2">
        <v>38656</v>
      </c>
      <c r="BR246" s="1">
        <v>0</v>
      </c>
      <c r="BS246" s="1">
        <v>0</v>
      </c>
      <c r="BT246" s="1">
        <v>0</v>
      </c>
      <c r="BU246" s="1">
        <v>0</v>
      </c>
    </row>
    <row r="247" spans="4:73" hidden="1" x14ac:dyDescent="0.25">
      <c r="D247" s="4"/>
      <c r="E247" s="5">
        <f t="shared" si="36"/>
        <v>0</v>
      </c>
      <c r="F247" s="5">
        <f t="shared" si="37"/>
        <v>0</v>
      </c>
      <c r="G247" s="5" t="str">
        <f t="shared" si="38"/>
        <v>Withdrawn</v>
      </c>
      <c r="H247" s="6" t="str">
        <f t="shared" si="39"/>
        <v>Not Started</v>
      </c>
      <c r="I247" s="1" t="s">
        <v>558</v>
      </c>
      <c r="O247" s="1" t="str">
        <f t="shared" si="40"/>
        <v>ERIS</v>
      </c>
      <c r="Q247" s="1">
        <f t="shared" si="41"/>
        <v>19.5</v>
      </c>
      <c r="S247" s="1" t="str">
        <f t="shared" si="42"/>
        <v>Wind</v>
      </c>
      <c r="T247" s="1" t="str">
        <f t="shared" si="43"/>
        <v>LaMoure County</v>
      </c>
      <c r="U247" s="1" t="str">
        <f t="shared" si="44"/>
        <v>ND</v>
      </c>
      <c r="AA247" s="1"/>
      <c r="AB247" s="1"/>
      <c r="AI247" s="5"/>
      <c r="AJ247" s="5"/>
      <c r="AK247" s="5"/>
      <c r="AL247" s="5"/>
      <c r="AM247" s="5"/>
      <c r="AN247" s="5"/>
      <c r="AO247" s="5"/>
      <c r="AP247" s="5"/>
      <c r="AQ247" s="5"/>
      <c r="AR247" s="5"/>
      <c r="AY247" s="1" t="s">
        <v>73</v>
      </c>
      <c r="AZ247" s="2">
        <v>38232</v>
      </c>
      <c r="BA247" s="2">
        <v>38546</v>
      </c>
      <c r="BB247" s="2">
        <v>38546</v>
      </c>
      <c r="BD247" s="1" t="s">
        <v>192</v>
      </c>
      <c r="BE247" s="1" t="s">
        <v>559</v>
      </c>
      <c r="BF247" s="1" t="s">
        <v>194</v>
      </c>
      <c r="BJ247" s="1" t="s">
        <v>62</v>
      </c>
      <c r="BK247" s="1" t="s">
        <v>78</v>
      </c>
      <c r="BL247" s="1">
        <v>19.5</v>
      </c>
      <c r="BM247" s="1">
        <v>19.5</v>
      </c>
      <c r="BN247" s="1" t="s">
        <v>97</v>
      </c>
      <c r="BO247" s="1" t="s">
        <v>98</v>
      </c>
      <c r="BP247" s="1" t="s">
        <v>84</v>
      </c>
      <c r="BR247" s="1">
        <v>0</v>
      </c>
      <c r="BS247" s="1">
        <v>0</v>
      </c>
      <c r="BT247" s="1">
        <v>0</v>
      </c>
      <c r="BU247" s="1">
        <v>0</v>
      </c>
    </row>
    <row r="248" spans="4:73" hidden="1" x14ac:dyDescent="0.25">
      <c r="D248" s="4"/>
      <c r="E248" s="5" t="str">
        <f t="shared" si="36"/>
        <v>G278</v>
      </c>
      <c r="F248" s="5" t="str">
        <f t="shared" si="37"/>
        <v>G278</v>
      </c>
      <c r="G248" s="5" t="str">
        <f t="shared" si="38"/>
        <v>Done</v>
      </c>
      <c r="H248" s="6" t="str">
        <f t="shared" si="39"/>
        <v>In Service</v>
      </c>
      <c r="I248" s="1" t="s">
        <v>560</v>
      </c>
      <c r="O248" s="1" t="str">
        <f t="shared" si="40"/>
        <v>NRIS</v>
      </c>
      <c r="Q248" s="1">
        <f t="shared" si="41"/>
        <v>8</v>
      </c>
      <c r="S248" s="1" t="str">
        <f t="shared" si="42"/>
        <v>Wind</v>
      </c>
      <c r="T248" s="1" t="str">
        <f t="shared" si="43"/>
        <v>Pipestone County</v>
      </c>
      <c r="U248" s="1" t="str">
        <f t="shared" si="44"/>
        <v>MN</v>
      </c>
      <c r="AA248" s="1"/>
      <c r="AB248" s="1"/>
      <c r="AI248" s="5"/>
      <c r="AJ248" s="5"/>
      <c r="AK248" s="5"/>
      <c r="AL248" s="5"/>
      <c r="AM248" s="5"/>
      <c r="AN248" s="5"/>
      <c r="AO248" s="5"/>
      <c r="AP248" s="5"/>
      <c r="AQ248" s="5"/>
      <c r="AR248" s="5"/>
      <c r="AY248" s="1" t="s">
        <v>58</v>
      </c>
      <c r="AZ248" s="2">
        <v>37609</v>
      </c>
      <c r="BB248" s="2">
        <v>38390</v>
      </c>
      <c r="BC248" s="2">
        <v>38336</v>
      </c>
      <c r="BD248" s="1" t="s">
        <v>91</v>
      </c>
      <c r="BE248" s="1" t="s">
        <v>169</v>
      </c>
      <c r="BF248" s="1" t="s">
        <v>93</v>
      </c>
      <c r="BG248" s="1" t="s">
        <v>560</v>
      </c>
      <c r="BH248" s="1" t="s">
        <v>560</v>
      </c>
      <c r="BI248" s="1" t="s">
        <v>77</v>
      </c>
      <c r="BJ248" s="1" t="s">
        <v>126</v>
      </c>
      <c r="BK248" s="1" t="s">
        <v>561</v>
      </c>
      <c r="BL248" s="1">
        <v>8</v>
      </c>
      <c r="BM248" s="1">
        <v>8</v>
      </c>
      <c r="BN248" s="1" t="s">
        <v>97</v>
      </c>
      <c r="BO248" s="1" t="s">
        <v>98</v>
      </c>
      <c r="BP248" s="1" t="s">
        <v>65</v>
      </c>
      <c r="BQ248" s="2">
        <v>39203</v>
      </c>
      <c r="BR248" s="1">
        <v>0</v>
      </c>
      <c r="BS248" s="1">
        <v>0</v>
      </c>
      <c r="BT248" s="1">
        <v>0</v>
      </c>
      <c r="BU248" s="1">
        <v>0</v>
      </c>
    </row>
    <row r="249" spans="4:73" hidden="1" x14ac:dyDescent="0.25">
      <c r="D249" s="4"/>
      <c r="E249" s="5">
        <f t="shared" si="36"/>
        <v>0</v>
      </c>
      <c r="F249" s="5">
        <f t="shared" si="37"/>
        <v>0</v>
      </c>
      <c r="G249" s="5" t="str">
        <f t="shared" si="38"/>
        <v>Withdrawn</v>
      </c>
      <c r="H249" s="6" t="str">
        <f t="shared" si="39"/>
        <v>Not Started</v>
      </c>
      <c r="I249" s="1" t="s">
        <v>562</v>
      </c>
      <c r="O249" s="1" t="str">
        <f t="shared" si="40"/>
        <v>ERIS</v>
      </c>
      <c r="Q249" s="1">
        <f t="shared" si="41"/>
        <v>150</v>
      </c>
      <c r="S249" s="1" t="str">
        <f t="shared" si="42"/>
        <v>Wind</v>
      </c>
      <c r="T249" s="1" t="str">
        <f t="shared" si="43"/>
        <v>McLean County</v>
      </c>
      <c r="U249" s="1" t="str">
        <f t="shared" si="44"/>
        <v>IL</v>
      </c>
      <c r="AA249" s="1"/>
      <c r="AB249" s="1"/>
      <c r="AI249" s="5"/>
      <c r="AJ249" s="5"/>
      <c r="AK249" s="5"/>
      <c r="AL249" s="5"/>
      <c r="AM249" s="5"/>
      <c r="AN249" s="5"/>
      <c r="AO249" s="5"/>
      <c r="AP249" s="5"/>
      <c r="AQ249" s="5"/>
      <c r="AR249" s="5"/>
      <c r="AY249" s="1" t="s">
        <v>73</v>
      </c>
      <c r="AZ249" s="2">
        <v>38054</v>
      </c>
      <c r="BA249" s="2">
        <v>38548</v>
      </c>
      <c r="BB249" s="2">
        <v>38548</v>
      </c>
      <c r="BD249" s="1" t="s">
        <v>122</v>
      </c>
      <c r="BE249" s="1" t="s">
        <v>540</v>
      </c>
      <c r="BF249" s="1" t="s">
        <v>124</v>
      </c>
      <c r="BJ249" s="1" t="s">
        <v>62</v>
      </c>
      <c r="BK249" s="1" t="s">
        <v>78</v>
      </c>
      <c r="BL249" s="1">
        <v>150</v>
      </c>
      <c r="BM249" s="1">
        <v>150</v>
      </c>
      <c r="BN249" s="1" t="s">
        <v>97</v>
      </c>
      <c r="BO249" s="1" t="s">
        <v>98</v>
      </c>
      <c r="BP249" s="1" t="s">
        <v>84</v>
      </c>
      <c r="BQ249" s="2">
        <v>38869</v>
      </c>
      <c r="BR249" s="1">
        <v>0</v>
      </c>
      <c r="BS249" s="1">
        <v>0</v>
      </c>
      <c r="BT249" s="1">
        <v>0</v>
      </c>
      <c r="BU249" s="1">
        <v>0</v>
      </c>
    </row>
    <row r="250" spans="4:73" hidden="1" x14ac:dyDescent="0.25">
      <c r="D250" s="4"/>
      <c r="E250" s="5">
        <f t="shared" si="36"/>
        <v>0</v>
      </c>
      <c r="F250" s="5">
        <f t="shared" si="37"/>
        <v>0</v>
      </c>
      <c r="G250" s="5" t="str">
        <f t="shared" si="38"/>
        <v>Withdrawn</v>
      </c>
      <c r="H250" s="6" t="str">
        <f t="shared" si="39"/>
        <v>Not Started</v>
      </c>
      <c r="I250" s="1" t="s">
        <v>563</v>
      </c>
      <c r="O250" s="1" t="str">
        <f t="shared" si="40"/>
        <v>NRIS</v>
      </c>
      <c r="Q250" s="1">
        <f t="shared" si="41"/>
        <v>494</v>
      </c>
      <c r="S250" s="1" t="str">
        <f t="shared" si="42"/>
        <v>Coal</v>
      </c>
      <c r="T250" s="1" t="str">
        <f t="shared" si="43"/>
        <v>Williamson County</v>
      </c>
      <c r="U250" s="1" t="str">
        <f t="shared" si="44"/>
        <v>IL</v>
      </c>
      <c r="AA250" s="1"/>
      <c r="AB250" s="1"/>
      <c r="AI250" s="5"/>
      <c r="AJ250" s="5"/>
      <c r="AK250" s="5"/>
      <c r="AL250" s="5"/>
      <c r="AM250" s="5"/>
      <c r="AN250" s="5"/>
      <c r="AO250" s="5"/>
      <c r="AP250" s="5"/>
      <c r="AQ250" s="5"/>
      <c r="AR250" s="5"/>
      <c r="AY250" s="1" t="s">
        <v>73</v>
      </c>
      <c r="AZ250" s="2">
        <v>38273</v>
      </c>
      <c r="BA250" s="2">
        <v>38565</v>
      </c>
      <c r="BB250" s="2">
        <v>38565</v>
      </c>
      <c r="BD250" s="1" t="s">
        <v>122</v>
      </c>
      <c r="BE250" s="1" t="s">
        <v>123</v>
      </c>
      <c r="BF250" s="1" t="s">
        <v>124</v>
      </c>
      <c r="BJ250" s="1" t="s">
        <v>126</v>
      </c>
      <c r="BK250" s="1" t="s">
        <v>564</v>
      </c>
      <c r="BL250" s="1">
        <v>545</v>
      </c>
      <c r="BM250" s="1">
        <v>494</v>
      </c>
      <c r="BN250" s="1" t="s">
        <v>83</v>
      </c>
      <c r="BP250" s="1" t="s">
        <v>84</v>
      </c>
      <c r="BQ250" s="2">
        <v>38291</v>
      </c>
      <c r="BR250" s="1">
        <v>0</v>
      </c>
      <c r="BS250" s="1">
        <v>0</v>
      </c>
      <c r="BT250" s="1">
        <v>0</v>
      </c>
      <c r="BU250" s="1">
        <v>0</v>
      </c>
    </row>
    <row r="251" spans="4:73" hidden="1" x14ac:dyDescent="0.25">
      <c r="D251" s="4"/>
      <c r="E251" s="5">
        <f t="shared" si="36"/>
        <v>0</v>
      </c>
      <c r="F251" s="5">
        <f t="shared" si="37"/>
        <v>0</v>
      </c>
      <c r="G251" s="5" t="str">
        <f t="shared" si="38"/>
        <v>Withdrawn</v>
      </c>
      <c r="H251" s="6" t="str">
        <f t="shared" si="39"/>
        <v>Not Started</v>
      </c>
      <c r="I251" s="1" t="s">
        <v>565</v>
      </c>
      <c r="O251" s="1" t="str">
        <f t="shared" si="40"/>
        <v>NRIS</v>
      </c>
      <c r="Q251" s="1">
        <f t="shared" si="41"/>
        <v>710</v>
      </c>
      <c r="S251" s="1" t="str">
        <f t="shared" si="42"/>
        <v>Combined Cycle</v>
      </c>
      <c r="T251" s="1" t="str">
        <f t="shared" si="43"/>
        <v>Shelby County</v>
      </c>
      <c r="U251" s="1" t="str">
        <f t="shared" si="44"/>
        <v>IL</v>
      </c>
      <c r="AA251" s="1"/>
      <c r="AB251" s="1"/>
      <c r="AI251" s="5"/>
      <c r="AJ251" s="5"/>
      <c r="AK251" s="5"/>
      <c r="AL251" s="5"/>
      <c r="AM251" s="5"/>
      <c r="AN251" s="5"/>
      <c r="AO251" s="5"/>
      <c r="AP251" s="5"/>
      <c r="AQ251" s="5"/>
      <c r="AR251" s="5"/>
      <c r="AY251" s="1" t="s">
        <v>73</v>
      </c>
      <c r="AZ251" s="2">
        <v>38401</v>
      </c>
      <c r="BA251" s="2">
        <v>38565</v>
      </c>
      <c r="BB251" s="2">
        <v>38565</v>
      </c>
      <c r="BD251" s="1" t="s">
        <v>122</v>
      </c>
      <c r="BE251" s="1" t="s">
        <v>566</v>
      </c>
      <c r="BF251" s="1" t="s">
        <v>124</v>
      </c>
      <c r="BJ251" s="1" t="s">
        <v>126</v>
      </c>
      <c r="BK251" s="1" t="s">
        <v>567</v>
      </c>
      <c r="BL251" s="1">
        <v>710</v>
      </c>
      <c r="BM251" s="1">
        <v>710</v>
      </c>
      <c r="BN251" s="1" t="s">
        <v>94</v>
      </c>
      <c r="BP251" s="1" t="s">
        <v>84</v>
      </c>
      <c r="BQ251" s="2">
        <v>38395</v>
      </c>
      <c r="BR251" s="1">
        <v>0</v>
      </c>
      <c r="BS251" s="1">
        <v>0</v>
      </c>
      <c r="BT251" s="1">
        <v>0</v>
      </c>
      <c r="BU251" s="1">
        <v>0</v>
      </c>
    </row>
    <row r="252" spans="4:73" hidden="1" x14ac:dyDescent="0.25">
      <c r="D252" s="4"/>
      <c r="E252" s="5" t="str">
        <f t="shared" si="36"/>
        <v>G282</v>
      </c>
      <c r="F252" s="5" t="str">
        <f t="shared" si="37"/>
        <v>G282</v>
      </c>
      <c r="G252" s="5" t="str">
        <f t="shared" si="38"/>
        <v>Done</v>
      </c>
      <c r="H252" s="6" t="str">
        <f t="shared" si="39"/>
        <v>Withdrawn</v>
      </c>
      <c r="I252" s="1" t="s">
        <v>568</v>
      </c>
      <c r="O252" s="1" t="str">
        <f t="shared" si="40"/>
        <v>ERIS</v>
      </c>
      <c r="Q252" s="1">
        <f t="shared" si="41"/>
        <v>99</v>
      </c>
      <c r="S252" s="1" t="str">
        <f t="shared" si="42"/>
        <v>Wind</v>
      </c>
      <c r="T252" s="1" t="str">
        <f t="shared" si="43"/>
        <v>Lafayette County</v>
      </c>
      <c r="U252" s="1" t="str">
        <f t="shared" si="44"/>
        <v>WI</v>
      </c>
      <c r="AA252" s="1"/>
      <c r="AB252" s="1"/>
      <c r="AI252" s="5"/>
      <c r="AJ252" s="5"/>
      <c r="AK252" s="5"/>
      <c r="AL252" s="5"/>
      <c r="AM252" s="5"/>
      <c r="AN252" s="5"/>
      <c r="AO252" s="5"/>
      <c r="AP252" s="5"/>
      <c r="AQ252" s="5"/>
      <c r="AR252" s="5"/>
      <c r="AY252" s="1" t="s">
        <v>58</v>
      </c>
      <c r="AZ252" s="2">
        <v>37628</v>
      </c>
      <c r="BB252" s="2">
        <v>38464</v>
      </c>
      <c r="BC252" s="2">
        <v>39082</v>
      </c>
      <c r="BD252" s="1" t="s">
        <v>74</v>
      </c>
      <c r="BE252" s="1" t="s">
        <v>569</v>
      </c>
      <c r="BF252" s="1" t="s">
        <v>76</v>
      </c>
      <c r="BG252" s="1" t="s">
        <v>568</v>
      </c>
      <c r="BH252" s="1" t="s">
        <v>568</v>
      </c>
      <c r="BI252" s="1" t="s">
        <v>77</v>
      </c>
      <c r="BJ252" s="1" t="s">
        <v>62</v>
      </c>
      <c r="BK252" s="1" t="s">
        <v>570</v>
      </c>
      <c r="BL252" s="1">
        <v>99</v>
      </c>
      <c r="BM252" s="1">
        <v>99</v>
      </c>
      <c r="BN252" s="1" t="s">
        <v>97</v>
      </c>
      <c r="BO252" s="1" t="s">
        <v>98</v>
      </c>
      <c r="BP252" s="1" t="s">
        <v>73</v>
      </c>
      <c r="BQ252" s="2">
        <v>38112</v>
      </c>
      <c r="BR252" s="1">
        <v>0</v>
      </c>
      <c r="BS252" s="1">
        <v>0</v>
      </c>
      <c r="BT252" s="1">
        <v>0</v>
      </c>
      <c r="BU252" s="1">
        <v>0</v>
      </c>
    </row>
    <row r="253" spans="4:73" hidden="1" x14ac:dyDescent="0.25">
      <c r="D253" s="4"/>
      <c r="E253" s="5">
        <f t="shared" si="36"/>
        <v>0</v>
      </c>
      <c r="F253" s="5">
        <f t="shared" si="37"/>
        <v>0</v>
      </c>
      <c r="G253" s="5" t="str">
        <f t="shared" si="38"/>
        <v>Withdrawn</v>
      </c>
      <c r="H253" s="6" t="str">
        <f t="shared" si="39"/>
        <v>Not Started</v>
      </c>
      <c r="I253" s="1" t="s">
        <v>571</v>
      </c>
      <c r="O253" s="1" t="str">
        <f t="shared" si="40"/>
        <v>NRIS</v>
      </c>
      <c r="Q253" s="1">
        <f t="shared" si="41"/>
        <v>150</v>
      </c>
      <c r="S253" s="1" t="str">
        <f t="shared" si="42"/>
        <v>Coal</v>
      </c>
      <c r="T253" s="1" t="str">
        <f t="shared" si="43"/>
        <v>Williamson County</v>
      </c>
      <c r="U253" s="1" t="str">
        <f t="shared" si="44"/>
        <v>IL</v>
      </c>
      <c r="AA253" s="1"/>
      <c r="AB253" s="1"/>
      <c r="AI253" s="5"/>
      <c r="AJ253" s="5"/>
      <c r="AK253" s="5"/>
      <c r="AL253" s="5"/>
      <c r="AM253" s="5"/>
      <c r="AN253" s="5"/>
      <c r="AO253" s="5"/>
      <c r="AP253" s="5"/>
      <c r="AQ253" s="5"/>
      <c r="AR253" s="5"/>
      <c r="AY253" s="1" t="s">
        <v>73</v>
      </c>
      <c r="AZ253" s="2">
        <v>38427</v>
      </c>
      <c r="BA253" s="2">
        <v>38565</v>
      </c>
      <c r="BB253" s="2">
        <v>38565</v>
      </c>
      <c r="BD253" s="1" t="s">
        <v>122</v>
      </c>
      <c r="BE253" s="1" t="s">
        <v>123</v>
      </c>
      <c r="BF253" s="1" t="s">
        <v>124</v>
      </c>
      <c r="BJ253" s="1" t="s">
        <v>126</v>
      </c>
      <c r="BK253" s="1" t="s">
        <v>572</v>
      </c>
      <c r="BL253" s="1">
        <v>150</v>
      </c>
      <c r="BM253" s="1">
        <v>150</v>
      </c>
      <c r="BN253" s="1" t="s">
        <v>83</v>
      </c>
      <c r="BP253" s="1" t="s">
        <v>84</v>
      </c>
      <c r="BR253" s="1">
        <v>0</v>
      </c>
      <c r="BS253" s="1">
        <v>0</v>
      </c>
      <c r="BT253" s="1">
        <v>0</v>
      </c>
      <c r="BU253" s="1">
        <v>0</v>
      </c>
    </row>
    <row r="254" spans="4:73" hidden="1" x14ac:dyDescent="0.25">
      <c r="D254" s="4"/>
      <c r="E254" s="5" t="str">
        <f t="shared" si="36"/>
        <v>G329</v>
      </c>
      <c r="F254" s="5" t="str">
        <f t="shared" si="37"/>
        <v>G329</v>
      </c>
      <c r="G254" s="5" t="str">
        <f t="shared" si="38"/>
        <v>Withdrawn</v>
      </c>
      <c r="H254" s="6" t="str">
        <f t="shared" si="39"/>
        <v>Not Started</v>
      </c>
      <c r="I254" s="1" t="s">
        <v>573</v>
      </c>
      <c r="O254" s="1" t="str">
        <f t="shared" si="40"/>
        <v>NRIS</v>
      </c>
      <c r="Q254" s="1">
        <f t="shared" si="41"/>
        <v>50</v>
      </c>
      <c r="S254" s="1" t="str">
        <f t="shared" si="42"/>
        <v>Wind</v>
      </c>
      <c r="T254" s="1" t="str">
        <f t="shared" si="43"/>
        <v>St. Louis County</v>
      </c>
      <c r="U254" s="1" t="str">
        <f t="shared" si="44"/>
        <v>MN</v>
      </c>
      <c r="AA254" s="1"/>
      <c r="AB254" s="1"/>
      <c r="AI254" s="5"/>
      <c r="AJ254" s="5"/>
      <c r="AK254" s="5"/>
      <c r="AL254" s="5"/>
      <c r="AM254" s="5"/>
      <c r="AN254" s="5"/>
      <c r="AO254" s="5"/>
      <c r="AP254" s="5"/>
      <c r="AQ254" s="5"/>
      <c r="AR254" s="5"/>
      <c r="AY254" s="1" t="s">
        <v>73</v>
      </c>
      <c r="AZ254" s="2">
        <v>37714</v>
      </c>
      <c r="BA254" s="2">
        <v>38575</v>
      </c>
      <c r="BB254" s="2">
        <v>38575</v>
      </c>
      <c r="BD254" s="1" t="s">
        <v>315</v>
      </c>
      <c r="BE254" s="1" t="s">
        <v>416</v>
      </c>
      <c r="BF254" s="1" t="s">
        <v>93</v>
      </c>
      <c r="BG254" s="1" t="s">
        <v>573</v>
      </c>
      <c r="BH254" s="1" t="s">
        <v>573</v>
      </c>
      <c r="BI254" s="1" t="s">
        <v>134</v>
      </c>
      <c r="BJ254" s="1" t="s">
        <v>126</v>
      </c>
      <c r="BK254" s="1" t="s">
        <v>574</v>
      </c>
      <c r="BL254" s="1">
        <v>50</v>
      </c>
      <c r="BM254" s="1">
        <v>50</v>
      </c>
      <c r="BN254" s="1" t="s">
        <v>97</v>
      </c>
      <c r="BO254" s="1" t="s">
        <v>98</v>
      </c>
      <c r="BP254" s="1" t="s">
        <v>84</v>
      </c>
      <c r="BQ254" s="2">
        <v>37773</v>
      </c>
      <c r="BR254" s="1">
        <v>0</v>
      </c>
      <c r="BS254" s="1">
        <v>0</v>
      </c>
      <c r="BT254" s="1">
        <v>0</v>
      </c>
      <c r="BU254" s="1">
        <v>0</v>
      </c>
    </row>
    <row r="255" spans="4:73" hidden="1" x14ac:dyDescent="0.25">
      <c r="D255" s="4"/>
      <c r="E255" s="5">
        <f t="shared" si="36"/>
        <v>0</v>
      </c>
      <c r="F255" s="5">
        <f t="shared" si="37"/>
        <v>0</v>
      </c>
      <c r="G255" s="5" t="str">
        <f t="shared" si="38"/>
        <v>Done</v>
      </c>
      <c r="H255" s="6" t="str">
        <f t="shared" si="39"/>
        <v>In Service</v>
      </c>
      <c r="I255" s="1" t="s">
        <v>575</v>
      </c>
      <c r="O255" s="1" t="str">
        <f t="shared" si="40"/>
        <v>ERIS</v>
      </c>
      <c r="Q255" s="1">
        <f t="shared" si="41"/>
        <v>9</v>
      </c>
      <c r="S255" s="1" t="str">
        <f t="shared" si="42"/>
        <v>Wind</v>
      </c>
      <c r="T255" s="1" t="str">
        <f t="shared" si="43"/>
        <v>Pipestone County</v>
      </c>
      <c r="U255" s="1" t="str">
        <f t="shared" si="44"/>
        <v>MN</v>
      </c>
      <c r="AA255" s="1"/>
      <c r="AB255" s="1"/>
      <c r="AI255" s="5"/>
      <c r="AJ255" s="5"/>
      <c r="AK255" s="5"/>
      <c r="AL255" s="5"/>
      <c r="AM255" s="5"/>
      <c r="AN255" s="5"/>
      <c r="AO255" s="5"/>
      <c r="AP255" s="5"/>
      <c r="AQ255" s="5"/>
      <c r="AR255" s="5"/>
      <c r="AY255" s="1" t="s">
        <v>58</v>
      </c>
      <c r="AZ255" s="2">
        <v>37102</v>
      </c>
      <c r="BB255" s="2">
        <v>37957</v>
      </c>
      <c r="BD255" s="1" t="s">
        <v>91</v>
      </c>
      <c r="BE255" s="1" t="s">
        <v>169</v>
      </c>
      <c r="BF255" s="1" t="s">
        <v>93</v>
      </c>
      <c r="BI255" s="1" t="s">
        <v>143</v>
      </c>
      <c r="BJ255" s="1" t="s">
        <v>62</v>
      </c>
      <c r="BK255" s="1" t="s">
        <v>576</v>
      </c>
      <c r="BL255" s="1">
        <v>9</v>
      </c>
      <c r="BM255" s="1">
        <v>9</v>
      </c>
      <c r="BN255" s="1" t="s">
        <v>97</v>
      </c>
      <c r="BO255" s="1" t="s">
        <v>98</v>
      </c>
      <c r="BP255" s="1" t="s">
        <v>65</v>
      </c>
      <c r="BQ255" s="2">
        <v>38322</v>
      </c>
      <c r="BR255" s="1">
        <v>0</v>
      </c>
      <c r="BS255" s="1">
        <v>0</v>
      </c>
      <c r="BT255" s="1">
        <v>0</v>
      </c>
      <c r="BU255" s="1">
        <v>0</v>
      </c>
    </row>
    <row r="256" spans="4:73" hidden="1" x14ac:dyDescent="0.25">
      <c r="D256" s="4"/>
      <c r="E256" s="5">
        <f t="shared" si="36"/>
        <v>0</v>
      </c>
      <c r="F256" s="5">
        <f t="shared" si="37"/>
        <v>0</v>
      </c>
      <c r="G256" s="5" t="str">
        <f t="shared" si="38"/>
        <v>Done</v>
      </c>
      <c r="H256" s="6" t="str">
        <f t="shared" si="39"/>
        <v>In Service</v>
      </c>
      <c r="I256" s="1" t="s">
        <v>577</v>
      </c>
      <c r="O256" s="1" t="str">
        <f t="shared" si="40"/>
        <v>ERIS</v>
      </c>
      <c r="Q256" s="1">
        <f t="shared" si="41"/>
        <v>4</v>
      </c>
      <c r="S256" s="1" t="str">
        <f t="shared" si="42"/>
        <v>Diesel</v>
      </c>
      <c r="T256" s="1" t="str">
        <f t="shared" si="43"/>
        <v>Tama County</v>
      </c>
      <c r="U256" s="1" t="str">
        <f t="shared" si="44"/>
        <v>IA</v>
      </c>
      <c r="AA256" s="1"/>
      <c r="AB256" s="1"/>
      <c r="AI256" s="5"/>
      <c r="AJ256" s="5"/>
      <c r="AK256" s="5"/>
      <c r="AL256" s="5"/>
      <c r="AM256" s="5"/>
      <c r="AN256" s="5"/>
      <c r="AO256" s="5"/>
      <c r="AP256" s="5"/>
      <c r="AQ256" s="5"/>
      <c r="AR256" s="5"/>
      <c r="AY256" s="1" t="s">
        <v>58</v>
      </c>
      <c r="AZ256" s="2">
        <v>37638</v>
      </c>
      <c r="BB256" s="2">
        <v>37846</v>
      </c>
      <c r="BD256" s="1" t="s">
        <v>87</v>
      </c>
      <c r="BE256" s="1" t="s">
        <v>578</v>
      </c>
      <c r="BF256" s="1" t="s">
        <v>89</v>
      </c>
      <c r="BI256" s="1" t="s">
        <v>143</v>
      </c>
      <c r="BJ256" s="1" t="s">
        <v>62</v>
      </c>
      <c r="BK256" s="1" t="s">
        <v>579</v>
      </c>
      <c r="BL256" s="1">
        <v>4</v>
      </c>
      <c r="BM256" s="1">
        <v>4</v>
      </c>
      <c r="BN256" s="1" t="s">
        <v>207</v>
      </c>
      <c r="BO256" s="1" t="s">
        <v>208</v>
      </c>
      <c r="BP256" s="1" t="s">
        <v>65</v>
      </c>
      <c r="BQ256" s="2">
        <v>37956</v>
      </c>
      <c r="BR256" s="1">
        <v>0</v>
      </c>
      <c r="BS256" s="1">
        <v>0</v>
      </c>
      <c r="BT256" s="1">
        <v>0</v>
      </c>
      <c r="BU256" s="1">
        <v>0</v>
      </c>
    </row>
    <row r="257" spans="4:73" hidden="1" x14ac:dyDescent="0.25">
      <c r="D257" s="4"/>
      <c r="E257" s="5">
        <f t="shared" si="36"/>
        <v>0</v>
      </c>
      <c r="F257" s="5">
        <f t="shared" si="37"/>
        <v>0</v>
      </c>
      <c r="G257" s="5" t="str">
        <f t="shared" si="38"/>
        <v>Done</v>
      </c>
      <c r="H257" s="6" t="str">
        <f t="shared" si="39"/>
        <v>In Service</v>
      </c>
      <c r="I257" s="1" t="s">
        <v>580</v>
      </c>
      <c r="O257" s="1" t="str">
        <f t="shared" si="40"/>
        <v>NRIS</v>
      </c>
      <c r="Q257" s="1">
        <f t="shared" si="41"/>
        <v>200</v>
      </c>
      <c r="S257" s="1" t="str">
        <f t="shared" si="42"/>
        <v>Wind</v>
      </c>
      <c r="T257" s="1" t="str">
        <f t="shared" si="43"/>
        <v>Nobles County</v>
      </c>
      <c r="U257" s="1" t="str">
        <f t="shared" si="44"/>
        <v>MN</v>
      </c>
      <c r="AA257" s="1"/>
      <c r="AB257" s="1"/>
      <c r="AI257" s="5"/>
      <c r="AJ257" s="5"/>
      <c r="AK257" s="5"/>
      <c r="AL257" s="5"/>
      <c r="AM257" s="5"/>
      <c r="AN257" s="5"/>
      <c r="AO257" s="5"/>
      <c r="AP257" s="5"/>
      <c r="AQ257" s="5"/>
      <c r="AR257" s="5"/>
      <c r="AY257" s="1" t="s">
        <v>58</v>
      </c>
      <c r="AZ257" s="2">
        <v>37642</v>
      </c>
      <c r="BB257" s="2">
        <v>38831</v>
      </c>
      <c r="BD257" s="1" t="s">
        <v>91</v>
      </c>
      <c r="BE257" s="1" t="s">
        <v>347</v>
      </c>
      <c r="BF257" s="1" t="s">
        <v>93</v>
      </c>
      <c r="BI257" s="1" t="s">
        <v>143</v>
      </c>
      <c r="BJ257" s="1" t="s">
        <v>126</v>
      </c>
      <c r="BK257" s="1" t="s">
        <v>581</v>
      </c>
      <c r="BL257" s="1">
        <v>200</v>
      </c>
      <c r="BM257" s="1">
        <v>200</v>
      </c>
      <c r="BN257" s="1" t="s">
        <v>97</v>
      </c>
      <c r="BO257" s="1" t="s">
        <v>98</v>
      </c>
      <c r="BP257" s="1" t="s">
        <v>65</v>
      </c>
      <c r="BQ257" s="2">
        <v>38168</v>
      </c>
      <c r="BR257" s="1">
        <v>0</v>
      </c>
      <c r="BS257" s="1">
        <v>0</v>
      </c>
      <c r="BT257" s="1">
        <v>0</v>
      </c>
      <c r="BU257" s="1">
        <v>0</v>
      </c>
    </row>
    <row r="258" spans="4:73" hidden="1" x14ac:dyDescent="0.25">
      <c r="D258" s="4"/>
      <c r="E258" s="5">
        <f t="shared" si="36"/>
        <v>0</v>
      </c>
      <c r="F258" s="5">
        <f t="shared" si="37"/>
        <v>0</v>
      </c>
      <c r="G258" s="5" t="str">
        <f t="shared" si="38"/>
        <v>Withdrawn</v>
      </c>
      <c r="H258" s="6" t="str">
        <f t="shared" si="39"/>
        <v>Not Started</v>
      </c>
      <c r="I258" s="1" t="s">
        <v>582</v>
      </c>
      <c r="O258" s="1" t="str">
        <f t="shared" si="40"/>
        <v>ERIS</v>
      </c>
      <c r="Q258" s="1">
        <f t="shared" si="41"/>
        <v>11</v>
      </c>
      <c r="S258" s="1" t="str">
        <f t="shared" si="42"/>
        <v>Wind</v>
      </c>
      <c r="T258" s="1" t="str">
        <f t="shared" si="43"/>
        <v>Pope County</v>
      </c>
      <c r="U258" s="1" t="str">
        <f t="shared" si="44"/>
        <v>MN</v>
      </c>
      <c r="AA258" s="1"/>
      <c r="AB258" s="1"/>
      <c r="AI258" s="5"/>
      <c r="AJ258" s="5"/>
      <c r="AK258" s="5"/>
      <c r="AL258" s="5"/>
      <c r="AM258" s="5"/>
      <c r="AN258" s="5"/>
      <c r="AO258" s="5"/>
      <c r="AP258" s="5"/>
      <c r="AQ258" s="5"/>
      <c r="AR258" s="5"/>
      <c r="AY258" s="1" t="s">
        <v>73</v>
      </c>
      <c r="AZ258" s="2">
        <v>37909</v>
      </c>
      <c r="BA258" s="2">
        <v>38583</v>
      </c>
      <c r="BB258" s="2">
        <v>38583</v>
      </c>
      <c r="BD258" s="1" t="s">
        <v>153</v>
      </c>
      <c r="BE258" s="1" t="s">
        <v>435</v>
      </c>
      <c r="BF258" s="1" t="s">
        <v>93</v>
      </c>
      <c r="BI258" s="1" t="s">
        <v>143</v>
      </c>
      <c r="BJ258" s="1" t="s">
        <v>62</v>
      </c>
      <c r="BK258" s="1" t="s">
        <v>583</v>
      </c>
      <c r="BL258" s="1">
        <v>11</v>
      </c>
      <c r="BM258" s="1">
        <v>11</v>
      </c>
      <c r="BN258" s="1" t="s">
        <v>97</v>
      </c>
      <c r="BO258" s="1" t="s">
        <v>98</v>
      </c>
      <c r="BP258" s="1" t="s">
        <v>84</v>
      </c>
      <c r="BQ258" s="2">
        <v>38139</v>
      </c>
      <c r="BR258" s="1">
        <v>0</v>
      </c>
      <c r="BS258" s="1">
        <v>0</v>
      </c>
      <c r="BT258" s="1">
        <v>0</v>
      </c>
      <c r="BU258" s="1">
        <v>0</v>
      </c>
    </row>
    <row r="259" spans="4:73" hidden="1" x14ac:dyDescent="0.25">
      <c r="D259" s="4"/>
      <c r="E259" s="5">
        <f t="shared" si="36"/>
        <v>0</v>
      </c>
      <c r="F259" s="5">
        <f t="shared" si="37"/>
        <v>0</v>
      </c>
      <c r="G259" s="5" t="str">
        <f t="shared" si="38"/>
        <v>Withdrawn</v>
      </c>
      <c r="H259" s="6" t="str">
        <f t="shared" si="39"/>
        <v>Not Started</v>
      </c>
      <c r="I259" s="1" t="s">
        <v>584</v>
      </c>
      <c r="O259" s="1" t="str">
        <f t="shared" si="40"/>
        <v>ERIS</v>
      </c>
      <c r="Q259" s="1">
        <f t="shared" si="41"/>
        <v>8.25</v>
      </c>
      <c r="S259" s="1" t="str">
        <f t="shared" si="42"/>
        <v>Wind</v>
      </c>
      <c r="T259" s="1" t="str">
        <f t="shared" si="43"/>
        <v>Pope County</v>
      </c>
      <c r="U259" s="1" t="str">
        <f t="shared" si="44"/>
        <v>MN</v>
      </c>
      <c r="AA259" s="1"/>
      <c r="AB259" s="1"/>
      <c r="AI259" s="5"/>
      <c r="AJ259" s="5"/>
      <c r="AK259" s="5"/>
      <c r="AL259" s="5"/>
      <c r="AM259" s="5"/>
      <c r="AN259" s="5"/>
      <c r="AO259" s="5"/>
      <c r="AP259" s="5"/>
      <c r="AQ259" s="5"/>
      <c r="AR259" s="5"/>
      <c r="AY259" s="1" t="s">
        <v>73</v>
      </c>
      <c r="AZ259" s="2">
        <v>38115</v>
      </c>
      <c r="BA259" s="2">
        <v>38583</v>
      </c>
      <c r="BB259" s="2">
        <v>38583</v>
      </c>
      <c r="BD259" s="1" t="s">
        <v>153</v>
      </c>
      <c r="BE259" s="1" t="s">
        <v>435</v>
      </c>
      <c r="BF259" s="1" t="s">
        <v>93</v>
      </c>
      <c r="BJ259" s="1" t="s">
        <v>62</v>
      </c>
      <c r="BK259" s="1" t="s">
        <v>78</v>
      </c>
      <c r="BL259" s="1">
        <v>8.25</v>
      </c>
      <c r="BM259" s="1">
        <v>8.25</v>
      </c>
      <c r="BN259" s="1" t="s">
        <v>97</v>
      </c>
      <c r="BO259" s="1" t="s">
        <v>98</v>
      </c>
      <c r="BP259" s="1" t="s">
        <v>84</v>
      </c>
      <c r="BQ259" s="2">
        <v>38504</v>
      </c>
      <c r="BR259" s="1">
        <v>0</v>
      </c>
      <c r="BS259" s="1">
        <v>0</v>
      </c>
      <c r="BT259" s="1">
        <v>0</v>
      </c>
      <c r="BU259" s="1">
        <v>0</v>
      </c>
    </row>
    <row r="260" spans="4:73" hidden="1" x14ac:dyDescent="0.25">
      <c r="D260" s="4"/>
      <c r="E260" s="5">
        <f t="shared" si="36"/>
        <v>0</v>
      </c>
      <c r="F260" s="5">
        <f t="shared" si="37"/>
        <v>0</v>
      </c>
      <c r="G260" s="5" t="str">
        <f t="shared" si="38"/>
        <v>Withdrawn</v>
      </c>
      <c r="H260" s="6" t="str">
        <f t="shared" si="39"/>
        <v>Not Started</v>
      </c>
      <c r="I260" s="1" t="s">
        <v>585</v>
      </c>
      <c r="O260" s="1" t="str">
        <f t="shared" si="40"/>
        <v>NRIS</v>
      </c>
      <c r="Q260" s="1">
        <f t="shared" si="41"/>
        <v>1221</v>
      </c>
      <c r="S260" s="1">
        <f t="shared" si="42"/>
        <v>0</v>
      </c>
      <c r="T260" s="1" t="str">
        <f t="shared" si="43"/>
        <v>Van Buren County</v>
      </c>
      <c r="U260" s="1" t="str">
        <f t="shared" si="44"/>
        <v>MI</v>
      </c>
      <c r="AA260" s="1"/>
      <c r="AB260" s="1"/>
      <c r="AI260" s="5"/>
      <c r="AJ260" s="5"/>
      <c r="AK260" s="5"/>
      <c r="AL260" s="5"/>
      <c r="AM260" s="5"/>
      <c r="AN260" s="5"/>
      <c r="AO260" s="5"/>
      <c r="AP260" s="5"/>
      <c r="AQ260" s="5"/>
      <c r="AR260" s="5"/>
      <c r="AY260" s="1" t="s">
        <v>73</v>
      </c>
      <c r="AZ260" s="2">
        <v>38390</v>
      </c>
      <c r="BA260" s="2">
        <v>38588</v>
      </c>
      <c r="BB260" s="2">
        <v>38588</v>
      </c>
      <c r="BD260" s="1" t="s">
        <v>139</v>
      </c>
      <c r="BE260" s="1" t="s">
        <v>586</v>
      </c>
      <c r="BF260" s="1" t="s">
        <v>130</v>
      </c>
      <c r="BJ260" s="1" t="s">
        <v>126</v>
      </c>
      <c r="BK260" s="1" t="s">
        <v>78</v>
      </c>
      <c r="BL260" s="1">
        <v>1221</v>
      </c>
      <c r="BM260" s="1">
        <v>1221</v>
      </c>
      <c r="BP260" s="1" t="s">
        <v>84</v>
      </c>
      <c r="BQ260" s="2">
        <v>38991</v>
      </c>
      <c r="BR260" s="1">
        <v>0</v>
      </c>
      <c r="BS260" s="1">
        <v>0</v>
      </c>
      <c r="BT260" s="1">
        <v>0</v>
      </c>
      <c r="BU260" s="1">
        <v>0</v>
      </c>
    </row>
    <row r="261" spans="4:73" hidden="1" x14ac:dyDescent="0.25">
      <c r="D261" s="4"/>
      <c r="E261" s="5" t="str">
        <f t="shared" ref="E261:E324" si="45">BG261</f>
        <v>G291</v>
      </c>
      <c r="F261" s="5" t="str">
        <f t="shared" ref="F261:F324" si="46">BH261</f>
        <v>G291</v>
      </c>
      <c r="G261" s="5" t="str">
        <f t="shared" ref="G261:G324" si="47">AY261</f>
        <v>Done</v>
      </c>
      <c r="H261" s="6" t="str">
        <f t="shared" ref="H261:H324" si="48">BP261</f>
        <v>In Service</v>
      </c>
      <c r="I261" s="1" t="s">
        <v>587</v>
      </c>
      <c r="O261" s="1" t="str">
        <f t="shared" ref="O261:O324" si="49">BJ261</f>
        <v>ERIS</v>
      </c>
      <c r="Q261" s="1">
        <f t="shared" ref="Q261:Q324" si="50">BM261</f>
        <v>19</v>
      </c>
      <c r="S261" s="1" t="str">
        <f t="shared" ref="S261:S324" si="51">BN261</f>
        <v>Wind</v>
      </c>
      <c r="T261" s="1" t="str">
        <f t="shared" ref="T261:T324" si="52">BE261</f>
        <v>LaMoure County</v>
      </c>
      <c r="U261" s="1" t="str">
        <f t="shared" ref="U261:U324" si="53">BF261</f>
        <v>ND</v>
      </c>
      <c r="AA261" s="1"/>
      <c r="AB261" s="1"/>
      <c r="AI261" s="5"/>
      <c r="AJ261" s="5"/>
      <c r="AK261" s="5"/>
      <c r="AL261" s="5"/>
      <c r="AM261" s="5"/>
      <c r="AN261" s="5"/>
      <c r="AO261" s="5"/>
      <c r="AP261" s="5"/>
      <c r="AQ261" s="5"/>
      <c r="AR261" s="5"/>
      <c r="AY261" s="1" t="s">
        <v>58</v>
      </c>
      <c r="AZ261" s="2">
        <v>37657</v>
      </c>
      <c r="BB261" s="2">
        <v>38069</v>
      </c>
      <c r="BD261" s="1" t="s">
        <v>203</v>
      </c>
      <c r="BE261" s="1" t="s">
        <v>559</v>
      </c>
      <c r="BF261" s="1" t="s">
        <v>194</v>
      </c>
      <c r="BG261" s="1" t="s">
        <v>587</v>
      </c>
      <c r="BH261" s="1" t="s">
        <v>587</v>
      </c>
      <c r="BI261" s="1" t="s">
        <v>77</v>
      </c>
      <c r="BJ261" s="1" t="s">
        <v>62</v>
      </c>
      <c r="BK261" s="1" t="s">
        <v>588</v>
      </c>
      <c r="BL261" s="1">
        <v>19</v>
      </c>
      <c r="BM261" s="1">
        <v>19</v>
      </c>
      <c r="BN261" s="1" t="s">
        <v>97</v>
      </c>
      <c r="BO261" s="1" t="s">
        <v>98</v>
      </c>
      <c r="BP261" s="1" t="s">
        <v>65</v>
      </c>
      <c r="BQ261" s="2">
        <v>39082</v>
      </c>
      <c r="BR261" s="1">
        <v>0</v>
      </c>
      <c r="BS261" s="1">
        <v>0</v>
      </c>
      <c r="BT261" s="1">
        <v>0</v>
      </c>
      <c r="BU261" s="1">
        <v>0</v>
      </c>
    </row>
    <row r="262" spans="4:73" hidden="1" x14ac:dyDescent="0.25">
      <c r="D262" s="4"/>
      <c r="E262" s="5">
        <f t="shared" si="45"/>
        <v>0</v>
      </c>
      <c r="F262" s="5">
        <f t="shared" si="46"/>
        <v>0</v>
      </c>
      <c r="G262" s="5" t="str">
        <f t="shared" si="47"/>
        <v>Withdrawn</v>
      </c>
      <c r="H262" s="6" t="str">
        <f t="shared" si="48"/>
        <v>Not Started</v>
      </c>
      <c r="I262" s="1" t="s">
        <v>589</v>
      </c>
      <c r="O262" s="1" t="str">
        <f t="shared" si="49"/>
        <v>NRIS</v>
      </c>
      <c r="Q262" s="1">
        <f t="shared" si="50"/>
        <v>11.55</v>
      </c>
      <c r="S262" s="1" t="str">
        <f t="shared" si="51"/>
        <v>Wind</v>
      </c>
      <c r="T262" s="1" t="str">
        <f t="shared" si="52"/>
        <v>Goodhue County</v>
      </c>
      <c r="U262" s="1" t="str">
        <f t="shared" si="53"/>
        <v>MN</v>
      </c>
      <c r="AA262" s="1"/>
      <c r="AB262" s="1"/>
      <c r="AI262" s="5"/>
      <c r="AJ262" s="5"/>
      <c r="AK262" s="5"/>
      <c r="AL262" s="5"/>
      <c r="AM262" s="5"/>
      <c r="AN262" s="5"/>
      <c r="AO262" s="5"/>
      <c r="AP262" s="5"/>
      <c r="AQ262" s="5"/>
      <c r="AR262" s="5"/>
      <c r="AY262" s="1" t="s">
        <v>73</v>
      </c>
      <c r="AZ262" s="2">
        <v>38394</v>
      </c>
      <c r="BA262" s="2">
        <v>38588</v>
      </c>
      <c r="BB262" s="2">
        <v>38588</v>
      </c>
      <c r="BD262" s="1" t="s">
        <v>91</v>
      </c>
      <c r="BE262" s="1" t="s">
        <v>222</v>
      </c>
      <c r="BF262" s="1" t="s">
        <v>93</v>
      </c>
      <c r="BJ262" s="1" t="s">
        <v>126</v>
      </c>
      <c r="BK262" s="1" t="s">
        <v>78</v>
      </c>
      <c r="BL262" s="1">
        <v>11.55</v>
      </c>
      <c r="BM262" s="1">
        <v>11.55</v>
      </c>
      <c r="BN262" s="1" t="s">
        <v>97</v>
      </c>
      <c r="BO262" s="1" t="s">
        <v>98</v>
      </c>
      <c r="BP262" s="1" t="s">
        <v>84</v>
      </c>
      <c r="BR262" s="1">
        <v>0</v>
      </c>
      <c r="BS262" s="1">
        <v>0</v>
      </c>
      <c r="BT262" s="1">
        <v>0</v>
      </c>
      <c r="BU262" s="1">
        <v>0</v>
      </c>
    </row>
    <row r="263" spans="4:73" hidden="1" x14ac:dyDescent="0.25">
      <c r="D263" s="4"/>
      <c r="E263" s="5">
        <f t="shared" si="45"/>
        <v>0</v>
      </c>
      <c r="F263" s="5">
        <f t="shared" si="46"/>
        <v>0</v>
      </c>
      <c r="G263" s="5" t="str">
        <f t="shared" si="47"/>
        <v>Withdrawn</v>
      </c>
      <c r="H263" s="6" t="str">
        <f t="shared" si="48"/>
        <v>Withdrawn</v>
      </c>
      <c r="I263" s="1" t="s">
        <v>590</v>
      </c>
      <c r="O263" s="1" t="str">
        <f t="shared" si="49"/>
        <v>ERIS</v>
      </c>
      <c r="Q263" s="1">
        <f t="shared" si="50"/>
        <v>150</v>
      </c>
      <c r="S263" s="1" t="str">
        <f t="shared" si="51"/>
        <v>Wind</v>
      </c>
      <c r="T263" s="1" t="str">
        <f t="shared" si="52"/>
        <v>Clinton County</v>
      </c>
      <c r="U263" s="1" t="str">
        <f t="shared" si="53"/>
        <v>IN</v>
      </c>
      <c r="AA263" s="1"/>
      <c r="AB263" s="1"/>
      <c r="AI263" s="5"/>
      <c r="AJ263" s="5"/>
      <c r="AK263" s="5"/>
      <c r="AL263" s="5"/>
      <c r="AM263" s="5"/>
      <c r="AN263" s="5"/>
      <c r="AO263" s="5"/>
      <c r="AP263" s="5"/>
      <c r="AQ263" s="5"/>
      <c r="AR263" s="5"/>
      <c r="AY263" s="1" t="s">
        <v>73</v>
      </c>
      <c r="AZ263" s="2">
        <v>38232</v>
      </c>
      <c r="BA263" s="2">
        <v>38593</v>
      </c>
      <c r="BB263" s="2">
        <v>38593</v>
      </c>
      <c r="BD263" s="1" t="s">
        <v>101</v>
      </c>
      <c r="BE263" s="1" t="s">
        <v>88</v>
      </c>
      <c r="BF263" s="1" t="s">
        <v>103</v>
      </c>
      <c r="BJ263" s="1" t="s">
        <v>62</v>
      </c>
      <c r="BK263" s="1" t="s">
        <v>591</v>
      </c>
      <c r="BL263" s="1">
        <v>150</v>
      </c>
      <c r="BM263" s="1">
        <v>150</v>
      </c>
      <c r="BN263" s="1" t="s">
        <v>97</v>
      </c>
      <c r="BO263" s="1" t="s">
        <v>98</v>
      </c>
      <c r="BP263" s="1" t="s">
        <v>73</v>
      </c>
      <c r="BQ263" s="2">
        <v>38990</v>
      </c>
      <c r="BR263" s="1">
        <v>0</v>
      </c>
      <c r="BS263" s="1">
        <v>0</v>
      </c>
      <c r="BT263" s="1">
        <v>0</v>
      </c>
      <c r="BU263" s="1">
        <v>0</v>
      </c>
    </row>
    <row r="264" spans="4:73" hidden="1" x14ac:dyDescent="0.25">
      <c r="D264" s="4"/>
      <c r="E264" s="5">
        <f t="shared" si="45"/>
        <v>0</v>
      </c>
      <c r="F264" s="5">
        <f t="shared" si="46"/>
        <v>0</v>
      </c>
      <c r="G264" s="5" t="str">
        <f t="shared" si="47"/>
        <v>Withdrawn</v>
      </c>
      <c r="H264" s="6" t="str">
        <f t="shared" si="48"/>
        <v>Not Started</v>
      </c>
      <c r="I264" s="1" t="s">
        <v>592</v>
      </c>
      <c r="O264" s="1" t="str">
        <f t="shared" si="49"/>
        <v>ERIS</v>
      </c>
      <c r="Q264" s="1">
        <f t="shared" si="50"/>
        <v>100</v>
      </c>
      <c r="S264" s="1" t="str">
        <f t="shared" si="51"/>
        <v>Wind</v>
      </c>
      <c r="T264" s="1" t="str">
        <f t="shared" si="52"/>
        <v>Schuyler County</v>
      </c>
      <c r="U264" s="1" t="str">
        <f t="shared" si="53"/>
        <v>MO</v>
      </c>
      <c r="AA264" s="1"/>
      <c r="AB264" s="1"/>
      <c r="AI264" s="5"/>
      <c r="AJ264" s="5"/>
      <c r="AK264" s="5"/>
      <c r="AL264" s="5"/>
      <c r="AM264" s="5"/>
      <c r="AN264" s="5"/>
      <c r="AO264" s="5"/>
      <c r="AP264" s="5"/>
      <c r="AQ264" s="5"/>
      <c r="AR264" s="5"/>
      <c r="AY264" s="1" t="s">
        <v>73</v>
      </c>
      <c r="AZ264" s="2">
        <v>38233</v>
      </c>
      <c r="BA264" s="2">
        <v>38593</v>
      </c>
      <c r="BB264" s="2">
        <v>38593</v>
      </c>
      <c r="BD264" s="1" t="s">
        <v>486</v>
      </c>
      <c r="BE264" s="1" t="s">
        <v>593</v>
      </c>
      <c r="BF264" s="1" t="s">
        <v>488</v>
      </c>
      <c r="BI264" s="1" t="s">
        <v>536</v>
      </c>
      <c r="BJ264" s="1" t="s">
        <v>62</v>
      </c>
      <c r="BK264" s="1" t="s">
        <v>594</v>
      </c>
      <c r="BL264" s="1">
        <v>100</v>
      </c>
      <c r="BM264" s="1">
        <v>100</v>
      </c>
      <c r="BN264" s="1" t="s">
        <v>97</v>
      </c>
      <c r="BO264" s="1" t="s">
        <v>98</v>
      </c>
      <c r="BP264" s="1" t="s">
        <v>84</v>
      </c>
      <c r="BQ264" s="2">
        <v>38626</v>
      </c>
      <c r="BR264" s="1">
        <v>0</v>
      </c>
      <c r="BS264" s="1">
        <v>0</v>
      </c>
      <c r="BT264" s="1">
        <v>0</v>
      </c>
      <c r="BU264" s="1">
        <v>0</v>
      </c>
    </row>
    <row r="265" spans="4:73" hidden="1" x14ac:dyDescent="0.25">
      <c r="D265" s="4"/>
      <c r="E265" s="5">
        <f t="shared" si="45"/>
        <v>0</v>
      </c>
      <c r="F265" s="5">
        <f t="shared" si="46"/>
        <v>0</v>
      </c>
      <c r="G265" s="5" t="str">
        <f t="shared" si="47"/>
        <v>Done</v>
      </c>
      <c r="H265" s="6" t="str">
        <f t="shared" si="48"/>
        <v>Withdrawn</v>
      </c>
      <c r="I265" s="1" t="s">
        <v>595</v>
      </c>
      <c r="O265" s="1" t="str">
        <f t="shared" si="49"/>
        <v>ERIS</v>
      </c>
      <c r="Q265" s="1">
        <f t="shared" si="50"/>
        <v>39</v>
      </c>
      <c r="S265" s="1" t="str">
        <f t="shared" si="51"/>
        <v>Wind</v>
      </c>
      <c r="T265" s="1" t="str">
        <f t="shared" si="52"/>
        <v>Edmunds County</v>
      </c>
      <c r="U265" s="1" t="str">
        <f t="shared" si="53"/>
        <v>SD</v>
      </c>
      <c r="AA265" s="1"/>
      <c r="AB265" s="1"/>
      <c r="AI265" s="5"/>
      <c r="AJ265" s="5"/>
      <c r="AK265" s="5"/>
      <c r="AL265" s="5"/>
      <c r="AM265" s="5"/>
      <c r="AN265" s="5"/>
      <c r="AO265" s="5"/>
      <c r="AP265" s="5"/>
      <c r="AQ265" s="5"/>
      <c r="AR265" s="5"/>
      <c r="AY265" s="1" t="s">
        <v>58</v>
      </c>
      <c r="AZ265" s="2">
        <v>37664</v>
      </c>
      <c r="BB265" s="2">
        <v>38271</v>
      </c>
      <c r="BC265" s="2">
        <v>39233</v>
      </c>
      <c r="BD265" s="1" t="s">
        <v>192</v>
      </c>
      <c r="BE265" s="1" t="s">
        <v>596</v>
      </c>
      <c r="BF265" s="1" t="s">
        <v>205</v>
      </c>
      <c r="BI265" s="1" t="s">
        <v>143</v>
      </c>
      <c r="BJ265" s="1" t="s">
        <v>62</v>
      </c>
      <c r="BK265" s="1" t="s">
        <v>597</v>
      </c>
      <c r="BL265" s="1">
        <v>39</v>
      </c>
      <c r="BM265" s="1">
        <v>39</v>
      </c>
      <c r="BN265" s="1" t="s">
        <v>97</v>
      </c>
      <c r="BO265" s="1" t="s">
        <v>98</v>
      </c>
      <c r="BP265" s="1" t="s">
        <v>73</v>
      </c>
      <c r="BQ265" s="2">
        <v>39600</v>
      </c>
      <c r="BR265" s="1">
        <v>0</v>
      </c>
      <c r="BS265" s="1">
        <v>0</v>
      </c>
      <c r="BT265" s="1">
        <v>0</v>
      </c>
      <c r="BU265" s="1">
        <v>0</v>
      </c>
    </row>
    <row r="266" spans="4:73" hidden="1" x14ac:dyDescent="0.25">
      <c r="D266" s="4"/>
      <c r="E266" s="5">
        <f t="shared" si="45"/>
        <v>0</v>
      </c>
      <c r="F266" s="5">
        <f t="shared" si="46"/>
        <v>0</v>
      </c>
      <c r="G266" s="5" t="str">
        <f t="shared" si="47"/>
        <v>Done</v>
      </c>
      <c r="H266" s="6" t="str">
        <f t="shared" si="48"/>
        <v>In Service</v>
      </c>
      <c r="I266" s="1" t="s">
        <v>598</v>
      </c>
      <c r="O266" s="1" t="str">
        <f t="shared" si="49"/>
        <v>ERIS</v>
      </c>
      <c r="Q266" s="1">
        <f t="shared" si="50"/>
        <v>100</v>
      </c>
      <c r="S266" s="1" t="str">
        <f t="shared" si="51"/>
        <v>Wind</v>
      </c>
      <c r="T266" s="1" t="str">
        <f t="shared" si="52"/>
        <v>Dickinson County</v>
      </c>
      <c r="U266" s="1" t="str">
        <f t="shared" si="53"/>
        <v>IA</v>
      </c>
      <c r="AA266" s="1"/>
      <c r="AB266" s="1"/>
      <c r="AI266" s="5"/>
      <c r="AJ266" s="5"/>
      <c r="AK266" s="5"/>
      <c r="AL266" s="5"/>
      <c r="AM266" s="5"/>
      <c r="AN266" s="5"/>
      <c r="AO266" s="5"/>
      <c r="AP266" s="5"/>
      <c r="AQ266" s="5"/>
      <c r="AR266" s="5"/>
      <c r="AY266" s="1" t="s">
        <v>58</v>
      </c>
      <c r="AZ266" s="2">
        <v>37663</v>
      </c>
      <c r="BB266" s="2">
        <v>38471</v>
      </c>
      <c r="BC266" s="2">
        <v>39082</v>
      </c>
      <c r="BD266" s="1" t="s">
        <v>87</v>
      </c>
      <c r="BE266" s="1" t="s">
        <v>467</v>
      </c>
      <c r="BF266" s="1" t="s">
        <v>89</v>
      </c>
      <c r="BI266" s="1" t="s">
        <v>599</v>
      </c>
      <c r="BJ266" s="1" t="s">
        <v>62</v>
      </c>
      <c r="BK266" s="1" t="s">
        <v>600</v>
      </c>
      <c r="BL266" s="1">
        <v>100</v>
      </c>
      <c r="BM266" s="1">
        <v>100</v>
      </c>
      <c r="BN266" s="1" t="s">
        <v>97</v>
      </c>
      <c r="BO266" s="1" t="s">
        <v>98</v>
      </c>
      <c r="BP266" s="1" t="s">
        <v>65</v>
      </c>
      <c r="BQ266" s="2">
        <v>40543</v>
      </c>
      <c r="BR266" s="1">
        <v>0</v>
      </c>
      <c r="BS266" s="1">
        <v>0</v>
      </c>
      <c r="BT266" s="1">
        <v>0</v>
      </c>
      <c r="BU266" s="1">
        <v>0</v>
      </c>
    </row>
    <row r="267" spans="4:73" hidden="1" x14ac:dyDescent="0.25">
      <c r="D267" s="4"/>
      <c r="E267" s="5">
        <f t="shared" si="45"/>
        <v>0</v>
      </c>
      <c r="F267" s="5">
        <f t="shared" si="46"/>
        <v>0</v>
      </c>
      <c r="G267" s="5" t="str">
        <f t="shared" si="47"/>
        <v>Done</v>
      </c>
      <c r="H267" s="6" t="str">
        <f t="shared" si="48"/>
        <v>In Service</v>
      </c>
      <c r="I267" s="1" t="s">
        <v>601</v>
      </c>
      <c r="O267" s="1" t="str">
        <f t="shared" si="49"/>
        <v>ERIS</v>
      </c>
      <c r="Q267" s="1">
        <f t="shared" si="50"/>
        <v>4</v>
      </c>
      <c r="S267" s="1" t="str">
        <f t="shared" si="51"/>
        <v>Gas</v>
      </c>
      <c r="T267" s="1" t="str">
        <f t="shared" si="52"/>
        <v>Cass County</v>
      </c>
      <c r="U267" s="1" t="str">
        <f t="shared" si="53"/>
        <v>IN</v>
      </c>
      <c r="AA267" s="1"/>
      <c r="AB267" s="1"/>
      <c r="AI267" s="5"/>
      <c r="AJ267" s="5"/>
      <c r="AK267" s="5"/>
      <c r="AL267" s="5"/>
      <c r="AM267" s="5"/>
      <c r="AN267" s="5"/>
      <c r="AO267" s="5"/>
      <c r="AP267" s="5"/>
      <c r="AQ267" s="5"/>
      <c r="AR267" s="5"/>
      <c r="AY267" s="1" t="s">
        <v>58</v>
      </c>
      <c r="AZ267" s="2">
        <v>37671</v>
      </c>
      <c r="BB267" s="2">
        <v>37939</v>
      </c>
      <c r="BD267" s="1" t="s">
        <v>101</v>
      </c>
      <c r="BE267" s="1" t="s">
        <v>226</v>
      </c>
      <c r="BF267" s="1" t="s">
        <v>103</v>
      </c>
      <c r="BI267" s="1" t="s">
        <v>143</v>
      </c>
      <c r="BJ267" s="1" t="s">
        <v>62</v>
      </c>
      <c r="BK267" s="1" t="s">
        <v>602</v>
      </c>
      <c r="BL267" s="1">
        <v>4</v>
      </c>
      <c r="BM267" s="1">
        <v>4</v>
      </c>
      <c r="BN267" s="1" t="s">
        <v>64</v>
      </c>
      <c r="BO267" s="1" t="s">
        <v>172</v>
      </c>
      <c r="BP267" s="1" t="s">
        <v>65</v>
      </c>
      <c r="BQ267" s="2">
        <v>37986</v>
      </c>
      <c r="BR267" s="1">
        <v>0</v>
      </c>
      <c r="BS267" s="1">
        <v>0</v>
      </c>
      <c r="BT267" s="1">
        <v>0</v>
      </c>
      <c r="BU267" s="1">
        <v>0</v>
      </c>
    </row>
    <row r="268" spans="4:73" hidden="1" x14ac:dyDescent="0.25">
      <c r="D268" s="4"/>
      <c r="E268" s="5" t="str">
        <f t="shared" si="45"/>
        <v>G300</v>
      </c>
      <c r="F268" s="5" t="str">
        <f t="shared" si="46"/>
        <v>G300</v>
      </c>
      <c r="G268" s="5" t="str">
        <f t="shared" si="47"/>
        <v>Done</v>
      </c>
      <c r="H268" s="6" t="str">
        <f t="shared" si="48"/>
        <v>In Service</v>
      </c>
      <c r="I268" s="1" t="s">
        <v>603</v>
      </c>
      <c r="O268" s="1" t="str">
        <f t="shared" si="49"/>
        <v>ERIS</v>
      </c>
      <c r="Q268" s="1">
        <f t="shared" si="50"/>
        <v>6</v>
      </c>
      <c r="S268" s="1" t="str">
        <f t="shared" si="51"/>
        <v>Diesel</v>
      </c>
      <c r="T268" s="1" t="str">
        <f t="shared" si="52"/>
        <v>Jackson County</v>
      </c>
      <c r="U268" s="1" t="str">
        <f t="shared" si="53"/>
        <v>IA</v>
      </c>
      <c r="AA268" s="1"/>
      <c r="AB268" s="1"/>
      <c r="AI268" s="5"/>
      <c r="AJ268" s="5"/>
      <c r="AK268" s="5"/>
      <c r="AL268" s="5"/>
      <c r="AM268" s="5"/>
      <c r="AN268" s="5"/>
      <c r="AO268" s="5"/>
      <c r="AP268" s="5"/>
      <c r="AQ268" s="5"/>
      <c r="AR268" s="5"/>
      <c r="AY268" s="1" t="s">
        <v>58</v>
      </c>
      <c r="AZ268" s="2">
        <v>37673</v>
      </c>
      <c r="BB268" s="2">
        <v>37847</v>
      </c>
      <c r="BD268" s="1" t="s">
        <v>87</v>
      </c>
      <c r="BE268" s="1" t="s">
        <v>259</v>
      </c>
      <c r="BF268" s="1" t="s">
        <v>89</v>
      </c>
      <c r="BG268" s="1" t="s">
        <v>603</v>
      </c>
      <c r="BH268" s="1" t="s">
        <v>603</v>
      </c>
      <c r="BI268" s="1" t="s">
        <v>77</v>
      </c>
      <c r="BJ268" s="1" t="s">
        <v>62</v>
      </c>
      <c r="BK268" s="1" t="s">
        <v>604</v>
      </c>
      <c r="BL268" s="1">
        <v>6</v>
      </c>
      <c r="BM268" s="1">
        <v>6</v>
      </c>
      <c r="BN268" s="1" t="s">
        <v>207</v>
      </c>
      <c r="BO268" s="1" t="s">
        <v>208</v>
      </c>
      <c r="BP268" s="1" t="s">
        <v>65</v>
      </c>
      <c r="BQ268" s="2">
        <v>39233</v>
      </c>
      <c r="BR268" s="1">
        <v>0</v>
      </c>
      <c r="BS268" s="1">
        <v>0</v>
      </c>
      <c r="BT268" s="1">
        <v>0</v>
      </c>
      <c r="BU268" s="1">
        <v>0</v>
      </c>
    </row>
    <row r="269" spans="4:73" hidden="1" x14ac:dyDescent="0.25">
      <c r="D269" s="4"/>
      <c r="E269" s="5">
        <f t="shared" si="45"/>
        <v>0</v>
      </c>
      <c r="F269" s="5">
        <f t="shared" si="46"/>
        <v>0</v>
      </c>
      <c r="G269" s="5" t="str">
        <f t="shared" si="47"/>
        <v>Done</v>
      </c>
      <c r="H269" s="6" t="str">
        <f t="shared" si="48"/>
        <v>In Service</v>
      </c>
      <c r="I269" s="1" t="s">
        <v>605</v>
      </c>
      <c r="O269" s="1" t="str">
        <f t="shared" si="49"/>
        <v>ERIS</v>
      </c>
      <c r="Q269" s="1">
        <f t="shared" si="50"/>
        <v>4</v>
      </c>
      <c r="S269" s="1" t="str">
        <f t="shared" si="51"/>
        <v>Wind</v>
      </c>
      <c r="T269" s="1" t="str">
        <f t="shared" si="52"/>
        <v>Osceola County</v>
      </c>
      <c r="U269" s="1" t="str">
        <f t="shared" si="53"/>
        <v>IA</v>
      </c>
      <c r="AA269" s="1"/>
      <c r="AB269" s="1"/>
      <c r="AI269" s="5"/>
      <c r="AJ269" s="5"/>
      <c r="AK269" s="5"/>
      <c r="AL269" s="5"/>
      <c r="AM269" s="5"/>
      <c r="AN269" s="5"/>
      <c r="AO269" s="5"/>
      <c r="AP269" s="5"/>
      <c r="AQ269" s="5"/>
      <c r="AR269" s="5"/>
      <c r="AY269" s="1" t="s">
        <v>58</v>
      </c>
      <c r="AZ269" s="2">
        <v>37676</v>
      </c>
      <c r="BB269" s="2">
        <v>37939</v>
      </c>
      <c r="BD269" s="1" t="s">
        <v>87</v>
      </c>
      <c r="BE269" s="1" t="s">
        <v>606</v>
      </c>
      <c r="BF269" s="1" t="s">
        <v>89</v>
      </c>
      <c r="BI269" s="1" t="s">
        <v>143</v>
      </c>
      <c r="BJ269" s="1" t="s">
        <v>62</v>
      </c>
      <c r="BK269" s="1" t="s">
        <v>607</v>
      </c>
      <c r="BL269" s="1">
        <v>4</v>
      </c>
      <c r="BM269" s="1">
        <v>4</v>
      </c>
      <c r="BN269" s="1" t="s">
        <v>97</v>
      </c>
      <c r="BO269" s="1" t="s">
        <v>98</v>
      </c>
      <c r="BP269" s="1" t="s">
        <v>65</v>
      </c>
      <c r="BQ269" s="2">
        <v>37865</v>
      </c>
      <c r="BR269" s="1">
        <v>0</v>
      </c>
      <c r="BS269" s="1">
        <v>0</v>
      </c>
      <c r="BT269" s="1">
        <v>0</v>
      </c>
      <c r="BU269" s="1">
        <v>0</v>
      </c>
    </row>
    <row r="270" spans="4:73" hidden="1" x14ac:dyDescent="0.25">
      <c r="D270" s="4"/>
      <c r="E270" s="5">
        <f t="shared" si="45"/>
        <v>0</v>
      </c>
      <c r="F270" s="5">
        <f t="shared" si="46"/>
        <v>0</v>
      </c>
      <c r="G270" s="5" t="str">
        <f t="shared" si="47"/>
        <v>Withdrawn</v>
      </c>
      <c r="H270" s="6" t="str">
        <f t="shared" si="48"/>
        <v>Not Started</v>
      </c>
      <c r="I270" s="1" t="s">
        <v>608</v>
      </c>
      <c r="O270" s="1" t="str">
        <f t="shared" si="49"/>
        <v>NRIS</v>
      </c>
      <c r="Q270" s="1">
        <f t="shared" si="50"/>
        <v>650</v>
      </c>
      <c r="S270" s="1" t="str">
        <f t="shared" si="51"/>
        <v>Coal</v>
      </c>
      <c r="T270" s="1" t="str">
        <f t="shared" si="52"/>
        <v>Williamson County</v>
      </c>
      <c r="U270" s="1" t="str">
        <f t="shared" si="53"/>
        <v>IL</v>
      </c>
      <c r="AA270" s="1"/>
      <c r="AB270" s="1"/>
      <c r="AI270" s="5"/>
      <c r="AJ270" s="5"/>
      <c r="AK270" s="5"/>
      <c r="AL270" s="5"/>
      <c r="AM270" s="5"/>
      <c r="AN270" s="5"/>
      <c r="AO270" s="5"/>
      <c r="AP270" s="5"/>
      <c r="AQ270" s="5"/>
      <c r="AR270" s="5"/>
      <c r="AY270" s="1" t="s">
        <v>73</v>
      </c>
      <c r="AZ270" s="2">
        <v>38520</v>
      </c>
      <c r="BA270" s="2">
        <v>38593</v>
      </c>
      <c r="BB270" s="2">
        <v>38593</v>
      </c>
      <c r="BD270" s="1" t="s">
        <v>122</v>
      </c>
      <c r="BE270" s="1" t="s">
        <v>123</v>
      </c>
      <c r="BF270" s="1" t="s">
        <v>124</v>
      </c>
      <c r="BJ270" s="1" t="s">
        <v>126</v>
      </c>
      <c r="BK270" s="1" t="s">
        <v>609</v>
      </c>
      <c r="BL270" s="1">
        <v>650</v>
      </c>
      <c r="BM270" s="1">
        <v>650</v>
      </c>
      <c r="BN270" s="1" t="s">
        <v>83</v>
      </c>
      <c r="BP270" s="1" t="s">
        <v>84</v>
      </c>
      <c r="BQ270" s="2">
        <v>40695</v>
      </c>
      <c r="BR270" s="1">
        <v>0</v>
      </c>
      <c r="BS270" s="1">
        <v>0</v>
      </c>
      <c r="BT270" s="1">
        <v>0</v>
      </c>
      <c r="BU270" s="1">
        <v>0</v>
      </c>
    </row>
    <row r="271" spans="4:73" hidden="1" x14ac:dyDescent="0.25">
      <c r="D271" s="4"/>
      <c r="E271" s="5">
        <f t="shared" si="45"/>
        <v>0</v>
      </c>
      <c r="F271" s="5">
        <f t="shared" si="46"/>
        <v>0</v>
      </c>
      <c r="G271" s="5" t="str">
        <f t="shared" si="47"/>
        <v>Withdrawn</v>
      </c>
      <c r="H271" s="6" t="str">
        <f t="shared" si="48"/>
        <v>Not Started</v>
      </c>
      <c r="I271" s="1" t="s">
        <v>610</v>
      </c>
      <c r="O271" s="1" t="str">
        <f t="shared" si="49"/>
        <v>NRIS</v>
      </c>
      <c r="Q271" s="1">
        <f t="shared" si="50"/>
        <v>4.9400000000000004</v>
      </c>
      <c r="S271" s="1" t="str">
        <f t="shared" si="51"/>
        <v>Wind</v>
      </c>
      <c r="T271" s="1" t="str">
        <f t="shared" si="52"/>
        <v>Hancock County</v>
      </c>
      <c r="U271" s="1" t="str">
        <f t="shared" si="53"/>
        <v>IA</v>
      </c>
      <c r="AA271" s="1"/>
      <c r="AB271" s="1"/>
      <c r="AI271" s="5"/>
      <c r="AJ271" s="5"/>
      <c r="AK271" s="5"/>
      <c r="AL271" s="5"/>
      <c r="AM271" s="5"/>
      <c r="AN271" s="5"/>
      <c r="AO271" s="5"/>
      <c r="AP271" s="5"/>
      <c r="AQ271" s="5"/>
      <c r="AR271" s="5"/>
      <c r="AY271" s="1" t="s">
        <v>73</v>
      </c>
      <c r="AZ271" s="2">
        <v>38541</v>
      </c>
      <c r="BA271" s="2">
        <v>38594</v>
      </c>
      <c r="BB271" s="2">
        <v>38594</v>
      </c>
      <c r="BD271" s="1" t="s">
        <v>87</v>
      </c>
      <c r="BE271" s="1" t="s">
        <v>148</v>
      </c>
      <c r="BF271" s="1" t="s">
        <v>89</v>
      </c>
      <c r="BJ271" s="1" t="s">
        <v>126</v>
      </c>
      <c r="BK271" s="1" t="s">
        <v>78</v>
      </c>
      <c r="BL271" s="1">
        <v>4.9400000000000004</v>
      </c>
      <c r="BM271" s="1">
        <v>4.9400000000000004</v>
      </c>
      <c r="BN271" s="1" t="s">
        <v>97</v>
      </c>
      <c r="BO271" s="1" t="s">
        <v>98</v>
      </c>
      <c r="BP271" s="1" t="s">
        <v>84</v>
      </c>
      <c r="BQ271" s="2">
        <v>40817</v>
      </c>
      <c r="BR271" s="1">
        <v>0</v>
      </c>
      <c r="BS271" s="1">
        <v>0</v>
      </c>
      <c r="BT271" s="1">
        <v>0</v>
      </c>
      <c r="BU271" s="1">
        <v>0</v>
      </c>
    </row>
    <row r="272" spans="4:73" hidden="1" x14ac:dyDescent="0.25">
      <c r="D272" s="4"/>
      <c r="E272" s="5">
        <f t="shared" si="45"/>
        <v>0</v>
      </c>
      <c r="F272" s="5">
        <f t="shared" si="46"/>
        <v>0</v>
      </c>
      <c r="G272" s="5" t="str">
        <f t="shared" si="47"/>
        <v>Withdrawn</v>
      </c>
      <c r="H272" s="6" t="str">
        <f t="shared" si="48"/>
        <v>Not Started</v>
      </c>
      <c r="I272" s="1" t="s">
        <v>611</v>
      </c>
      <c r="O272" s="1" t="str">
        <f t="shared" si="49"/>
        <v>ERIS</v>
      </c>
      <c r="Q272" s="1">
        <f t="shared" si="50"/>
        <v>15</v>
      </c>
      <c r="S272" s="1" t="str">
        <f t="shared" si="51"/>
        <v>Biomass</v>
      </c>
      <c r="T272" s="1" t="str">
        <f t="shared" si="52"/>
        <v>Ballard County</v>
      </c>
      <c r="U272" s="1" t="str">
        <f t="shared" si="53"/>
        <v>KY</v>
      </c>
      <c r="AA272" s="1"/>
      <c r="AB272" s="1"/>
      <c r="AI272" s="5"/>
      <c r="AJ272" s="5"/>
      <c r="AK272" s="5"/>
      <c r="AL272" s="5"/>
      <c r="AM272" s="5"/>
      <c r="AN272" s="5"/>
      <c r="AO272" s="5"/>
      <c r="AP272" s="5"/>
      <c r="AQ272" s="5"/>
      <c r="AR272" s="5"/>
      <c r="AY272" s="1" t="s">
        <v>73</v>
      </c>
      <c r="AZ272" s="2">
        <v>38427</v>
      </c>
      <c r="BA272" s="2">
        <v>38638</v>
      </c>
      <c r="BB272" s="2">
        <v>38638</v>
      </c>
      <c r="BD272" s="1" t="s">
        <v>236</v>
      </c>
      <c r="BE272" s="1" t="s">
        <v>612</v>
      </c>
      <c r="BF272" s="1" t="s">
        <v>82</v>
      </c>
      <c r="BJ272" s="1" t="s">
        <v>62</v>
      </c>
      <c r="BK272" s="1" t="s">
        <v>78</v>
      </c>
      <c r="BL272" s="1">
        <v>15</v>
      </c>
      <c r="BM272" s="1">
        <v>15</v>
      </c>
      <c r="BN272" s="1" t="s">
        <v>156</v>
      </c>
      <c r="BP272" s="1" t="s">
        <v>84</v>
      </c>
      <c r="BQ272" s="2">
        <v>39051</v>
      </c>
      <c r="BR272" s="1">
        <v>0</v>
      </c>
      <c r="BS272" s="1">
        <v>0</v>
      </c>
      <c r="BT272" s="1">
        <v>0</v>
      </c>
      <c r="BU272" s="1">
        <v>0</v>
      </c>
    </row>
    <row r="273" spans="4:73" hidden="1" x14ac:dyDescent="0.25">
      <c r="D273" s="4"/>
      <c r="E273" s="5">
        <f t="shared" si="45"/>
        <v>0</v>
      </c>
      <c r="F273" s="5">
        <f t="shared" si="46"/>
        <v>0</v>
      </c>
      <c r="G273" s="5" t="str">
        <f t="shared" si="47"/>
        <v>Withdrawn</v>
      </c>
      <c r="H273" s="6" t="str">
        <f t="shared" si="48"/>
        <v>Not Started</v>
      </c>
      <c r="I273" s="1" t="s">
        <v>613</v>
      </c>
      <c r="O273" s="1" t="str">
        <f t="shared" si="49"/>
        <v>NRIS</v>
      </c>
      <c r="Q273" s="1">
        <f t="shared" si="50"/>
        <v>80</v>
      </c>
      <c r="S273" s="1" t="str">
        <f t="shared" si="51"/>
        <v>Hydro</v>
      </c>
      <c r="T273" s="1" t="str">
        <f t="shared" si="52"/>
        <v>Bracken County</v>
      </c>
      <c r="U273" s="1" t="str">
        <f t="shared" si="53"/>
        <v>KY</v>
      </c>
      <c r="AA273" s="1"/>
      <c r="AB273" s="1"/>
      <c r="AI273" s="5"/>
      <c r="AJ273" s="5"/>
      <c r="AK273" s="5"/>
      <c r="AL273" s="5"/>
      <c r="AM273" s="5"/>
      <c r="AN273" s="5"/>
      <c r="AO273" s="5"/>
      <c r="AP273" s="5"/>
      <c r="AQ273" s="5"/>
      <c r="AR273" s="5"/>
      <c r="AY273" s="1" t="s">
        <v>73</v>
      </c>
      <c r="AZ273" s="2">
        <v>38579</v>
      </c>
      <c r="BA273" s="2">
        <v>38638</v>
      </c>
      <c r="BB273" s="2">
        <v>38638</v>
      </c>
      <c r="BD273" s="1" t="s">
        <v>236</v>
      </c>
      <c r="BE273" s="1" t="s">
        <v>614</v>
      </c>
      <c r="BF273" s="1" t="s">
        <v>82</v>
      </c>
      <c r="BJ273" s="1" t="s">
        <v>126</v>
      </c>
      <c r="BK273" s="1" t="s">
        <v>615</v>
      </c>
      <c r="BL273" s="1">
        <v>80</v>
      </c>
      <c r="BM273" s="1">
        <v>80</v>
      </c>
      <c r="BN273" s="1" t="s">
        <v>69</v>
      </c>
      <c r="BP273" s="1" t="s">
        <v>84</v>
      </c>
      <c r="BQ273" s="2">
        <v>39355</v>
      </c>
      <c r="BR273" s="1">
        <v>0</v>
      </c>
      <c r="BS273" s="1">
        <v>0</v>
      </c>
      <c r="BT273" s="1">
        <v>0</v>
      </c>
      <c r="BU273" s="1">
        <v>0</v>
      </c>
    </row>
    <row r="274" spans="4:73" hidden="1" x14ac:dyDescent="0.25">
      <c r="D274" s="4"/>
      <c r="E274" s="5" t="str">
        <f t="shared" si="45"/>
        <v>G399</v>
      </c>
      <c r="F274" s="5" t="str">
        <f t="shared" si="46"/>
        <v>G399</v>
      </c>
      <c r="G274" s="5" t="str">
        <f t="shared" si="47"/>
        <v>Withdrawn</v>
      </c>
      <c r="H274" s="6" t="str">
        <f t="shared" si="48"/>
        <v>Not Started</v>
      </c>
      <c r="I274" s="1" t="s">
        <v>616</v>
      </c>
      <c r="O274" s="1" t="str">
        <f t="shared" si="49"/>
        <v>ERIS</v>
      </c>
      <c r="Q274" s="1">
        <f t="shared" si="50"/>
        <v>300</v>
      </c>
      <c r="S274" s="1" t="str">
        <f t="shared" si="51"/>
        <v>Combined Cycle</v>
      </c>
      <c r="T274" s="1" t="str">
        <f t="shared" si="52"/>
        <v>Vigo County</v>
      </c>
      <c r="U274" s="1" t="str">
        <f t="shared" si="53"/>
        <v>IN</v>
      </c>
      <c r="AA274" s="1"/>
      <c r="AB274" s="1"/>
      <c r="AI274" s="5"/>
      <c r="AJ274" s="5"/>
      <c r="AK274" s="5"/>
      <c r="AL274" s="5"/>
      <c r="AM274" s="5"/>
      <c r="AN274" s="5"/>
      <c r="AO274" s="5"/>
      <c r="AP274" s="5"/>
      <c r="AQ274" s="5"/>
      <c r="AR274" s="5"/>
      <c r="AY274" s="1" t="s">
        <v>73</v>
      </c>
      <c r="AZ274" s="2">
        <v>38170</v>
      </c>
      <c r="BA274" s="2">
        <v>38652</v>
      </c>
      <c r="BB274" s="2">
        <v>38652</v>
      </c>
      <c r="BD274" s="1" t="s">
        <v>101</v>
      </c>
      <c r="BE274" s="1" t="s">
        <v>102</v>
      </c>
      <c r="BF274" s="1" t="s">
        <v>103</v>
      </c>
      <c r="BG274" s="1" t="s">
        <v>616</v>
      </c>
      <c r="BH274" s="1" t="s">
        <v>616</v>
      </c>
      <c r="BI274" s="1" t="s">
        <v>143</v>
      </c>
      <c r="BJ274" s="1" t="s">
        <v>62</v>
      </c>
      <c r="BK274" s="1" t="s">
        <v>617</v>
      </c>
      <c r="BL274" s="1">
        <v>300</v>
      </c>
      <c r="BM274" s="1">
        <v>300</v>
      </c>
      <c r="BN274" s="1" t="s">
        <v>94</v>
      </c>
      <c r="BP274" s="1" t="s">
        <v>84</v>
      </c>
      <c r="BQ274" s="2">
        <v>38169</v>
      </c>
      <c r="BR274" s="1">
        <v>0</v>
      </c>
      <c r="BS274" s="1">
        <v>0</v>
      </c>
      <c r="BT274" s="1">
        <v>0</v>
      </c>
      <c r="BU274" s="1">
        <v>0</v>
      </c>
    </row>
    <row r="275" spans="4:73" hidden="1" x14ac:dyDescent="0.25">
      <c r="D275" s="4"/>
      <c r="E275" s="5">
        <f t="shared" si="45"/>
        <v>0</v>
      </c>
      <c r="F275" s="5">
        <f t="shared" si="46"/>
        <v>0</v>
      </c>
      <c r="G275" s="5" t="str">
        <f t="shared" si="47"/>
        <v>Withdrawn</v>
      </c>
      <c r="H275" s="6" t="str">
        <f t="shared" si="48"/>
        <v>Not Started</v>
      </c>
      <c r="I275" s="1" t="s">
        <v>618</v>
      </c>
      <c r="O275" s="1" t="str">
        <f t="shared" si="49"/>
        <v>NRIS</v>
      </c>
      <c r="Q275" s="1">
        <f t="shared" si="50"/>
        <v>80</v>
      </c>
      <c r="S275" s="1" t="str">
        <f t="shared" si="51"/>
        <v>Wind</v>
      </c>
      <c r="T275" s="1" t="str">
        <f t="shared" si="52"/>
        <v>Madison County</v>
      </c>
      <c r="U275" s="1" t="str">
        <f t="shared" si="53"/>
        <v>OH</v>
      </c>
      <c r="AA275" s="1"/>
      <c r="AB275" s="1"/>
      <c r="AI275" s="5"/>
      <c r="AJ275" s="5"/>
      <c r="AK275" s="5"/>
      <c r="AL275" s="5"/>
      <c r="AM275" s="5"/>
      <c r="AN275" s="5"/>
      <c r="AO275" s="5"/>
      <c r="AP275" s="5"/>
      <c r="AQ275" s="5"/>
      <c r="AR275" s="5"/>
      <c r="AY275" s="1" t="s">
        <v>73</v>
      </c>
      <c r="AZ275" s="2">
        <v>38300</v>
      </c>
      <c r="BA275" s="2">
        <v>38657</v>
      </c>
      <c r="BB275" s="2">
        <v>38657</v>
      </c>
      <c r="BD275" s="1" t="s">
        <v>619</v>
      </c>
      <c r="BE275" s="1" t="s">
        <v>620</v>
      </c>
      <c r="BF275" s="1" t="s">
        <v>242</v>
      </c>
      <c r="BJ275" s="1" t="s">
        <v>126</v>
      </c>
      <c r="BK275" s="1" t="s">
        <v>621</v>
      </c>
      <c r="BL275" s="1">
        <v>80</v>
      </c>
      <c r="BM275" s="1">
        <v>80</v>
      </c>
      <c r="BN275" s="1" t="s">
        <v>97</v>
      </c>
      <c r="BO275" s="1" t="s">
        <v>98</v>
      </c>
      <c r="BP275" s="1" t="s">
        <v>84</v>
      </c>
      <c r="BQ275" s="2">
        <v>38572</v>
      </c>
      <c r="BR275" s="1">
        <v>0</v>
      </c>
      <c r="BS275" s="1">
        <v>0</v>
      </c>
      <c r="BT275" s="1">
        <v>0</v>
      </c>
      <c r="BU275" s="1">
        <v>0</v>
      </c>
    </row>
    <row r="276" spans="4:73" hidden="1" x14ac:dyDescent="0.25">
      <c r="D276" s="4"/>
      <c r="E276" s="5">
        <f t="shared" si="45"/>
        <v>0</v>
      </c>
      <c r="F276" s="5">
        <f t="shared" si="46"/>
        <v>0</v>
      </c>
      <c r="G276" s="5" t="str">
        <f t="shared" si="47"/>
        <v>Withdrawn</v>
      </c>
      <c r="H276" s="6" t="str">
        <f t="shared" si="48"/>
        <v>Not Started</v>
      </c>
      <c r="I276" s="1" t="s">
        <v>622</v>
      </c>
      <c r="O276" s="1" t="str">
        <f t="shared" si="49"/>
        <v>NRIS</v>
      </c>
      <c r="Q276" s="1">
        <f t="shared" si="50"/>
        <v>100</v>
      </c>
      <c r="S276" s="1" t="str">
        <f t="shared" si="51"/>
        <v>Wind</v>
      </c>
      <c r="T276" s="1" t="str">
        <f t="shared" si="52"/>
        <v>Monroe County</v>
      </c>
      <c r="U276" s="1" t="str">
        <f t="shared" si="53"/>
        <v>WI</v>
      </c>
      <c r="AA276" s="1"/>
      <c r="AB276" s="1"/>
      <c r="AI276" s="5"/>
      <c r="AJ276" s="5"/>
      <c r="AK276" s="5"/>
      <c r="AL276" s="5"/>
      <c r="AM276" s="5"/>
      <c r="AN276" s="5"/>
      <c r="AO276" s="5"/>
      <c r="AP276" s="5"/>
      <c r="AQ276" s="5"/>
      <c r="AR276" s="5"/>
      <c r="AY276" s="1" t="s">
        <v>73</v>
      </c>
      <c r="AZ276" s="2">
        <v>38422</v>
      </c>
      <c r="BA276" s="2">
        <v>38657</v>
      </c>
      <c r="BB276" s="2">
        <v>38657</v>
      </c>
      <c r="BD276" s="1" t="s">
        <v>74</v>
      </c>
      <c r="BE276" s="1" t="s">
        <v>310</v>
      </c>
      <c r="BF276" s="1" t="s">
        <v>76</v>
      </c>
      <c r="BI276" s="1" t="s">
        <v>536</v>
      </c>
      <c r="BJ276" s="1" t="s">
        <v>126</v>
      </c>
      <c r="BK276" s="1" t="s">
        <v>623</v>
      </c>
      <c r="BL276" s="1">
        <v>100</v>
      </c>
      <c r="BM276" s="1">
        <v>100</v>
      </c>
      <c r="BN276" s="1" t="s">
        <v>97</v>
      </c>
      <c r="BO276" s="1" t="s">
        <v>98</v>
      </c>
      <c r="BP276" s="1" t="s">
        <v>84</v>
      </c>
      <c r="BQ276" s="2">
        <v>39385</v>
      </c>
      <c r="BR276" s="1">
        <v>0</v>
      </c>
      <c r="BS276" s="1">
        <v>0</v>
      </c>
      <c r="BT276" s="1">
        <v>0</v>
      </c>
      <c r="BU276" s="1">
        <v>0</v>
      </c>
    </row>
    <row r="277" spans="4:73" hidden="1" x14ac:dyDescent="0.25">
      <c r="D277" s="4"/>
      <c r="E277" s="5" t="str">
        <f t="shared" si="45"/>
        <v>G310</v>
      </c>
      <c r="F277" s="5" t="str">
        <f t="shared" si="46"/>
        <v>G310</v>
      </c>
      <c r="G277" s="5" t="str">
        <f t="shared" si="47"/>
        <v>Done</v>
      </c>
      <c r="H277" s="6" t="str">
        <f t="shared" si="48"/>
        <v>In Service</v>
      </c>
      <c r="I277" s="1" t="s">
        <v>624</v>
      </c>
      <c r="O277" s="1" t="str">
        <f t="shared" si="49"/>
        <v>ERIS</v>
      </c>
      <c r="Q277" s="1">
        <f t="shared" si="50"/>
        <v>8</v>
      </c>
      <c r="S277" s="1" t="str">
        <f t="shared" si="51"/>
        <v>Wind</v>
      </c>
      <c r="T277" s="1" t="str">
        <f t="shared" si="52"/>
        <v>Cerro Gordo County</v>
      </c>
      <c r="U277" s="1" t="str">
        <f t="shared" si="53"/>
        <v>IA</v>
      </c>
      <c r="AA277" s="1"/>
      <c r="AB277" s="1"/>
      <c r="AI277" s="5"/>
      <c r="AJ277" s="5"/>
      <c r="AK277" s="5"/>
      <c r="AL277" s="5"/>
      <c r="AM277" s="5"/>
      <c r="AN277" s="5"/>
      <c r="AO277" s="5"/>
      <c r="AP277" s="5"/>
      <c r="AQ277" s="5"/>
      <c r="AR277" s="5"/>
      <c r="AY277" s="1" t="s">
        <v>58</v>
      </c>
      <c r="AZ277" s="2">
        <v>37698</v>
      </c>
      <c r="BB277" s="2">
        <v>38225</v>
      </c>
      <c r="BD277" s="1" t="s">
        <v>87</v>
      </c>
      <c r="BE277" s="1" t="s">
        <v>111</v>
      </c>
      <c r="BF277" s="1" t="s">
        <v>89</v>
      </c>
      <c r="BG277" s="1" t="s">
        <v>624</v>
      </c>
      <c r="BH277" s="1" t="s">
        <v>624</v>
      </c>
      <c r="BI277" s="1" t="s">
        <v>77</v>
      </c>
      <c r="BJ277" s="1" t="s">
        <v>62</v>
      </c>
      <c r="BK277" s="1" t="s">
        <v>625</v>
      </c>
      <c r="BL277" s="1">
        <v>8</v>
      </c>
      <c r="BM277" s="1">
        <v>8</v>
      </c>
      <c r="BN277" s="1" t="s">
        <v>97</v>
      </c>
      <c r="BO277" s="1" t="s">
        <v>98</v>
      </c>
      <c r="BP277" s="1" t="s">
        <v>65</v>
      </c>
      <c r="BQ277" s="2">
        <v>38687</v>
      </c>
      <c r="BR277" s="1">
        <v>0</v>
      </c>
      <c r="BS277" s="1">
        <v>0</v>
      </c>
      <c r="BT277" s="1">
        <v>0</v>
      </c>
      <c r="BU277" s="1">
        <v>0</v>
      </c>
    </row>
    <row r="278" spans="4:73" hidden="1" x14ac:dyDescent="0.25">
      <c r="D278" s="4"/>
      <c r="E278" s="5" t="str">
        <f t="shared" si="45"/>
        <v>G311</v>
      </c>
      <c r="F278" s="5" t="str">
        <f t="shared" si="46"/>
        <v>G311</v>
      </c>
      <c r="G278" s="5" t="str">
        <f t="shared" si="47"/>
        <v>Done</v>
      </c>
      <c r="H278" s="6" t="str">
        <f t="shared" si="48"/>
        <v>Withdrawn</v>
      </c>
      <c r="I278" s="1" t="s">
        <v>626</v>
      </c>
      <c r="O278" s="1" t="str">
        <f t="shared" si="49"/>
        <v>ERIS</v>
      </c>
      <c r="Q278" s="1">
        <f t="shared" si="50"/>
        <v>19</v>
      </c>
      <c r="S278" s="1" t="str">
        <f t="shared" si="51"/>
        <v>Wind</v>
      </c>
      <c r="T278" s="1" t="str">
        <f t="shared" si="52"/>
        <v>Bowman County</v>
      </c>
      <c r="U278" s="1" t="str">
        <f t="shared" si="53"/>
        <v>ND</v>
      </c>
      <c r="AA278" s="1"/>
      <c r="AB278" s="1"/>
      <c r="AI278" s="5"/>
      <c r="AJ278" s="5"/>
      <c r="AK278" s="5"/>
      <c r="AL278" s="5"/>
      <c r="AM278" s="5"/>
      <c r="AN278" s="5"/>
      <c r="AO278" s="5"/>
      <c r="AP278" s="5"/>
      <c r="AQ278" s="5"/>
      <c r="AR278" s="5"/>
      <c r="AY278" s="1" t="s">
        <v>58</v>
      </c>
      <c r="AZ278" s="2">
        <v>37699</v>
      </c>
      <c r="BB278" s="2">
        <v>38180</v>
      </c>
      <c r="BC278" s="2">
        <v>40035</v>
      </c>
      <c r="BD278" s="1" t="s">
        <v>192</v>
      </c>
      <c r="BE278" s="1" t="s">
        <v>627</v>
      </c>
      <c r="BF278" s="1" t="s">
        <v>194</v>
      </c>
      <c r="BG278" s="1" t="s">
        <v>626</v>
      </c>
      <c r="BH278" s="1" t="s">
        <v>626</v>
      </c>
      <c r="BI278" s="1" t="s">
        <v>77</v>
      </c>
      <c r="BJ278" s="1" t="s">
        <v>62</v>
      </c>
      <c r="BK278" s="1" t="s">
        <v>628</v>
      </c>
      <c r="BL278" s="1">
        <v>19</v>
      </c>
      <c r="BM278" s="1">
        <v>19</v>
      </c>
      <c r="BN278" s="1" t="s">
        <v>97</v>
      </c>
      <c r="BO278" s="1" t="s">
        <v>98</v>
      </c>
      <c r="BP278" s="1" t="s">
        <v>73</v>
      </c>
      <c r="BQ278" s="2">
        <v>38047</v>
      </c>
      <c r="BR278" s="1">
        <v>0</v>
      </c>
      <c r="BS278" s="1">
        <v>0</v>
      </c>
      <c r="BT278" s="1">
        <v>0</v>
      </c>
      <c r="BU278" s="1">
        <v>0</v>
      </c>
    </row>
    <row r="279" spans="4:73" hidden="1" x14ac:dyDescent="0.25">
      <c r="D279" s="4"/>
      <c r="E279" s="5">
        <f t="shared" si="45"/>
        <v>0</v>
      </c>
      <c r="F279" s="5">
        <f t="shared" si="46"/>
        <v>0</v>
      </c>
      <c r="G279" s="5" t="str">
        <f t="shared" si="47"/>
        <v>Withdrawn</v>
      </c>
      <c r="H279" s="6" t="str">
        <f t="shared" si="48"/>
        <v>Not Started</v>
      </c>
      <c r="I279" s="1" t="s">
        <v>629</v>
      </c>
      <c r="O279" s="1" t="str">
        <f t="shared" si="49"/>
        <v>NRIS</v>
      </c>
      <c r="Q279" s="1">
        <f t="shared" si="50"/>
        <v>600</v>
      </c>
      <c r="S279" s="1" t="str">
        <f t="shared" si="51"/>
        <v>Gas</v>
      </c>
      <c r="T279" s="1" t="str">
        <f t="shared" si="52"/>
        <v>Brown County</v>
      </c>
      <c r="U279" s="1" t="str">
        <f t="shared" si="53"/>
        <v>WI</v>
      </c>
      <c r="AA279" s="1"/>
      <c r="AB279" s="1"/>
      <c r="AI279" s="5"/>
      <c r="AJ279" s="5"/>
      <c r="AK279" s="5"/>
      <c r="AL279" s="5"/>
      <c r="AM279" s="5"/>
      <c r="AN279" s="5"/>
      <c r="AO279" s="5"/>
      <c r="AP279" s="5"/>
      <c r="AQ279" s="5"/>
      <c r="AR279" s="5"/>
      <c r="AY279" s="1" t="s">
        <v>73</v>
      </c>
      <c r="AZ279" s="2">
        <v>38505</v>
      </c>
      <c r="BA279" s="2">
        <v>38657</v>
      </c>
      <c r="BB279" s="2">
        <v>38657</v>
      </c>
      <c r="BD279" s="1" t="s">
        <v>236</v>
      </c>
      <c r="BE279" s="1" t="s">
        <v>302</v>
      </c>
      <c r="BF279" s="1" t="s">
        <v>76</v>
      </c>
      <c r="BJ279" s="1" t="s">
        <v>126</v>
      </c>
      <c r="BK279" s="1" t="s">
        <v>630</v>
      </c>
      <c r="BL279" s="1">
        <v>600</v>
      </c>
      <c r="BM279" s="1">
        <v>600</v>
      </c>
      <c r="BN279" s="1" t="s">
        <v>64</v>
      </c>
      <c r="BP279" s="1" t="s">
        <v>84</v>
      </c>
      <c r="BQ279" s="2">
        <v>39753</v>
      </c>
      <c r="BR279" s="1">
        <v>0</v>
      </c>
      <c r="BS279" s="1">
        <v>0</v>
      </c>
      <c r="BT279" s="1">
        <v>0</v>
      </c>
      <c r="BU279" s="1">
        <v>0</v>
      </c>
    </row>
    <row r="280" spans="4:73" hidden="1" x14ac:dyDescent="0.25">
      <c r="D280" s="4"/>
      <c r="E280" s="5">
        <f t="shared" si="45"/>
        <v>0</v>
      </c>
      <c r="F280" s="5">
        <f t="shared" si="46"/>
        <v>0</v>
      </c>
      <c r="G280" s="5" t="str">
        <f t="shared" si="47"/>
        <v>Withdrawn</v>
      </c>
      <c r="H280" s="6" t="str">
        <f t="shared" si="48"/>
        <v>Not Started</v>
      </c>
      <c r="I280" s="1" t="s">
        <v>631</v>
      </c>
      <c r="O280" s="1" t="str">
        <f t="shared" si="49"/>
        <v>NRIS</v>
      </c>
      <c r="Q280" s="1">
        <f t="shared" si="50"/>
        <v>20</v>
      </c>
      <c r="S280" s="1" t="str">
        <f t="shared" si="51"/>
        <v>Wind</v>
      </c>
      <c r="T280" s="1" t="str">
        <f t="shared" si="52"/>
        <v>Cottonwood County</v>
      </c>
      <c r="U280" s="1" t="str">
        <f t="shared" si="53"/>
        <v>MN</v>
      </c>
      <c r="AA280" s="1"/>
      <c r="AB280" s="1"/>
      <c r="AI280" s="5"/>
      <c r="AJ280" s="5"/>
      <c r="AK280" s="5"/>
      <c r="AL280" s="5"/>
      <c r="AM280" s="5"/>
      <c r="AN280" s="5"/>
      <c r="AO280" s="5"/>
      <c r="AP280" s="5"/>
      <c r="AQ280" s="5"/>
      <c r="AR280" s="5"/>
      <c r="AY280" s="1" t="s">
        <v>73</v>
      </c>
      <c r="AZ280" s="2">
        <v>38350</v>
      </c>
      <c r="BA280" s="2">
        <v>38694</v>
      </c>
      <c r="BB280" s="2">
        <v>38694</v>
      </c>
      <c r="BD280" s="1" t="s">
        <v>87</v>
      </c>
      <c r="BE280" s="1" t="s">
        <v>632</v>
      </c>
      <c r="BF280" s="1" t="s">
        <v>93</v>
      </c>
      <c r="BJ280" s="1" t="s">
        <v>126</v>
      </c>
      <c r="BK280" s="1" t="s">
        <v>78</v>
      </c>
      <c r="BL280" s="1">
        <v>20</v>
      </c>
      <c r="BM280" s="1">
        <v>20</v>
      </c>
      <c r="BN280" s="1" t="s">
        <v>97</v>
      </c>
      <c r="BO280" s="1" t="s">
        <v>98</v>
      </c>
      <c r="BP280" s="1" t="s">
        <v>84</v>
      </c>
      <c r="BQ280" s="2">
        <v>41426</v>
      </c>
      <c r="BR280" s="1">
        <v>0</v>
      </c>
      <c r="BS280" s="1">
        <v>0</v>
      </c>
      <c r="BT280" s="1">
        <v>0</v>
      </c>
      <c r="BU280" s="1">
        <v>0</v>
      </c>
    </row>
    <row r="281" spans="4:73" hidden="1" x14ac:dyDescent="0.25">
      <c r="D281" s="4"/>
      <c r="E281" s="5">
        <f t="shared" si="45"/>
        <v>0</v>
      </c>
      <c r="F281" s="5">
        <f t="shared" si="46"/>
        <v>0</v>
      </c>
      <c r="G281" s="5" t="str">
        <f t="shared" si="47"/>
        <v>Withdrawn</v>
      </c>
      <c r="H281" s="6" t="str">
        <f t="shared" si="48"/>
        <v>Not Started</v>
      </c>
      <c r="I281" s="1" t="s">
        <v>633</v>
      </c>
      <c r="O281" s="1" t="str">
        <f t="shared" si="49"/>
        <v>ERIS</v>
      </c>
      <c r="Q281" s="1">
        <f t="shared" si="50"/>
        <v>10</v>
      </c>
      <c r="S281" s="1" t="str">
        <f t="shared" si="51"/>
        <v>Nuclear</v>
      </c>
      <c r="T281" s="1" t="str">
        <f t="shared" si="52"/>
        <v>Kewaunee County</v>
      </c>
      <c r="U281" s="1" t="str">
        <f t="shared" si="53"/>
        <v>WI</v>
      </c>
      <c r="AA281" s="1"/>
      <c r="AB281" s="1"/>
      <c r="AI281" s="5"/>
      <c r="AJ281" s="5"/>
      <c r="AK281" s="5"/>
      <c r="AL281" s="5"/>
      <c r="AM281" s="5"/>
      <c r="AN281" s="5"/>
      <c r="AO281" s="5"/>
      <c r="AP281" s="5"/>
      <c r="AQ281" s="5"/>
      <c r="AR281" s="5"/>
      <c r="AY281" s="1" t="s">
        <v>73</v>
      </c>
      <c r="AZ281" s="2">
        <v>37999</v>
      </c>
      <c r="BA281" s="2">
        <v>38720</v>
      </c>
      <c r="BB281" s="2">
        <v>38720</v>
      </c>
      <c r="BD281" s="1" t="s">
        <v>74</v>
      </c>
      <c r="BE281" s="1" t="s">
        <v>385</v>
      </c>
      <c r="BF281" s="1" t="s">
        <v>76</v>
      </c>
      <c r="BJ281" s="1" t="s">
        <v>62</v>
      </c>
      <c r="BK281" s="1" t="s">
        <v>78</v>
      </c>
      <c r="BL281" s="1">
        <v>10</v>
      </c>
      <c r="BM281" s="1">
        <v>10</v>
      </c>
      <c r="BN281" s="1" t="s">
        <v>387</v>
      </c>
      <c r="BP281" s="1" t="s">
        <v>84</v>
      </c>
      <c r="BQ281" s="2">
        <v>38322</v>
      </c>
      <c r="BR281" s="1">
        <v>0</v>
      </c>
      <c r="BS281" s="1">
        <v>0</v>
      </c>
      <c r="BT281" s="1">
        <v>0</v>
      </c>
      <c r="BU281" s="1">
        <v>0</v>
      </c>
    </row>
    <row r="282" spans="4:73" hidden="1" x14ac:dyDescent="0.25">
      <c r="D282" s="4"/>
      <c r="E282" s="5">
        <f t="shared" si="45"/>
        <v>0</v>
      </c>
      <c r="F282" s="5">
        <f t="shared" si="46"/>
        <v>0</v>
      </c>
      <c r="G282" s="5" t="str">
        <f t="shared" si="47"/>
        <v>Withdrawn</v>
      </c>
      <c r="H282" s="6" t="str">
        <f t="shared" si="48"/>
        <v>Not Started</v>
      </c>
      <c r="I282" s="1" t="s">
        <v>634</v>
      </c>
      <c r="O282" s="1" t="str">
        <f t="shared" si="49"/>
        <v>NRIS</v>
      </c>
      <c r="Q282" s="1">
        <f t="shared" si="50"/>
        <v>100</v>
      </c>
      <c r="S282" s="1" t="str">
        <f t="shared" si="51"/>
        <v>Wind</v>
      </c>
      <c r="T282" s="1" t="str">
        <f t="shared" si="52"/>
        <v>Palo Alto County</v>
      </c>
      <c r="U282" s="1" t="str">
        <f t="shared" si="53"/>
        <v>IA</v>
      </c>
      <c r="AA282" s="1"/>
      <c r="AB282" s="1"/>
      <c r="AI282" s="5"/>
      <c r="AJ282" s="5"/>
      <c r="AK282" s="5"/>
      <c r="AL282" s="5"/>
      <c r="AM282" s="5"/>
      <c r="AN282" s="5"/>
      <c r="AO282" s="5"/>
      <c r="AP282" s="5"/>
      <c r="AQ282" s="5"/>
      <c r="AR282" s="5"/>
      <c r="AY282" s="1" t="s">
        <v>73</v>
      </c>
      <c r="AZ282" s="2">
        <v>38649</v>
      </c>
      <c r="BA282" s="2">
        <v>38726</v>
      </c>
      <c r="BB282" s="2">
        <v>38726</v>
      </c>
      <c r="BD282" s="1" t="s">
        <v>236</v>
      </c>
      <c r="BE282" s="1" t="s">
        <v>414</v>
      </c>
      <c r="BF282" s="1" t="s">
        <v>89</v>
      </c>
      <c r="BJ282" s="1" t="s">
        <v>126</v>
      </c>
      <c r="BK282" s="1" t="s">
        <v>635</v>
      </c>
      <c r="BL282" s="1">
        <v>100</v>
      </c>
      <c r="BM282" s="1">
        <v>100</v>
      </c>
      <c r="BN282" s="1" t="s">
        <v>97</v>
      </c>
      <c r="BO282" s="1" t="s">
        <v>98</v>
      </c>
      <c r="BP282" s="1" t="s">
        <v>84</v>
      </c>
      <c r="BQ282" s="2">
        <v>39417</v>
      </c>
      <c r="BR282" s="1">
        <v>0</v>
      </c>
      <c r="BS282" s="1">
        <v>0</v>
      </c>
      <c r="BT282" s="1">
        <v>0</v>
      </c>
      <c r="BU282" s="1">
        <v>0</v>
      </c>
    </row>
    <row r="283" spans="4:73" hidden="1" x14ac:dyDescent="0.25">
      <c r="D283" s="4"/>
      <c r="E283" s="5">
        <f t="shared" si="45"/>
        <v>0</v>
      </c>
      <c r="F283" s="5">
        <f t="shared" si="46"/>
        <v>0</v>
      </c>
      <c r="G283" s="5" t="str">
        <f t="shared" si="47"/>
        <v>Withdrawn</v>
      </c>
      <c r="H283" s="6" t="str">
        <f t="shared" si="48"/>
        <v>Not Started</v>
      </c>
      <c r="I283" s="1" t="s">
        <v>636</v>
      </c>
      <c r="O283" s="1" t="str">
        <f t="shared" si="49"/>
        <v>ERIS</v>
      </c>
      <c r="Q283" s="1">
        <f t="shared" si="50"/>
        <v>0.52</v>
      </c>
      <c r="S283" s="1">
        <f t="shared" si="51"/>
        <v>0</v>
      </c>
      <c r="T283" s="1" t="str">
        <f t="shared" si="52"/>
        <v>Eau Claire County</v>
      </c>
      <c r="U283" s="1" t="str">
        <f t="shared" si="53"/>
        <v>WI</v>
      </c>
      <c r="AA283" s="1"/>
      <c r="AB283" s="1"/>
      <c r="AI283" s="5"/>
      <c r="AJ283" s="5"/>
      <c r="AK283" s="5"/>
      <c r="AL283" s="5"/>
      <c r="AM283" s="5"/>
      <c r="AN283" s="5"/>
      <c r="AO283" s="5"/>
      <c r="AP283" s="5"/>
      <c r="AQ283" s="5"/>
      <c r="AR283" s="5"/>
      <c r="AY283" s="1" t="s">
        <v>73</v>
      </c>
      <c r="AZ283" s="2">
        <v>38715</v>
      </c>
      <c r="BA283" s="2">
        <v>38728</v>
      </c>
      <c r="BB283" s="2">
        <v>38728</v>
      </c>
      <c r="BD283" s="1" t="s">
        <v>91</v>
      </c>
      <c r="BE283" s="1" t="s">
        <v>637</v>
      </c>
      <c r="BF283" s="1" t="s">
        <v>76</v>
      </c>
      <c r="BJ283" s="1" t="s">
        <v>62</v>
      </c>
      <c r="BK283" s="1" t="s">
        <v>78</v>
      </c>
      <c r="BL283" s="1">
        <v>0.52</v>
      </c>
      <c r="BM283" s="1">
        <v>0.52</v>
      </c>
      <c r="BP283" s="1" t="s">
        <v>84</v>
      </c>
      <c r="BQ283" s="2">
        <v>40272</v>
      </c>
      <c r="BR283" s="1">
        <v>0</v>
      </c>
      <c r="BS283" s="1">
        <v>0</v>
      </c>
      <c r="BT283" s="1">
        <v>0</v>
      </c>
      <c r="BU283" s="1">
        <v>0</v>
      </c>
    </row>
    <row r="284" spans="4:73" hidden="1" x14ac:dyDescent="0.25">
      <c r="D284" s="4"/>
      <c r="E284" s="5">
        <f t="shared" si="45"/>
        <v>0</v>
      </c>
      <c r="F284" s="5">
        <f t="shared" si="46"/>
        <v>0</v>
      </c>
      <c r="G284" s="5" t="str">
        <f t="shared" si="47"/>
        <v>Withdrawn</v>
      </c>
      <c r="H284" s="6" t="str">
        <f t="shared" si="48"/>
        <v>Not Started</v>
      </c>
      <c r="I284" s="1" t="s">
        <v>638</v>
      </c>
      <c r="O284" s="1" t="str">
        <f t="shared" si="49"/>
        <v>ERIS</v>
      </c>
      <c r="Q284" s="1">
        <f t="shared" si="50"/>
        <v>667</v>
      </c>
      <c r="S284" s="1" t="str">
        <f t="shared" si="51"/>
        <v>Combined Cycle</v>
      </c>
      <c r="T284" s="1" t="str">
        <f t="shared" si="52"/>
        <v>Blue Earth County</v>
      </c>
      <c r="U284" s="1" t="str">
        <f t="shared" si="53"/>
        <v>MN</v>
      </c>
      <c r="AA284" s="1"/>
      <c r="AB284" s="1"/>
      <c r="AI284" s="5"/>
      <c r="AJ284" s="5"/>
      <c r="AK284" s="5"/>
      <c r="AL284" s="5"/>
      <c r="AM284" s="5"/>
      <c r="AN284" s="5"/>
      <c r="AO284" s="5"/>
      <c r="AP284" s="5"/>
      <c r="AQ284" s="5"/>
      <c r="AR284" s="5"/>
      <c r="AY284" s="1" t="s">
        <v>73</v>
      </c>
      <c r="AZ284" s="2">
        <v>38037</v>
      </c>
      <c r="BA284" s="2">
        <v>38750</v>
      </c>
      <c r="BB284" s="2">
        <v>38750</v>
      </c>
      <c r="BD284" s="1" t="s">
        <v>91</v>
      </c>
      <c r="BE284" s="1" t="s">
        <v>524</v>
      </c>
      <c r="BF284" s="1" t="s">
        <v>93</v>
      </c>
      <c r="BJ284" s="1" t="s">
        <v>62</v>
      </c>
      <c r="BK284" s="1" t="s">
        <v>78</v>
      </c>
      <c r="BL284" s="1">
        <v>667</v>
      </c>
      <c r="BM284" s="1">
        <v>667</v>
      </c>
      <c r="BN284" s="1" t="s">
        <v>94</v>
      </c>
      <c r="BP284" s="1" t="s">
        <v>84</v>
      </c>
      <c r="BQ284" s="2">
        <v>38292</v>
      </c>
      <c r="BR284" s="1">
        <v>0</v>
      </c>
      <c r="BS284" s="1">
        <v>0</v>
      </c>
      <c r="BT284" s="1">
        <v>0</v>
      </c>
      <c r="BU284" s="1">
        <v>0</v>
      </c>
    </row>
    <row r="285" spans="4:73" hidden="1" x14ac:dyDescent="0.25">
      <c r="D285" s="4"/>
      <c r="E285" s="5">
        <f t="shared" si="45"/>
        <v>0</v>
      </c>
      <c r="F285" s="5">
        <f t="shared" si="46"/>
        <v>0</v>
      </c>
      <c r="G285" s="5" t="str">
        <f t="shared" si="47"/>
        <v>Withdrawn</v>
      </c>
      <c r="H285" s="6" t="str">
        <f t="shared" si="48"/>
        <v>Not Started</v>
      </c>
      <c r="I285" s="1" t="s">
        <v>639</v>
      </c>
      <c r="O285" s="1" t="str">
        <f t="shared" si="49"/>
        <v>NRIS</v>
      </c>
      <c r="Q285" s="1">
        <f t="shared" si="50"/>
        <v>125</v>
      </c>
      <c r="S285" s="1" t="str">
        <f t="shared" si="51"/>
        <v>Wind</v>
      </c>
      <c r="T285" s="1" t="str">
        <f t="shared" si="52"/>
        <v>Kewaunee County</v>
      </c>
      <c r="U285" s="1" t="str">
        <f t="shared" si="53"/>
        <v>WI</v>
      </c>
      <c r="AA285" s="1"/>
      <c r="AB285" s="1"/>
      <c r="AI285" s="5"/>
      <c r="AJ285" s="5"/>
      <c r="AK285" s="5"/>
      <c r="AL285" s="5"/>
      <c r="AM285" s="5"/>
      <c r="AN285" s="5"/>
      <c r="AO285" s="5"/>
      <c r="AP285" s="5"/>
      <c r="AQ285" s="5"/>
      <c r="AR285" s="5"/>
      <c r="AY285" s="1" t="s">
        <v>73</v>
      </c>
      <c r="AZ285" s="2">
        <v>38673</v>
      </c>
      <c r="BA285" s="2">
        <v>38763</v>
      </c>
      <c r="BB285" s="2">
        <v>38763</v>
      </c>
      <c r="BD285" s="1" t="s">
        <v>74</v>
      </c>
      <c r="BE285" s="1" t="s">
        <v>385</v>
      </c>
      <c r="BF285" s="1" t="s">
        <v>76</v>
      </c>
      <c r="BJ285" s="1" t="s">
        <v>126</v>
      </c>
      <c r="BK285" s="1" t="s">
        <v>78</v>
      </c>
      <c r="BL285" s="1">
        <v>125</v>
      </c>
      <c r="BM285" s="1">
        <v>125</v>
      </c>
      <c r="BN285" s="1" t="s">
        <v>97</v>
      </c>
      <c r="BO285" s="1" t="s">
        <v>98</v>
      </c>
      <c r="BP285" s="1" t="s">
        <v>84</v>
      </c>
      <c r="BQ285" s="2">
        <v>40544</v>
      </c>
      <c r="BR285" s="1">
        <v>0</v>
      </c>
      <c r="BS285" s="1">
        <v>0</v>
      </c>
      <c r="BT285" s="1">
        <v>0</v>
      </c>
      <c r="BU285" s="1">
        <v>0</v>
      </c>
    </row>
    <row r="286" spans="4:73" hidden="1" x14ac:dyDescent="0.25">
      <c r="D286" s="4"/>
      <c r="E286" s="5" t="str">
        <f t="shared" si="45"/>
        <v>G319</v>
      </c>
      <c r="F286" s="5" t="str">
        <f t="shared" si="46"/>
        <v>G319</v>
      </c>
      <c r="G286" s="5" t="str">
        <f t="shared" si="47"/>
        <v>Done</v>
      </c>
      <c r="H286" s="6" t="str">
        <f t="shared" si="48"/>
        <v>In Service</v>
      </c>
      <c r="I286" s="1" t="s">
        <v>640</v>
      </c>
      <c r="O286" s="1" t="str">
        <f t="shared" si="49"/>
        <v>ERIS</v>
      </c>
      <c r="Q286" s="1">
        <f t="shared" si="50"/>
        <v>2</v>
      </c>
      <c r="S286" s="1" t="str">
        <f t="shared" si="51"/>
        <v>Diesel</v>
      </c>
      <c r="T286" s="1" t="str">
        <f t="shared" si="52"/>
        <v>Martin County</v>
      </c>
      <c r="U286" s="1" t="str">
        <f t="shared" si="53"/>
        <v>MN</v>
      </c>
      <c r="AA286" s="1"/>
      <c r="AB286" s="1"/>
      <c r="AI286" s="5"/>
      <c r="AJ286" s="5"/>
      <c r="AK286" s="5"/>
      <c r="AL286" s="5"/>
      <c r="AM286" s="5"/>
      <c r="AN286" s="5"/>
      <c r="AO286" s="5"/>
      <c r="AP286" s="5"/>
      <c r="AQ286" s="5"/>
      <c r="AR286" s="5"/>
      <c r="AY286" s="1" t="s">
        <v>58</v>
      </c>
      <c r="AZ286" s="2">
        <v>37708</v>
      </c>
      <c r="BA286" s="2">
        <v>38063</v>
      </c>
      <c r="BB286" s="2">
        <v>38194</v>
      </c>
      <c r="BD286" s="1" t="s">
        <v>91</v>
      </c>
      <c r="BE286" s="1" t="s">
        <v>382</v>
      </c>
      <c r="BF286" s="1" t="s">
        <v>93</v>
      </c>
      <c r="BG286" s="1" t="s">
        <v>640</v>
      </c>
      <c r="BH286" s="1" t="s">
        <v>640</v>
      </c>
      <c r="BI286" s="1" t="s">
        <v>77</v>
      </c>
      <c r="BJ286" s="1" t="s">
        <v>62</v>
      </c>
      <c r="BK286" s="1" t="s">
        <v>641</v>
      </c>
      <c r="BL286" s="1">
        <v>2</v>
      </c>
      <c r="BM286" s="1">
        <v>2</v>
      </c>
      <c r="BN286" s="1" t="s">
        <v>207</v>
      </c>
      <c r="BP286" s="1" t="s">
        <v>65</v>
      </c>
      <c r="BQ286" s="2">
        <v>38687</v>
      </c>
      <c r="BR286" s="1">
        <v>0</v>
      </c>
      <c r="BS286" s="1">
        <v>0</v>
      </c>
      <c r="BT286" s="1">
        <v>0</v>
      </c>
      <c r="BU286" s="1">
        <v>0</v>
      </c>
    </row>
    <row r="287" spans="4:73" hidden="1" x14ac:dyDescent="0.25">
      <c r="D287" s="4"/>
      <c r="E287" s="5">
        <f t="shared" si="45"/>
        <v>0</v>
      </c>
      <c r="F287" s="5">
        <f t="shared" si="46"/>
        <v>0</v>
      </c>
      <c r="G287" s="5" t="str">
        <f t="shared" si="47"/>
        <v>Withdrawn</v>
      </c>
      <c r="H287" s="6" t="str">
        <f t="shared" si="48"/>
        <v>Not Started</v>
      </c>
      <c r="I287" s="1" t="s">
        <v>642</v>
      </c>
      <c r="O287" s="1" t="str">
        <f t="shared" si="49"/>
        <v>NRIS</v>
      </c>
      <c r="Q287" s="1">
        <f t="shared" si="50"/>
        <v>1200</v>
      </c>
      <c r="S287" s="1" t="str">
        <f t="shared" si="51"/>
        <v>Coal</v>
      </c>
      <c r="T287" s="1" t="str">
        <f t="shared" si="52"/>
        <v>Ashtabula County</v>
      </c>
      <c r="U287" s="1" t="str">
        <f t="shared" si="53"/>
        <v>OH</v>
      </c>
      <c r="AA287" s="1"/>
      <c r="AB287" s="1"/>
      <c r="AI287" s="5"/>
      <c r="AJ287" s="5"/>
      <c r="AK287" s="5"/>
      <c r="AL287" s="5"/>
      <c r="AM287" s="5"/>
      <c r="AN287" s="5"/>
      <c r="AO287" s="5"/>
      <c r="AP287" s="5"/>
      <c r="AQ287" s="5"/>
      <c r="AR287" s="5"/>
      <c r="AY287" s="1" t="s">
        <v>73</v>
      </c>
      <c r="AZ287" s="2">
        <v>38310</v>
      </c>
      <c r="BA287" s="2">
        <v>38772</v>
      </c>
      <c r="BB287" s="2">
        <v>38772</v>
      </c>
      <c r="BD287" s="1" t="s">
        <v>619</v>
      </c>
      <c r="BE287" s="1" t="s">
        <v>643</v>
      </c>
      <c r="BF287" s="1" t="s">
        <v>242</v>
      </c>
      <c r="BJ287" s="1" t="s">
        <v>126</v>
      </c>
      <c r="BK287" s="1" t="s">
        <v>644</v>
      </c>
      <c r="BL287" s="1">
        <v>1200</v>
      </c>
      <c r="BM287" s="1">
        <v>1200</v>
      </c>
      <c r="BN287" s="1" t="s">
        <v>83</v>
      </c>
      <c r="BO287" s="1" t="s">
        <v>555</v>
      </c>
      <c r="BP287" s="1" t="s">
        <v>84</v>
      </c>
      <c r="BQ287" s="2">
        <v>39051</v>
      </c>
      <c r="BR287" s="1">
        <v>0</v>
      </c>
      <c r="BS287" s="1">
        <v>0</v>
      </c>
      <c r="BT287" s="1">
        <v>0</v>
      </c>
      <c r="BU287" s="1">
        <v>0</v>
      </c>
    </row>
    <row r="288" spans="4:73" hidden="1" x14ac:dyDescent="0.25">
      <c r="D288" s="4"/>
      <c r="E288" s="5">
        <f t="shared" si="45"/>
        <v>0</v>
      </c>
      <c r="F288" s="5">
        <f t="shared" si="46"/>
        <v>0</v>
      </c>
      <c r="G288" s="5" t="str">
        <f t="shared" si="47"/>
        <v>Withdrawn</v>
      </c>
      <c r="H288" s="6" t="str">
        <f t="shared" si="48"/>
        <v>Not Started</v>
      </c>
      <c r="I288" s="1" t="s">
        <v>645</v>
      </c>
      <c r="O288" s="1" t="str">
        <f t="shared" si="49"/>
        <v>NRIS</v>
      </c>
      <c r="Q288" s="1">
        <f t="shared" si="50"/>
        <v>210</v>
      </c>
      <c r="S288" s="1" t="str">
        <f t="shared" si="51"/>
        <v>Wind</v>
      </c>
      <c r="T288" s="1" t="str">
        <f t="shared" si="52"/>
        <v>Bureau County</v>
      </c>
      <c r="U288" s="1" t="str">
        <f t="shared" si="53"/>
        <v>IL</v>
      </c>
      <c r="AA288" s="1"/>
      <c r="AB288" s="1"/>
      <c r="AI288" s="5"/>
      <c r="AJ288" s="5"/>
      <c r="AK288" s="5"/>
      <c r="AL288" s="5"/>
      <c r="AM288" s="5"/>
      <c r="AN288" s="5"/>
      <c r="AO288" s="5"/>
      <c r="AP288" s="5"/>
      <c r="AQ288" s="5"/>
      <c r="AR288" s="5"/>
      <c r="AY288" s="1" t="s">
        <v>73</v>
      </c>
      <c r="AZ288" s="2">
        <v>38656</v>
      </c>
      <c r="BA288" s="2">
        <v>38798</v>
      </c>
      <c r="BB288" s="2">
        <v>38798</v>
      </c>
      <c r="BD288" s="1" t="s">
        <v>122</v>
      </c>
      <c r="BE288" s="1" t="s">
        <v>646</v>
      </c>
      <c r="BF288" s="1" t="s">
        <v>124</v>
      </c>
      <c r="BJ288" s="1" t="s">
        <v>126</v>
      </c>
      <c r="BK288" s="1" t="s">
        <v>647</v>
      </c>
      <c r="BL288" s="1">
        <v>210</v>
      </c>
      <c r="BM288" s="1">
        <v>210</v>
      </c>
      <c r="BN288" s="1" t="s">
        <v>97</v>
      </c>
      <c r="BO288" s="1" t="s">
        <v>98</v>
      </c>
      <c r="BP288" s="1" t="s">
        <v>84</v>
      </c>
      <c r="BQ288" s="2">
        <v>39173</v>
      </c>
      <c r="BR288" s="1">
        <v>0</v>
      </c>
      <c r="BS288" s="1">
        <v>0</v>
      </c>
      <c r="BT288" s="1">
        <v>0</v>
      </c>
      <c r="BU288" s="1">
        <v>0</v>
      </c>
    </row>
    <row r="289" spans="4:73" hidden="1" x14ac:dyDescent="0.25">
      <c r="D289" s="4"/>
      <c r="E289" s="5">
        <f t="shared" si="45"/>
        <v>0</v>
      </c>
      <c r="F289" s="5">
        <f t="shared" si="46"/>
        <v>0</v>
      </c>
      <c r="G289" s="5" t="str">
        <f t="shared" si="47"/>
        <v>Done</v>
      </c>
      <c r="H289" s="6" t="str">
        <f t="shared" si="48"/>
        <v>Retired</v>
      </c>
      <c r="I289" s="1" t="s">
        <v>648</v>
      </c>
      <c r="O289" s="1" t="str">
        <f t="shared" si="49"/>
        <v>ERIS</v>
      </c>
      <c r="Q289" s="1">
        <f t="shared" si="50"/>
        <v>10</v>
      </c>
      <c r="S289" s="1" t="str">
        <f t="shared" si="51"/>
        <v>Diesel</v>
      </c>
      <c r="T289" s="1" t="str">
        <f t="shared" si="52"/>
        <v>Brown County</v>
      </c>
      <c r="U289" s="1" t="str">
        <f t="shared" si="53"/>
        <v>WI</v>
      </c>
      <c r="AA289" s="1"/>
      <c r="AB289" s="1"/>
      <c r="AI289" s="5"/>
      <c r="AJ289" s="5"/>
      <c r="AK289" s="5"/>
      <c r="AL289" s="5"/>
      <c r="AM289" s="5"/>
      <c r="AN289" s="5"/>
      <c r="AO289" s="5"/>
      <c r="AP289" s="5"/>
      <c r="AQ289" s="5"/>
      <c r="AR289" s="5"/>
      <c r="AY289" s="1" t="s">
        <v>58</v>
      </c>
      <c r="AZ289" s="2">
        <v>37711</v>
      </c>
      <c r="BB289" s="2">
        <v>37800</v>
      </c>
      <c r="BD289" s="1" t="s">
        <v>301</v>
      </c>
      <c r="BE289" s="1" t="s">
        <v>302</v>
      </c>
      <c r="BF289" s="1" t="s">
        <v>76</v>
      </c>
      <c r="BI289" s="1" t="s">
        <v>77</v>
      </c>
      <c r="BJ289" s="1" t="s">
        <v>62</v>
      </c>
      <c r="BK289" s="1" t="s">
        <v>649</v>
      </c>
      <c r="BL289" s="1">
        <v>10</v>
      </c>
      <c r="BM289" s="1">
        <v>10</v>
      </c>
      <c r="BN289" s="1" t="s">
        <v>207</v>
      </c>
      <c r="BO289" s="1" t="s">
        <v>208</v>
      </c>
      <c r="BP289" s="1" t="s">
        <v>650</v>
      </c>
      <c r="BQ289" s="2">
        <v>40329</v>
      </c>
      <c r="BR289" s="1">
        <v>0</v>
      </c>
      <c r="BS289" s="1">
        <v>0</v>
      </c>
      <c r="BT289" s="1">
        <v>0</v>
      </c>
      <c r="BU289" s="1">
        <v>0</v>
      </c>
    </row>
    <row r="290" spans="4:73" hidden="1" x14ac:dyDescent="0.25">
      <c r="D290" s="4"/>
      <c r="E290" s="5">
        <f t="shared" si="45"/>
        <v>0</v>
      </c>
      <c r="F290" s="5">
        <f t="shared" si="46"/>
        <v>0</v>
      </c>
      <c r="G290" s="5" t="str">
        <f t="shared" si="47"/>
        <v>Done</v>
      </c>
      <c r="H290" s="6" t="str">
        <f t="shared" si="48"/>
        <v>Retired</v>
      </c>
      <c r="I290" s="1" t="s">
        <v>651</v>
      </c>
      <c r="O290" s="1" t="str">
        <f t="shared" si="49"/>
        <v>ERIS</v>
      </c>
      <c r="Q290" s="1">
        <f t="shared" si="50"/>
        <v>5</v>
      </c>
      <c r="S290" s="1" t="str">
        <f t="shared" si="51"/>
        <v>Diesel</v>
      </c>
      <c r="T290" s="1" t="str">
        <f t="shared" si="52"/>
        <v>Oneida County</v>
      </c>
      <c r="U290" s="1" t="str">
        <f t="shared" si="53"/>
        <v>WI</v>
      </c>
      <c r="AA290" s="1"/>
      <c r="AB290" s="1"/>
      <c r="AI290" s="5"/>
      <c r="AJ290" s="5"/>
      <c r="AK290" s="5"/>
      <c r="AL290" s="5"/>
      <c r="AM290" s="5"/>
      <c r="AN290" s="5"/>
      <c r="AO290" s="5"/>
      <c r="AP290" s="5"/>
      <c r="AQ290" s="5"/>
      <c r="AR290" s="5"/>
      <c r="AY290" s="1" t="s">
        <v>58</v>
      </c>
      <c r="AZ290" s="2">
        <v>37711</v>
      </c>
      <c r="BB290" s="2">
        <v>37800</v>
      </c>
      <c r="BD290" s="1" t="s">
        <v>301</v>
      </c>
      <c r="BE290" s="1" t="s">
        <v>652</v>
      </c>
      <c r="BF290" s="1" t="s">
        <v>76</v>
      </c>
      <c r="BI290" s="1" t="s">
        <v>143</v>
      </c>
      <c r="BJ290" s="1" t="s">
        <v>62</v>
      </c>
      <c r="BK290" s="1" t="s">
        <v>653</v>
      </c>
      <c r="BL290" s="1">
        <v>5</v>
      </c>
      <c r="BM290" s="1">
        <v>5</v>
      </c>
      <c r="BN290" s="1" t="s">
        <v>207</v>
      </c>
      <c r="BO290" s="1" t="s">
        <v>208</v>
      </c>
      <c r="BP290" s="1" t="s">
        <v>650</v>
      </c>
      <c r="BQ290" s="2">
        <v>37773</v>
      </c>
      <c r="BR290" s="1">
        <v>0</v>
      </c>
      <c r="BS290" s="1">
        <v>0</v>
      </c>
      <c r="BT290" s="1">
        <v>0</v>
      </c>
      <c r="BU290" s="1">
        <v>0</v>
      </c>
    </row>
    <row r="291" spans="4:73" hidden="1" x14ac:dyDescent="0.25">
      <c r="D291" s="4"/>
      <c r="E291" s="5" t="str">
        <f t="shared" si="45"/>
        <v>G324</v>
      </c>
      <c r="F291" s="5" t="str">
        <f t="shared" si="46"/>
        <v>G324</v>
      </c>
      <c r="G291" s="5" t="str">
        <f t="shared" si="47"/>
        <v>Done</v>
      </c>
      <c r="H291" s="6" t="str">
        <f t="shared" si="48"/>
        <v>Retired</v>
      </c>
      <c r="I291" s="1" t="s">
        <v>654</v>
      </c>
      <c r="O291" s="1" t="str">
        <f t="shared" si="49"/>
        <v>ERIS</v>
      </c>
      <c r="Q291" s="1">
        <f t="shared" si="50"/>
        <v>19</v>
      </c>
      <c r="S291" s="1" t="str">
        <f t="shared" si="51"/>
        <v>Diesel</v>
      </c>
      <c r="T291" s="1" t="str">
        <f t="shared" si="52"/>
        <v>Oneida County</v>
      </c>
      <c r="U291" s="1" t="str">
        <f t="shared" si="53"/>
        <v>WI</v>
      </c>
      <c r="AA291" s="1"/>
      <c r="AB291" s="1"/>
      <c r="AI291" s="5"/>
      <c r="AJ291" s="5"/>
      <c r="AK291" s="5"/>
      <c r="AL291" s="5"/>
      <c r="AM291" s="5"/>
      <c r="AN291" s="5"/>
      <c r="AO291" s="5"/>
      <c r="AP291" s="5"/>
      <c r="AQ291" s="5"/>
      <c r="AR291" s="5"/>
      <c r="AY291" s="1" t="s">
        <v>58</v>
      </c>
      <c r="AZ291" s="2">
        <v>37711</v>
      </c>
      <c r="BB291" s="2">
        <v>37800</v>
      </c>
      <c r="BD291" s="1" t="s">
        <v>301</v>
      </c>
      <c r="BE291" s="1" t="s">
        <v>652</v>
      </c>
      <c r="BF291" s="1" t="s">
        <v>76</v>
      </c>
      <c r="BG291" s="1" t="s">
        <v>654</v>
      </c>
      <c r="BH291" s="1" t="s">
        <v>654</v>
      </c>
      <c r="BI291" s="1" t="s">
        <v>77</v>
      </c>
      <c r="BJ291" s="1" t="s">
        <v>62</v>
      </c>
      <c r="BK291" s="1" t="s">
        <v>653</v>
      </c>
      <c r="BL291" s="1">
        <v>19</v>
      </c>
      <c r="BM291" s="1">
        <v>19</v>
      </c>
      <c r="BN291" s="1" t="s">
        <v>207</v>
      </c>
      <c r="BO291" s="1" t="s">
        <v>208</v>
      </c>
      <c r="BP291" s="1" t="s">
        <v>650</v>
      </c>
      <c r="BQ291" s="2">
        <v>37773</v>
      </c>
      <c r="BR291" s="1">
        <v>0</v>
      </c>
      <c r="BS291" s="1">
        <v>0</v>
      </c>
      <c r="BT291" s="1">
        <v>0</v>
      </c>
      <c r="BU291" s="1">
        <v>0</v>
      </c>
    </row>
    <row r="292" spans="4:73" hidden="1" x14ac:dyDescent="0.25">
      <c r="D292" s="4"/>
      <c r="E292" s="5" t="str">
        <f t="shared" si="45"/>
        <v>G325</v>
      </c>
      <c r="F292" s="5" t="str">
        <f t="shared" si="46"/>
        <v>G325</v>
      </c>
      <c r="G292" s="5" t="str">
        <f t="shared" si="47"/>
        <v>Done</v>
      </c>
      <c r="H292" s="6" t="str">
        <f t="shared" si="48"/>
        <v>Retired</v>
      </c>
      <c r="I292" s="1" t="s">
        <v>655</v>
      </c>
      <c r="O292" s="1" t="str">
        <f t="shared" si="49"/>
        <v>ERIS</v>
      </c>
      <c r="Q292" s="1">
        <f t="shared" si="50"/>
        <v>16</v>
      </c>
      <c r="S292" s="1" t="str">
        <f t="shared" si="51"/>
        <v>Diesel</v>
      </c>
      <c r="T292" s="1" t="str">
        <f t="shared" si="52"/>
        <v>Oneida County</v>
      </c>
      <c r="U292" s="1" t="str">
        <f t="shared" si="53"/>
        <v>WI</v>
      </c>
      <c r="AA292" s="1"/>
      <c r="AB292" s="1"/>
      <c r="AI292" s="5"/>
      <c r="AJ292" s="5"/>
      <c r="AK292" s="5"/>
      <c r="AL292" s="5"/>
      <c r="AM292" s="5"/>
      <c r="AN292" s="5"/>
      <c r="AO292" s="5"/>
      <c r="AP292" s="5"/>
      <c r="AQ292" s="5"/>
      <c r="AR292" s="5"/>
      <c r="AY292" s="1" t="s">
        <v>58</v>
      </c>
      <c r="AZ292" s="2">
        <v>37711</v>
      </c>
      <c r="BB292" s="2">
        <v>37800</v>
      </c>
      <c r="BD292" s="1" t="s">
        <v>301</v>
      </c>
      <c r="BE292" s="1" t="s">
        <v>652</v>
      </c>
      <c r="BF292" s="1" t="s">
        <v>76</v>
      </c>
      <c r="BG292" s="1" t="s">
        <v>655</v>
      </c>
      <c r="BH292" s="1" t="s">
        <v>655</v>
      </c>
      <c r="BI292" s="1" t="s">
        <v>77</v>
      </c>
      <c r="BJ292" s="1" t="s">
        <v>62</v>
      </c>
      <c r="BK292" s="1" t="s">
        <v>656</v>
      </c>
      <c r="BL292" s="1">
        <v>16</v>
      </c>
      <c r="BM292" s="1">
        <v>16</v>
      </c>
      <c r="BN292" s="1" t="s">
        <v>207</v>
      </c>
      <c r="BO292" s="1" t="s">
        <v>208</v>
      </c>
      <c r="BP292" s="1" t="s">
        <v>650</v>
      </c>
      <c r="BQ292" s="2">
        <v>37773</v>
      </c>
      <c r="BR292" s="1">
        <v>0</v>
      </c>
      <c r="BS292" s="1">
        <v>0</v>
      </c>
      <c r="BT292" s="1">
        <v>0</v>
      </c>
      <c r="BU292" s="1">
        <v>0</v>
      </c>
    </row>
    <row r="293" spans="4:73" hidden="1" x14ac:dyDescent="0.25">
      <c r="D293" s="4"/>
      <c r="E293" s="5">
        <f t="shared" si="45"/>
        <v>0</v>
      </c>
      <c r="F293" s="5">
        <f t="shared" si="46"/>
        <v>0</v>
      </c>
      <c r="G293" s="5" t="str">
        <f t="shared" si="47"/>
        <v>Done</v>
      </c>
      <c r="H293" s="6" t="str">
        <f t="shared" si="48"/>
        <v>Retired</v>
      </c>
      <c r="I293" s="1" t="s">
        <v>657</v>
      </c>
      <c r="O293" s="1" t="str">
        <f t="shared" si="49"/>
        <v>ERIS</v>
      </c>
      <c r="Q293" s="1">
        <f t="shared" si="50"/>
        <v>2</v>
      </c>
      <c r="S293" s="1" t="str">
        <f t="shared" si="51"/>
        <v>Diesel</v>
      </c>
      <c r="T293" s="1" t="str">
        <f t="shared" si="52"/>
        <v>Marinette County</v>
      </c>
      <c r="U293" s="1" t="str">
        <f t="shared" si="53"/>
        <v>WI</v>
      </c>
      <c r="AA293" s="1"/>
      <c r="AB293" s="1"/>
      <c r="AI293" s="5"/>
      <c r="AJ293" s="5"/>
      <c r="AK293" s="5"/>
      <c r="AL293" s="5"/>
      <c r="AM293" s="5"/>
      <c r="AN293" s="5"/>
      <c r="AO293" s="5"/>
      <c r="AP293" s="5"/>
      <c r="AQ293" s="5"/>
      <c r="AR293" s="5"/>
      <c r="AY293" s="1" t="s">
        <v>58</v>
      </c>
      <c r="AZ293" s="2">
        <v>37711</v>
      </c>
      <c r="BB293" s="2">
        <v>37800</v>
      </c>
      <c r="BD293" s="1" t="s">
        <v>301</v>
      </c>
      <c r="BE293" s="1" t="s">
        <v>299</v>
      </c>
      <c r="BF293" s="1" t="s">
        <v>76</v>
      </c>
      <c r="BI293" s="1" t="s">
        <v>77</v>
      </c>
      <c r="BJ293" s="1" t="s">
        <v>62</v>
      </c>
      <c r="BK293" s="1" t="s">
        <v>658</v>
      </c>
      <c r="BL293" s="1">
        <v>2</v>
      </c>
      <c r="BM293" s="1">
        <v>2</v>
      </c>
      <c r="BN293" s="1" t="s">
        <v>207</v>
      </c>
      <c r="BO293" s="1" t="s">
        <v>208</v>
      </c>
      <c r="BP293" s="1" t="s">
        <v>650</v>
      </c>
      <c r="BQ293" s="2">
        <v>37773</v>
      </c>
      <c r="BR293" s="1">
        <v>0</v>
      </c>
      <c r="BS293" s="1">
        <v>0</v>
      </c>
      <c r="BT293" s="1">
        <v>0</v>
      </c>
      <c r="BU293" s="1">
        <v>0</v>
      </c>
    </row>
    <row r="294" spans="4:73" hidden="1" x14ac:dyDescent="0.25">
      <c r="D294" s="4"/>
      <c r="E294" s="5">
        <f t="shared" si="45"/>
        <v>0</v>
      </c>
      <c r="F294" s="5">
        <f t="shared" si="46"/>
        <v>0</v>
      </c>
      <c r="G294" s="5" t="str">
        <f t="shared" si="47"/>
        <v>Done</v>
      </c>
      <c r="H294" s="6" t="str">
        <f t="shared" si="48"/>
        <v>Retired</v>
      </c>
      <c r="I294" s="1" t="s">
        <v>659</v>
      </c>
      <c r="O294" s="1" t="str">
        <f t="shared" si="49"/>
        <v>ERIS</v>
      </c>
      <c r="Q294" s="1">
        <f t="shared" si="50"/>
        <v>19</v>
      </c>
      <c r="S294" s="1" t="str">
        <f t="shared" si="51"/>
        <v>Diesel</v>
      </c>
      <c r="T294" s="1" t="str">
        <f t="shared" si="52"/>
        <v>Marinette County</v>
      </c>
      <c r="U294" s="1" t="str">
        <f t="shared" si="53"/>
        <v>WI</v>
      </c>
      <c r="AA294" s="1"/>
      <c r="AB294" s="1"/>
      <c r="AI294" s="5"/>
      <c r="AJ294" s="5"/>
      <c r="AK294" s="5"/>
      <c r="AL294" s="5"/>
      <c r="AM294" s="5"/>
      <c r="AN294" s="5"/>
      <c r="AO294" s="5"/>
      <c r="AP294" s="5"/>
      <c r="AQ294" s="5"/>
      <c r="AR294" s="5"/>
      <c r="AY294" s="1" t="s">
        <v>58</v>
      </c>
      <c r="AZ294" s="2">
        <v>37711</v>
      </c>
      <c r="BB294" s="2">
        <v>37800</v>
      </c>
      <c r="BD294" s="1" t="s">
        <v>301</v>
      </c>
      <c r="BE294" s="1" t="s">
        <v>299</v>
      </c>
      <c r="BF294" s="1" t="s">
        <v>76</v>
      </c>
      <c r="BI294" s="1" t="s">
        <v>77</v>
      </c>
      <c r="BJ294" s="1" t="s">
        <v>62</v>
      </c>
      <c r="BK294" s="1" t="s">
        <v>658</v>
      </c>
      <c r="BL294" s="1">
        <v>19</v>
      </c>
      <c r="BM294" s="1">
        <v>19</v>
      </c>
      <c r="BN294" s="1" t="s">
        <v>207</v>
      </c>
      <c r="BO294" s="1" t="s">
        <v>208</v>
      </c>
      <c r="BP294" s="1" t="s">
        <v>650</v>
      </c>
      <c r="BQ294" s="2">
        <v>37773</v>
      </c>
      <c r="BR294" s="1">
        <v>0</v>
      </c>
      <c r="BS294" s="1">
        <v>0</v>
      </c>
      <c r="BT294" s="1">
        <v>0</v>
      </c>
      <c r="BU294" s="1">
        <v>0</v>
      </c>
    </row>
    <row r="295" spans="4:73" hidden="1" x14ac:dyDescent="0.25">
      <c r="D295" s="4"/>
      <c r="E295" s="5">
        <f t="shared" si="45"/>
        <v>0</v>
      </c>
      <c r="F295" s="5">
        <f t="shared" si="46"/>
        <v>0</v>
      </c>
      <c r="G295" s="5" t="str">
        <f t="shared" si="47"/>
        <v>Withdrawn</v>
      </c>
      <c r="H295" s="6" t="str">
        <f t="shared" si="48"/>
        <v>Not Started</v>
      </c>
      <c r="I295" s="1" t="s">
        <v>660</v>
      </c>
      <c r="O295" s="1" t="str">
        <f t="shared" si="49"/>
        <v>NRIS</v>
      </c>
      <c r="Q295" s="1">
        <f t="shared" si="50"/>
        <v>8</v>
      </c>
      <c r="S295" s="1" t="str">
        <f t="shared" si="51"/>
        <v>Wind</v>
      </c>
      <c r="T295" s="1" t="str">
        <f t="shared" si="52"/>
        <v>Redwood County</v>
      </c>
      <c r="U295" s="1" t="str">
        <f t="shared" si="53"/>
        <v>MN</v>
      </c>
      <c r="AA295" s="1"/>
      <c r="AB295" s="1"/>
      <c r="AI295" s="5"/>
      <c r="AJ295" s="5"/>
      <c r="AK295" s="5"/>
      <c r="AL295" s="5"/>
      <c r="AM295" s="5"/>
      <c r="AN295" s="5"/>
      <c r="AO295" s="5"/>
      <c r="AP295" s="5"/>
      <c r="AQ295" s="5"/>
      <c r="AR295" s="5"/>
      <c r="AY295" s="1" t="s">
        <v>73</v>
      </c>
      <c r="AZ295" s="2">
        <v>38716</v>
      </c>
      <c r="BA295" s="2">
        <v>38800</v>
      </c>
      <c r="BB295" s="2">
        <v>38800</v>
      </c>
      <c r="BD295" s="1" t="s">
        <v>87</v>
      </c>
      <c r="BE295" s="1" t="s">
        <v>661</v>
      </c>
      <c r="BF295" s="1" t="s">
        <v>93</v>
      </c>
      <c r="BJ295" s="1" t="s">
        <v>126</v>
      </c>
      <c r="BK295" s="1" t="s">
        <v>78</v>
      </c>
      <c r="BL295" s="1">
        <v>8</v>
      </c>
      <c r="BM295" s="1">
        <v>8</v>
      </c>
      <c r="BN295" s="1" t="s">
        <v>97</v>
      </c>
      <c r="BO295" s="1" t="s">
        <v>98</v>
      </c>
      <c r="BP295" s="1" t="s">
        <v>84</v>
      </c>
      <c r="BQ295" s="2">
        <v>39600</v>
      </c>
      <c r="BR295" s="1">
        <v>0</v>
      </c>
      <c r="BS295" s="1">
        <v>0</v>
      </c>
      <c r="BT295" s="1">
        <v>0</v>
      </c>
      <c r="BU295" s="1">
        <v>0</v>
      </c>
    </row>
    <row r="296" spans="4:73" hidden="1" x14ac:dyDescent="0.25">
      <c r="D296" s="4"/>
      <c r="E296" s="5">
        <f t="shared" si="45"/>
        <v>0</v>
      </c>
      <c r="F296" s="5">
        <f t="shared" si="46"/>
        <v>0</v>
      </c>
      <c r="G296" s="5" t="str">
        <f t="shared" si="47"/>
        <v>Withdrawn</v>
      </c>
      <c r="H296" s="6" t="str">
        <f t="shared" si="48"/>
        <v>Not Started</v>
      </c>
      <c r="I296" s="1" t="s">
        <v>662</v>
      </c>
      <c r="O296" s="1" t="str">
        <f t="shared" si="49"/>
        <v>ERIS</v>
      </c>
      <c r="Q296" s="1">
        <f t="shared" si="50"/>
        <v>1</v>
      </c>
      <c r="S296" s="1" t="str">
        <f t="shared" si="51"/>
        <v>Wind</v>
      </c>
      <c r="T296" s="1" t="str">
        <f t="shared" si="52"/>
        <v>Morrison County</v>
      </c>
      <c r="U296" s="1" t="str">
        <f t="shared" si="53"/>
        <v>MN</v>
      </c>
      <c r="AA296" s="1"/>
      <c r="AB296" s="1"/>
      <c r="AI296" s="5"/>
      <c r="AJ296" s="5"/>
      <c r="AK296" s="5"/>
      <c r="AL296" s="5"/>
      <c r="AM296" s="5"/>
      <c r="AN296" s="5"/>
      <c r="AO296" s="5"/>
      <c r="AP296" s="5"/>
      <c r="AQ296" s="5"/>
      <c r="AR296" s="5"/>
      <c r="AY296" s="1" t="s">
        <v>73</v>
      </c>
      <c r="AZ296" s="2">
        <v>38762</v>
      </c>
      <c r="BA296" s="2">
        <v>38812</v>
      </c>
      <c r="BB296" s="2">
        <v>38812</v>
      </c>
      <c r="BD296" s="1" t="s">
        <v>91</v>
      </c>
      <c r="BE296" s="1" t="s">
        <v>663</v>
      </c>
      <c r="BF296" s="1" t="s">
        <v>93</v>
      </c>
      <c r="BJ296" s="1" t="s">
        <v>62</v>
      </c>
      <c r="BK296" s="1" t="s">
        <v>78</v>
      </c>
      <c r="BL296" s="1">
        <v>1</v>
      </c>
      <c r="BM296" s="1">
        <v>1</v>
      </c>
      <c r="BN296" s="1" t="s">
        <v>97</v>
      </c>
      <c r="BO296" s="1" t="s">
        <v>98</v>
      </c>
      <c r="BP296" s="1" t="s">
        <v>84</v>
      </c>
      <c r="BQ296" s="2">
        <v>40148</v>
      </c>
      <c r="BR296" s="1">
        <v>0</v>
      </c>
      <c r="BS296" s="1">
        <v>0</v>
      </c>
      <c r="BT296" s="1">
        <v>0</v>
      </c>
      <c r="BU296" s="1">
        <v>0</v>
      </c>
    </row>
    <row r="297" spans="4:73" hidden="1" x14ac:dyDescent="0.25">
      <c r="D297" s="4"/>
      <c r="E297" s="5">
        <f t="shared" si="45"/>
        <v>0</v>
      </c>
      <c r="F297" s="5">
        <f t="shared" si="46"/>
        <v>0</v>
      </c>
      <c r="G297" s="5" t="str">
        <f t="shared" si="47"/>
        <v>Done</v>
      </c>
      <c r="H297" s="6" t="str">
        <f t="shared" si="48"/>
        <v>In Service</v>
      </c>
      <c r="I297" s="1" t="s">
        <v>664</v>
      </c>
      <c r="O297" s="1" t="str">
        <f t="shared" si="49"/>
        <v>ERIS</v>
      </c>
      <c r="Q297" s="1">
        <f t="shared" si="50"/>
        <v>19</v>
      </c>
      <c r="S297" s="1" t="str">
        <f t="shared" si="51"/>
        <v>Wind</v>
      </c>
      <c r="T297" s="1" t="str">
        <f t="shared" si="52"/>
        <v>Mower County</v>
      </c>
      <c r="U297" s="1" t="str">
        <f t="shared" si="53"/>
        <v>MN</v>
      </c>
      <c r="AA297" s="1"/>
      <c r="AB297" s="1"/>
      <c r="AI297" s="5"/>
      <c r="AJ297" s="5"/>
      <c r="AK297" s="5"/>
      <c r="AL297" s="5"/>
      <c r="AM297" s="5"/>
      <c r="AN297" s="5"/>
      <c r="AO297" s="5"/>
      <c r="AP297" s="5"/>
      <c r="AQ297" s="5"/>
      <c r="AR297" s="5"/>
      <c r="AY297" s="1" t="s">
        <v>58</v>
      </c>
      <c r="AZ297" s="2">
        <v>37722</v>
      </c>
      <c r="BB297" s="2">
        <v>37974</v>
      </c>
      <c r="BD297" s="1" t="s">
        <v>87</v>
      </c>
      <c r="BE297" s="1" t="s">
        <v>179</v>
      </c>
      <c r="BF297" s="1" t="s">
        <v>93</v>
      </c>
      <c r="BI297" s="1" t="s">
        <v>143</v>
      </c>
      <c r="BJ297" s="1" t="s">
        <v>62</v>
      </c>
      <c r="BK297" s="1" t="s">
        <v>665</v>
      </c>
      <c r="BL297" s="1">
        <v>19</v>
      </c>
      <c r="BM297" s="1">
        <v>19</v>
      </c>
      <c r="BN297" s="1" t="s">
        <v>97</v>
      </c>
      <c r="BO297" s="1" t="s">
        <v>98</v>
      </c>
      <c r="BP297" s="1" t="s">
        <v>65</v>
      </c>
      <c r="BQ297" s="2">
        <v>37986</v>
      </c>
      <c r="BR297" s="1">
        <v>0</v>
      </c>
      <c r="BS297" s="1">
        <v>0</v>
      </c>
      <c r="BT297" s="1">
        <v>0</v>
      </c>
      <c r="BU297" s="1">
        <v>0</v>
      </c>
    </row>
    <row r="298" spans="4:73" hidden="1" x14ac:dyDescent="0.25">
      <c r="D298" s="4"/>
      <c r="E298" s="5">
        <f t="shared" si="45"/>
        <v>0</v>
      </c>
      <c r="F298" s="5">
        <f t="shared" si="46"/>
        <v>0</v>
      </c>
      <c r="G298" s="5" t="str">
        <f t="shared" si="47"/>
        <v>Withdrawn</v>
      </c>
      <c r="H298" s="6" t="str">
        <f t="shared" si="48"/>
        <v>Not Started</v>
      </c>
      <c r="I298" s="1" t="s">
        <v>666</v>
      </c>
      <c r="O298" s="1" t="str">
        <f t="shared" si="49"/>
        <v>NRIS</v>
      </c>
      <c r="Q298" s="1">
        <f t="shared" si="50"/>
        <v>550</v>
      </c>
      <c r="S298" s="1" t="str">
        <f t="shared" si="51"/>
        <v>Coal</v>
      </c>
      <c r="T298" s="1" t="str">
        <f t="shared" si="52"/>
        <v>Portage County</v>
      </c>
      <c r="U298" s="1" t="str">
        <f t="shared" si="53"/>
        <v>WI</v>
      </c>
      <c r="AA298" s="1"/>
      <c r="AB298" s="1"/>
      <c r="AI298" s="5"/>
      <c r="AJ298" s="5"/>
      <c r="AK298" s="5"/>
      <c r="AL298" s="5"/>
      <c r="AM298" s="5"/>
      <c r="AN298" s="5"/>
      <c r="AO298" s="5"/>
      <c r="AP298" s="5"/>
      <c r="AQ298" s="5"/>
      <c r="AR298" s="5"/>
      <c r="AY298" s="1" t="s">
        <v>73</v>
      </c>
      <c r="AZ298" s="2">
        <v>38503</v>
      </c>
      <c r="BA298" s="2">
        <v>38813</v>
      </c>
      <c r="BB298" s="2">
        <v>38813</v>
      </c>
      <c r="BD298" s="1" t="s">
        <v>74</v>
      </c>
      <c r="BE298" s="1" t="s">
        <v>329</v>
      </c>
      <c r="BF298" s="1" t="s">
        <v>76</v>
      </c>
      <c r="BJ298" s="1" t="s">
        <v>126</v>
      </c>
      <c r="BK298" s="1" t="s">
        <v>78</v>
      </c>
      <c r="BL298" s="1">
        <v>550</v>
      </c>
      <c r="BM298" s="1">
        <v>550</v>
      </c>
      <c r="BN298" s="1" t="s">
        <v>83</v>
      </c>
      <c r="BP298" s="1" t="s">
        <v>84</v>
      </c>
      <c r="BQ298" s="2">
        <v>38687</v>
      </c>
      <c r="BR298" s="1">
        <v>0</v>
      </c>
      <c r="BS298" s="1">
        <v>0</v>
      </c>
      <c r="BT298" s="1">
        <v>0</v>
      </c>
      <c r="BU298" s="1">
        <v>0</v>
      </c>
    </row>
    <row r="299" spans="4:73" hidden="1" x14ac:dyDescent="0.25">
      <c r="D299" s="4"/>
      <c r="E299" s="5">
        <f t="shared" si="45"/>
        <v>0</v>
      </c>
      <c r="F299" s="5">
        <f t="shared" si="46"/>
        <v>0</v>
      </c>
      <c r="G299" s="5" t="str">
        <f t="shared" si="47"/>
        <v>Withdrawn</v>
      </c>
      <c r="H299" s="6" t="str">
        <f t="shared" si="48"/>
        <v>Not Started</v>
      </c>
      <c r="I299" s="1" t="s">
        <v>667</v>
      </c>
      <c r="O299" s="1" t="str">
        <f t="shared" si="49"/>
        <v>NRIS</v>
      </c>
      <c r="Q299" s="1">
        <f t="shared" si="50"/>
        <v>550</v>
      </c>
      <c r="S299" s="1" t="str">
        <f t="shared" si="51"/>
        <v>Coal</v>
      </c>
      <c r="T299" s="1" t="str">
        <f t="shared" si="52"/>
        <v>Marathon County</v>
      </c>
      <c r="U299" s="1" t="str">
        <f t="shared" si="53"/>
        <v>WI</v>
      </c>
      <c r="AA299" s="1"/>
      <c r="AB299" s="1"/>
      <c r="AI299" s="5"/>
      <c r="AJ299" s="5"/>
      <c r="AK299" s="5"/>
      <c r="AL299" s="5"/>
      <c r="AM299" s="5"/>
      <c r="AN299" s="5"/>
      <c r="AO299" s="5"/>
      <c r="AP299" s="5"/>
      <c r="AQ299" s="5"/>
      <c r="AR299" s="5"/>
      <c r="AY299" s="1" t="s">
        <v>73</v>
      </c>
      <c r="AZ299" s="2">
        <v>38503</v>
      </c>
      <c r="BA299" s="2">
        <v>38817</v>
      </c>
      <c r="BB299" s="2">
        <v>38817</v>
      </c>
      <c r="BD299" s="1" t="s">
        <v>74</v>
      </c>
      <c r="BE299" s="1" t="s">
        <v>304</v>
      </c>
      <c r="BF299" s="1" t="s">
        <v>76</v>
      </c>
      <c r="BI299" s="1" t="s">
        <v>143</v>
      </c>
      <c r="BJ299" s="1" t="s">
        <v>126</v>
      </c>
      <c r="BK299" s="1" t="s">
        <v>668</v>
      </c>
      <c r="BL299" s="1">
        <v>550</v>
      </c>
      <c r="BM299" s="1">
        <v>550</v>
      </c>
      <c r="BN299" s="1" t="s">
        <v>83</v>
      </c>
      <c r="BP299" s="1" t="s">
        <v>84</v>
      </c>
      <c r="BQ299" s="2">
        <v>38813</v>
      </c>
      <c r="BR299" s="1">
        <v>0</v>
      </c>
      <c r="BS299" s="1">
        <v>0</v>
      </c>
      <c r="BT299" s="1">
        <v>0</v>
      </c>
      <c r="BU299" s="1">
        <v>0</v>
      </c>
    </row>
    <row r="300" spans="4:73" hidden="1" x14ac:dyDescent="0.25">
      <c r="D300" s="4"/>
      <c r="E300" s="5">
        <f t="shared" si="45"/>
        <v>0</v>
      </c>
      <c r="F300" s="5">
        <f t="shared" si="46"/>
        <v>0</v>
      </c>
      <c r="G300" s="5" t="str">
        <f t="shared" si="47"/>
        <v>Withdrawn</v>
      </c>
      <c r="H300" s="6" t="str">
        <f t="shared" si="48"/>
        <v>Not Started</v>
      </c>
      <c r="I300" s="1" t="s">
        <v>669</v>
      </c>
      <c r="O300" s="1" t="str">
        <f t="shared" si="49"/>
        <v>ERIS</v>
      </c>
      <c r="Q300" s="1">
        <f t="shared" si="50"/>
        <v>110</v>
      </c>
      <c r="S300" s="1" t="str">
        <f t="shared" si="51"/>
        <v>Wind</v>
      </c>
      <c r="T300" s="1" t="str">
        <f t="shared" si="52"/>
        <v>Marshall County</v>
      </c>
      <c r="U300" s="1" t="str">
        <f t="shared" si="53"/>
        <v>MN</v>
      </c>
      <c r="AA300" s="1"/>
      <c r="AB300" s="1"/>
      <c r="AI300" s="5"/>
      <c r="AJ300" s="5"/>
      <c r="AK300" s="5"/>
      <c r="AL300" s="5"/>
      <c r="AM300" s="5"/>
      <c r="AN300" s="5"/>
      <c r="AO300" s="5"/>
      <c r="AP300" s="5"/>
      <c r="AQ300" s="5"/>
      <c r="AR300" s="5"/>
      <c r="AY300" s="1" t="s">
        <v>73</v>
      </c>
      <c r="AZ300" s="2">
        <v>38764</v>
      </c>
      <c r="BA300" s="2">
        <v>38835</v>
      </c>
      <c r="BB300" s="2">
        <v>38835</v>
      </c>
      <c r="BD300" s="1" t="s">
        <v>203</v>
      </c>
      <c r="BE300" s="1" t="s">
        <v>107</v>
      </c>
      <c r="BF300" s="1" t="s">
        <v>93</v>
      </c>
      <c r="BJ300" s="1" t="s">
        <v>62</v>
      </c>
      <c r="BK300" s="1" t="s">
        <v>670</v>
      </c>
      <c r="BL300" s="1">
        <v>110</v>
      </c>
      <c r="BM300" s="1">
        <v>110</v>
      </c>
      <c r="BN300" s="1" t="s">
        <v>97</v>
      </c>
      <c r="BO300" s="1" t="s">
        <v>98</v>
      </c>
      <c r="BP300" s="1" t="s">
        <v>84</v>
      </c>
      <c r="BQ300" s="2">
        <v>40513</v>
      </c>
      <c r="BR300" s="1">
        <v>0</v>
      </c>
      <c r="BS300" s="1">
        <v>0</v>
      </c>
      <c r="BT300" s="1">
        <v>0</v>
      </c>
      <c r="BU300" s="1">
        <v>0</v>
      </c>
    </row>
    <row r="301" spans="4:73" hidden="1" x14ac:dyDescent="0.25">
      <c r="D301" s="4"/>
      <c r="E301" s="5">
        <f t="shared" si="45"/>
        <v>0</v>
      </c>
      <c r="F301" s="5">
        <f t="shared" si="46"/>
        <v>0</v>
      </c>
      <c r="G301" s="5" t="str">
        <f t="shared" si="47"/>
        <v>Withdrawn</v>
      </c>
      <c r="H301" s="6" t="str">
        <f t="shared" si="48"/>
        <v>Not Started</v>
      </c>
      <c r="I301" s="1" t="s">
        <v>671</v>
      </c>
      <c r="O301" s="1" t="str">
        <f t="shared" si="49"/>
        <v>NRIS</v>
      </c>
      <c r="Q301" s="1">
        <f t="shared" si="50"/>
        <v>0</v>
      </c>
      <c r="S301" s="1">
        <f t="shared" si="51"/>
        <v>0</v>
      </c>
      <c r="T301" s="1">
        <f t="shared" si="52"/>
        <v>0</v>
      </c>
      <c r="U301" s="1" t="str">
        <f t="shared" si="53"/>
        <v>MI</v>
      </c>
      <c r="AA301" s="1"/>
      <c r="AB301" s="1"/>
      <c r="AI301" s="5"/>
      <c r="AJ301" s="5"/>
      <c r="AK301" s="5"/>
      <c r="AL301" s="5"/>
      <c r="AM301" s="5"/>
      <c r="AN301" s="5"/>
      <c r="AO301" s="5"/>
      <c r="AP301" s="5"/>
      <c r="AQ301" s="5"/>
      <c r="AR301" s="5"/>
      <c r="AY301" s="1" t="s">
        <v>73</v>
      </c>
      <c r="AZ301" s="2">
        <v>38835</v>
      </c>
      <c r="BA301" s="2">
        <v>38845</v>
      </c>
      <c r="BB301" s="2">
        <v>38845</v>
      </c>
      <c r="BD301" s="1" t="s">
        <v>128</v>
      </c>
      <c r="BF301" s="1" t="s">
        <v>130</v>
      </c>
      <c r="BJ301" s="1" t="s">
        <v>126</v>
      </c>
      <c r="BK301" s="1" t="s">
        <v>78</v>
      </c>
      <c r="BL301" s="1">
        <v>0</v>
      </c>
      <c r="BM301" s="1">
        <v>0</v>
      </c>
      <c r="BP301" s="1" t="s">
        <v>84</v>
      </c>
      <c r="BQ301" s="2">
        <v>39752</v>
      </c>
      <c r="BR301" s="1">
        <v>0</v>
      </c>
      <c r="BS301" s="1">
        <v>0</v>
      </c>
      <c r="BT301" s="1">
        <v>0</v>
      </c>
      <c r="BU301" s="1">
        <v>0</v>
      </c>
    </row>
    <row r="302" spans="4:73" hidden="1" x14ac:dyDescent="0.25">
      <c r="D302" s="4"/>
      <c r="E302" s="5">
        <f t="shared" si="45"/>
        <v>0</v>
      </c>
      <c r="F302" s="5">
        <f t="shared" si="46"/>
        <v>0</v>
      </c>
      <c r="G302" s="5" t="str">
        <f t="shared" si="47"/>
        <v>Withdrawn</v>
      </c>
      <c r="H302" s="6" t="str">
        <f t="shared" si="48"/>
        <v>Not Started</v>
      </c>
      <c r="I302" s="1" t="s">
        <v>672</v>
      </c>
      <c r="O302" s="1" t="str">
        <f t="shared" si="49"/>
        <v>NRIS</v>
      </c>
      <c r="Q302" s="1">
        <f t="shared" si="50"/>
        <v>550</v>
      </c>
      <c r="S302" s="1" t="str">
        <f t="shared" si="51"/>
        <v>Coal</v>
      </c>
      <c r="T302" s="1" t="str">
        <f t="shared" si="52"/>
        <v>Columbia County</v>
      </c>
      <c r="U302" s="1" t="str">
        <f t="shared" si="53"/>
        <v>WI</v>
      </c>
      <c r="AA302" s="1"/>
      <c r="AB302" s="1"/>
      <c r="AI302" s="5"/>
      <c r="AJ302" s="5"/>
      <c r="AK302" s="5"/>
      <c r="AL302" s="5"/>
      <c r="AM302" s="5"/>
      <c r="AN302" s="5"/>
      <c r="AO302" s="5"/>
      <c r="AP302" s="5"/>
      <c r="AQ302" s="5"/>
      <c r="AR302" s="5"/>
      <c r="AY302" s="1" t="s">
        <v>73</v>
      </c>
      <c r="AZ302" s="2">
        <v>38512</v>
      </c>
      <c r="BA302" s="2">
        <v>38856</v>
      </c>
      <c r="BB302" s="2">
        <v>38856</v>
      </c>
      <c r="BD302" s="1" t="s">
        <v>74</v>
      </c>
      <c r="BE302" s="1" t="s">
        <v>295</v>
      </c>
      <c r="BF302" s="1" t="s">
        <v>76</v>
      </c>
      <c r="BI302" s="1" t="s">
        <v>536</v>
      </c>
      <c r="BJ302" s="1" t="s">
        <v>126</v>
      </c>
      <c r="BK302" s="1" t="s">
        <v>673</v>
      </c>
      <c r="BL302" s="1">
        <v>550</v>
      </c>
      <c r="BM302" s="1">
        <v>550</v>
      </c>
      <c r="BN302" s="1" t="s">
        <v>83</v>
      </c>
      <c r="BP302" s="1" t="s">
        <v>84</v>
      </c>
      <c r="BQ302" s="2">
        <v>40695</v>
      </c>
      <c r="BR302" s="1">
        <v>0</v>
      </c>
      <c r="BS302" s="1">
        <v>0</v>
      </c>
      <c r="BT302" s="1">
        <v>0</v>
      </c>
      <c r="BU302" s="1">
        <v>0</v>
      </c>
    </row>
    <row r="303" spans="4:73" hidden="1" x14ac:dyDescent="0.25">
      <c r="D303" s="4"/>
      <c r="E303" s="5">
        <f t="shared" si="45"/>
        <v>0</v>
      </c>
      <c r="F303" s="5">
        <f t="shared" si="46"/>
        <v>0</v>
      </c>
      <c r="G303" s="5" t="str">
        <f t="shared" si="47"/>
        <v>Withdrawn</v>
      </c>
      <c r="H303" s="6" t="str">
        <f t="shared" si="48"/>
        <v>Not Started</v>
      </c>
      <c r="I303" s="1" t="s">
        <v>674</v>
      </c>
      <c r="O303" s="1" t="str">
        <f t="shared" si="49"/>
        <v>NRIS</v>
      </c>
      <c r="Q303" s="1">
        <f t="shared" si="50"/>
        <v>75</v>
      </c>
      <c r="S303" s="1" t="str">
        <f t="shared" si="51"/>
        <v>Wind</v>
      </c>
      <c r="T303" s="1" t="str">
        <f t="shared" si="52"/>
        <v>St. Louis County</v>
      </c>
      <c r="U303" s="1" t="str">
        <f t="shared" si="53"/>
        <v>MN</v>
      </c>
      <c r="AA303" s="1"/>
      <c r="AB303" s="1"/>
      <c r="AI303" s="5"/>
      <c r="AJ303" s="5"/>
      <c r="AK303" s="5"/>
      <c r="AL303" s="5"/>
      <c r="AM303" s="5"/>
      <c r="AN303" s="5"/>
      <c r="AO303" s="5"/>
      <c r="AP303" s="5"/>
      <c r="AQ303" s="5"/>
      <c r="AR303" s="5"/>
      <c r="AY303" s="1" t="s">
        <v>73</v>
      </c>
      <c r="AZ303" s="2">
        <v>38429</v>
      </c>
      <c r="BA303" s="2">
        <v>38890</v>
      </c>
      <c r="BB303" s="2">
        <v>38890</v>
      </c>
      <c r="BD303" s="1" t="s">
        <v>315</v>
      </c>
      <c r="BE303" s="1" t="s">
        <v>416</v>
      </c>
      <c r="BF303" s="1" t="s">
        <v>93</v>
      </c>
      <c r="BI303" s="1" t="s">
        <v>143</v>
      </c>
      <c r="BJ303" s="1" t="s">
        <v>126</v>
      </c>
      <c r="BK303" s="1" t="s">
        <v>675</v>
      </c>
      <c r="BL303" s="1">
        <v>75</v>
      </c>
      <c r="BM303" s="1">
        <v>75</v>
      </c>
      <c r="BN303" s="1" t="s">
        <v>97</v>
      </c>
      <c r="BO303" s="1" t="s">
        <v>98</v>
      </c>
      <c r="BP303" s="1" t="s">
        <v>84</v>
      </c>
      <c r="BQ303" s="2">
        <v>39082</v>
      </c>
      <c r="BR303" s="1">
        <v>0</v>
      </c>
      <c r="BS303" s="1">
        <v>0</v>
      </c>
      <c r="BT303" s="1">
        <v>0</v>
      </c>
      <c r="BU303" s="1">
        <v>0</v>
      </c>
    </row>
    <row r="304" spans="4:73" hidden="1" x14ac:dyDescent="0.25">
      <c r="D304" s="4"/>
      <c r="E304" s="5">
        <f t="shared" si="45"/>
        <v>0</v>
      </c>
      <c r="F304" s="5">
        <f t="shared" si="46"/>
        <v>0</v>
      </c>
      <c r="G304" s="5" t="str">
        <f t="shared" si="47"/>
        <v>Withdrawn</v>
      </c>
      <c r="H304" s="6" t="str">
        <f t="shared" si="48"/>
        <v>Not Started</v>
      </c>
      <c r="I304" s="1" t="s">
        <v>676</v>
      </c>
      <c r="O304" s="1" t="str">
        <f t="shared" si="49"/>
        <v>ERIS</v>
      </c>
      <c r="Q304" s="1">
        <f t="shared" si="50"/>
        <v>1.1000000000000001</v>
      </c>
      <c r="S304" s="1" t="str">
        <f t="shared" si="51"/>
        <v>Gas</v>
      </c>
      <c r="T304" s="1" t="str">
        <f t="shared" si="52"/>
        <v>Richland County</v>
      </c>
      <c r="U304" s="1" t="str">
        <f t="shared" si="53"/>
        <v>OH</v>
      </c>
      <c r="AA304" s="1"/>
      <c r="AB304" s="1"/>
      <c r="AI304" s="5"/>
      <c r="AJ304" s="5"/>
      <c r="AK304" s="5"/>
      <c r="AL304" s="5"/>
      <c r="AM304" s="5"/>
      <c r="AN304" s="5"/>
      <c r="AO304" s="5"/>
      <c r="AP304" s="5"/>
      <c r="AQ304" s="5"/>
      <c r="AR304" s="5"/>
      <c r="AY304" s="1" t="s">
        <v>73</v>
      </c>
      <c r="AZ304" s="2">
        <v>38397</v>
      </c>
      <c r="BA304" s="2">
        <v>38917</v>
      </c>
      <c r="BB304" s="2">
        <v>38917</v>
      </c>
      <c r="BD304" s="1" t="s">
        <v>236</v>
      </c>
      <c r="BE304" s="1" t="s">
        <v>677</v>
      </c>
      <c r="BF304" s="1" t="s">
        <v>242</v>
      </c>
      <c r="BJ304" s="1" t="s">
        <v>62</v>
      </c>
      <c r="BK304" s="1" t="s">
        <v>78</v>
      </c>
      <c r="BL304" s="1">
        <v>1.1000000000000001</v>
      </c>
      <c r="BM304" s="1">
        <v>1.1000000000000001</v>
      </c>
      <c r="BN304" s="1" t="s">
        <v>64</v>
      </c>
      <c r="BP304" s="1" t="s">
        <v>84</v>
      </c>
      <c r="BQ304" s="2">
        <v>38717</v>
      </c>
      <c r="BR304" s="1">
        <v>0</v>
      </c>
      <c r="BS304" s="1">
        <v>0</v>
      </c>
      <c r="BT304" s="1">
        <v>0</v>
      </c>
      <c r="BU304" s="1">
        <v>0</v>
      </c>
    </row>
    <row r="305" spans="4:73" hidden="1" x14ac:dyDescent="0.25">
      <c r="D305" s="4"/>
      <c r="E305" s="5" t="str">
        <f t="shared" si="45"/>
        <v>G338</v>
      </c>
      <c r="F305" s="5" t="str">
        <f t="shared" si="46"/>
        <v>G338</v>
      </c>
      <c r="G305" s="5" t="str">
        <f t="shared" si="47"/>
        <v>Done</v>
      </c>
      <c r="H305" s="6" t="str">
        <f t="shared" si="48"/>
        <v>In Service</v>
      </c>
      <c r="I305" s="1" t="s">
        <v>678</v>
      </c>
      <c r="O305" s="1" t="str">
        <f t="shared" si="49"/>
        <v>ERIS</v>
      </c>
      <c r="Q305" s="1">
        <f t="shared" si="50"/>
        <v>54</v>
      </c>
      <c r="S305" s="1" t="str">
        <f t="shared" si="51"/>
        <v>Wind</v>
      </c>
      <c r="T305" s="1" t="str">
        <f t="shared" si="52"/>
        <v>Dodge County</v>
      </c>
      <c r="U305" s="1" t="str">
        <f t="shared" si="53"/>
        <v>WI</v>
      </c>
      <c r="AA305" s="1"/>
      <c r="AB305" s="1"/>
      <c r="AI305" s="5"/>
      <c r="AJ305" s="5"/>
      <c r="AK305" s="5"/>
      <c r="AL305" s="5"/>
      <c r="AM305" s="5"/>
      <c r="AN305" s="5"/>
      <c r="AO305" s="5"/>
      <c r="AP305" s="5"/>
      <c r="AQ305" s="5"/>
      <c r="AR305" s="5"/>
      <c r="AY305" s="1" t="s">
        <v>58</v>
      </c>
      <c r="AZ305" s="2">
        <v>37734</v>
      </c>
      <c r="BB305" s="2">
        <v>38285</v>
      </c>
      <c r="BC305" s="2">
        <v>39675</v>
      </c>
      <c r="BD305" s="1" t="s">
        <v>176</v>
      </c>
      <c r="BE305" s="1" t="s">
        <v>297</v>
      </c>
      <c r="BF305" s="1" t="s">
        <v>76</v>
      </c>
      <c r="BG305" s="1" t="s">
        <v>678</v>
      </c>
      <c r="BH305" s="1" t="s">
        <v>678</v>
      </c>
      <c r="BI305" s="1" t="s">
        <v>77</v>
      </c>
      <c r="BJ305" s="1" t="s">
        <v>62</v>
      </c>
      <c r="BK305" s="1" t="s">
        <v>679</v>
      </c>
      <c r="BL305" s="1">
        <v>54</v>
      </c>
      <c r="BM305" s="1">
        <v>54</v>
      </c>
      <c r="BN305" s="1" t="s">
        <v>97</v>
      </c>
      <c r="BO305" s="1" t="s">
        <v>98</v>
      </c>
      <c r="BP305" s="1" t="s">
        <v>65</v>
      </c>
      <c r="BQ305" s="2">
        <v>37895</v>
      </c>
      <c r="BR305" s="1">
        <v>0</v>
      </c>
      <c r="BS305" s="1">
        <v>0</v>
      </c>
      <c r="BT305" s="1">
        <v>0</v>
      </c>
      <c r="BU305" s="1">
        <v>0</v>
      </c>
    </row>
    <row r="306" spans="4:73" hidden="1" x14ac:dyDescent="0.25">
      <c r="D306" s="4"/>
      <c r="E306" s="5">
        <f t="shared" si="45"/>
        <v>0</v>
      </c>
      <c r="F306" s="5">
        <f t="shared" si="46"/>
        <v>0</v>
      </c>
      <c r="G306" s="5" t="str">
        <f t="shared" si="47"/>
        <v>Withdrawn</v>
      </c>
      <c r="H306" s="6" t="str">
        <f t="shared" si="48"/>
        <v>Not Started</v>
      </c>
      <c r="I306" s="1" t="s">
        <v>680</v>
      </c>
      <c r="O306" s="1" t="str">
        <f t="shared" si="49"/>
        <v>NRIS</v>
      </c>
      <c r="Q306" s="1">
        <f t="shared" si="50"/>
        <v>158</v>
      </c>
      <c r="S306" s="1" t="str">
        <f t="shared" si="51"/>
        <v>Wind</v>
      </c>
      <c r="T306" s="1" t="str">
        <f t="shared" si="52"/>
        <v>Sanilac County</v>
      </c>
      <c r="U306" s="1" t="str">
        <f t="shared" si="53"/>
        <v>MI</v>
      </c>
      <c r="AA306" s="1"/>
      <c r="AB306" s="1"/>
      <c r="AI306" s="5"/>
      <c r="AJ306" s="5"/>
      <c r="AK306" s="5"/>
      <c r="AL306" s="5"/>
      <c r="AM306" s="5"/>
      <c r="AN306" s="5"/>
      <c r="AO306" s="5"/>
      <c r="AP306" s="5"/>
      <c r="AQ306" s="5"/>
      <c r="AR306" s="5"/>
      <c r="AY306" s="1" t="s">
        <v>73</v>
      </c>
      <c r="AZ306" s="2">
        <v>38425</v>
      </c>
      <c r="BA306" s="2">
        <v>38936</v>
      </c>
      <c r="BB306" s="2">
        <v>38936</v>
      </c>
      <c r="BD306" s="1" t="s">
        <v>128</v>
      </c>
      <c r="BE306" s="1" t="s">
        <v>681</v>
      </c>
      <c r="BF306" s="1" t="s">
        <v>130</v>
      </c>
      <c r="BI306" s="1" t="s">
        <v>143</v>
      </c>
      <c r="BJ306" s="1" t="s">
        <v>126</v>
      </c>
      <c r="BK306" s="1" t="s">
        <v>682</v>
      </c>
      <c r="BL306" s="1">
        <v>158</v>
      </c>
      <c r="BM306" s="1">
        <v>158</v>
      </c>
      <c r="BN306" s="1" t="s">
        <v>97</v>
      </c>
      <c r="BO306" s="1" t="s">
        <v>98</v>
      </c>
      <c r="BP306" s="1" t="s">
        <v>84</v>
      </c>
      <c r="BQ306" s="2">
        <v>38604</v>
      </c>
      <c r="BR306" s="1">
        <v>0</v>
      </c>
      <c r="BS306" s="1">
        <v>0</v>
      </c>
      <c r="BT306" s="1">
        <v>0</v>
      </c>
      <c r="BU306" s="1">
        <v>0</v>
      </c>
    </row>
    <row r="307" spans="4:73" hidden="1" x14ac:dyDescent="0.25">
      <c r="D307" s="4"/>
      <c r="E307" s="5" t="str">
        <f t="shared" si="45"/>
        <v>G340</v>
      </c>
      <c r="F307" s="5" t="str">
        <f t="shared" si="46"/>
        <v>G340</v>
      </c>
      <c r="G307" s="5" t="str">
        <f t="shared" si="47"/>
        <v>Done</v>
      </c>
      <c r="H307" s="6" t="str">
        <f t="shared" si="48"/>
        <v>In Service</v>
      </c>
      <c r="I307" s="1" t="s">
        <v>683</v>
      </c>
      <c r="O307" s="1" t="str">
        <f t="shared" si="49"/>
        <v>ERIS</v>
      </c>
      <c r="Q307" s="1">
        <f t="shared" si="50"/>
        <v>1</v>
      </c>
      <c r="S307" s="1" t="str">
        <f t="shared" si="51"/>
        <v>Wind</v>
      </c>
      <c r="T307" s="1" t="str">
        <f t="shared" si="52"/>
        <v>Lincoln County</v>
      </c>
      <c r="U307" s="1" t="str">
        <f t="shared" si="53"/>
        <v>MN</v>
      </c>
      <c r="AA307" s="1"/>
      <c r="AB307" s="1"/>
      <c r="AI307" s="5"/>
      <c r="AJ307" s="5"/>
      <c r="AK307" s="5"/>
      <c r="AL307" s="5"/>
      <c r="AM307" s="5"/>
      <c r="AN307" s="5"/>
      <c r="AO307" s="5"/>
      <c r="AP307" s="5"/>
      <c r="AQ307" s="5"/>
      <c r="AR307" s="5"/>
      <c r="AY307" s="1" t="s">
        <v>58</v>
      </c>
      <c r="AZ307" s="2">
        <v>37742</v>
      </c>
      <c r="BB307" s="2">
        <v>37974</v>
      </c>
      <c r="BD307" s="1" t="s">
        <v>203</v>
      </c>
      <c r="BE307" s="1" t="s">
        <v>92</v>
      </c>
      <c r="BF307" s="1" t="s">
        <v>93</v>
      </c>
      <c r="BG307" s="1" t="s">
        <v>683</v>
      </c>
      <c r="BH307" s="1" t="s">
        <v>683</v>
      </c>
      <c r="BI307" s="1" t="s">
        <v>77</v>
      </c>
      <c r="BJ307" s="1" t="s">
        <v>62</v>
      </c>
      <c r="BK307" s="1" t="s">
        <v>684</v>
      </c>
      <c r="BL307" s="1">
        <v>1</v>
      </c>
      <c r="BM307" s="1">
        <v>1</v>
      </c>
      <c r="BN307" s="1" t="s">
        <v>97</v>
      </c>
      <c r="BO307" s="1" t="s">
        <v>98</v>
      </c>
      <c r="BP307" s="1" t="s">
        <v>65</v>
      </c>
      <c r="BQ307" s="2">
        <v>38899</v>
      </c>
      <c r="BR307" s="1">
        <v>0</v>
      </c>
      <c r="BS307" s="1">
        <v>0</v>
      </c>
      <c r="BT307" s="1">
        <v>0</v>
      </c>
      <c r="BU307" s="1">
        <v>0</v>
      </c>
    </row>
    <row r="308" spans="4:73" hidden="1" x14ac:dyDescent="0.25">
      <c r="D308" s="4"/>
      <c r="E308" s="5">
        <f t="shared" si="45"/>
        <v>0</v>
      </c>
      <c r="F308" s="5">
        <f t="shared" si="46"/>
        <v>0</v>
      </c>
      <c r="G308" s="5" t="str">
        <f t="shared" si="47"/>
        <v>Done</v>
      </c>
      <c r="H308" s="6" t="str">
        <f t="shared" si="48"/>
        <v>In Service</v>
      </c>
      <c r="I308" s="1" t="s">
        <v>685</v>
      </c>
      <c r="O308" s="1" t="str">
        <f t="shared" si="49"/>
        <v>ERIS</v>
      </c>
      <c r="Q308" s="1">
        <f t="shared" si="50"/>
        <v>2</v>
      </c>
      <c r="S308" s="1" t="str">
        <f t="shared" si="51"/>
        <v>Gas</v>
      </c>
      <c r="T308" s="1" t="str">
        <f t="shared" si="52"/>
        <v>Cottonwood County</v>
      </c>
      <c r="U308" s="1" t="str">
        <f t="shared" si="53"/>
        <v>MN</v>
      </c>
      <c r="AA308" s="1"/>
      <c r="AB308" s="1"/>
      <c r="AI308" s="5"/>
      <c r="AJ308" s="5"/>
      <c r="AK308" s="5"/>
      <c r="AL308" s="5"/>
      <c r="AM308" s="5"/>
      <c r="AN308" s="5"/>
      <c r="AO308" s="5"/>
      <c r="AP308" s="5"/>
      <c r="AQ308" s="5"/>
      <c r="AR308" s="5"/>
      <c r="AY308" s="1" t="s">
        <v>58</v>
      </c>
      <c r="AZ308" s="2">
        <v>37214</v>
      </c>
      <c r="BB308" s="2">
        <v>37854</v>
      </c>
      <c r="BD308" s="1" t="s">
        <v>87</v>
      </c>
      <c r="BE308" s="1" t="s">
        <v>632</v>
      </c>
      <c r="BF308" s="1" t="s">
        <v>93</v>
      </c>
      <c r="BJ308" s="1" t="s">
        <v>62</v>
      </c>
      <c r="BK308" s="1" t="s">
        <v>78</v>
      </c>
      <c r="BL308" s="1">
        <v>2</v>
      </c>
      <c r="BM308" s="1">
        <v>2</v>
      </c>
      <c r="BN308" s="1" t="s">
        <v>64</v>
      </c>
      <c r="BO308" s="1" t="s">
        <v>172</v>
      </c>
      <c r="BP308" s="1" t="s">
        <v>65</v>
      </c>
      <c r="BQ308" s="2">
        <v>38687</v>
      </c>
      <c r="BR308" s="1">
        <v>0</v>
      </c>
      <c r="BS308" s="1">
        <v>0</v>
      </c>
      <c r="BT308" s="1">
        <v>0</v>
      </c>
      <c r="BU308" s="1">
        <v>0</v>
      </c>
    </row>
    <row r="309" spans="4:73" hidden="1" x14ac:dyDescent="0.25">
      <c r="D309" s="4"/>
      <c r="E309" s="5" t="str">
        <f t="shared" si="45"/>
        <v>G342</v>
      </c>
      <c r="F309" s="5" t="str">
        <f t="shared" si="46"/>
        <v>G342</v>
      </c>
      <c r="G309" s="5" t="str">
        <f t="shared" si="47"/>
        <v>Done</v>
      </c>
      <c r="H309" s="6" t="str">
        <f t="shared" si="48"/>
        <v>Retired</v>
      </c>
      <c r="I309" s="1" t="s">
        <v>686</v>
      </c>
      <c r="O309" s="1" t="str">
        <f t="shared" si="49"/>
        <v>ERIS</v>
      </c>
      <c r="Q309" s="1">
        <f t="shared" si="50"/>
        <v>18</v>
      </c>
      <c r="S309" s="1" t="str">
        <f t="shared" si="51"/>
        <v>Gas</v>
      </c>
      <c r="T309" s="1" t="str">
        <f t="shared" si="52"/>
        <v>Baraga County</v>
      </c>
      <c r="U309" s="1" t="str">
        <f t="shared" si="53"/>
        <v>MI</v>
      </c>
      <c r="AA309" s="1"/>
      <c r="AB309" s="1"/>
      <c r="AI309" s="5"/>
      <c r="AJ309" s="5"/>
      <c r="AK309" s="5"/>
      <c r="AL309" s="5"/>
      <c r="AM309" s="5"/>
      <c r="AN309" s="5"/>
      <c r="AO309" s="5"/>
      <c r="AP309" s="5"/>
      <c r="AQ309" s="5"/>
      <c r="AR309" s="5"/>
      <c r="AY309" s="1" t="s">
        <v>58</v>
      </c>
      <c r="AZ309" s="2">
        <v>37773</v>
      </c>
      <c r="BB309" s="2">
        <v>37802</v>
      </c>
      <c r="BD309" s="1" t="s">
        <v>687</v>
      </c>
      <c r="BE309" s="1" t="s">
        <v>688</v>
      </c>
      <c r="BF309" s="1" t="s">
        <v>130</v>
      </c>
      <c r="BG309" s="1" t="s">
        <v>686</v>
      </c>
      <c r="BH309" s="1" t="s">
        <v>686</v>
      </c>
      <c r="BI309" s="1" t="s">
        <v>77</v>
      </c>
      <c r="BJ309" s="1" t="s">
        <v>62</v>
      </c>
      <c r="BK309" s="1" t="s">
        <v>689</v>
      </c>
      <c r="BL309" s="1">
        <v>18</v>
      </c>
      <c r="BM309" s="1">
        <v>18</v>
      </c>
      <c r="BN309" s="1" t="s">
        <v>64</v>
      </c>
      <c r="BO309" s="1" t="s">
        <v>172</v>
      </c>
      <c r="BP309" s="1" t="s">
        <v>650</v>
      </c>
      <c r="BQ309" s="2">
        <v>37803</v>
      </c>
      <c r="BR309" s="1">
        <v>0</v>
      </c>
      <c r="BS309" s="1">
        <v>0</v>
      </c>
      <c r="BT309" s="1">
        <v>0</v>
      </c>
      <c r="BU309" s="1">
        <v>0</v>
      </c>
    </row>
    <row r="310" spans="4:73" hidden="1" x14ac:dyDescent="0.25">
      <c r="D310" s="4"/>
      <c r="E310" s="5" t="str">
        <f t="shared" si="45"/>
        <v>G343</v>
      </c>
      <c r="F310" s="5" t="str">
        <f t="shared" si="46"/>
        <v>G343</v>
      </c>
      <c r="G310" s="5" t="str">
        <f t="shared" si="47"/>
        <v>Done</v>
      </c>
      <c r="H310" s="6" t="str">
        <f t="shared" si="48"/>
        <v>Retired</v>
      </c>
      <c r="I310" s="1" t="s">
        <v>690</v>
      </c>
      <c r="O310" s="1" t="str">
        <f t="shared" si="49"/>
        <v>ERIS</v>
      </c>
      <c r="Q310" s="1">
        <f t="shared" si="50"/>
        <v>20</v>
      </c>
      <c r="S310" s="1" t="str">
        <f t="shared" si="51"/>
        <v>Diesel</v>
      </c>
      <c r="T310" s="1" t="str">
        <f t="shared" si="52"/>
        <v>Baraga County</v>
      </c>
      <c r="U310" s="1" t="str">
        <f t="shared" si="53"/>
        <v>MI</v>
      </c>
      <c r="AA310" s="1"/>
      <c r="AB310" s="1"/>
      <c r="AI310" s="5"/>
      <c r="AJ310" s="5"/>
      <c r="AK310" s="5"/>
      <c r="AL310" s="5"/>
      <c r="AM310" s="5"/>
      <c r="AN310" s="5"/>
      <c r="AO310" s="5"/>
      <c r="AP310" s="5"/>
      <c r="AQ310" s="5"/>
      <c r="AR310" s="5"/>
      <c r="AY310" s="1" t="s">
        <v>58</v>
      </c>
      <c r="AZ310" s="2">
        <v>37773</v>
      </c>
      <c r="BB310" s="2">
        <v>37802</v>
      </c>
      <c r="BD310" s="1" t="s">
        <v>687</v>
      </c>
      <c r="BE310" s="1" t="s">
        <v>688</v>
      </c>
      <c r="BF310" s="1" t="s">
        <v>130</v>
      </c>
      <c r="BG310" s="1" t="s">
        <v>690</v>
      </c>
      <c r="BH310" s="1" t="s">
        <v>690</v>
      </c>
      <c r="BI310" s="1" t="s">
        <v>77</v>
      </c>
      <c r="BJ310" s="1" t="s">
        <v>62</v>
      </c>
      <c r="BK310" s="1" t="s">
        <v>689</v>
      </c>
      <c r="BL310" s="1">
        <v>20</v>
      </c>
      <c r="BM310" s="1">
        <v>20</v>
      </c>
      <c r="BN310" s="1" t="s">
        <v>207</v>
      </c>
      <c r="BO310" s="1" t="s">
        <v>208</v>
      </c>
      <c r="BP310" s="1" t="s">
        <v>650</v>
      </c>
      <c r="BQ310" s="2">
        <v>37377</v>
      </c>
      <c r="BR310" s="1">
        <v>0</v>
      </c>
      <c r="BS310" s="1">
        <v>0</v>
      </c>
      <c r="BT310" s="1">
        <v>0</v>
      </c>
      <c r="BU310" s="1">
        <v>0</v>
      </c>
    </row>
    <row r="311" spans="4:73" hidden="1" x14ac:dyDescent="0.25">
      <c r="D311" s="4"/>
      <c r="E311" s="5" t="str">
        <f t="shared" si="45"/>
        <v>G344</v>
      </c>
      <c r="F311" s="5" t="str">
        <f t="shared" si="46"/>
        <v>G344</v>
      </c>
      <c r="G311" s="5" t="str">
        <f t="shared" si="47"/>
        <v>Done</v>
      </c>
      <c r="H311" s="6" t="str">
        <f t="shared" si="48"/>
        <v>Retired</v>
      </c>
      <c r="I311" s="1" t="s">
        <v>691</v>
      </c>
      <c r="O311" s="1" t="str">
        <f t="shared" si="49"/>
        <v>ERIS</v>
      </c>
      <c r="Q311" s="1">
        <f t="shared" si="50"/>
        <v>15</v>
      </c>
      <c r="S311" s="1" t="str">
        <f t="shared" si="51"/>
        <v>Diesel</v>
      </c>
      <c r="T311" s="1" t="str">
        <f t="shared" si="52"/>
        <v>Dickinson County</v>
      </c>
      <c r="U311" s="1" t="str">
        <f t="shared" si="53"/>
        <v>MI</v>
      </c>
      <c r="AA311" s="1"/>
      <c r="AB311" s="1"/>
      <c r="AI311" s="5"/>
      <c r="AJ311" s="5"/>
      <c r="AK311" s="5"/>
      <c r="AL311" s="5"/>
      <c r="AM311" s="5"/>
      <c r="AN311" s="5"/>
      <c r="AO311" s="5"/>
      <c r="AP311" s="5"/>
      <c r="AQ311" s="5"/>
      <c r="AR311" s="5"/>
      <c r="AY311" s="1" t="s">
        <v>58</v>
      </c>
      <c r="AZ311" s="2">
        <v>37773</v>
      </c>
      <c r="BB311" s="2">
        <v>37880</v>
      </c>
      <c r="BD311" s="1" t="s">
        <v>176</v>
      </c>
      <c r="BE311" s="1" t="s">
        <v>467</v>
      </c>
      <c r="BF311" s="1" t="s">
        <v>130</v>
      </c>
      <c r="BG311" s="1" t="s">
        <v>691</v>
      </c>
      <c r="BH311" s="1" t="s">
        <v>691</v>
      </c>
      <c r="BI311" s="1" t="s">
        <v>77</v>
      </c>
      <c r="BJ311" s="1" t="s">
        <v>62</v>
      </c>
      <c r="BK311" s="1" t="s">
        <v>692</v>
      </c>
      <c r="BL311" s="1">
        <v>15</v>
      </c>
      <c r="BM311" s="1">
        <v>15</v>
      </c>
      <c r="BN311" s="1" t="s">
        <v>207</v>
      </c>
      <c r="BO311" s="1" t="s">
        <v>208</v>
      </c>
      <c r="BP311" s="1" t="s">
        <v>650</v>
      </c>
      <c r="BR311" s="1">
        <v>0</v>
      </c>
      <c r="BS311" s="1">
        <v>0</v>
      </c>
      <c r="BT311" s="1">
        <v>0</v>
      </c>
      <c r="BU311" s="1">
        <v>0</v>
      </c>
    </row>
    <row r="312" spans="4:73" hidden="1" x14ac:dyDescent="0.25">
      <c r="D312" s="4"/>
      <c r="E312" s="5" t="str">
        <f t="shared" si="45"/>
        <v>G345</v>
      </c>
      <c r="F312" s="5" t="str">
        <f t="shared" si="46"/>
        <v>G345</v>
      </c>
      <c r="G312" s="5" t="str">
        <f t="shared" si="47"/>
        <v>Done</v>
      </c>
      <c r="H312" s="6" t="str">
        <f t="shared" si="48"/>
        <v>Retired</v>
      </c>
      <c r="I312" s="1" t="s">
        <v>693</v>
      </c>
      <c r="O312" s="1" t="str">
        <f t="shared" si="49"/>
        <v>ERIS</v>
      </c>
      <c r="Q312" s="1">
        <f t="shared" si="50"/>
        <v>5</v>
      </c>
      <c r="S312" s="1" t="str">
        <f t="shared" si="51"/>
        <v>Diesel</v>
      </c>
      <c r="T312" s="1" t="str">
        <f t="shared" si="52"/>
        <v>Schoolcraft County</v>
      </c>
      <c r="U312" s="1" t="str">
        <f t="shared" si="53"/>
        <v>MI</v>
      </c>
      <c r="AA312" s="1"/>
      <c r="AB312" s="1"/>
      <c r="AI312" s="5"/>
      <c r="AJ312" s="5"/>
      <c r="AK312" s="5"/>
      <c r="AL312" s="5"/>
      <c r="AM312" s="5"/>
      <c r="AN312" s="5"/>
      <c r="AO312" s="5"/>
      <c r="AP312" s="5"/>
      <c r="AQ312" s="5"/>
      <c r="AR312" s="5"/>
      <c r="AY312" s="1" t="s">
        <v>58</v>
      </c>
      <c r="AZ312" s="2">
        <v>37773</v>
      </c>
      <c r="BB312" s="2">
        <v>37802</v>
      </c>
      <c r="BD312" s="1" t="s">
        <v>176</v>
      </c>
      <c r="BE312" s="1" t="s">
        <v>694</v>
      </c>
      <c r="BF312" s="1" t="s">
        <v>130</v>
      </c>
      <c r="BG312" s="1" t="s">
        <v>693</v>
      </c>
      <c r="BH312" s="1" t="s">
        <v>693</v>
      </c>
      <c r="BI312" s="1" t="s">
        <v>77</v>
      </c>
      <c r="BJ312" s="1" t="s">
        <v>62</v>
      </c>
      <c r="BK312" s="1" t="s">
        <v>695</v>
      </c>
      <c r="BL312" s="1">
        <v>5</v>
      </c>
      <c r="BM312" s="1">
        <v>5</v>
      </c>
      <c r="BN312" s="1" t="s">
        <v>207</v>
      </c>
      <c r="BO312" s="1" t="s">
        <v>208</v>
      </c>
      <c r="BP312" s="1" t="s">
        <v>650</v>
      </c>
      <c r="BR312" s="1">
        <v>0</v>
      </c>
      <c r="BS312" s="1">
        <v>0</v>
      </c>
      <c r="BT312" s="1">
        <v>0</v>
      </c>
      <c r="BU312" s="1">
        <v>0</v>
      </c>
    </row>
    <row r="313" spans="4:73" hidden="1" x14ac:dyDescent="0.25">
      <c r="D313" s="4"/>
      <c r="E313" s="5" t="str">
        <f t="shared" si="45"/>
        <v>G346</v>
      </c>
      <c r="F313" s="5" t="str">
        <f t="shared" si="46"/>
        <v>G346</v>
      </c>
      <c r="G313" s="5" t="str">
        <f t="shared" si="47"/>
        <v>Done</v>
      </c>
      <c r="H313" s="6" t="str">
        <f t="shared" si="48"/>
        <v>Retired</v>
      </c>
      <c r="I313" s="1" t="s">
        <v>696</v>
      </c>
      <c r="O313" s="1" t="str">
        <f t="shared" si="49"/>
        <v>ERIS</v>
      </c>
      <c r="Q313" s="1">
        <f t="shared" si="50"/>
        <v>5</v>
      </c>
      <c r="S313" s="1" t="str">
        <f t="shared" si="51"/>
        <v>Diesel</v>
      </c>
      <c r="T313" s="1" t="str">
        <f t="shared" si="52"/>
        <v>Schoolcraft County</v>
      </c>
      <c r="U313" s="1" t="str">
        <f t="shared" si="53"/>
        <v>MI</v>
      </c>
      <c r="AA313" s="1"/>
      <c r="AB313" s="1"/>
      <c r="AI313" s="5"/>
      <c r="AJ313" s="5"/>
      <c r="AK313" s="5"/>
      <c r="AL313" s="5"/>
      <c r="AM313" s="5"/>
      <c r="AN313" s="5"/>
      <c r="AO313" s="5"/>
      <c r="AP313" s="5"/>
      <c r="AQ313" s="5"/>
      <c r="AR313" s="5"/>
      <c r="AY313" s="1" t="s">
        <v>58</v>
      </c>
      <c r="AZ313" s="2">
        <v>37773</v>
      </c>
      <c r="BB313" s="2">
        <v>37880</v>
      </c>
      <c r="BD313" s="1" t="s">
        <v>176</v>
      </c>
      <c r="BE313" s="1" t="s">
        <v>694</v>
      </c>
      <c r="BF313" s="1" t="s">
        <v>130</v>
      </c>
      <c r="BG313" s="1" t="s">
        <v>696</v>
      </c>
      <c r="BH313" s="1" t="s">
        <v>696</v>
      </c>
      <c r="BI313" s="1" t="s">
        <v>77</v>
      </c>
      <c r="BJ313" s="1" t="s">
        <v>62</v>
      </c>
      <c r="BK313" s="1" t="s">
        <v>697</v>
      </c>
      <c r="BL313" s="1">
        <v>5</v>
      </c>
      <c r="BM313" s="1">
        <v>5</v>
      </c>
      <c r="BN313" s="1" t="s">
        <v>207</v>
      </c>
      <c r="BO313" s="1" t="s">
        <v>208</v>
      </c>
      <c r="BP313" s="1" t="s">
        <v>650</v>
      </c>
      <c r="BR313" s="1">
        <v>0</v>
      </c>
      <c r="BS313" s="1">
        <v>0</v>
      </c>
      <c r="BT313" s="1">
        <v>0</v>
      </c>
      <c r="BU313" s="1">
        <v>0</v>
      </c>
    </row>
    <row r="314" spans="4:73" hidden="1" x14ac:dyDescent="0.25">
      <c r="D314" s="4"/>
      <c r="E314" s="5" t="str">
        <f t="shared" si="45"/>
        <v>G347</v>
      </c>
      <c r="F314" s="5" t="str">
        <f t="shared" si="46"/>
        <v>G347</v>
      </c>
      <c r="G314" s="5" t="str">
        <f t="shared" si="47"/>
        <v>Done</v>
      </c>
      <c r="H314" s="6" t="str">
        <f t="shared" si="48"/>
        <v>Retired</v>
      </c>
      <c r="I314" s="1" t="s">
        <v>698</v>
      </c>
      <c r="O314" s="1" t="str">
        <f t="shared" si="49"/>
        <v>ERIS</v>
      </c>
      <c r="Q314" s="1">
        <f t="shared" si="50"/>
        <v>15</v>
      </c>
      <c r="S314" s="1" t="str">
        <f t="shared" si="51"/>
        <v>Diesel</v>
      </c>
      <c r="T314" s="1">
        <f t="shared" si="52"/>
        <v>0</v>
      </c>
      <c r="U314" s="1" t="str">
        <f t="shared" si="53"/>
        <v>MI</v>
      </c>
      <c r="AA314" s="1"/>
      <c r="AB314" s="1"/>
      <c r="AI314" s="5"/>
      <c r="AJ314" s="5"/>
      <c r="AK314" s="5"/>
      <c r="AL314" s="5"/>
      <c r="AM314" s="5"/>
      <c r="AN314" s="5"/>
      <c r="AO314" s="5"/>
      <c r="AP314" s="5"/>
      <c r="AQ314" s="5"/>
      <c r="AR314" s="5"/>
      <c r="AY314" s="1" t="s">
        <v>58</v>
      </c>
      <c r="AZ314" s="2">
        <v>37773</v>
      </c>
      <c r="BB314" s="2">
        <v>37880</v>
      </c>
      <c r="BD314" s="1" t="s">
        <v>176</v>
      </c>
      <c r="BF314" s="1" t="s">
        <v>130</v>
      </c>
      <c r="BG314" s="1" t="s">
        <v>698</v>
      </c>
      <c r="BH314" s="1" t="s">
        <v>698</v>
      </c>
      <c r="BI314" s="1" t="s">
        <v>77</v>
      </c>
      <c r="BJ314" s="1" t="s">
        <v>62</v>
      </c>
      <c r="BK314" s="1" t="s">
        <v>699</v>
      </c>
      <c r="BL314" s="1">
        <v>15</v>
      </c>
      <c r="BM314" s="1">
        <v>15</v>
      </c>
      <c r="BN314" s="1" t="s">
        <v>207</v>
      </c>
      <c r="BO314" s="1" t="s">
        <v>208</v>
      </c>
      <c r="BP314" s="1" t="s">
        <v>650</v>
      </c>
      <c r="BR314" s="1">
        <v>0</v>
      </c>
      <c r="BS314" s="1">
        <v>0</v>
      </c>
      <c r="BT314" s="1">
        <v>0</v>
      </c>
      <c r="BU314" s="1">
        <v>0</v>
      </c>
    </row>
    <row r="315" spans="4:73" hidden="1" x14ac:dyDescent="0.25">
      <c r="D315" s="4"/>
      <c r="E315" s="5" t="str">
        <f t="shared" si="45"/>
        <v>G348</v>
      </c>
      <c r="F315" s="5" t="str">
        <f t="shared" si="46"/>
        <v>G348</v>
      </c>
      <c r="G315" s="5" t="str">
        <f t="shared" si="47"/>
        <v>Done</v>
      </c>
      <c r="H315" s="6" t="str">
        <f t="shared" si="48"/>
        <v>In Service</v>
      </c>
      <c r="I315" s="1" t="s">
        <v>700</v>
      </c>
      <c r="O315" s="1" t="str">
        <f t="shared" si="49"/>
        <v>ERIS</v>
      </c>
      <c r="Q315" s="1">
        <f t="shared" si="50"/>
        <v>2</v>
      </c>
      <c r="S315" s="1" t="str">
        <f t="shared" si="51"/>
        <v>Diesel</v>
      </c>
      <c r="T315" s="1" t="str">
        <f t="shared" si="52"/>
        <v>Cass County</v>
      </c>
      <c r="U315" s="1" t="str">
        <f t="shared" si="53"/>
        <v>IA</v>
      </c>
      <c r="AA315" s="1"/>
      <c r="AB315" s="1"/>
      <c r="AI315" s="5"/>
      <c r="AJ315" s="5"/>
      <c r="AK315" s="5"/>
      <c r="AL315" s="5"/>
      <c r="AM315" s="5"/>
      <c r="AN315" s="5"/>
      <c r="AO315" s="5"/>
      <c r="AP315" s="5"/>
      <c r="AQ315" s="5"/>
      <c r="AR315" s="5"/>
      <c r="AY315" s="1" t="s">
        <v>58</v>
      </c>
      <c r="AZ315" s="2">
        <v>37764</v>
      </c>
      <c r="BB315" s="2">
        <v>37876</v>
      </c>
      <c r="BD315" s="1" t="s">
        <v>87</v>
      </c>
      <c r="BE315" s="1" t="s">
        <v>226</v>
      </c>
      <c r="BF315" s="1" t="s">
        <v>89</v>
      </c>
      <c r="BG315" s="1" t="s">
        <v>700</v>
      </c>
      <c r="BH315" s="1" t="s">
        <v>700</v>
      </c>
      <c r="BI315" s="1" t="s">
        <v>77</v>
      </c>
      <c r="BJ315" s="1" t="s">
        <v>62</v>
      </c>
      <c r="BK315" s="1" t="s">
        <v>701</v>
      </c>
      <c r="BL315" s="1">
        <v>2</v>
      </c>
      <c r="BM315" s="1">
        <v>2</v>
      </c>
      <c r="BN315" s="1" t="s">
        <v>207</v>
      </c>
      <c r="BO315" s="1" t="s">
        <v>208</v>
      </c>
      <c r="BP315" s="1" t="s">
        <v>65</v>
      </c>
      <c r="BR315" s="1">
        <v>0</v>
      </c>
      <c r="BS315" s="1">
        <v>0</v>
      </c>
      <c r="BT315" s="1">
        <v>0</v>
      </c>
      <c r="BU315" s="1">
        <v>0</v>
      </c>
    </row>
    <row r="316" spans="4:73" hidden="1" x14ac:dyDescent="0.25">
      <c r="D316" s="4"/>
      <c r="E316" s="5" t="str">
        <f t="shared" si="45"/>
        <v>G349</v>
      </c>
      <c r="F316" s="5" t="str">
        <f t="shared" si="46"/>
        <v>G349</v>
      </c>
      <c r="G316" s="5" t="str">
        <f t="shared" si="47"/>
        <v>Done</v>
      </c>
      <c r="H316" s="6" t="str">
        <f t="shared" si="48"/>
        <v>In Service</v>
      </c>
      <c r="I316" s="1" t="s">
        <v>702</v>
      </c>
      <c r="O316" s="1" t="str">
        <f t="shared" si="49"/>
        <v>ERIS</v>
      </c>
      <c r="Q316" s="1">
        <f t="shared" si="50"/>
        <v>200</v>
      </c>
      <c r="S316" s="1" t="str">
        <f t="shared" si="51"/>
        <v>Wind</v>
      </c>
      <c r="T316" s="1" t="str">
        <f t="shared" si="52"/>
        <v>Lincoln County</v>
      </c>
      <c r="U316" s="1" t="str">
        <f t="shared" si="53"/>
        <v>MN</v>
      </c>
      <c r="AA316" s="1"/>
      <c r="AB316" s="1"/>
      <c r="AI316" s="5"/>
      <c r="AJ316" s="5"/>
      <c r="AK316" s="5"/>
      <c r="AL316" s="5"/>
      <c r="AM316" s="5"/>
      <c r="AN316" s="5"/>
      <c r="AO316" s="5"/>
      <c r="AP316" s="5"/>
      <c r="AQ316" s="5"/>
      <c r="AR316" s="5"/>
      <c r="AY316" s="1" t="s">
        <v>58</v>
      </c>
      <c r="AZ316" s="2">
        <v>37774</v>
      </c>
      <c r="BB316" s="2">
        <v>38863</v>
      </c>
      <c r="BC316" s="2">
        <v>40483</v>
      </c>
      <c r="BD316" s="1" t="s">
        <v>91</v>
      </c>
      <c r="BE316" s="1" t="s">
        <v>92</v>
      </c>
      <c r="BF316" s="1" t="s">
        <v>93</v>
      </c>
      <c r="BG316" s="1" t="s">
        <v>702</v>
      </c>
      <c r="BH316" s="1" t="s">
        <v>702</v>
      </c>
      <c r="BI316" s="1" t="s">
        <v>77</v>
      </c>
      <c r="BJ316" s="1" t="s">
        <v>62</v>
      </c>
      <c r="BK316" s="1" t="s">
        <v>703</v>
      </c>
      <c r="BL316" s="1">
        <v>200</v>
      </c>
      <c r="BM316" s="1">
        <v>200</v>
      </c>
      <c r="BN316" s="1" t="s">
        <v>97</v>
      </c>
      <c r="BO316" s="1" t="s">
        <v>98</v>
      </c>
      <c r="BP316" s="1" t="s">
        <v>65</v>
      </c>
      <c r="BQ316" s="2">
        <v>39082</v>
      </c>
      <c r="BR316" s="1">
        <v>0</v>
      </c>
      <c r="BS316" s="1">
        <v>0</v>
      </c>
      <c r="BT316" s="1">
        <v>0</v>
      </c>
      <c r="BU316" s="1">
        <v>0</v>
      </c>
    </row>
    <row r="317" spans="4:73" hidden="1" x14ac:dyDescent="0.25">
      <c r="D317" s="4"/>
      <c r="E317" s="5">
        <f t="shared" si="45"/>
        <v>0</v>
      </c>
      <c r="F317" s="5">
        <f t="shared" si="46"/>
        <v>0</v>
      </c>
      <c r="G317" s="5" t="str">
        <f t="shared" si="47"/>
        <v>Done</v>
      </c>
      <c r="H317" s="6" t="str">
        <f t="shared" si="48"/>
        <v>In Service</v>
      </c>
      <c r="I317" s="1" t="s">
        <v>704</v>
      </c>
      <c r="O317" s="1" t="str">
        <f t="shared" si="49"/>
        <v>ERIS</v>
      </c>
      <c r="Q317" s="1">
        <f t="shared" si="50"/>
        <v>159</v>
      </c>
      <c r="S317" s="1" t="str">
        <f t="shared" si="51"/>
        <v>Nuclear</v>
      </c>
      <c r="T317" s="1" t="str">
        <f t="shared" si="52"/>
        <v>Monroe County</v>
      </c>
      <c r="U317" s="1" t="str">
        <f t="shared" si="53"/>
        <v>MI</v>
      </c>
      <c r="AA317" s="1"/>
      <c r="AB317" s="1"/>
      <c r="AI317" s="5"/>
      <c r="AJ317" s="5"/>
      <c r="AK317" s="5"/>
      <c r="AL317" s="5"/>
      <c r="AM317" s="5"/>
      <c r="AN317" s="5"/>
      <c r="AO317" s="5"/>
      <c r="AP317" s="5"/>
      <c r="AQ317" s="5"/>
      <c r="AR317" s="5"/>
      <c r="AY317" s="1" t="s">
        <v>58</v>
      </c>
      <c r="AZ317" s="2">
        <v>37790</v>
      </c>
      <c r="BB317" s="2">
        <v>38205</v>
      </c>
      <c r="BD317" s="1" t="s">
        <v>128</v>
      </c>
      <c r="BE317" s="1" t="s">
        <v>310</v>
      </c>
      <c r="BF317" s="1" t="s">
        <v>130</v>
      </c>
      <c r="BI317" s="1" t="s">
        <v>143</v>
      </c>
      <c r="BJ317" s="1" t="s">
        <v>62</v>
      </c>
      <c r="BK317" s="1" t="s">
        <v>705</v>
      </c>
      <c r="BL317" s="1">
        <v>159</v>
      </c>
      <c r="BM317" s="1">
        <v>159</v>
      </c>
      <c r="BN317" s="1" t="s">
        <v>387</v>
      </c>
      <c r="BO317" s="1" t="s">
        <v>355</v>
      </c>
      <c r="BP317" s="1" t="s">
        <v>65</v>
      </c>
      <c r="BR317" s="1">
        <v>0</v>
      </c>
      <c r="BS317" s="1">
        <v>0</v>
      </c>
      <c r="BT317" s="1">
        <v>0</v>
      </c>
      <c r="BU317" s="1">
        <v>0</v>
      </c>
    </row>
    <row r="318" spans="4:73" hidden="1" x14ac:dyDescent="0.25">
      <c r="D318" s="4"/>
      <c r="E318" s="5">
        <f t="shared" si="45"/>
        <v>0</v>
      </c>
      <c r="F318" s="5">
        <f t="shared" si="46"/>
        <v>0</v>
      </c>
      <c r="G318" s="5" t="str">
        <f t="shared" si="47"/>
        <v>Done</v>
      </c>
      <c r="H318" s="6" t="str">
        <f t="shared" si="48"/>
        <v>Withdrawn</v>
      </c>
      <c r="I318" s="1" t="s">
        <v>706</v>
      </c>
      <c r="O318" s="1" t="str">
        <f t="shared" si="49"/>
        <v>NRIS</v>
      </c>
      <c r="Q318" s="1">
        <f t="shared" si="50"/>
        <v>200</v>
      </c>
      <c r="S318" s="1" t="str">
        <f t="shared" si="51"/>
        <v>Gas</v>
      </c>
      <c r="T318" s="1" t="str">
        <f t="shared" si="52"/>
        <v>Dakota County</v>
      </c>
      <c r="U318" s="1" t="str">
        <f t="shared" si="53"/>
        <v>MN</v>
      </c>
      <c r="AA318" s="1"/>
      <c r="AB318" s="1"/>
      <c r="AI318" s="5"/>
      <c r="AJ318" s="5"/>
      <c r="AK318" s="5"/>
      <c r="AL318" s="5"/>
      <c r="AM318" s="5"/>
      <c r="AN318" s="5"/>
      <c r="AO318" s="5"/>
      <c r="AP318" s="5"/>
      <c r="AQ318" s="5"/>
      <c r="AR318" s="5"/>
      <c r="AY318" s="1" t="s">
        <v>58</v>
      </c>
      <c r="AZ318" s="2">
        <v>37804</v>
      </c>
      <c r="BB318" s="2">
        <v>38903</v>
      </c>
      <c r="BD318" s="1" t="s">
        <v>91</v>
      </c>
      <c r="BE318" s="1" t="s">
        <v>120</v>
      </c>
      <c r="BF318" s="1" t="s">
        <v>93</v>
      </c>
      <c r="BI318" s="1" t="s">
        <v>599</v>
      </c>
      <c r="BJ318" s="1" t="s">
        <v>126</v>
      </c>
      <c r="BK318" s="1" t="s">
        <v>707</v>
      </c>
      <c r="BL318" s="1">
        <v>200</v>
      </c>
      <c r="BM318" s="1">
        <v>200</v>
      </c>
      <c r="BN318" s="1" t="s">
        <v>64</v>
      </c>
      <c r="BO318" s="1" t="s">
        <v>172</v>
      </c>
      <c r="BP318" s="1" t="s">
        <v>73</v>
      </c>
      <c r="BQ318" s="2">
        <v>38626</v>
      </c>
      <c r="BR318" s="1">
        <v>0</v>
      </c>
      <c r="BS318" s="1">
        <v>0</v>
      </c>
      <c r="BT318" s="1">
        <v>0</v>
      </c>
      <c r="BU318" s="1">
        <v>0</v>
      </c>
    </row>
    <row r="319" spans="4:73" hidden="1" x14ac:dyDescent="0.25">
      <c r="D319" s="4"/>
      <c r="E319" s="5">
        <f t="shared" si="45"/>
        <v>0</v>
      </c>
      <c r="F319" s="5">
        <f t="shared" si="46"/>
        <v>0</v>
      </c>
      <c r="G319" s="5" t="str">
        <f t="shared" si="47"/>
        <v>Done</v>
      </c>
      <c r="H319" s="6" t="str">
        <f t="shared" si="48"/>
        <v>Withdrawn</v>
      </c>
      <c r="I319" s="1" t="s">
        <v>708</v>
      </c>
      <c r="O319" s="1" t="str">
        <f t="shared" si="49"/>
        <v>NRIS</v>
      </c>
      <c r="Q319" s="1">
        <f t="shared" si="50"/>
        <v>200</v>
      </c>
      <c r="S319" s="1" t="str">
        <f t="shared" si="51"/>
        <v>Gas</v>
      </c>
      <c r="T319" s="1" t="str">
        <f t="shared" si="52"/>
        <v>Dakota County</v>
      </c>
      <c r="U319" s="1" t="str">
        <f t="shared" si="53"/>
        <v>MN</v>
      </c>
      <c r="AA319" s="1"/>
      <c r="AB319" s="1"/>
      <c r="AI319" s="5"/>
      <c r="AJ319" s="5"/>
      <c r="AK319" s="5"/>
      <c r="AL319" s="5"/>
      <c r="AM319" s="5"/>
      <c r="AN319" s="5"/>
      <c r="AO319" s="5"/>
      <c r="AP319" s="5"/>
      <c r="AQ319" s="5"/>
      <c r="AR319" s="5"/>
      <c r="AY319" s="1" t="s">
        <v>58</v>
      </c>
      <c r="AZ319" s="2">
        <v>37804</v>
      </c>
      <c r="BB319" s="2">
        <v>38903</v>
      </c>
      <c r="BD319" s="1" t="s">
        <v>91</v>
      </c>
      <c r="BE319" s="1" t="s">
        <v>120</v>
      </c>
      <c r="BF319" s="1" t="s">
        <v>93</v>
      </c>
      <c r="BI319" s="1" t="s">
        <v>77</v>
      </c>
      <c r="BJ319" s="1" t="s">
        <v>126</v>
      </c>
      <c r="BK319" s="1" t="s">
        <v>707</v>
      </c>
      <c r="BL319" s="1">
        <v>200</v>
      </c>
      <c r="BM319" s="1">
        <v>200</v>
      </c>
      <c r="BN319" s="1" t="s">
        <v>64</v>
      </c>
      <c r="BO319" s="1" t="s">
        <v>172</v>
      </c>
      <c r="BP319" s="1" t="s">
        <v>73</v>
      </c>
      <c r="BQ319" s="2">
        <v>40877</v>
      </c>
      <c r="BR319" s="1">
        <v>0</v>
      </c>
      <c r="BS319" s="1">
        <v>0</v>
      </c>
      <c r="BT319" s="1">
        <v>0</v>
      </c>
      <c r="BU319" s="1">
        <v>0</v>
      </c>
    </row>
    <row r="320" spans="4:73" hidden="1" x14ac:dyDescent="0.25">
      <c r="D320" s="4"/>
      <c r="E320" s="5" t="str">
        <f t="shared" si="45"/>
        <v>G353</v>
      </c>
      <c r="F320" s="5" t="str">
        <f t="shared" si="46"/>
        <v>G353</v>
      </c>
      <c r="G320" s="5" t="str">
        <f t="shared" si="47"/>
        <v>Done</v>
      </c>
      <c r="H320" s="6" t="str">
        <f t="shared" si="48"/>
        <v>In Service</v>
      </c>
      <c r="I320" s="1" t="s">
        <v>709</v>
      </c>
      <c r="O320" s="1" t="str">
        <f t="shared" si="49"/>
        <v>ERIS</v>
      </c>
      <c r="Q320" s="1">
        <f t="shared" si="50"/>
        <v>80</v>
      </c>
      <c r="S320" s="1" t="str">
        <f t="shared" si="51"/>
        <v>Wind</v>
      </c>
      <c r="T320" s="1" t="str">
        <f t="shared" si="52"/>
        <v>Fond du Lac County</v>
      </c>
      <c r="U320" s="1" t="str">
        <f t="shared" si="53"/>
        <v>WI</v>
      </c>
      <c r="AA320" s="1"/>
      <c r="AB320" s="1"/>
      <c r="AI320" s="5"/>
      <c r="AJ320" s="5"/>
      <c r="AK320" s="5"/>
      <c r="AL320" s="5"/>
      <c r="AM320" s="5"/>
      <c r="AN320" s="5"/>
      <c r="AO320" s="5"/>
      <c r="AP320" s="5"/>
      <c r="AQ320" s="5"/>
      <c r="AR320" s="5"/>
      <c r="AY320" s="1" t="s">
        <v>58</v>
      </c>
      <c r="AZ320" s="2">
        <v>37825</v>
      </c>
      <c r="BB320" s="2">
        <v>38104</v>
      </c>
      <c r="BD320" s="1" t="s">
        <v>176</v>
      </c>
      <c r="BE320" s="1" t="s">
        <v>403</v>
      </c>
      <c r="BF320" s="1" t="s">
        <v>76</v>
      </c>
      <c r="BG320" s="1" t="s">
        <v>709</v>
      </c>
      <c r="BH320" s="1" t="s">
        <v>709</v>
      </c>
      <c r="BI320" s="1" t="s">
        <v>77</v>
      </c>
      <c r="BJ320" s="1" t="s">
        <v>62</v>
      </c>
      <c r="BK320" s="1" t="s">
        <v>710</v>
      </c>
      <c r="BL320" s="1">
        <v>80</v>
      </c>
      <c r="BM320" s="1">
        <v>80</v>
      </c>
      <c r="BN320" s="1" t="s">
        <v>97</v>
      </c>
      <c r="BO320" s="1" t="s">
        <v>98</v>
      </c>
      <c r="BP320" s="1" t="s">
        <v>65</v>
      </c>
      <c r="BQ320" s="2">
        <v>39083</v>
      </c>
      <c r="BR320" s="1">
        <v>0</v>
      </c>
      <c r="BS320" s="1">
        <v>0</v>
      </c>
      <c r="BT320" s="1">
        <v>0</v>
      </c>
      <c r="BU320" s="1">
        <v>0</v>
      </c>
    </row>
    <row r="321" spans="4:73" hidden="1" x14ac:dyDescent="0.25">
      <c r="D321" s="4"/>
      <c r="E321" s="5">
        <f t="shared" si="45"/>
        <v>0</v>
      </c>
      <c r="F321" s="5">
        <f t="shared" si="46"/>
        <v>0</v>
      </c>
      <c r="G321" s="5" t="str">
        <f t="shared" si="47"/>
        <v>Done</v>
      </c>
      <c r="H321" s="6" t="str">
        <f t="shared" si="48"/>
        <v>In Service</v>
      </c>
      <c r="I321" s="1" t="s">
        <v>711</v>
      </c>
      <c r="O321" s="1" t="str">
        <f t="shared" si="49"/>
        <v>ERIS</v>
      </c>
      <c r="Q321" s="1">
        <f t="shared" si="50"/>
        <v>80</v>
      </c>
      <c r="S321" s="1" t="str">
        <f t="shared" si="51"/>
        <v>Wind</v>
      </c>
      <c r="T321" s="1" t="str">
        <f t="shared" si="52"/>
        <v>Fond du Lac County</v>
      </c>
      <c r="U321" s="1" t="str">
        <f t="shared" si="53"/>
        <v>WI</v>
      </c>
      <c r="AA321" s="1"/>
      <c r="AB321" s="1"/>
      <c r="AI321" s="5"/>
      <c r="AJ321" s="5"/>
      <c r="AK321" s="5"/>
      <c r="AL321" s="5"/>
      <c r="AM321" s="5"/>
      <c r="AN321" s="5"/>
      <c r="AO321" s="5"/>
      <c r="AP321" s="5"/>
      <c r="AQ321" s="5"/>
      <c r="AR321" s="5"/>
      <c r="AY321" s="1" t="s">
        <v>58</v>
      </c>
      <c r="AZ321" s="2">
        <v>37825</v>
      </c>
      <c r="BB321" s="2">
        <v>38104</v>
      </c>
      <c r="BD321" s="1" t="s">
        <v>176</v>
      </c>
      <c r="BE321" s="1" t="s">
        <v>403</v>
      </c>
      <c r="BF321" s="1" t="s">
        <v>76</v>
      </c>
      <c r="BI321" s="1" t="s">
        <v>599</v>
      </c>
      <c r="BJ321" s="1" t="s">
        <v>62</v>
      </c>
      <c r="BK321" s="1" t="s">
        <v>710</v>
      </c>
      <c r="BL321" s="1">
        <v>80</v>
      </c>
      <c r="BM321" s="1">
        <v>80</v>
      </c>
      <c r="BN321" s="1" t="s">
        <v>97</v>
      </c>
      <c r="BO321" s="1" t="s">
        <v>98</v>
      </c>
      <c r="BP321" s="1" t="s">
        <v>65</v>
      </c>
      <c r="BQ321" s="2">
        <v>39814</v>
      </c>
      <c r="BR321" s="1">
        <v>0</v>
      </c>
      <c r="BS321" s="1">
        <v>0</v>
      </c>
      <c r="BT321" s="1">
        <v>0</v>
      </c>
      <c r="BU321" s="1">
        <v>0</v>
      </c>
    </row>
    <row r="322" spans="4:73" hidden="1" x14ac:dyDescent="0.25">
      <c r="D322" s="4"/>
      <c r="E322" s="5" t="str">
        <f t="shared" si="45"/>
        <v>G355</v>
      </c>
      <c r="F322" s="5" t="str">
        <f t="shared" si="46"/>
        <v>G355</v>
      </c>
      <c r="G322" s="5" t="str">
        <f t="shared" si="47"/>
        <v>Done</v>
      </c>
      <c r="H322" s="6" t="str">
        <f t="shared" si="48"/>
        <v>In Service</v>
      </c>
      <c r="I322" s="1" t="s">
        <v>712</v>
      </c>
      <c r="O322" s="1" t="str">
        <f t="shared" si="49"/>
        <v>ERIS</v>
      </c>
      <c r="Q322" s="1">
        <f t="shared" si="50"/>
        <v>6</v>
      </c>
      <c r="S322" s="1" t="str">
        <f t="shared" si="51"/>
        <v>Diesel</v>
      </c>
      <c r="T322" s="1" t="str">
        <f t="shared" si="52"/>
        <v>Muscatine County</v>
      </c>
      <c r="U322" s="1" t="str">
        <f t="shared" si="53"/>
        <v>IA</v>
      </c>
      <c r="AA322" s="1"/>
      <c r="AB322" s="1"/>
      <c r="AI322" s="5"/>
      <c r="AJ322" s="5"/>
      <c r="AK322" s="5"/>
      <c r="AL322" s="5"/>
      <c r="AM322" s="5"/>
      <c r="AN322" s="5"/>
      <c r="AO322" s="5"/>
      <c r="AP322" s="5"/>
      <c r="AQ322" s="5"/>
      <c r="AR322" s="5"/>
      <c r="AY322" s="1" t="s">
        <v>58</v>
      </c>
      <c r="AZ322" s="2">
        <v>37799</v>
      </c>
      <c r="BB322" s="2">
        <v>38097</v>
      </c>
      <c r="BD322" s="1" t="s">
        <v>87</v>
      </c>
      <c r="BE322" s="1" t="s">
        <v>713</v>
      </c>
      <c r="BF322" s="1" t="s">
        <v>89</v>
      </c>
      <c r="BG322" s="1" t="s">
        <v>712</v>
      </c>
      <c r="BH322" s="1" t="s">
        <v>712</v>
      </c>
      <c r="BI322" s="1" t="s">
        <v>77</v>
      </c>
      <c r="BJ322" s="1" t="s">
        <v>62</v>
      </c>
      <c r="BK322" s="1" t="s">
        <v>714</v>
      </c>
      <c r="BL322" s="1">
        <v>6</v>
      </c>
      <c r="BM322" s="1">
        <v>6</v>
      </c>
      <c r="BN322" s="1" t="s">
        <v>207</v>
      </c>
      <c r="BO322" s="1" t="s">
        <v>208</v>
      </c>
      <c r="BP322" s="1" t="s">
        <v>65</v>
      </c>
      <c r="BQ322" s="2">
        <v>37743</v>
      </c>
      <c r="BR322" s="1">
        <v>0</v>
      </c>
      <c r="BS322" s="1">
        <v>0</v>
      </c>
      <c r="BT322" s="1">
        <v>0</v>
      </c>
      <c r="BU322" s="1">
        <v>0</v>
      </c>
    </row>
    <row r="323" spans="4:73" hidden="1" x14ac:dyDescent="0.25">
      <c r="D323" s="4"/>
      <c r="E323" s="5">
        <f t="shared" si="45"/>
        <v>0</v>
      </c>
      <c r="F323" s="5">
        <f t="shared" si="46"/>
        <v>0</v>
      </c>
      <c r="G323" s="5" t="str">
        <f t="shared" si="47"/>
        <v>Withdrawn</v>
      </c>
      <c r="H323" s="6" t="str">
        <f t="shared" si="48"/>
        <v>Not Started</v>
      </c>
      <c r="I323" s="1" t="s">
        <v>715</v>
      </c>
      <c r="O323" s="1" t="str">
        <f t="shared" si="49"/>
        <v>ERIS</v>
      </c>
      <c r="Q323" s="1">
        <f t="shared" si="50"/>
        <v>19.5</v>
      </c>
      <c r="S323" s="1" t="str">
        <f t="shared" si="51"/>
        <v>Wind</v>
      </c>
      <c r="T323" s="1" t="str">
        <f t="shared" si="52"/>
        <v>Jackson County</v>
      </c>
      <c r="U323" s="1" t="str">
        <f t="shared" si="53"/>
        <v>MN</v>
      </c>
      <c r="AA323" s="1"/>
      <c r="AB323" s="1"/>
      <c r="AI323" s="5"/>
      <c r="AJ323" s="5"/>
      <c r="AK323" s="5"/>
      <c r="AL323" s="5"/>
      <c r="AM323" s="5"/>
      <c r="AN323" s="5"/>
      <c r="AO323" s="5"/>
      <c r="AP323" s="5"/>
      <c r="AQ323" s="5"/>
      <c r="AR323" s="5"/>
      <c r="AY323" s="1" t="s">
        <v>73</v>
      </c>
      <c r="AZ323" s="2">
        <v>38854</v>
      </c>
      <c r="BA323" s="2">
        <v>38939</v>
      </c>
      <c r="BB323" s="2">
        <v>38939</v>
      </c>
      <c r="BD323" s="1" t="s">
        <v>153</v>
      </c>
      <c r="BE323" s="1" t="s">
        <v>259</v>
      </c>
      <c r="BF323" s="1" t="s">
        <v>93</v>
      </c>
      <c r="BJ323" s="1" t="s">
        <v>62</v>
      </c>
      <c r="BK323" s="1" t="s">
        <v>716</v>
      </c>
      <c r="BL323" s="1">
        <v>19.5</v>
      </c>
      <c r="BM323" s="1">
        <v>19.5</v>
      </c>
      <c r="BN323" s="1" t="s">
        <v>97</v>
      </c>
      <c r="BO323" s="1" t="s">
        <v>98</v>
      </c>
      <c r="BP323" s="1" t="s">
        <v>84</v>
      </c>
      <c r="BQ323" s="2">
        <v>39356</v>
      </c>
      <c r="BR323" s="1">
        <v>0</v>
      </c>
      <c r="BS323" s="1">
        <v>0</v>
      </c>
      <c r="BT323" s="1">
        <v>0</v>
      </c>
      <c r="BU323" s="1">
        <v>0</v>
      </c>
    </row>
    <row r="324" spans="4:73" hidden="1" x14ac:dyDescent="0.25">
      <c r="D324" s="4"/>
      <c r="E324" s="5">
        <f t="shared" si="45"/>
        <v>0</v>
      </c>
      <c r="F324" s="5">
        <f t="shared" si="46"/>
        <v>0</v>
      </c>
      <c r="G324" s="5" t="str">
        <f t="shared" si="47"/>
        <v>Done</v>
      </c>
      <c r="H324" s="6" t="str">
        <f t="shared" si="48"/>
        <v>In Service</v>
      </c>
      <c r="I324" s="1" t="s">
        <v>717</v>
      </c>
      <c r="O324" s="1" t="str">
        <f t="shared" si="49"/>
        <v>ERIS</v>
      </c>
      <c r="Q324" s="1">
        <f t="shared" si="50"/>
        <v>36</v>
      </c>
      <c r="S324" s="1" t="str">
        <f t="shared" si="51"/>
        <v>Wind</v>
      </c>
      <c r="T324" s="1" t="str">
        <f t="shared" si="52"/>
        <v>Faribault County</v>
      </c>
      <c r="U324" s="1" t="str">
        <f t="shared" si="53"/>
        <v>MN</v>
      </c>
      <c r="AA324" s="1"/>
      <c r="AB324" s="1"/>
      <c r="AI324" s="5"/>
      <c r="AJ324" s="5"/>
      <c r="AK324" s="5"/>
      <c r="AL324" s="5"/>
      <c r="AM324" s="5"/>
      <c r="AN324" s="5"/>
      <c r="AO324" s="5"/>
      <c r="AP324" s="5"/>
      <c r="AQ324" s="5"/>
      <c r="AR324" s="5"/>
      <c r="AY324" s="1" t="s">
        <v>58</v>
      </c>
      <c r="AZ324" s="2">
        <v>37894</v>
      </c>
      <c r="BB324" s="2">
        <v>39106</v>
      </c>
      <c r="BC324" s="2">
        <v>41213</v>
      </c>
      <c r="BD324" s="1" t="s">
        <v>87</v>
      </c>
      <c r="BE324" s="1" t="s">
        <v>718</v>
      </c>
      <c r="BF324" s="1" t="s">
        <v>93</v>
      </c>
      <c r="BI324" s="1" t="s">
        <v>77</v>
      </c>
      <c r="BJ324" s="1" t="s">
        <v>62</v>
      </c>
      <c r="BK324" s="1" t="s">
        <v>719</v>
      </c>
      <c r="BL324" s="1">
        <v>36</v>
      </c>
      <c r="BM324" s="1">
        <v>36</v>
      </c>
      <c r="BN324" s="1" t="s">
        <v>97</v>
      </c>
      <c r="BO324" s="1" t="s">
        <v>98</v>
      </c>
      <c r="BP324" s="1" t="s">
        <v>65</v>
      </c>
      <c r="BQ324" s="2">
        <v>37865</v>
      </c>
      <c r="BR324" s="1">
        <v>0</v>
      </c>
      <c r="BS324" s="1">
        <v>0</v>
      </c>
      <c r="BT324" s="1">
        <v>0</v>
      </c>
      <c r="BU324" s="1">
        <v>0</v>
      </c>
    </row>
    <row r="325" spans="4:73" hidden="1" x14ac:dyDescent="0.25">
      <c r="D325" s="4"/>
      <c r="E325" s="5">
        <f t="shared" ref="E325:E388" si="54">BG325</f>
        <v>0</v>
      </c>
      <c r="F325" s="5">
        <f t="shared" ref="F325:F388" si="55">BH325</f>
        <v>0</v>
      </c>
      <c r="G325" s="5" t="str">
        <f t="shared" ref="G325:G388" si="56">AY325</f>
        <v>Withdrawn</v>
      </c>
      <c r="H325" s="6" t="str">
        <f t="shared" ref="H325:H388" si="57">BP325</f>
        <v>Not Started</v>
      </c>
      <c r="I325" s="1" t="s">
        <v>720</v>
      </c>
      <c r="O325" s="1" t="str">
        <f t="shared" ref="O325:O388" si="58">BJ325</f>
        <v>NRIS</v>
      </c>
      <c r="Q325" s="1">
        <f t="shared" ref="Q325:Q388" si="59">BM325</f>
        <v>102</v>
      </c>
      <c r="S325" s="1" t="str">
        <f t="shared" ref="S325:S388" si="60">BN325</f>
        <v>Wind</v>
      </c>
      <c r="T325" s="1" t="str">
        <f t="shared" ref="T325:T388" si="61">BE325</f>
        <v>Allegan County</v>
      </c>
      <c r="U325" s="1" t="str">
        <f t="shared" ref="U325:U388" si="62">BF325</f>
        <v>MI</v>
      </c>
      <c r="AA325" s="1"/>
      <c r="AB325" s="1"/>
      <c r="AI325" s="5"/>
      <c r="AJ325" s="5"/>
      <c r="AK325" s="5"/>
      <c r="AL325" s="5"/>
      <c r="AM325" s="5"/>
      <c r="AN325" s="5"/>
      <c r="AO325" s="5"/>
      <c r="AP325" s="5"/>
      <c r="AQ325" s="5"/>
      <c r="AR325" s="5"/>
      <c r="AY325" s="1" t="s">
        <v>73</v>
      </c>
      <c r="AZ325" s="2">
        <v>38888</v>
      </c>
      <c r="BA325" s="2">
        <v>38947</v>
      </c>
      <c r="BB325" s="2">
        <v>38947</v>
      </c>
      <c r="BD325" s="1" t="s">
        <v>139</v>
      </c>
      <c r="BE325" s="1" t="s">
        <v>721</v>
      </c>
      <c r="BF325" s="1" t="s">
        <v>130</v>
      </c>
      <c r="BJ325" s="1" t="s">
        <v>126</v>
      </c>
      <c r="BK325" s="1" t="s">
        <v>722</v>
      </c>
      <c r="BL325" s="1">
        <v>102</v>
      </c>
      <c r="BM325" s="1">
        <v>102</v>
      </c>
      <c r="BN325" s="1" t="s">
        <v>97</v>
      </c>
      <c r="BO325" s="1" t="s">
        <v>98</v>
      </c>
      <c r="BP325" s="1" t="s">
        <v>84</v>
      </c>
      <c r="BQ325" s="2">
        <v>39448</v>
      </c>
      <c r="BR325" s="1">
        <v>0</v>
      </c>
      <c r="BS325" s="1">
        <v>0</v>
      </c>
      <c r="BT325" s="1">
        <v>0</v>
      </c>
      <c r="BU325" s="1">
        <v>0</v>
      </c>
    </row>
    <row r="326" spans="4:73" hidden="1" x14ac:dyDescent="0.25">
      <c r="D326" s="4"/>
      <c r="E326" s="5" t="str">
        <f t="shared" si="54"/>
        <v>DPP-2016-FEB</v>
      </c>
      <c r="F326" s="5" t="str">
        <f t="shared" si="55"/>
        <v>West</v>
      </c>
      <c r="G326" s="5" t="str">
        <f t="shared" si="56"/>
        <v>Done</v>
      </c>
      <c r="H326" s="6" t="str">
        <f t="shared" si="57"/>
        <v>In Service</v>
      </c>
      <c r="I326" s="1" t="s">
        <v>723</v>
      </c>
      <c r="O326" s="1" t="str">
        <f t="shared" si="58"/>
        <v>NRIS</v>
      </c>
      <c r="Q326" s="1">
        <f t="shared" si="59"/>
        <v>150</v>
      </c>
      <c r="S326" s="1" t="str">
        <f t="shared" si="60"/>
        <v>Wind</v>
      </c>
      <c r="T326" s="1" t="str">
        <f t="shared" si="61"/>
        <v>Dickey County</v>
      </c>
      <c r="U326" s="1" t="str">
        <f t="shared" si="62"/>
        <v>ND</v>
      </c>
      <c r="AA326" s="1"/>
      <c r="AB326" s="1"/>
      <c r="AI326" s="5"/>
      <c r="AJ326" s="5"/>
      <c r="AK326" s="5"/>
      <c r="AL326" s="5"/>
      <c r="AM326" s="5"/>
      <c r="AN326" s="5"/>
      <c r="AO326" s="5"/>
      <c r="AP326" s="5"/>
      <c r="AQ326" s="5"/>
      <c r="AR326" s="5"/>
      <c r="AY326" s="1" t="s">
        <v>58</v>
      </c>
      <c r="AZ326" s="2">
        <v>42324</v>
      </c>
      <c r="BB326" s="2">
        <v>43544</v>
      </c>
      <c r="BC326" s="2">
        <v>42264</v>
      </c>
      <c r="BD326" s="1" t="s">
        <v>192</v>
      </c>
      <c r="BE326" s="1" t="s">
        <v>193</v>
      </c>
      <c r="BF326" s="1" t="s">
        <v>194</v>
      </c>
      <c r="BG326" s="1" t="s">
        <v>724</v>
      </c>
      <c r="BH326" s="1" t="s">
        <v>725</v>
      </c>
      <c r="BI326" s="1" t="s">
        <v>726</v>
      </c>
      <c r="BJ326" s="1" t="s">
        <v>126</v>
      </c>
      <c r="BK326" s="1" t="s">
        <v>727</v>
      </c>
      <c r="BL326" s="1">
        <v>150</v>
      </c>
      <c r="BM326" s="1">
        <v>150</v>
      </c>
      <c r="BN326" s="1" t="s">
        <v>97</v>
      </c>
      <c r="BO326" s="1" t="s">
        <v>98</v>
      </c>
      <c r="BP326" s="1" t="s">
        <v>65</v>
      </c>
      <c r="BQ326" s="2">
        <v>43889</v>
      </c>
      <c r="BR326" s="1">
        <v>150</v>
      </c>
      <c r="BS326" s="1">
        <v>150</v>
      </c>
      <c r="BT326" s="1">
        <v>150</v>
      </c>
      <c r="BU326" s="1">
        <v>150</v>
      </c>
    </row>
    <row r="327" spans="4:73" hidden="1" x14ac:dyDescent="0.25">
      <c r="D327" s="4"/>
      <c r="E327" s="5" t="str">
        <f t="shared" si="54"/>
        <v>G361</v>
      </c>
      <c r="F327" s="5" t="str">
        <f t="shared" si="55"/>
        <v>G361</v>
      </c>
      <c r="G327" s="5" t="str">
        <f t="shared" si="56"/>
        <v>Done</v>
      </c>
      <c r="H327" s="6" t="str">
        <f t="shared" si="57"/>
        <v>In Service</v>
      </c>
      <c r="I327" s="1" t="s">
        <v>728</v>
      </c>
      <c r="O327" s="1" t="str">
        <f t="shared" si="58"/>
        <v>ERIS</v>
      </c>
      <c r="Q327" s="1">
        <f t="shared" si="59"/>
        <v>210</v>
      </c>
      <c r="S327" s="1" t="str">
        <f t="shared" si="60"/>
        <v>Gas</v>
      </c>
      <c r="T327" s="1" t="str">
        <f t="shared" si="61"/>
        <v>Isanti County</v>
      </c>
      <c r="U327" s="1" t="str">
        <f t="shared" si="62"/>
        <v>MN</v>
      </c>
      <c r="AA327" s="1"/>
      <c r="AB327" s="1"/>
      <c r="AI327" s="5"/>
      <c r="AJ327" s="5"/>
      <c r="AK327" s="5"/>
      <c r="AL327" s="5"/>
      <c r="AM327" s="5"/>
      <c r="AN327" s="5"/>
      <c r="AO327" s="5"/>
      <c r="AP327" s="5"/>
      <c r="AQ327" s="5"/>
      <c r="AR327" s="5"/>
      <c r="AY327" s="1" t="s">
        <v>58</v>
      </c>
      <c r="AZ327" s="2">
        <v>37447</v>
      </c>
      <c r="BB327" s="2">
        <v>38728</v>
      </c>
      <c r="BD327" s="1" t="s">
        <v>153</v>
      </c>
      <c r="BE327" s="1" t="s">
        <v>729</v>
      </c>
      <c r="BF327" s="1" t="s">
        <v>93</v>
      </c>
      <c r="BG327" s="1" t="s">
        <v>728</v>
      </c>
      <c r="BH327" s="1" t="s">
        <v>728</v>
      </c>
      <c r="BI327" s="1" t="s">
        <v>77</v>
      </c>
      <c r="BJ327" s="1" t="s">
        <v>62</v>
      </c>
      <c r="BK327" s="1" t="s">
        <v>730</v>
      </c>
      <c r="BL327" s="1">
        <v>210</v>
      </c>
      <c r="BM327" s="1">
        <v>210</v>
      </c>
      <c r="BN327" s="1" t="s">
        <v>64</v>
      </c>
      <c r="BO327" s="1" t="s">
        <v>172</v>
      </c>
      <c r="BP327" s="1" t="s">
        <v>65</v>
      </c>
      <c r="BQ327" s="2">
        <v>38838</v>
      </c>
      <c r="BR327" s="1">
        <v>0</v>
      </c>
      <c r="BS327" s="1">
        <v>0</v>
      </c>
      <c r="BT327" s="1">
        <v>0</v>
      </c>
      <c r="BU327" s="1">
        <v>0</v>
      </c>
    </row>
    <row r="328" spans="4:73" hidden="1" x14ac:dyDescent="0.25">
      <c r="D328" s="4"/>
      <c r="E328" s="5" t="str">
        <f t="shared" si="54"/>
        <v>G362</v>
      </c>
      <c r="F328" s="5" t="str">
        <f t="shared" si="55"/>
        <v>G362</v>
      </c>
      <c r="G328" s="5" t="str">
        <f t="shared" si="56"/>
        <v>Done</v>
      </c>
      <c r="H328" s="6" t="str">
        <f t="shared" si="57"/>
        <v>In Service</v>
      </c>
      <c r="I328" s="1" t="s">
        <v>731</v>
      </c>
      <c r="O328" s="1" t="str">
        <f t="shared" si="58"/>
        <v>NRIS</v>
      </c>
      <c r="Q328" s="1">
        <f t="shared" si="59"/>
        <v>200</v>
      </c>
      <c r="S328" s="1" t="str">
        <f t="shared" si="60"/>
        <v>Wind</v>
      </c>
      <c r="T328" s="1" t="str">
        <f t="shared" si="61"/>
        <v>Mower County</v>
      </c>
      <c r="U328" s="1" t="str">
        <f t="shared" si="62"/>
        <v>MN</v>
      </c>
      <c r="AA328" s="1"/>
      <c r="AB328" s="1"/>
      <c r="AI328" s="5"/>
      <c r="AJ328" s="5"/>
      <c r="AK328" s="5"/>
      <c r="AL328" s="5"/>
      <c r="AM328" s="5"/>
      <c r="AN328" s="5"/>
      <c r="AO328" s="5"/>
      <c r="AP328" s="5"/>
      <c r="AQ328" s="5"/>
      <c r="AR328" s="5"/>
      <c r="AY328" s="1" t="s">
        <v>58</v>
      </c>
      <c r="AZ328" s="2">
        <v>37894</v>
      </c>
      <c r="BB328" s="2">
        <v>39735</v>
      </c>
      <c r="BC328" s="2">
        <v>40817</v>
      </c>
      <c r="BD328" s="1" t="s">
        <v>153</v>
      </c>
      <c r="BE328" s="1" t="s">
        <v>179</v>
      </c>
      <c r="BF328" s="1" t="s">
        <v>93</v>
      </c>
      <c r="BG328" s="1" t="s">
        <v>731</v>
      </c>
      <c r="BH328" s="1" t="s">
        <v>731</v>
      </c>
      <c r="BI328" s="1" t="s">
        <v>77</v>
      </c>
      <c r="BJ328" s="1" t="s">
        <v>126</v>
      </c>
      <c r="BK328" s="1" t="s">
        <v>732</v>
      </c>
      <c r="BL328" s="1">
        <v>200</v>
      </c>
      <c r="BM328" s="1">
        <v>200</v>
      </c>
      <c r="BN328" s="1" t="s">
        <v>97</v>
      </c>
      <c r="BO328" s="1" t="s">
        <v>98</v>
      </c>
      <c r="BP328" s="1" t="s">
        <v>65</v>
      </c>
      <c r="BQ328" s="2">
        <v>41883</v>
      </c>
      <c r="BR328" s="1">
        <v>0</v>
      </c>
      <c r="BS328" s="1">
        <v>0</v>
      </c>
      <c r="BT328" s="1">
        <v>0</v>
      </c>
      <c r="BU328" s="1">
        <v>0</v>
      </c>
    </row>
    <row r="329" spans="4:73" hidden="1" x14ac:dyDescent="0.25">
      <c r="D329" s="4"/>
      <c r="E329" s="5">
        <f t="shared" si="54"/>
        <v>0</v>
      </c>
      <c r="F329" s="5">
        <f t="shared" si="55"/>
        <v>0</v>
      </c>
      <c r="G329" s="5" t="str">
        <f t="shared" si="56"/>
        <v>Withdrawn</v>
      </c>
      <c r="H329" s="6" t="str">
        <f t="shared" si="57"/>
        <v>Not Started</v>
      </c>
      <c r="I329" s="1" t="s">
        <v>733</v>
      </c>
      <c r="O329" s="1" t="str">
        <f t="shared" si="58"/>
        <v>NRIS</v>
      </c>
      <c r="Q329" s="1">
        <f t="shared" si="59"/>
        <v>200</v>
      </c>
      <c r="S329" s="1" t="str">
        <f t="shared" si="60"/>
        <v>Wind</v>
      </c>
      <c r="T329" s="1" t="str">
        <f t="shared" si="61"/>
        <v>Mower County</v>
      </c>
      <c r="U329" s="1" t="str">
        <f t="shared" si="62"/>
        <v>MN</v>
      </c>
      <c r="AA329" s="1"/>
      <c r="AB329" s="1"/>
      <c r="AI329" s="5"/>
      <c r="AJ329" s="5"/>
      <c r="AK329" s="5"/>
      <c r="AL329" s="5"/>
      <c r="AM329" s="5"/>
      <c r="AN329" s="5"/>
      <c r="AO329" s="5"/>
      <c r="AP329" s="5"/>
      <c r="AQ329" s="5"/>
      <c r="AR329" s="5"/>
      <c r="AY329" s="1" t="s">
        <v>73</v>
      </c>
      <c r="AZ329" s="2">
        <v>38939</v>
      </c>
      <c r="BA329" s="2">
        <v>38961</v>
      </c>
      <c r="BB329" s="2">
        <v>38961</v>
      </c>
      <c r="BD329" s="1" t="s">
        <v>91</v>
      </c>
      <c r="BE329" s="1" t="s">
        <v>179</v>
      </c>
      <c r="BF329" s="1" t="s">
        <v>93</v>
      </c>
      <c r="BJ329" s="1" t="s">
        <v>126</v>
      </c>
      <c r="BK329" s="1" t="s">
        <v>734</v>
      </c>
      <c r="BL329" s="1">
        <v>200</v>
      </c>
      <c r="BM329" s="1">
        <v>200</v>
      </c>
      <c r="BN329" s="1" t="s">
        <v>97</v>
      </c>
      <c r="BO329" s="1" t="s">
        <v>98</v>
      </c>
      <c r="BP329" s="1" t="s">
        <v>84</v>
      </c>
      <c r="BQ329" s="2">
        <v>39797</v>
      </c>
      <c r="BR329" s="1">
        <v>0</v>
      </c>
      <c r="BS329" s="1">
        <v>0</v>
      </c>
      <c r="BT329" s="1">
        <v>0</v>
      </c>
      <c r="BU329" s="1">
        <v>0</v>
      </c>
    </row>
    <row r="330" spans="4:73" hidden="1" x14ac:dyDescent="0.25">
      <c r="D330" s="4"/>
      <c r="E330" s="5">
        <f t="shared" si="54"/>
        <v>0</v>
      </c>
      <c r="F330" s="5">
        <f t="shared" si="55"/>
        <v>0</v>
      </c>
      <c r="G330" s="5" t="str">
        <f t="shared" si="56"/>
        <v>Withdrawn</v>
      </c>
      <c r="H330" s="6" t="str">
        <f t="shared" si="57"/>
        <v>Not Started</v>
      </c>
      <c r="I330" s="1" t="s">
        <v>735</v>
      </c>
      <c r="O330" s="1" t="str">
        <f t="shared" si="58"/>
        <v>NRIS</v>
      </c>
      <c r="Q330" s="1">
        <f t="shared" si="59"/>
        <v>70</v>
      </c>
      <c r="S330" s="1" t="str">
        <f t="shared" si="60"/>
        <v>Gas</v>
      </c>
      <c r="T330" s="1" t="str">
        <f t="shared" si="61"/>
        <v>Ford County</v>
      </c>
      <c r="U330" s="1" t="str">
        <f t="shared" si="62"/>
        <v>IL</v>
      </c>
      <c r="AA330" s="1"/>
      <c r="AB330" s="1"/>
      <c r="AI330" s="5"/>
      <c r="AJ330" s="5"/>
      <c r="AK330" s="5"/>
      <c r="AL330" s="5"/>
      <c r="AM330" s="5"/>
      <c r="AN330" s="5"/>
      <c r="AO330" s="5"/>
      <c r="AP330" s="5"/>
      <c r="AQ330" s="5"/>
      <c r="AR330" s="5"/>
      <c r="AY330" s="1" t="s">
        <v>73</v>
      </c>
      <c r="AZ330" s="2">
        <v>38457</v>
      </c>
      <c r="BA330" s="2">
        <v>38967</v>
      </c>
      <c r="BB330" s="2">
        <v>38967</v>
      </c>
      <c r="BD330" s="1" t="s">
        <v>122</v>
      </c>
      <c r="BE330" s="1" t="s">
        <v>736</v>
      </c>
      <c r="BF330" s="1" t="s">
        <v>124</v>
      </c>
      <c r="BI330" s="1" t="s">
        <v>143</v>
      </c>
      <c r="BJ330" s="1" t="s">
        <v>126</v>
      </c>
      <c r="BK330" s="1" t="s">
        <v>737</v>
      </c>
      <c r="BL330" s="1">
        <v>70</v>
      </c>
      <c r="BM330" s="1">
        <v>70</v>
      </c>
      <c r="BN330" s="1" t="s">
        <v>64</v>
      </c>
      <c r="BP330" s="1" t="s">
        <v>84</v>
      </c>
      <c r="BQ330" s="2">
        <v>38534</v>
      </c>
      <c r="BR330" s="1">
        <v>0</v>
      </c>
      <c r="BS330" s="1">
        <v>0</v>
      </c>
      <c r="BT330" s="1">
        <v>0</v>
      </c>
      <c r="BU330" s="1">
        <v>0</v>
      </c>
    </row>
    <row r="331" spans="4:73" hidden="1" x14ac:dyDescent="0.25">
      <c r="D331" s="4"/>
      <c r="E331" s="5" t="str">
        <f t="shared" si="54"/>
        <v>G366</v>
      </c>
      <c r="F331" s="5" t="str">
        <f t="shared" si="55"/>
        <v>G366</v>
      </c>
      <c r="G331" s="5" t="str">
        <f t="shared" si="56"/>
        <v>Done</v>
      </c>
      <c r="H331" s="6" t="str">
        <f t="shared" si="57"/>
        <v>Withdrawn</v>
      </c>
      <c r="I331" s="1" t="s">
        <v>738</v>
      </c>
      <c r="O331" s="1" t="str">
        <f t="shared" si="58"/>
        <v>ERIS</v>
      </c>
      <c r="Q331" s="1">
        <f t="shared" si="59"/>
        <v>80</v>
      </c>
      <c r="S331" s="1" t="str">
        <f t="shared" si="60"/>
        <v>Wind</v>
      </c>
      <c r="T331" s="1" t="str">
        <f t="shared" si="61"/>
        <v>Columbia County</v>
      </c>
      <c r="U331" s="1" t="str">
        <f t="shared" si="62"/>
        <v>WI</v>
      </c>
      <c r="AA331" s="1"/>
      <c r="AB331" s="1"/>
      <c r="AI331" s="5"/>
      <c r="AJ331" s="5"/>
      <c r="AK331" s="5"/>
      <c r="AL331" s="5"/>
      <c r="AM331" s="5"/>
      <c r="AN331" s="5"/>
      <c r="AO331" s="5"/>
      <c r="AP331" s="5"/>
      <c r="AQ331" s="5"/>
      <c r="AR331" s="5"/>
      <c r="AY331" s="1" t="s">
        <v>58</v>
      </c>
      <c r="AZ331" s="2">
        <v>37909</v>
      </c>
      <c r="BB331" s="2">
        <v>38406</v>
      </c>
      <c r="BD331" s="1" t="s">
        <v>74</v>
      </c>
      <c r="BE331" s="1" t="s">
        <v>295</v>
      </c>
      <c r="BF331" s="1" t="s">
        <v>76</v>
      </c>
      <c r="BG331" s="1" t="s">
        <v>738</v>
      </c>
      <c r="BH331" s="1" t="s">
        <v>738</v>
      </c>
      <c r="BI331" s="1" t="s">
        <v>77</v>
      </c>
      <c r="BJ331" s="1" t="s">
        <v>62</v>
      </c>
      <c r="BK331" s="1" t="s">
        <v>739</v>
      </c>
      <c r="BL331" s="1">
        <v>80</v>
      </c>
      <c r="BM331" s="1">
        <v>80</v>
      </c>
      <c r="BN331" s="1" t="s">
        <v>97</v>
      </c>
      <c r="BO331" s="1" t="s">
        <v>98</v>
      </c>
      <c r="BP331" s="1" t="s">
        <v>73</v>
      </c>
      <c r="BQ331" s="2">
        <v>38687</v>
      </c>
      <c r="BR331" s="1">
        <v>0</v>
      </c>
      <c r="BS331" s="1">
        <v>0</v>
      </c>
      <c r="BT331" s="1">
        <v>0</v>
      </c>
      <c r="BU331" s="1">
        <v>0</v>
      </c>
    </row>
    <row r="332" spans="4:73" hidden="1" x14ac:dyDescent="0.25">
      <c r="D332" s="4"/>
      <c r="E332" s="5">
        <f t="shared" si="54"/>
        <v>0</v>
      </c>
      <c r="F332" s="5">
        <f t="shared" si="55"/>
        <v>0</v>
      </c>
      <c r="G332" s="5" t="str">
        <f t="shared" si="56"/>
        <v>Withdrawn</v>
      </c>
      <c r="H332" s="6" t="str">
        <f t="shared" si="57"/>
        <v>Not Started</v>
      </c>
      <c r="I332" s="1" t="s">
        <v>740</v>
      </c>
      <c r="O332" s="1" t="str">
        <f t="shared" si="58"/>
        <v>NRIS</v>
      </c>
      <c r="Q332" s="1">
        <f t="shared" si="59"/>
        <v>1290</v>
      </c>
      <c r="S332" s="1" t="str">
        <f t="shared" si="60"/>
        <v>Coal</v>
      </c>
      <c r="T332" s="1" t="str">
        <f t="shared" si="61"/>
        <v>Switzerland County</v>
      </c>
      <c r="U332" s="1" t="str">
        <f t="shared" si="62"/>
        <v>IN</v>
      </c>
      <c r="AA332" s="1"/>
      <c r="AB332" s="1"/>
      <c r="AI332" s="5"/>
      <c r="AJ332" s="5"/>
      <c r="AK332" s="5"/>
      <c r="AL332" s="5"/>
      <c r="AM332" s="5"/>
      <c r="AN332" s="5"/>
      <c r="AO332" s="5"/>
      <c r="AP332" s="5"/>
      <c r="AQ332" s="5"/>
      <c r="AR332" s="5"/>
      <c r="AY332" s="1" t="s">
        <v>73</v>
      </c>
      <c r="AZ332" s="2">
        <v>38315</v>
      </c>
      <c r="BA332" s="2">
        <v>38980</v>
      </c>
      <c r="BB332" s="2">
        <v>38980</v>
      </c>
      <c r="BD332" s="1" t="s">
        <v>101</v>
      </c>
      <c r="BE332" s="1" t="s">
        <v>217</v>
      </c>
      <c r="BF332" s="1" t="s">
        <v>103</v>
      </c>
      <c r="BI332" s="1" t="s">
        <v>143</v>
      </c>
      <c r="BJ332" s="1" t="s">
        <v>126</v>
      </c>
      <c r="BK332" s="1" t="s">
        <v>741</v>
      </c>
      <c r="BL332" s="1">
        <v>1290</v>
      </c>
      <c r="BM332" s="1">
        <v>1290</v>
      </c>
      <c r="BN332" s="1" t="s">
        <v>83</v>
      </c>
      <c r="BO332" s="1" t="s">
        <v>355</v>
      </c>
      <c r="BP332" s="1" t="s">
        <v>84</v>
      </c>
      <c r="BQ332" s="2">
        <v>38291</v>
      </c>
      <c r="BR332" s="1">
        <v>0</v>
      </c>
      <c r="BS332" s="1">
        <v>0</v>
      </c>
      <c r="BT332" s="1">
        <v>0</v>
      </c>
      <c r="BU332" s="1">
        <v>0</v>
      </c>
    </row>
    <row r="333" spans="4:73" hidden="1" x14ac:dyDescent="0.25">
      <c r="D333" s="4"/>
      <c r="E333" s="5" t="str">
        <f t="shared" si="54"/>
        <v>G368</v>
      </c>
      <c r="F333" s="5" t="str">
        <f t="shared" si="55"/>
        <v>G368</v>
      </c>
      <c r="G333" s="5" t="str">
        <f t="shared" si="56"/>
        <v>Done</v>
      </c>
      <c r="H333" s="6" t="str">
        <f t="shared" si="57"/>
        <v>In Service</v>
      </c>
      <c r="I333" s="1" t="s">
        <v>742</v>
      </c>
      <c r="O333" s="1" t="str">
        <f t="shared" si="58"/>
        <v>NRIS</v>
      </c>
      <c r="Q333" s="1">
        <f t="shared" si="59"/>
        <v>200</v>
      </c>
      <c r="S333" s="1" t="str">
        <f t="shared" si="60"/>
        <v>Wind</v>
      </c>
      <c r="T333" s="1" t="str">
        <f t="shared" si="61"/>
        <v>Dodge County</v>
      </c>
      <c r="U333" s="1" t="str">
        <f t="shared" si="62"/>
        <v>WI</v>
      </c>
      <c r="AA333" s="1"/>
      <c r="AB333" s="1"/>
      <c r="AI333" s="5"/>
      <c r="AJ333" s="5"/>
      <c r="AK333" s="5"/>
      <c r="AL333" s="5"/>
      <c r="AM333" s="5"/>
      <c r="AN333" s="5"/>
      <c r="AO333" s="5"/>
      <c r="AP333" s="5"/>
      <c r="AQ333" s="5"/>
      <c r="AR333" s="5"/>
      <c r="AY333" s="1" t="s">
        <v>58</v>
      </c>
      <c r="AZ333" s="2">
        <v>37909</v>
      </c>
      <c r="BB333" s="2">
        <v>38467</v>
      </c>
      <c r="BC333" s="2">
        <v>39447</v>
      </c>
      <c r="BD333" s="1" t="s">
        <v>176</v>
      </c>
      <c r="BE333" s="1" t="s">
        <v>297</v>
      </c>
      <c r="BF333" s="1" t="s">
        <v>76</v>
      </c>
      <c r="BG333" s="1" t="s">
        <v>742</v>
      </c>
      <c r="BH333" s="1" t="s">
        <v>742</v>
      </c>
      <c r="BI333" s="1" t="s">
        <v>77</v>
      </c>
      <c r="BJ333" s="1" t="s">
        <v>126</v>
      </c>
      <c r="BK333" s="1" t="s">
        <v>743</v>
      </c>
      <c r="BL333" s="1">
        <v>200</v>
      </c>
      <c r="BM333" s="1">
        <v>200</v>
      </c>
      <c r="BN333" s="1" t="s">
        <v>97</v>
      </c>
      <c r="BO333" s="1" t="s">
        <v>98</v>
      </c>
      <c r="BP333" s="1" t="s">
        <v>65</v>
      </c>
      <c r="BQ333" s="2">
        <v>39326</v>
      </c>
      <c r="BR333" s="1">
        <v>0</v>
      </c>
      <c r="BS333" s="1">
        <v>0</v>
      </c>
      <c r="BT333" s="1">
        <v>0</v>
      </c>
      <c r="BU333" s="1">
        <v>0</v>
      </c>
    </row>
    <row r="334" spans="4:73" hidden="1" x14ac:dyDescent="0.25">
      <c r="D334" s="4"/>
      <c r="E334" s="5" t="str">
        <f t="shared" si="54"/>
        <v>G369</v>
      </c>
      <c r="F334" s="5" t="str">
        <f t="shared" si="55"/>
        <v>G369</v>
      </c>
      <c r="G334" s="5" t="str">
        <f t="shared" si="56"/>
        <v>Done</v>
      </c>
      <c r="H334" s="6" t="str">
        <f t="shared" si="57"/>
        <v>In Service</v>
      </c>
      <c r="I334" s="1" t="s">
        <v>744</v>
      </c>
      <c r="O334" s="1" t="str">
        <f t="shared" si="58"/>
        <v>ERIS</v>
      </c>
      <c r="Q334" s="1">
        <f t="shared" si="59"/>
        <v>385</v>
      </c>
      <c r="S334" s="1" t="str">
        <f t="shared" si="60"/>
        <v>Gas</v>
      </c>
      <c r="T334" s="1" t="str">
        <f t="shared" si="61"/>
        <v>Scott County</v>
      </c>
      <c r="U334" s="1" t="str">
        <f t="shared" si="62"/>
        <v>MN</v>
      </c>
      <c r="AA334" s="1"/>
      <c r="AB334" s="1"/>
      <c r="AI334" s="5"/>
      <c r="AJ334" s="5"/>
      <c r="AK334" s="5"/>
      <c r="AL334" s="5"/>
      <c r="AM334" s="5"/>
      <c r="AN334" s="5"/>
      <c r="AO334" s="5"/>
      <c r="AP334" s="5"/>
      <c r="AQ334" s="5"/>
      <c r="AR334" s="5"/>
      <c r="AY334" s="1" t="s">
        <v>58</v>
      </c>
      <c r="AZ334" s="2">
        <v>37911</v>
      </c>
      <c r="BB334" s="2">
        <v>38288</v>
      </c>
      <c r="BD334" s="1" t="s">
        <v>91</v>
      </c>
      <c r="BE334" s="1" t="s">
        <v>265</v>
      </c>
      <c r="BF334" s="1" t="s">
        <v>93</v>
      </c>
      <c r="BG334" s="1" t="s">
        <v>744</v>
      </c>
      <c r="BH334" s="1" t="s">
        <v>744</v>
      </c>
      <c r="BI334" s="1" t="s">
        <v>77</v>
      </c>
      <c r="BJ334" s="1" t="s">
        <v>62</v>
      </c>
      <c r="BK334" s="1" t="s">
        <v>745</v>
      </c>
      <c r="BL334" s="1">
        <v>385</v>
      </c>
      <c r="BM334" s="1">
        <v>385</v>
      </c>
      <c r="BN334" s="1" t="s">
        <v>64</v>
      </c>
      <c r="BO334" s="1" t="s">
        <v>172</v>
      </c>
      <c r="BP334" s="1" t="s">
        <v>65</v>
      </c>
      <c r="BQ334" s="2">
        <v>38869</v>
      </c>
      <c r="BR334" s="1">
        <v>0</v>
      </c>
      <c r="BS334" s="1">
        <v>0</v>
      </c>
      <c r="BT334" s="1">
        <v>0</v>
      </c>
      <c r="BU334" s="1">
        <v>0</v>
      </c>
    </row>
    <row r="335" spans="4:73" hidden="1" x14ac:dyDescent="0.25">
      <c r="D335" s="4"/>
      <c r="E335" s="5" t="str">
        <f t="shared" si="54"/>
        <v>G370</v>
      </c>
      <c r="F335" s="5" t="str">
        <f t="shared" si="55"/>
        <v>G370</v>
      </c>
      <c r="G335" s="5" t="str">
        <f t="shared" si="56"/>
        <v>Done</v>
      </c>
      <c r="H335" s="6" t="str">
        <f t="shared" si="57"/>
        <v>In Service</v>
      </c>
      <c r="I335" s="1" t="s">
        <v>746</v>
      </c>
      <c r="O335" s="1" t="str">
        <f t="shared" si="58"/>
        <v>ERIS</v>
      </c>
      <c r="Q335" s="1">
        <f t="shared" si="59"/>
        <v>205</v>
      </c>
      <c r="S335" s="1" t="str">
        <f t="shared" si="60"/>
        <v>Gas</v>
      </c>
      <c r="T335" s="1" t="str">
        <f t="shared" si="61"/>
        <v>Minnehaha County</v>
      </c>
      <c r="U335" s="1" t="str">
        <f t="shared" si="62"/>
        <v>SD</v>
      </c>
      <c r="AA335" s="1"/>
      <c r="AB335" s="1"/>
      <c r="AI335" s="5"/>
      <c r="AJ335" s="5"/>
      <c r="AK335" s="5"/>
      <c r="AL335" s="5"/>
      <c r="AM335" s="5"/>
      <c r="AN335" s="5"/>
      <c r="AO335" s="5"/>
      <c r="AP335" s="5"/>
      <c r="AQ335" s="5"/>
      <c r="AR335" s="5"/>
      <c r="AY335" s="1" t="s">
        <v>58</v>
      </c>
      <c r="AZ335" s="2">
        <v>37911</v>
      </c>
      <c r="BB335" s="2">
        <v>38363</v>
      </c>
      <c r="BD335" s="1" t="s">
        <v>91</v>
      </c>
      <c r="BE335" s="1" t="s">
        <v>747</v>
      </c>
      <c r="BF335" s="1" t="s">
        <v>205</v>
      </c>
      <c r="BG335" s="1" t="s">
        <v>746</v>
      </c>
      <c r="BH335" s="1" t="s">
        <v>746</v>
      </c>
      <c r="BI335" s="1" t="s">
        <v>77</v>
      </c>
      <c r="BJ335" s="1" t="s">
        <v>62</v>
      </c>
      <c r="BK335" s="1" t="s">
        <v>748</v>
      </c>
      <c r="BL335" s="1">
        <v>205</v>
      </c>
      <c r="BM335" s="1">
        <v>205</v>
      </c>
      <c r="BN335" s="1" t="s">
        <v>64</v>
      </c>
      <c r="BO335" s="1" t="s">
        <v>172</v>
      </c>
      <c r="BP335" s="1" t="s">
        <v>65</v>
      </c>
      <c r="BQ335" s="2">
        <v>39417</v>
      </c>
      <c r="BR335" s="1">
        <v>0</v>
      </c>
      <c r="BS335" s="1">
        <v>0</v>
      </c>
      <c r="BT335" s="1">
        <v>0</v>
      </c>
      <c r="BU335" s="1">
        <v>0</v>
      </c>
    </row>
    <row r="336" spans="4:73" hidden="1" x14ac:dyDescent="0.25">
      <c r="D336" s="4"/>
      <c r="E336" s="5">
        <f t="shared" si="54"/>
        <v>0</v>
      </c>
      <c r="F336" s="5">
        <f t="shared" si="55"/>
        <v>0</v>
      </c>
      <c r="G336" s="5" t="str">
        <f t="shared" si="56"/>
        <v>Withdrawn</v>
      </c>
      <c r="H336" s="6" t="str">
        <f t="shared" si="57"/>
        <v>Not Started</v>
      </c>
      <c r="I336" s="1" t="s">
        <v>749</v>
      </c>
      <c r="O336" s="1" t="str">
        <f t="shared" si="58"/>
        <v>ERIS</v>
      </c>
      <c r="Q336" s="1">
        <f t="shared" si="59"/>
        <v>60</v>
      </c>
      <c r="S336" s="1" t="str">
        <f t="shared" si="60"/>
        <v>Wind</v>
      </c>
      <c r="T336" s="1" t="str">
        <f t="shared" si="61"/>
        <v>Huron County</v>
      </c>
      <c r="U336" s="1" t="str">
        <f t="shared" si="62"/>
        <v>MI</v>
      </c>
      <c r="AA336" s="1"/>
      <c r="AB336" s="1"/>
      <c r="AI336" s="5"/>
      <c r="AJ336" s="5"/>
      <c r="AK336" s="5"/>
      <c r="AL336" s="5"/>
      <c r="AM336" s="5"/>
      <c r="AN336" s="5"/>
      <c r="AO336" s="5"/>
      <c r="AP336" s="5"/>
      <c r="AQ336" s="5"/>
      <c r="AR336" s="5"/>
      <c r="AY336" s="1" t="s">
        <v>73</v>
      </c>
      <c r="AZ336" s="2">
        <v>38660</v>
      </c>
      <c r="BA336" s="2">
        <v>38987</v>
      </c>
      <c r="BB336" s="2">
        <v>38987</v>
      </c>
      <c r="BD336" s="1" t="s">
        <v>139</v>
      </c>
      <c r="BE336" s="1" t="s">
        <v>546</v>
      </c>
      <c r="BF336" s="1" t="s">
        <v>130</v>
      </c>
      <c r="BI336" s="1" t="s">
        <v>536</v>
      </c>
      <c r="BJ336" s="1" t="s">
        <v>62</v>
      </c>
      <c r="BK336" s="1" t="s">
        <v>750</v>
      </c>
      <c r="BL336" s="1">
        <v>60</v>
      </c>
      <c r="BM336" s="1">
        <v>60</v>
      </c>
      <c r="BN336" s="1" t="s">
        <v>97</v>
      </c>
      <c r="BO336" s="1" t="s">
        <v>98</v>
      </c>
      <c r="BP336" s="1" t="s">
        <v>84</v>
      </c>
      <c r="BQ336" s="2">
        <v>39387</v>
      </c>
      <c r="BR336" s="1">
        <v>0</v>
      </c>
      <c r="BS336" s="1">
        <v>0</v>
      </c>
      <c r="BT336" s="1">
        <v>0</v>
      </c>
      <c r="BU336" s="1">
        <v>0</v>
      </c>
    </row>
    <row r="337" spans="4:73" hidden="1" x14ac:dyDescent="0.25">
      <c r="D337" s="4"/>
      <c r="E337" s="5">
        <f t="shared" si="54"/>
        <v>0</v>
      </c>
      <c r="F337" s="5">
        <f t="shared" si="55"/>
        <v>0</v>
      </c>
      <c r="G337" s="5" t="str">
        <f t="shared" si="56"/>
        <v>Withdrawn</v>
      </c>
      <c r="H337" s="6" t="str">
        <f t="shared" si="57"/>
        <v>Not Started</v>
      </c>
      <c r="I337" s="1" t="s">
        <v>751</v>
      </c>
      <c r="O337" s="1" t="str">
        <f t="shared" si="58"/>
        <v>ERIS</v>
      </c>
      <c r="Q337" s="1">
        <f t="shared" si="59"/>
        <v>9.89</v>
      </c>
      <c r="S337" s="1" t="str">
        <f t="shared" si="60"/>
        <v>Wind</v>
      </c>
      <c r="T337" s="1" t="str">
        <f t="shared" si="61"/>
        <v>McLean County</v>
      </c>
      <c r="U337" s="1" t="str">
        <f t="shared" si="62"/>
        <v>IL</v>
      </c>
      <c r="AA337" s="1"/>
      <c r="AB337" s="1"/>
      <c r="AI337" s="5"/>
      <c r="AJ337" s="5"/>
      <c r="AK337" s="5"/>
      <c r="AL337" s="5"/>
      <c r="AM337" s="5"/>
      <c r="AN337" s="5"/>
      <c r="AO337" s="5"/>
      <c r="AP337" s="5"/>
      <c r="AQ337" s="5"/>
      <c r="AR337" s="5"/>
      <c r="AY337" s="1" t="s">
        <v>73</v>
      </c>
      <c r="AZ337" s="2">
        <v>38971</v>
      </c>
      <c r="BA337" s="2">
        <v>38988</v>
      </c>
      <c r="BB337" s="2">
        <v>38988</v>
      </c>
      <c r="BD337" s="1" t="s">
        <v>122</v>
      </c>
      <c r="BE337" s="1" t="s">
        <v>540</v>
      </c>
      <c r="BF337" s="1" t="s">
        <v>124</v>
      </c>
      <c r="BJ337" s="1" t="s">
        <v>62</v>
      </c>
      <c r="BK337" s="1" t="s">
        <v>752</v>
      </c>
      <c r="BL337" s="1">
        <v>9.89</v>
      </c>
      <c r="BM337" s="1">
        <v>9.89</v>
      </c>
      <c r="BN337" s="1" t="s">
        <v>97</v>
      </c>
      <c r="BO337" s="1" t="s">
        <v>98</v>
      </c>
      <c r="BP337" s="1" t="s">
        <v>84</v>
      </c>
      <c r="BQ337" s="2">
        <v>41061</v>
      </c>
      <c r="BR337" s="1">
        <v>0</v>
      </c>
      <c r="BS337" s="1">
        <v>0</v>
      </c>
      <c r="BT337" s="1">
        <v>0</v>
      </c>
      <c r="BU337" s="1">
        <v>0</v>
      </c>
    </row>
    <row r="338" spans="4:73" hidden="1" x14ac:dyDescent="0.25">
      <c r="D338" s="4"/>
      <c r="E338" s="5">
        <f t="shared" si="54"/>
        <v>0</v>
      </c>
      <c r="F338" s="5">
        <f t="shared" si="55"/>
        <v>0</v>
      </c>
      <c r="G338" s="5" t="str">
        <f t="shared" si="56"/>
        <v>Withdrawn</v>
      </c>
      <c r="H338" s="6" t="str">
        <f t="shared" si="57"/>
        <v>Not Started</v>
      </c>
      <c r="I338" s="1" t="s">
        <v>753</v>
      </c>
      <c r="O338" s="1" t="str">
        <f t="shared" si="58"/>
        <v>NRIS</v>
      </c>
      <c r="Q338" s="1">
        <f t="shared" si="59"/>
        <v>100</v>
      </c>
      <c r="S338" s="1" t="str">
        <f t="shared" si="60"/>
        <v>Wind</v>
      </c>
      <c r="T338" s="1" t="str">
        <f t="shared" si="61"/>
        <v>Iroquois County</v>
      </c>
      <c r="U338" s="1" t="str">
        <f t="shared" si="62"/>
        <v>IL</v>
      </c>
      <c r="AA338" s="1"/>
      <c r="AB338" s="1"/>
      <c r="AI338" s="5"/>
      <c r="AJ338" s="5"/>
      <c r="AK338" s="5"/>
      <c r="AL338" s="5"/>
      <c r="AM338" s="5"/>
      <c r="AN338" s="5"/>
      <c r="AO338" s="5"/>
      <c r="AP338" s="5"/>
      <c r="AQ338" s="5"/>
      <c r="AR338" s="5"/>
      <c r="AY338" s="1" t="s">
        <v>73</v>
      </c>
      <c r="AZ338" s="2">
        <v>38556</v>
      </c>
      <c r="BA338" s="2">
        <v>38989</v>
      </c>
      <c r="BB338" s="2">
        <v>38989</v>
      </c>
      <c r="BD338" s="1" t="s">
        <v>122</v>
      </c>
      <c r="BE338" s="1" t="s">
        <v>754</v>
      </c>
      <c r="BF338" s="1" t="s">
        <v>124</v>
      </c>
      <c r="BI338" s="1" t="s">
        <v>536</v>
      </c>
      <c r="BJ338" s="1" t="s">
        <v>126</v>
      </c>
      <c r="BK338" s="1" t="s">
        <v>755</v>
      </c>
      <c r="BL338" s="1">
        <v>100</v>
      </c>
      <c r="BM338" s="1">
        <v>100</v>
      </c>
      <c r="BN338" s="1" t="s">
        <v>97</v>
      </c>
      <c r="BO338" s="1" t="s">
        <v>98</v>
      </c>
      <c r="BP338" s="1" t="s">
        <v>84</v>
      </c>
      <c r="BQ338" s="2">
        <v>38991</v>
      </c>
      <c r="BR338" s="1">
        <v>0</v>
      </c>
      <c r="BS338" s="1">
        <v>0</v>
      </c>
      <c r="BT338" s="1">
        <v>0</v>
      </c>
      <c r="BU338" s="1">
        <v>0</v>
      </c>
    </row>
    <row r="339" spans="4:73" hidden="1" x14ac:dyDescent="0.25">
      <c r="D339" s="4"/>
      <c r="E339" s="5" t="str">
        <f t="shared" si="54"/>
        <v>G374</v>
      </c>
      <c r="F339" s="5" t="str">
        <f t="shared" si="55"/>
        <v>G374</v>
      </c>
      <c r="G339" s="5" t="str">
        <f t="shared" si="56"/>
        <v>Done</v>
      </c>
      <c r="H339" s="6" t="str">
        <f t="shared" si="57"/>
        <v>In Service</v>
      </c>
      <c r="I339" s="1" t="s">
        <v>756</v>
      </c>
      <c r="O339" s="1" t="str">
        <f t="shared" si="58"/>
        <v>NRIS</v>
      </c>
      <c r="Q339" s="1">
        <f t="shared" si="59"/>
        <v>6</v>
      </c>
      <c r="S339" s="1" t="str">
        <f t="shared" si="60"/>
        <v>Wind</v>
      </c>
      <c r="T339" s="1" t="str">
        <f t="shared" si="61"/>
        <v>Nobles County</v>
      </c>
      <c r="U339" s="1" t="str">
        <f t="shared" si="62"/>
        <v>MN</v>
      </c>
      <c r="AA339" s="1"/>
      <c r="AB339" s="1"/>
      <c r="AI339" s="5"/>
      <c r="AJ339" s="5"/>
      <c r="AK339" s="5"/>
      <c r="AL339" s="5"/>
      <c r="AM339" s="5"/>
      <c r="AN339" s="5"/>
      <c r="AO339" s="5"/>
      <c r="AP339" s="5"/>
      <c r="AQ339" s="5"/>
      <c r="AR339" s="5"/>
      <c r="AY339" s="1" t="s">
        <v>58</v>
      </c>
      <c r="AZ339" s="2">
        <v>37938</v>
      </c>
      <c r="BB339" s="2">
        <v>38499</v>
      </c>
      <c r="BC339" s="2">
        <v>38814</v>
      </c>
      <c r="BD339" s="1" t="s">
        <v>153</v>
      </c>
      <c r="BE339" s="1" t="s">
        <v>347</v>
      </c>
      <c r="BF339" s="1" t="s">
        <v>93</v>
      </c>
      <c r="BG339" s="1" t="s">
        <v>756</v>
      </c>
      <c r="BH339" s="1" t="s">
        <v>756</v>
      </c>
      <c r="BI339" s="1" t="s">
        <v>77</v>
      </c>
      <c r="BJ339" s="1" t="s">
        <v>126</v>
      </c>
      <c r="BK339" s="1" t="s">
        <v>757</v>
      </c>
      <c r="BL339" s="1">
        <v>6</v>
      </c>
      <c r="BM339" s="1">
        <v>6</v>
      </c>
      <c r="BN339" s="1" t="s">
        <v>97</v>
      </c>
      <c r="BO339" s="1" t="s">
        <v>98</v>
      </c>
      <c r="BP339" s="1" t="s">
        <v>65</v>
      </c>
      <c r="BQ339" s="2">
        <v>38473</v>
      </c>
      <c r="BR339" s="1">
        <v>0</v>
      </c>
      <c r="BS339" s="1">
        <v>0</v>
      </c>
      <c r="BT339" s="1">
        <v>0</v>
      </c>
      <c r="BU339" s="1">
        <v>0</v>
      </c>
    </row>
    <row r="340" spans="4:73" hidden="1" x14ac:dyDescent="0.25">
      <c r="D340" s="4"/>
      <c r="E340" s="5" t="str">
        <f t="shared" si="54"/>
        <v>G375</v>
      </c>
      <c r="F340" s="5" t="str">
        <f t="shared" si="55"/>
        <v>G375</v>
      </c>
      <c r="G340" s="5" t="str">
        <f t="shared" si="56"/>
        <v>Done</v>
      </c>
      <c r="H340" s="6" t="str">
        <f t="shared" si="57"/>
        <v>In Service</v>
      </c>
      <c r="I340" s="1" t="s">
        <v>758</v>
      </c>
      <c r="O340" s="1" t="str">
        <f t="shared" si="58"/>
        <v>NRIS</v>
      </c>
      <c r="Q340" s="1">
        <f t="shared" si="59"/>
        <v>20</v>
      </c>
      <c r="S340" s="1" t="str">
        <f t="shared" si="60"/>
        <v>Wind</v>
      </c>
      <c r="T340" s="1" t="str">
        <f t="shared" si="61"/>
        <v>Cottonwood County</v>
      </c>
      <c r="U340" s="1" t="str">
        <f t="shared" si="62"/>
        <v>MN</v>
      </c>
      <c r="AA340" s="1"/>
      <c r="AB340" s="1"/>
      <c r="AI340" s="5"/>
      <c r="AJ340" s="5"/>
      <c r="AK340" s="5"/>
      <c r="AL340" s="5"/>
      <c r="AM340" s="5"/>
      <c r="AN340" s="5"/>
      <c r="AO340" s="5"/>
      <c r="AP340" s="5"/>
      <c r="AQ340" s="5"/>
      <c r="AR340" s="5"/>
      <c r="AY340" s="1" t="s">
        <v>58</v>
      </c>
      <c r="AZ340" s="2">
        <v>37935</v>
      </c>
      <c r="BB340" s="2">
        <v>38569</v>
      </c>
      <c r="BD340" s="1" t="s">
        <v>87</v>
      </c>
      <c r="BE340" s="1" t="s">
        <v>632</v>
      </c>
      <c r="BF340" s="1" t="s">
        <v>93</v>
      </c>
      <c r="BG340" s="1" t="s">
        <v>758</v>
      </c>
      <c r="BH340" s="1" t="s">
        <v>758</v>
      </c>
      <c r="BI340" s="1" t="s">
        <v>77</v>
      </c>
      <c r="BJ340" s="1" t="s">
        <v>126</v>
      </c>
      <c r="BK340" s="1" t="s">
        <v>759</v>
      </c>
      <c r="BL340" s="1">
        <v>20</v>
      </c>
      <c r="BM340" s="1">
        <v>20</v>
      </c>
      <c r="BN340" s="1" t="s">
        <v>97</v>
      </c>
      <c r="BO340" s="1" t="s">
        <v>98</v>
      </c>
      <c r="BP340" s="1" t="s">
        <v>65</v>
      </c>
      <c r="BQ340" s="2">
        <v>38473</v>
      </c>
      <c r="BR340" s="1">
        <v>0</v>
      </c>
      <c r="BS340" s="1">
        <v>0</v>
      </c>
      <c r="BT340" s="1">
        <v>0</v>
      </c>
      <c r="BU340" s="1">
        <v>0</v>
      </c>
    </row>
    <row r="341" spans="4:73" hidden="1" x14ac:dyDescent="0.25">
      <c r="D341" s="4"/>
      <c r="E341" s="5" t="str">
        <f t="shared" si="54"/>
        <v>G376</v>
      </c>
      <c r="F341" s="5" t="str">
        <f t="shared" si="55"/>
        <v>G376</v>
      </c>
      <c r="G341" s="5" t="str">
        <f t="shared" si="56"/>
        <v>Done</v>
      </c>
      <c r="H341" s="6" t="str">
        <f t="shared" si="57"/>
        <v>Withdrawn</v>
      </c>
      <c r="I341" s="1" t="s">
        <v>760</v>
      </c>
      <c r="O341" s="1" t="str">
        <f t="shared" si="58"/>
        <v>ERIS</v>
      </c>
      <c r="Q341" s="1">
        <f t="shared" si="59"/>
        <v>160</v>
      </c>
      <c r="S341" s="1" t="str">
        <f t="shared" si="60"/>
        <v>Wind</v>
      </c>
      <c r="T341" s="1" t="str">
        <f t="shared" si="61"/>
        <v>Green Lake County</v>
      </c>
      <c r="U341" s="1" t="str">
        <f t="shared" si="62"/>
        <v>WI</v>
      </c>
      <c r="AA341" s="1"/>
      <c r="AB341" s="1"/>
      <c r="AI341" s="5"/>
      <c r="AJ341" s="5"/>
      <c r="AK341" s="5"/>
      <c r="AL341" s="5"/>
      <c r="AM341" s="5"/>
      <c r="AN341" s="5"/>
      <c r="AO341" s="5"/>
      <c r="AP341" s="5"/>
      <c r="AQ341" s="5"/>
      <c r="AR341" s="5"/>
      <c r="AY341" s="1" t="s">
        <v>58</v>
      </c>
      <c r="AZ341" s="2">
        <v>37935</v>
      </c>
      <c r="BB341" s="2">
        <v>38793</v>
      </c>
      <c r="BD341" s="1" t="s">
        <v>74</v>
      </c>
      <c r="BE341" s="1" t="s">
        <v>293</v>
      </c>
      <c r="BF341" s="1" t="s">
        <v>76</v>
      </c>
      <c r="BG341" s="1" t="s">
        <v>760</v>
      </c>
      <c r="BH341" s="1" t="s">
        <v>760</v>
      </c>
      <c r="BI341" s="1" t="s">
        <v>77</v>
      </c>
      <c r="BJ341" s="1" t="s">
        <v>62</v>
      </c>
      <c r="BK341" s="1" t="s">
        <v>761</v>
      </c>
      <c r="BL341" s="1">
        <v>160</v>
      </c>
      <c r="BM341" s="1">
        <v>160</v>
      </c>
      <c r="BN341" s="1" t="s">
        <v>97</v>
      </c>
      <c r="BO341" s="1" t="s">
        <v>98</v>
      </c>
      <c r="BP341" s="1" t="s">
        <v>73</v>
      </c>
      <c r="BQ341" s="2">
        <v>38814</v>
      </c>
      <c r="BR341" s="1">
        <v>0</v>
      </c>
      <c r="BS341" s="1">
        <v>0</v>
      </c>
      <c r="BT341" s="1">
        <v>0</v>
      </c>
      <c r="BU341" s="1">
        <v>0</v>
      </c>
    </row>
    <row r="342" spans="4:73" hidden="1" x14ac:dyDescent="0.25">
      <c r="D342" s="4"/>
      <c r="E342" s="5">
        <f t="shared" si="54"/>
        <v>0</v>
      </c>
      <c r="F342" s="5">
        <f t="shared" si="55"/>
        <v>0</v>
      </c>
      <c r="G342" s="5" t="str">
        <f t="shared" si="56"/>
        <v>Withdrawn</v>
      </c>
      <c r="H342" s="6" t="str">
        <f t="shared" si="57"/>
        <v>Not Started</v>
      </c>
      <c r="I342" s="1" t="s">
        <v>762</v>
      </c>
      <c r="O342" s="1" t="str">
        <f t="shared" si="58"/>
        <v>NRIS</v>
      </c>
      <c r="Q342" s="1">
        <f t="shared" si="59"/>
        <v>200</v>
      </c>
      <c r="S342" s="1" t="str">
        <f t="shared" si="60"/>
        <v>Wind</v>
      </c>
      <c r="T342" s="1" t="str">
        <f t="shared" si="61"/>
        <v>Montgomery County</v>
      </c>
      <c r="U342" s="1" t="str">
        <f t="shared" si="62"/>
        <v>IN</v>
      </c>
      <c r="AA342" s="1"/>
      <c r="AB342" s="1"/>
      <c r="AI342" s="5"/>
      <c r="AJ342" s="5"/>
      <c r="AK342" s="5"/>
      <c r="AL342" s="5"/>
      <c r="AM342" s="5"/>
      <c r="AN342" s="5"/>
      <c r="AO342" s="5"/>
      <c r="AP342" s="5"/>
      <c r="AQ342" s="5"/>
      <c r="AR342" s="5"/>
      <c r="AY342" s="1" t="s">
        <v>73</v>
      </c>
      <c r="AZ342" s="2">
        <v>38776</v>
      </c>
      <c r="BA342" s="2">
        <v>38989</v>
      </c>
      <c r="BB342" s="2">
        <v>38989</v>
      </c>
      <c r="BD342" s="1" t="s">
        <v>101</v>
      </c>
      <c r="BE342" s="1" t="s">
        <v>763</v>
      </c>
      <c r="BF342" s="1" t="s">
        <v>103</v>
      </c>
      <c r="BI342" s="1" t="s">
        <v>536</v>
      </c>
      <c r="BJ342" s="1" t="s">
        <v>126</v>
      </c>
      <c r="BK342" s="1" t="s">
        <v>764</v>
      </c>
      <c r="BL342" s="1">
        <v>200</v>
      </c>
      <c r="BM342" s="1">
        <v>200</v>
      </c>
      <c r="BN342" s="1" t="s">
        <v>97</v>
      </c>
      <c r="BO342" s="1" t="s">
        <v>98</v>
      </c>
      <c r="BP342" s="1" t="s">
        <v>84</v>
      </c>
      <c r="BQ342" s="2">
        <v>39813</v>
      </c>
      <c r="BR342" s="1">
        <v>0</v>
      </c>
      <c r="BS342" s="1">
        <v>0</v>
      </c>
      <c r="BT342" s="1">
        <v>0</v>
      </c>
      <c r="BU342" s="1">
        <v>0</v>
      </c>
    </row>
    <row r="343" spans="4:73" hidden="1" x14ac:dyDescent="0.25">
      <c r="D343" s="4"/>
      <c r="E343" s="5">
        <f t="shared" si="54"/>
        <v>0</v>
      </c>
      <c r="F343" s="5">
        <f t="shared" si="55"/>
        <v>0</v>
      </c>
      <c r="G343" s="5" t="str">
        <f t="shared" si="56"/>
        <v>Withdrawn</v>
      </c>
      <c r="H343" s="6" t="str">
        <f t="shared" si="57"/>
        <v>Not Started</v>
      </c>
      <c r="I343" s="1" t="s">
        <v>765</v>
      </c>
      <c r="O343" s="1" t="str">
        <f t="shared" si="58"/>
        <v>ERIS</v>
      </c>
      <c r="Q343" s="1">
        <f t="shared" si="59"/>
        <v>6.3</v>
      </c>
      <c r="S343" s="1" t="str">
        <f t="shared" si="60"/>
        <v>Wind</v>
      </c>
      <c r="T343" s="1" t="str">
        <f t="shared" si="61"/>
        <v>Lincoln County</v>
      </c>
      <c r="U343" s="1" t="str">
        <f t="shared" si="62"/>
        <v>MN</v>
      </c>
      <c r="AA343" s="1"/>
      <c r="AB343" s="1"/>
      <c r="AI343" s="5"/>
      <c r="AJ343" s="5"/>
      <c r="AK343" s="5"/>
      <c r="AL343" s="5"/>
      <c r="AM343" s="5"/>
      <c r="AN343" s="5"/>
      <c r="AO343" s="5"/>
      <c r="AP343" s="5"/>
      <c r="AQ343" s="5"/>
      <c r="AR343" s="5"/>
      <c r="AY343" s="1" t="s">
        <v>73</v>
      </c>
      <c r="AZ343" s="2">
        <v>38766</v>
      </c>
      <c r="BA343" s="2">
        <v>39021</v>
      </c>
      <c r="BB343" s="2">
        <v>39021</v>
      </c>
      <c r="BD343" s="1" t="s">
        <v>91</v>
      </c>
      <c r="BE343" s="1" t="s">
        <v>92</v>
      </c>
      <c r="BF343" s="1" t="s">
        <v>93</v>
      </c>
      <c r="BJ343" s="1" t="s">
        <v>62</v>
      </c>
      <c r="BK343" s="1" t="s">
        <v>766</v>
      </c>
      <c r="BL343" s="1">
        <v>6.3</v>
      </c>
      <c r="BM343" s="1">
        <v>6.3</v>
      </c>
      <c r="BN343" s="1" t="s">
        <v>97</v>
      </c>
      <c r="BO343" s="1" t="s">
        <v>98</v>
      </c>
      <c r="BP343" s="1" t="s">
        <v>84</v>
      </c>
      <c r="BQ343" s="2">
        <v>40148</v>
      </c>
      <c r="BR343" s="1">
        <v>0</v>
      </c>
      <c r="BS343" s="1">
        <v>0</v>
      </c>
      <c r="BT343" s="1">
        <v>0</v>
      </c>
      <c r="BU343" s="1">
        <v>0</v>
      </c>
    </row>
    <row r="344" spans="4:73" hidden="1" x14ac:dyDescent="0.25">
      <c r="D344" s="4"/>
      <c r="E344" s="5">
        <f t="shared" si="54"/>
        <v>0</v>
      </c>
      <c r="F344" s="5">
        <f t="shared" si="55"/>
        <v>0</v>
      </c>
      <c r="G344" s="5" t="str">
        <f t="shared" si="56"/>
        <v>Withdrawn</v>
      </c>
      <c r="H344" s="6" t="str">
        <f t="shared" si="57"/>
        <v>Not Started</v>
      </c>
      <c r="I344" s="1" t="s">
        <v>767</v>
      </c>
      <c r="O344" s="1" t="str">
        <f t="shared" si="58"/>
        <v>NRIS</v>
      </c>
      <c r="Q344" s="1">
        <f t="shared" si="59"/>
        <v>99</v>
      </c>
      <c r="S344" s="1" t="str">
        <f t="shared" si="60"/>
        <v>Wind</v>
      </c>
      <c r="T344" s="1" t="str">
        <f t="shared" si="61"/>
        <v>Dane County</v>
      </c>
      <c r="U344" s="1" t="str">
        <f t="shared" si="62"/>
        <v>WI</v>
      </c>
      <c r="AA344" s="1"/>
      <c r="AB344" s="1"/>
      <c r="AI344" s="5"/>
      <c r="AJ344" s="5"/>
      <c r="AK344" s="5"/>
      <c r="AL344" s="5"/>
      <c r="AM344" s="5"/>
      <c r="AN344" s="5"/>
      <c r="AO344" s="5"/>
      <c r="AP344" s="5"/>
      <c r="AQ344" s="5"/>
      <c r="AR344" s="5"/>
      <c r="AY344" s="1" t="s">
        <v>73</v>
      </c>
      <c r="AZ344" s="2">
        <v>38968</v>
      </c>
      <c r="BA344" s="2">
        <v>39038</v>
      </c>
      <c r="BB344" s="2">
        <v>39038</v>
      </c>
      <c r="BD344" s="1" t="s">
        <v>74</v>
      </c>
      <c r="BE344" s="1" t="s">
        <v>276</v>
      </c>
      <c r="BF344" s="1" t="s">
        <v>76</v>
      </c>
      <c r="BI344" s="1" t="s">
        <v>536</v>
      </c>
      <c r="BJ344" s="1" t="s">
        <v>126</v>
      </c>
      <c r="BK344" s="1" t="s">
        <v>768</v>
      </c>
      <c r="BL344" s="1">
        <v>99</v>
      </c>
      <c r="BM344" s="1">
        <v>99</v>
      </c>
      <c r="BN344" s="1" t="s">
        <v>97</v>
      </c>
      <c r="BO344" s="1" t="s">
        <v>98</v>
      </c>
      <c r="BP344" s="1" t="s">
        <v>84</v>
      </c>
      <c r="BQ344" s="2">
        <v>40299</v>
      </c>
      <c r="BR344" s="1">
        <v>0</v>
      </c>
      <c r="BS344" s="1">
        <v>0</v>
      </c>
      <c r="BT344" s="1">
        <v>0</v>
      </c>
      <c r="BU344" s="1">
        <v>0</v>
      </c>
    </row>
    <row r="345" spans="4:73" hidden="1" x14ac:dyDescent="0.25">
      <c r="D345" s="4"/>
      <c r="E345" s="5" t="str">
        <f t="shared" si="54"/>
        <v>G380</v>
      </c>
      <c r="F345" s="5" t="str">
        <f t="shared" si="55"/>
        <v>G380</v>
      </c>
      <c r="G345" s="5" t="str">
        <f t="shared" si="56"/>
        <v>Done</v>
      </c>
      <c r="H345" s="6" t="str">
        <f t="shared" si="57"/>
        <v>In Service</v>
      </c>
      <c r="I345" s="1" t="s">
        <v>769</v>
      </c>
      <c r="O345" s="1" t="str">
        <f t="shared" si="58"/>
        <v>ERIS</v>
      </c>
      <c r="Q345" s="1">
        <f t="shared" si="59"/>
        <v>150</v>
      </c>
      <c r="S345" s="1" t="str">
        <f t="shared" si="60"/>
        <v>Wind</v>
      </c>
      <c r="T345" s="1" t="str">
        <f t="shared" si="61"/>
        <v>Pierce County</v>
      </c>
      <c r="U345" s="1" t="str">
        <f t="shared" si="62"/>
        <v>ND</v>
      </c>
      <c r="AA345" s="1"/>
      <c r="AB345" s="1"/>
      <c r="AI345" s="5"/>
      <c r="AJ345" s="5"/>
      <c r="AK345" s="5"/>
      <c r="AL345" s="5"/>
      <c r="AM345" s="5"/>
      <c r="AN345" s="5"/>
      <c r="AO345" s="5"/>
      <c r="AP345" s="5"/>
      <c r="AQ345" s="5"/>
      <c r="AR345" s="5"/>
      <c r="AY345" s="1" t="s">
        <v>58</v>
      </c>
      <c r="AZ345" s="2">
        <v>37946</v>
      </c>
      <c r="BB345" s="2">
        <v>38818</v>
      </c>
      <c r="BD345" s="1" t="s">
        <v>203</v>
      </c>
      <c r="BE345" s="1" t="s">
        <v>770</v>
      </c>
      <c r="BF345" s="1" t="s">
        <v>194</v>
      </c>
      <c r="BG345" s="1" t="s">
        <v>769</v>
      </c>
      <c r="BH345" s="1" t="s">
        <v>769</v>
      </c>
      <c r="BI345" s="1" t="s">
        <v>77</v>
      </c>
      <c r="BJ345" s="1" t="s">
        <v>62</v>
      </c>
      <c r="BK345" s="1" t="s">
        <v>771</v>
      </c>
      <c r="BL345" s="1">
        <v>150</v>
      </c>
      <c r="BM345" s="1">
        <v>150</v>
      </c>
      <c r="BN345" s="1" t="s">
        <v>97</v>
      </c>
      <c r="BO345" s="1" t="s">
        <v>98</v>
      </c>
      <c r="BP345" s="1" t="s">
        <v>65</v>
      </c>
      <c r="BQ345" s="2">
        <v>38687</v>
      </c>
      <c r="BR345" s="1">
        <v>0</v>
      </c>
      <c r="BS345" s="1">
        <v>0</v>
      </c>
      <c r="BT345" s="1">
        <v>0</v>
      </c>
      <c r="BU345" s="1">
        <v>0</v>
      </c>
    </row>
    <row r="346" spans="4:73" hidden="1" x14ac:dyDescent="0.25">
      <c r="D346" s="4"/>
      <c r="E346" s="5" t="str">
        <f t="shared" si="54"/>
        <v>G382</v>
      </c>
      <c r="F346" s="5" t="str">
        <f t="shared" si="55"/>
        <v>G382</v>
      </c>
      <c r="G346" s="5" t="str">
        <f t="shared" si="56"/>
        <v>Done</v>
      </c>
      <c r="H346" s="6" t="str">
        <f t="shared" si="57"/>
        <v>In Service</v>
      </c>
      <c r="I346" s="1" t="s">
        <v>772</v>
      </c>
      <c r="O346" s="1" t="str">
        <f t="shared" si="58"/>
        <v>NRIS</v>
      </c>
      <c r="Q346" s="1">
        <f t="shared" si="59"/>
        <v>8</v>
      </c>
      <c r="S346" s="1" t="str">
        <f t="shared" si="60"/>
        <v>Wind</v>
      </c>
      <c r="T346" s="1" t="str">
        <f t="shared" si="61"/>
        <v>Pipestone County</v>
      </c>
      <c r="U346" s="1" t="str">
        <f t="shared" si="62"/>
        <v>MN</v>
      </c>
      <c r="AA346" s="1"/>
      <c r="AB346" s="1"/>
      <c r="AI346" s="5"/>
      <c r="AJ346" s="5"/>
      <c r="AK346" s="5"/>
      <c r="AL346" s="5"/>
      <c r="AM346" s="5"/>
      <c r="AN346" s="5"/>
      <c r="AO346" s="5"/>
      <c r="AP346" s="5"/>
      <c r="AQ346" s="5"/>
      <c r="AR346" s="5"/>
      <c r="AY346" s="1" t="s">
        <v>58</v>
      </c>
      <c r="AZ346" s="2">
        <v>37951</v>
      </c>
      <c r="BB346" s="2">
        <v>38436</v>
      </c>
      <c r="BD346" s="1" t="s">
        <v>91</v>
      </c>
      <c r="BE346" s="1" t="s">
        <v>169</v>
      </c>
      <c r="BF346" s="1" t="s">
        <v>93</v>
      </c>
      <c r="BG346" s="1" t="s">
        <v>772</v>
      </c>
      <c r="BH346" s="1" t="s">
        <v>772</v>
      </c>
      <c r="BI346" s="1" t="s">
        <v>77</v>
      </c>
      <c r="BJ346" s="1" t="s">
        <v>126</v>
      </c>
      <c r="BK346" s="1" t="s">
        <v>773</v>
      </c>
      <c r="BL346" s="1">
        <v>8</v>
      </c>
      <c r="BM346" s="1">
        <v>8</v>
      </c>
      <c r="BN346" s="1" t="s">
        <v>97</v>
      </c>
      <c r="BO346" s="1" t="s">
        <v>98</v>
      </c>
      <c r="BP346" s="1" t="s">
        <v>65</v>
      </c>
      <c r="BQ346" s="2">
        <v>39416</v>
      </c>
      <c r="BR346" s="1">
        <v>0</v>
      </c>
      <c r="BS346" s="1">
        <v>0</v>
      </c>
      <c r="BT346" s="1">
        <v>0</v>
      </c>
      <c r="BU346" s="1">
        <v>0</v>
      </c>
    </row>
    <row r="347" spans="4:73" hidden="1" x14ac:dyDescent="0.25">
      <c r="D347" s="4"/>
      <c r="E347" s="5" t="str">
        <f t="shared" si="54"/>
        <v>G383</v>
      </c>
      <c r="F347" s="5" t="str">
        <f t="shared" si="55"/>
        <v>G383</v>
      </c>
      <c r="G347" s="5" t="str">
        <f t="shared" si="56"/>
        <v>Done</v>
      </c>
      <c r="H347" s="6" t="str">
        <f t="shared" si="57"/>
        <v>In Service</v>
      </c>
      <c r="I347" s="1" t="s">
        <v>774</v>
      </c>
      <c r="O347" s="1" t="str">
        <f t="shared" si="58"/>
        <v>ERIS</v>
      </c>
      <c r="Q347" s="1">
        <f t="shared" si="59"/>
        <v>5</v>
      </c>
      <c r="S347" s="1" t="str">
        <f t="shared" si="60"/>
        <v>Nuclear</v>
      </c>
      <c r="T347" s="1" t="str">
        <f t="shared" si="61"/>
        <v>Kewaunee County</v>
      </c>
      <c r="U347" s="1" t="str">
        <f t="shared" si="62"/>
        <v>WI</v>
      </c>
      <c r="AA347" s="1"/>
      <c r="AB347" s="1"/>
      <c r="AI347" s="5"/>
      <c r="AJ347" s="5"/>
      <c r="AK347" s="5"/>
      <c r="AL347" s="5"/>
      <c r="AM347" s="5"/>
      <c r="AN347" s="5"/>
      <c r="AO347" s="5"/>
      <c r="AP347" s="5"/>
      <c r="AQ347" s="5"/>
      <c r="AR347" s="5"/>
      <c r="AY347" s="1" t="s">
        <v>58</v>
      </c>
      <c r="AZ347" s="2">
        <v>37956</v>
      </c>
      <c r="BB347" s="2">
        <v>38065</v>
      </c>
      <c r="BD347" s="1" t="s">
        <v>301</v>
      </c>
      <c r="BE347" s="1" t="s">
        <v>385</v>
      </c>
      <c r="BF347" s="1" t="s">
        <v>76</v>
      </c>
      <c r="BG347" s="1" t="s">
        <v>774</v>
      </c>
      <c r="BH347" s="1" t="s">
        <v>774</v>
      </c>
      <c r="BI347" s="1" t="s">
        <v>77</v>
      </c>
      <c r="BJ347" s="1" t="s">
        <v>62</v>
      </c>
      <c r="BK347" s="1" t="s">
        <v>386</v>
      </c>
      <c r="BL347" s="1">
        <v>5</v>
      </c>
      <c r="BM347" s="1">
        <v>5</v>
      </c>
      <c r="BN347" s="1" t="s">
        <v>387</v>
      </c>
      <c r="BO347" s="1" t="s">
        <v>355</v>
      </c>
      <c r="BP347" s="1" t="s">
        <v>65</v>
      </c>
      <c r="BQ347" s="2">
        <v>37561</v>
      </c>
      <c r="BR347" s="1">
        <v>0</v>
      </c>
      <c r="BS347" s="1">
        <v>0</v>
      </c>
      <c r="BT347" s="1">
        <v>0</v>
      </c>
      <c r="BU347" s="1">
        <v>0</v>
      </c>
    </row>
    <row r="348" spans="4:73" hidden="1" x14ac:dyDescent="0.25">
      <c r="D348" s="4"/>
      <c r="E348" s="5" t="str">
        <f t="shared" si="54"/>
        <v>G384</v>
      </c>
      <c r="F348" s="5" t="str">
        <f t="shared" si="55"/>
        <v>G384</v>
      </c>
      <c r="G348" s="5" t="str">
        <f t="shared" si="56"/>
        <v>Done</v>
      </c>
      <c r="H348" s="6" t="str">
        <f t="shared" si="57"/>
        <v>Withdrawn</v>
      </c>
      <c r="I348" s="1" t="s">
        <v>775</v>
      </c>
      <c r="O348" s="1" t="str">
        <f t="shared" si="58"/>
        <v>ERIS</v>
      </c>
      <c r="Q348" s="1">
        <f t="shared" si="59"/>
        <v>99</v>
      </c>
      <c r="S348" s="1" t="str">
        <f t="shared" si="60"/>
        <v>Wind</v>
      </c>
      <c r="T348" s="1" t="str">
        <f t="shared" si="61"/>
        <v>Manitowoc County</v>
      </c>
      <c r="U348" s="1" t="str">
        <f t="shared" si="62"/>
        <v>WI</v>
      </c>
      <c r="AA348" s="1"/>
      <c r="AB348" s="1"/>
      <c r="AI348" s="5"/>
      <c r="AJ348" s="5"/>
      <c r="AK348" s="5"/>
      <c r="AL348" s="5"/>
      <c r="AM348" s="5"/>
      <c r="AN348" s="5"/>
      <c r="AO348" s="5"/>
      <c r="AP348" s="5"/>
      <c r="AQ348" s="5"/>
      <c r="AR348" s="5"/>
      <c r="AY348" s="1" t="s">
        <v>58</v>
      </c>
      <c r="AZ348" s="2">
        <v>37963</v>
      </c>
      <c r="BB348" s="2">
        <v>38728</v>
      </c>
      <c r="BD348" s="1" t="s">
        <v>301</v>
      </c>
      <c r="BE348" s="1" t="s">
        <v>75</v>
      </c>
      <c r="BF348" s="1" t="s">
        <v>76</v>
      </c>
      <c r="BG348" s="1" t="s">
        <v>775</v>
      </c>
      <c r="BH348" s="1" t="s">
        <v>775</v>
      </c>
      <c r="BI348" s="1" t="s">
        <v>77</v>
      </c>
      <c r="BJ348" s="1" t="s">
        <v>62</v>
      </c>
      <c r="BK348" s="1" t="s">
        <v>776</v>
      </c>
      <c r="BL348" s="1">
        <v>99</v>
      </c>
      <c r="BM348" s="1">
        <v>99</v>
      </c>
      <c r="BN348" s="1" t="s">
        <v>97</v>
      </c>
      <c r="BO348" s="1" t="s">
        <v>98</v>
      </c>
      <c r="BP348" s="1" t="s">
        <v>73</v>
      </c>
      <c r="BQ348" s="2">
        <v>39294</v>
      </c>
      <c r="BR348" s="1">
        <v>0</v>
      </c>
      <c r="BS348" s="1">
        <v>0</v>
      </c>
      <c r="BT348" s="1">
        <v>0</v>
      </c>
      <c r="BU348" s="1">
        <v>0</v>
      </c>
    </row>
    <row r="349" spans="4:73" hidden="1" x14ac:dyDescent="0.25">
      <c r="D349" s="4"/>
      <c r="E349" s="5" t="str">
        <f t="shared" si="54"/>
        <v>G385</v>
      </c>
      <c r="F349" s="5" t="str">
        <f t="shared" si="55"/>
        <v>G385</v>
      </c>
      <c r="G349" s="5" t="str">
        <f t="shared" si="56"/>
        <v>Done</v>
      </c>
      <c r="H349" s="6" t="str">
        <f t="shared" si="57"/>
        <v>In Service</v>
      </c>
      <c r="I349" s="1" t="s">
        <v>777</v>
      </c>
      <c r="O349" s="1" t="str">
        <f t="shared" si="58"/>
        <v>NRIS</v>
      </c>
      <c r="Q349" s="1">
        <f t="shared" si="59"/>
        <v>2</v>
      </c>
      <c r="S349" s="1" t="str">
        <f t="shared" si="60"/>
        <v>Wind</v>
      </c>
      <c r="T349" s="1" t="str">
        <f t="shared" si="61"/>
        <v>Nobles County</v>
      </c>
      <c r="U349" s="1" t="str">
        <f t="shared" si="62"/>
        <v>MN</v>
      </c>
      <c r="AA349" s="1"/>
      <c r="AB349" s="1"/>
      <c r="AI349" s="5"/>
      <c r="AJ349" s="5"/>
      <c r="AK349" s="5"/>
      <c r="AL349" s="5"/>
      <c r="AM349" s="5"/>
      <c r="AN349" s="5"/>
      <c r="AO349" s="5"/>
      <c r="AP349" s="5"/>
      <c r="AQ349" s="5"/>
      <c r="AR349" s="5"/>
      <c r="AY349" s="1" t="s">
        <v>58</v>
      </c>
      <c r="AZ349" s="2">
        <v>37932</v>
      </c>
      <c r="BB349" s="2">
        <v>38593</v>
      </c>
      <c r="BD349" s="1" t="s">
        <v>87</v>
      </c>
      <c r="BE349" s="1" t="s">
        <v>347</v>
      </c>
      <c r="BF349" s="1" t="s">
        <v>93</v>
      </c>
      <c r="BG349" s="1" t="s">
        <v>777</v>
      </c>
      <c r="BH349" s="1" t="s">
        <v>777</v>
      </c>
      <c r="BI349" s="1" t="s">
        <v>77</v>
      </c>
      <c r="BJ349" s="1" t="s">
        <v>126</v>
      </c>
      <c r="BK349" s="1" t="s">
        <v>778</v>
      </c>
      <c r="BL349" s="1">
        <v>2</v>
      </c>
      <c r="BM349" s="1">
        <v>2</v>
      </c>
      <c r="BN349" s="1" t="s">
        <v>97</v>
      </c>
      <c r="BO349" s="1" t="s">
        <v>98</v>
      </c>
      <c r="BP349" s="1" t="s">
        <v>65</v>
      </c>
      <c r="BQ349" s="2">
        <v>38169</v>
      </c>
      <c r="BR349" s="1">
        <v>0</v>
      </c>
      <c r="BS349" s="1">
        <v>0</v>
      </c>
      <c r="BT349" s="1">
        <v>0</v>
      </c>
      <c r="BU349" s="1">
        <v>0</v>
      </c>
    </row>
    <row r="350" spans="4:73" hidden="1" x14ac:dyDescent="0.25">
      <c r="D350" s="4"/>
      <c r="E350" s="5" t="str">
        <f t="shared" si="54"/>
        <v>G386</v>
      </c>
      <c r="F350" s="5" t="str">
        <f t="shared" si="55"/>
        <v>G386</v>
      </c>
      <c r="G350" s="5" t="str">
        <f t="shared" si="56"/>
        <v>Done</v>
      </c>
      <c r="H350" s="6" t="str">
        <f t="shared" si="57"/>
        <v>In Service</v>
      </c>
      <c r="I350" s="1" t="s">
        <v>779</v>
      </c>
      <c r="O350" s="1" t="str">
        <f t="shared" si="58"/>
        <v>NRIS</v>
      </c>
      <c r="Q350" s="1">
        <f t="shared" si="59"/>
        <v>100</v>
      </c>
      <c r="S350" s="1" t="str">
        <f t="shared" si="60"/>
        <v>Wind</v>
      </c>
      <c r="T350" s="1" t="str">
        <f t="shared" si="61"/>
        <v>Martin County</v>
      </c>
      <c r="U350" s="1" t="str">
        <f t="shared" si="62"/>
        <v>MN</v>
      </c>
      <c r="AA350" s="1"/>
      <c r="AB350" s="1"/>
      <c r="AI350" s="5"/>
      <c r="AJ350" s="5"/>
      <c r="AK350" s="5"/>
      <c r="AL350" s="5"/>
      <c r="AM350" s="5"/>
      <c r="AN350" s="5"/>
      <c r="AO350" s="5"/>
      <c r="AP350" s="5"/>
      <c r="AQ350" s="5"/>
      <c r="AR350" s="5"/>
      <c r="AY350" s="1" t="s">
        <v>58</v>
      </c>
      <c r="AZ350" s="2">
        <v>37967</v>
      </c>
      <c r="BB350" s="2">
        <v>39162</v>
      </c>
      <c r="BD350" s="1" t="s">
        <v>91</v>
      </c>
      <c r="BE350" s="1" t="s">
        <v>382</v>
      </c>
      <c r="BF350" s="1" t="s">
        <v>93</v>
      </c>
      <c r="BG350" s="1" t="s">
        <v>779</v>
      </c>
      <c r="BH350" s="1" t="s">
        <v>779</v>
      </c>
      <c r="BI350" s="1" t="s">
        <v>77</v>
      </c>
      <c r="BJ350" s="1" t="s">
        <v>126</v>
      </c>
      <c r="BK350" s="1" t="s">
        <v>780</v>
      </c>
      <c r="BL350" s="1">
        <v>100</v>
      </c>
      <c r="BM350" s="1">
        <v>100</v>
      </c>
      <c r="BN350" s="1" t="s">
        <v>97</v>
      </c>
      <c r="BO350" s="1" t="s">
        <v>98</v>
      </c>
      <c r="BP350" s="1" t="s">
        <v>65</v>
      </c>
      <c r="BQ350" s="2">
        <v>39370</v>
      </c>
      <c r="BR350" s="1">
        <v>0</v>
      </c>
      <c r="BS350" s="1">
        <v>0</v>
      </c>
      <c r="BT350" s="1">
        <v>0</v>
      </c>
      <c r="BU350" s="1">
        <v>0</v>
      </c>
    </row>
    <row r="351" spans="4:73" hidden="1" x14ac:dyDescent="0.25">
      <c r="D351" s="4"/>
      <c r="E351" s="5">
        <f t="shared" si="54"/>
        <v>0</v>
      </c>
      <c r="F351" s="5">
        <f t="shared" si="55"/>
        <v>0</v>
      </c>
      <c r="G351" s="5" t="str">
        <f t="shared" si="56"/>
        <v>Withdrawn</v>
      </c>
      <c r="H351" s="6" t="str">
        <f t="shared" si="57"/>
        <v>Not Started</v>
      </c>
      <c r="I351" s="1" t="s">
        <v>781</v>
      </c>
      <c r="O351" s="1" t="str">
        <f t="shared" si="58"/>
        <v>ERIS</v>
      </c>
      <c r="Q351" s="1">
        <f t="shared" si="59"/>
        <v>20</v>
      </c>
      <c r="S351" s="1" t="str">
        <f t="shared" si="60"/>
        <v>Wind</v>
      </c>
      <c r="T351" s="1" t="str">
        <f t="shared" si="61"/>
        <v>Cottonwood County</v>
      </c>
      <c r="U351" s="1" t="str">
        <f t="shared" si="62"/>
        <v>MN</v>
      </c>
      <c r="AA351" s="1"/>
      <c r="AB351" s="1"/>
      <c r="AI351" s="5"/>
      <c r="AJ351" s="5"/>
      <c r="AK351" s="5"/>
      <c r="AL351" s="5"/>
      <c r="AM351" s="5"/>
      <c r="AN351" s="5"/>
      <c r="AO351" s="5"/>
      <c r="AP351" s="5"/>
      <c r="AQ351" s="5"/>
      <c r="AR351" s="5"/>
      <c r="AY351" s="1" t="s">
        <v>73</v>
      </c>
      <c r="AZ351" s="2">
        <v>38993</v>
      </c>
      <c r="BA351" s="2">
        <v>39090</v>
      </c>
      <c r="BB351" s="2">
        <v>39090</v>
      </c>
      <c r="BD351" s="1" t="s">
        <v>87</v>
      </c>
      <c r="BE351" s="1" t="s">
        <v>632</v>
      </c>
      <c r="BF351" s="1" t="s">
        <v>93</v>
      </c>
      <c r="BJ351" s="1" t="s">
        <v>62</v>
      </c>
      <c r="BK351" s="1" t="s">
        <v>782</v>
      </c>
      <c r="BL351" s="1">
        <v>20</v>
      </c>
      <c r="BM351" s="1">
        <v>20</v>
      </c>
      <c r="BN351" s="1" t="s">
        <v>97</v>
      </c>
      <c r="BO351" s="1" t="s">
        <v>98</v>
      </c>
      <c r="BP351" s="1" t="s">
        <v>84</v>
      </c>
      <c r="BQ351" s="2">
        <v>38142</v>
      </c>
      <c r="BR351" s="1">
        <v>0</v>
      </c>
      <c r="BS351" s="1">
        <v>0</v>
      </c>
      <c r="BT351" s="1">
        <v>0</v>
      </c>
      <c r="BU351" s="1">
        <v>0</v>
      </c>
    </row>
    <row r="352" spans="4:73" hidden="1" x14ac:dyDescent="0.25">
      <c r="D352" s="4"/>
      <c r="E352" s="5">
        <f t="shared" si="54"/>
        <v>0</v>
      </c>
      <c r="F352" s="5">
        <f t="shared" si="55"/>
        <v>0</v>
      </c>
      <c r="G352" s="5" t="str">
        <f t="shared" si="56"/>
        <v>Done</v>
      </c>
      <c r="H352" s="6" t="str">
        <f t="shared" si="57"/>
        <v>In Service</v>
      </c>
      <c r="I352" s="1" t="s">
        <v>783</v>
      </c>
      <c r="O352" s="1" t="str">
        <f t="shared" si="58"/>
        <v>NRIS</v>
      </c>
      <c r="Q352" s="1">
        <f t="shared" si="59"/>
        <v>200</v>
      </c>
      <c r="S352" s="1" t="str">
        <f t="shared" si="60"/>
        <v>Gas</v>
      </c>
      <c r="T352" s="1" t="str">
        <f t="shared" si="61"/>
        <v>Sherburne County</v>
      </c>
      <c r="U352" s="1" t="str">
        <f t="shared" si="62"/>
        <v>MN</v>
      </c>
      <c r="AA352" s="1"/>
      <c r="AB352" s="1"/>
      <c r="AI352" s="5"/>
      <c r="AJ352" s="5"/>
      <c r="AK352" s="5"/>
      <c r="AL352" s="5"/>
      <c r="AM352" s="5"/>
      <c r="AN352" s="5"/>
      <c r="AO352" s="5"/>
      <c r="AP352" s="5"/>
      <c r="AQ352" s="5"/>
      <c r="AR352" s="5"/>
      <c r="AY352" s="1" t="s">
        <v>58</v>
      </c>
      <c r="AZ352" s="2">
        <v>37928</v>
      </c>
      <c r="BB352" s="2">
        <v>39380</v>
      </c>
      <c r="BD352" s="1" t="s">
        <v>153</v>
      </c>
      <c r="BE352" s="1" t="s">
        <v>244</v>
      </c>
      <c r="BF352" s="1" t="s">
        <v>93</v>
      </c>
      <c r="BI352" s="1" t="s">
        <v>77</v>
      </c>
      <c r="BJ352" s="1" t="s">
        <v>126</v>
      </c>
      <c r="BK352" s="1" t="s">
        <v>784</v>
      </c>
      <c r="BL352" s="1">
        <v>200</v>
      </c>
      <c r="BM352" s="1">
        <v>200</v>
      </c>
      <c r="BN352" s="1" t="s">
        <v>64</v>
      </c>
      <c r="BO352" s="1" t="s">
        <v>555</v>
      </c>
      <c r="BP352" s="1" t="s">
        <v>65</v>
      </c>
      <c r="BQ352" s="2">
        <v>38200</v>
      </c>
      <c r="BR352" s="1">
        <v>0</v>
      </c>
      <c r="BS352" s="1">
        <v>0</v>
      </c>
      <c r="BT352" s="1">
        <v>0</v>
      </c>
      <c r="BU352" s="1">
        <v>0</v>
      </c>
    </row>
    <row r="353" spans="4:73" hidden="1" x14ac:dyDescent="0.25">
      <c r="D353" s="4"/>
      <c r="E353" s="5">
        <f t="shared" si="54"/>
        <v>0</v>
      </c>
      <c r="F353" s="5">
        <f t="shared" si="55"/>
        <v>0</v>
      </c>
      <c r="G353" s="5" t="str">
        <f t="shared" si="56"/>
        <v>Withdrawn</v>
      </c>
      <c r="H353" s="6" t="str">
        <f t="shared" si="57"/>
        <v>Not Started</v>
      </c>
      <c r="I353" s="1" t="s">
        <v>785</v>
      </c>
      <c r="O353" s="1" t="str">
        <f t="shared" si="58"/>
        <v>NRIS</v>
      </c>
      <c r="Q353" s="1">
        <f t="shared" si="59"/>
        <v>24</v>
      </c>
      <c r="S353" s="1" t="str">
        <f t="shared" si="60"/>
        <v>Wind</v>
      </c>
      <c r="T353" s="1" t="str">
        <f t="shared" si="61"/>
        <v>Murray County</v>
      </c>
      <c r="U353" s="1" t="str">
        <f t="shared" si="62"/>
        <v>MN</v>
      </c>
      <c r="AA353" s="1"/>
      <c r="AB353" s="1"/>
      <c r="AI353" s="5"/>
      <c r="AJ353" s="5"/>
      <c r="AK353" s="5"/>
      <c r="AL353" s="5"/>
      <c r="AM353" s="5"/>
      <c r="AN353" s="5"/>
      <c r="AO353" s="5"/>
      <c r="AP353" s="5"/>
      <c r="AQ353" s="5"/>
      <c r="AR353" s="5"/>
      <c r="AY353" s="1" t="s">
        <v>73</v>
      </c>
      <c r="AZ353" s="2">
        <v>39002</v>
      </c>
      <c r="BA353" s="2">
        <v>39090</v>
      </c>
      <c r="BB353" s="2">
        <v>39090</v>
      </c>
      <c r="BD353" s="1" t="s">
        <v>91</v>
      </c>
      <c r="BE353" s="1" t="s">
        <v>162</v>
      </c>
      <c r="BF353" s="1" t="s">
        <v>93</v>
      </c>
      <c r="BI353" s="1" t="s">
        <v>536</v>
      </c>
      <c r="BJ353" s="1" t="s">
        <v>126</v>
      </c>
      <c r="BK353" s="1" t="s">
        <v>163</v>
      </c>
      <c r="BL353" s="1">
        <v>24</v>
      </c>
      <c r="BM353" s="1">
        <v>24</v>
      </c>
      <c r="BN353" s="1" t="s">
        <v>97</v>
      </c>
      <c r="BO353" s="1" t="s">
        <v>98</v>
      </c>
      <c r="BP353" s="1" t="s">
        <v>84</v>
      </c>
      <c r="BQ353" s="2">
        <v>39539</v>
      </c>
      <c r="BR353" s="1">
        <v>0</v>
      </c>
      <c r="BS353" s="1">
        <v>0</v>
      </c>
      <c r="BT353" s="1">
        <v>0</v>
      </c>
      <c r="BU353" s="1">
        <v>0</v>
      </c>
    </row>
    <row r="354" spans="4:73" hidden="1" x14ac:dyDescent="0.25">
      <c r="D354" s="4"/>
      <c r="E354" s="5">
        <f t="shared" si="54"/>
        <v>0</v>
      </c>
      <c r="F354" s="5">
        <f t="shared" si="55"/>
        <v>0</v>
      </c>
      <c r="G354" s="5" t="str">
        <f t="shared" si="56"/>
        <v>Withdrawn</v>
      </c>
      <c r="H354" s="6" t="str">
        <f t="shared" si="57"/>
        <v>Not Started</v>
      </c>
      <c r="I354" s="1" t="s">
        <v>786</v>
      </c>
      <c r="O354" s="1" t="str">
        <f t="shared" si="58"/>
        <v>ERIS</v>
      </c>
      <c r="Q354" s="1">
        <f t="shared" si="59"/>
        <v>110</v>
      </c>
      <c r="S354" s="1" t="str">
        <f t="shared" si="60"/>
        <v>Wind</v>
      </c>
      <c r="T354" s="1" t="str">
        <f t="shared" si="61"/>
        <v>Worth County</v>
      </c>
      <c r="U354" s="1" t="str">
        <f t="shared" si="62"/>
        <v>IA</v>
      </c>
      <c r="AA354" s="1"/>
      <c r="AB354" s="1"/>
      <c r="AI354" s="5"/>
      <c r="AJ354" s="5"/>
      <c r="AK354" s="5"/>
      <c r="AL354" s="5"/>
      <c r="AM354" s="5"/>
      <c r="AN354" s="5"/>
      <c r="AO354" s="5"/>
      <c r="AP354" s="5"/>
      <c r="AQ354" s="5"/>
      <c r="AR354" s="5"/>
      <c r="AY354" s="1" t="s">
        <v>73</v>
      </c>
      <c r="AZ354" s="2">
        <v>39030</v>
      </c>
      <c r="BA354" s="2">
        <v>39101</v>
      </c>
      <c r="BB354" s="2">
        <v>39101</v>
      </c>
      <c r="BD354" s="1" t="s">
        <v>236</v>
      </c>
      <c r="BE354" s="1" t="s">
        <v>181</v>
      </c>
      <c r="BF354" s="1" t="s">
        <v>89</v>
      </c>
      <c r="BJ354" s="1" t="s">
        <v>62</v>
      </c>
      <c r="BK354" s="1" t="s">
        <v>787</v>
      </c>
      <c r="BL354" s="1">
        <v>110</v>
      </c>
      <c r="BM354" s="1">
        <v>110</v>
      </c>
      <c r="BN354" s="1" t="s">
        <v>97</v>
      </c>
      <c r="BO354" s="1" t="s">
        <v>98</v>
      </c>
      <c r="BP354" s="1" t="s">
        <v>84</v>
      </c>
      <c r="BQ354" s="2">
        <v>39234</v>
      </c>
      <c r="BR354" s="1">
        <v>0</v>
      </c>
      <c r="BS354" s="1">
        <v>0</v>
      </c>
      <c r="BT354" s="1">
        <v>0</v>
      </c>
      <c r="BU354" s="1">
        <v>0</v>
      </c>
    </row>
    <row r="355" spans="4:73" hidden="1" x14ac:dyDescent="0.25">
      <c r="D355" s="4"/>
      <c r="E355" s="5">
        <f t="shared" si="54"/>
        <v>0</v>
      </c>
      <c r="F355" s="5">
        <f t="shared" si="55"/>
        <v>0</v>
      </c>
      <c r="G355" s="5" t="str">
        <f t="shared" si="56"/>
        <v>Withdrawn</v>
      </c>
      <c r="H355" s="6" t="str">
        <f t="shared" si="57"/>
        <v>Not Started</v>
      </c>
      <c r="I355" s="1" t="s">
        <v>788</v>
      </c>
      <c r="O355" s="1" t="str">
        <f t="shared" si="58"/>
        <v>NRIS</v>
      </c>
      <c r="Q355" s="1">
        <f t="shared" si="59"/>
        <v>900</v>
      </c>
      <c r="S355" s="1" t="str">
        <f t="shared" si="60"/>
        <v>Coal</v>
      </c>
      <c r="T355" s="1" t="str">
        <f t="shared" si="61"/>
        <v>Wapello County</v>
      </c>
      <c r="U355" s="1" t="str">
        <f t="shared" si="62"/>
        <v>IA</v>
      </c>
      <c r="AA355" s="1"/>
      <c r="AB355" s="1"/>
      <c r="AI355" s="5"/>
      <c r="AJ355" s="5"/>
      <c r="AK355" s="5"/>
      <c r="AL355" s="5"/>
      <c r="AM355" s="5"/>
      <c r="AN355" s="5"/>
      <c r="AO355" s="5"/>
      <c r="AP355" s="5"/>
      <c r="AQ355" s="5"/>
      <c r="AR355" s="5"/>
      <c r="AY355" s="1" t="s">
        <v>73</v>
      </c>
      <c r="AZ355" s="2">
        <v>39064</v>
      </c>
      <c r="BA355" s="2">
        <v>39105</v>
      </c>
      <c r="BB355" s="2">
        <v>39105</v>
      </c>
      <c r="BD355" s="1" t="s">
        <v>87</v>
      </c>
      <c r="BE355" s="1" t="s">
        <v>789</v>
      </c>
      <c r="BF355" s="1" t="s">
        <v>89</v>
      </c>
      <c r="BJ355" s="1" t="s">
        <v>126</v>
      </c>
      <c r="BK355" s="1" t="s">
        <v>790</v>
      </c>
      <c r="BL355" s="1">
        <v>900</v>
      </c>
      <c r="BM355" s="1">
        <v>900</v>
      </c>
      <c r="BN355" s="1" t="s">
        <v>83</v>
      </c>
      <c r="BP355" s="1" t="s">
        <v>84</v>
      </c>
      <c r="BQ355" s="2">
        <v>40087</v>
      </c>
      <c r="BR355" s="1">
        <v>0</v>
      </c>
      <c r="BS355" s="1">
        <v>0</v>
      </c>
      <c r="BT355" s="1">
        <v>0</v>
      </c>
      <c r="BU355" s="1">
        <v>0</v>
      </c>
    </row>
    <row r="356" spans="4:73" hidden="1" x14ac:dyDescent="0.25">
      <c r="D356" s="4"/>
      <c r="E356" s="5">
        <f t="shared" si="54"/>
        <v>0</v>
      </c>
      <c r="F356" s="5">
        <f t="shared" si="55"/>
        <v>0</v>
      </c>
      <c r="G356" s="5" t="str">
        <f t="shared" si="56"/>
        <v>Withdrawn</v>
      </c>
      <c r="H356" s="6" t="str">
        <f t="shared" si="57"/>
        <v>Not Started</v>
      </c>
      <c r="I356" s="1" t="s">
        <v>791</v>
      </c>
      <c r="O356" s="1" t="str">
        <f t="shared" si="58"/>
        <v>NRIS</v>
      </c>
      <c r="Q356" s="1">
        <f t="shared" si="59"/>
        <v>600</v>
      </c>
      <c r="S356" s="1" t="str">
        <f t="shared" si="60"/>
        <v>Coal</v>
      </c>
      <c r="T356" s="1" t="str">
        <f t="shared" si="61"/>
        <v>Wapello County</v>
      </c>
      <c r="U356" s="1" t="str">
        <f t="shared" si="62"/>
        <v>IA</v>
      </c>
      <c r="AA356" s="1"/>
      <c r="AB356" s="1"/>
      <c r="AI356" s="5"/>
      <c r="AJ356" s="5"/>
      <c r="AK356" s="5"/>
      <c r="AL356" s="5"/>
      <c r="AM356" s="5"/>
      <c r="AN356" s="5"/>
      <c r="AO356" s="5"/>
      <c r="AP356" s="5"/>
      <c r="AQ356" s="5"/>
      <c r="AR356" s="5"/>
      <c r="AY356" s="1" t="s">
        <v>73</v>
      </c>
      <c r="AZ356" s="2">
        <v>39064</v>
      </c>
      <c r="BA356" s="2">
        <v>39105</v>
      </c>
      <c r="BB356" s="2">
        <v>39105</v>
      </c>
      <c r="BD356" s="1" t="s">
        <v>87</v>
      </c>
      <c r="BE356" s="1" t="s">
        <v>789</v>
      </c>
      <c r="BF356" s="1" t="s">
        <v>89</v>
      </c>
      <c r="BJ356" s="1" t="s">
        <v>126</v>
      </c>
      <c r="BK356" s="1" t="s">
        <v>790</v>
      </c>
      <c r="BL356" s="1">
        <v>600</v>
      </c>
      <c r="BM356" s="1">
        <v>600</v>
      </c>
      <c r="BN356" s="1" t="s">
        <v>83</v>
      </c>
      <c r="BP356" s="1" t="s">
        <v>84</v>
      </c>
      <c r="BQ356" s="2">
        <v>40452</v>
      </c>
      <c r="BR356" s="1">
        <v>0</v>
      </c>
      <c r="BS356" s="1">
        <v>0</v>
      </c>
      <c r="BT356" s="1">
        <v>0</v>
      </c>
      <c r="BU356" s="1">
        <v>0</v>
      </c>
    </row>
    <row r="357" spans="4:73" hidden="1" x14ac:dyDescent="0.25">
      <c r="D357" s="4"/>
      <c r="E357" s="5">
        <f t="shared" si="54"/>
        <v>0</v>
      </c>
      <c r="F357" s="5">
        <f t="shared" si="55"/>
        <v>0</v>
      </c>
      <c r="G357" s="5" t="str">
        <f t="shared" si="56"/>
        <v>Withdrawn</v>
      </c>
      <c r="H357" s="6" t="str">
        <f t="shared" si="57"/>
        <v>Not Started</v>
      </c>
      <c r="I357" s="1" t="s">
        <v>792</v>
      </c>
      <c r="O357" s="1" t="str">
        <f t="shared" si="58"/>
        <v>NRIS</v>
      </c>
      <c r="Q357" s="1">
        <f t="shared" si="59"/>
        <v>60</v>
      </c>
      <c r="S357" s="1" t="str">
        <f t="shared" si="60"/>
        <v>Wind</v>
      </c>
      <c r="T357" s="1" t="str">
        <f t="shared" si="61"/>
        <v>Shelby County</v>
      </c>
      <c r="U357" s="1" t="str">
        <f t="shared" si="62"/>
        <v>IL</v>
      </c>
      <c r="AA357" s="1"/>
      <c r="AB357" s="1"/>
      <c r="AI357" s="5"/>
      <c r="AJ357" s="5"/>
      <c r="AK357" s="5"/>
      <c r="AL357" s="5"/>
      <c r="AM357" s="5"/>
      <c r="AN357" s="5"/>
      <c r="AO357" s="5"/>
      <c r="AP357" s="5"/>
      <c r="AQ357" s="5"/>
      <c r="AR357" s="5"/>
      <c r="AY357" s="1" t="s">
        <v>73</v>
      </c>
      <c r="AZ357" s="2">
        <v>38827</v>
      </c>
      <c r="BA357" s="2">
        <v>39128</v>
      </c>
      <c r="BB357" s="2">
        <v>39128</v>
      </c>
      <c r="BD357" s="1" t="s">
        <v>122</v>
      </c>
      <c r="BE357" s="1" t="s">
        <v>566</v>
      </c>
      <c r="BF357" s="1" t="s">
        <v>124</v>
      </c>
      <c r="BJ357" s="1" t="s">
        <v>126</v>
      </c>
      <c r="BK357" s="1" t="s">
        <v>793</v>
      </c>
      <c r="BL357" s="1">
        <v>60</v>
      </c>
      <c r="BM357" s="1">
        <v>60</v>
      </c>
      <c r="BN357" s="1" t="s">
        <v>97</v>
      </c>
      <c r="BO357" s="1" t="s">
        <v>98</v>
      </c>
      <c r="BP357" s="1" t="s">
        <v>84</v>
      </c>
      <c r="BQ357" s="2">
        <v>39356</v>
      </c>
      <c r="BR357" s="1">
        <v>0</v>
      </c>
      <c r="BS357" s="1">
        <v>0</v>
      </c>
      <c r="BT357" s="1">
        <v>0</v>
      </c>
      <c r="BU357" s="1">
        <v>0</v>
      </c>
    </row>
    <row r="358" spans="4:73" hidden="1" x14ac:dyDescent="0.25">
      <c r="D358" s="4"/>
      <c r="E358" s="5" t="str">
        <f t="shared" si="54"/>
        <v>G396</v>
      </c>
      <c r="F358" s="5" t="str">
        <f t="shared" si="55"/>
        <v>G396</v>
      </c>
      <c r="G358" s="5" t="str">
        <f t="shared" si="56"/>
        <v>Done</v>
      </c>
      <c r="H358" s="6" t="str">
        <f t="shared" si="57"/>
        <v>In Service</v>
      </c>
      <c r="I358" s="1" t="s">
        <v>794</v>
      </c>
      <c r="O358" s="1" t="str">
        <f t="shared" si="58"/>
        <v>ERIS</v>
      </c>
      <c r="Q358" s="1">
        <f t="shared" si="59"/>
        <v>2</v>
      </c>
      <c r="S358" s="1" t="str">
        <f t="shared" si="60"/>
        <v>Diesel</v>
      </c>
      <c r="T358" s="1" t="str">
        <f t="shared" si="61"/>
        <v>Grant County</v>
      </c>
      <c r="U358" s="1" t="str">
        <f t="shared" si="62"/>
        <v>SD</v>
      </c>
      <c r="AA358" s="1"/>
      <c r="AB358" s="1"/>
      <c r="AI358" s="5"/>
      <c r="AJ358" s="5"/>
      <c r="AK358" s="5"/>
      <c r="AL358" s="5"/>
      <c r="AM358" s="5"/>
      <c r="AN358" s="5"/>
      <c r="AO358" s="5"/>
      <c r="AP358" s="5"/>
      <c r="AQ358" s="5"/>
      <c r="AR358" s="5"/>
      <c r="AY358" s="1" t="s">
        <v>58</v>
      </c>
      <c r="AZ358" s="2">
        <v>37999</v>
      </c>
      <c r="BB358" s="2">
        <v>38141</v>
      </c>
      <c r="BD358" s="1" t="s">
        <v>203</v>
      </c>
      <c r="BE358" s="1" t="s">
        <v>204</v>
      </c>
      <c r="BF358" s="1" t="s">
        <v>205</v>
      </c>
      <c r="BG358" s="1" t="s">
        <v>794</v>
      </c>
      <c r="BH358" s="1" t="s">
        <v>794</v>
      </c>
      <c r="BI358" s="1" t="s">
        <v>77</v>
      </c>
      <c r="BJ358" s="1" t="s">
        <v>62</v>
      </c>
      <c r="BK358" s="1" t="s">
        <v>795</v>
      </c>
      <c r="BL358" s="1">
        <v>2</v>
      </c>
      <c r="BM358" s="1">
        <v>2</v>
      </c>
      <c r="BN358" s="1" t="s">
        <v>207</v>
      </c>
      <c r="BO358" s="1" t="s">
        <v>208</v>
      </c>
      <c r="BP358" s="1" t="s">
        <v>65</v>
      </c>
      <c r="BQ358" s="2">
        <v>38169</v>
      </c>
      <c r="BR358" s="1">
        <v>0</v>
      </c>
      <c r="BS358" s="1">
        <v>0</v>
      </c>
      <c r="BT358" s="1">
        <v>0</v>
      </c>
      <c r="BU358" s="1">
        <v>0</v>
      </c>
    </row>
    <row r="359" spans="4:73" hidden="1" x14ac:dyDescent="0.25">
      <c r="D359" s="4"/>
      <c r="E359" s="5" t="str">
        <f t="shared" si="54"/>
        <v>G397</v>
      </c>
      <c r="F359" s="5" t="str">
        <f t="shared" si="55"/>
        <v>G397</v>
      </c>
      <c r="G359" s="5" t="str">
        <f t="shared" si="56"/>
        <v>Done</v>
      </c>
      <c r="H359" s="6" t="str">
        <f t="shared" si="57"/>
        <v>In Service</v>
      </c>
      <c r="I359" s="1" t="s">
        <v>796</v>
      </c>
      <c r="O359" s="1" t="str">
        <f t="shared" si="58"/>
        <v>NRIS</v>
      </c>
      <c r="Q359" s="1">
        <f t="shared" si="59"/>
        <v>5</v>
      </c>
      <c r="S359" s="1" t="str">
        <f t="shared" si="60"/>
        <v>Wind</v>
      </c>
      <c r="T359" s="1" t="str">
        <f t="shared" si="61"/>
        <v>Pipestone County</v>
      </c>
      <c r="U359" s="1" t="str">
        <f t="shared" si="62"/>
        <v>MN</v>
      </c>
      <c r="AA359" s="1"/>
      <c r="AB359" s="1"/>
      <c r="AI359" s="5"/>
      <c r="AJ359" s="5"/>
      <c r="AK359" s="5"/>
      <c r="AL359" s="5"/>
      <c r="AM359" s="5"/>
      <c r="AN359" s="5"/>
      <c r="AO359" s="5"/>
      <c r="AP359" s="5"/>
      <c r="AQ359" s="5"/>
      <c r="AR359" s="5"/>
      <c r="AY359" s="1" t="s">
        <v>58</v>
      </c>
      <c r="AZ359" s="2">
        <v>38008</v>
      </c>
      <c r="BB359" s="2">
        <v>38436</v>
      </c>
      <c r="BC359" s="2">
        <v>38579</v>
      </c>
      <c r="BD359" s="1" t="s">
        <v>91</v>
      </c>
      <c r="BE359" s="1" t="s">
        <v>169</v>
      </c>
      <c r="BF359" s="1" t="s">
        <v>93</v>
      </c>
      <c r="BG359" s="1" t="s">
        <v>796</v>
      </c>
      <c r="BH359" s="1" t="s">
        <v>796</v>
      </c>
      <c r="BI359" s="1" t="s">
        <v>77</v>
      </c>
      <c r="BJ359" s="1" t="s">
        <v>126</v>
      </c>
      <c r="BK359" s="1" t="s">
        <v>773</v>
      </c>
      <c r="BL359" s="1">
        <v>5</v>
      </c>
      <c r="BM359" s="1">
        <v>5</v>
      </c>
      <c r="BN359" s="1" t="s">
        <v>97</v>
      </c>
      <c r="BO359" s="1" t="s">
        <v>98</v>
      </c>
      <c r="BP359" s="1" t="s">
        <v>65</v>
      </c>
      <c r="BQ359" s="2">
        <v>39814</v>
      </c>
      <c r="BR359" s="1">
        <v>0</v>
      </c>
      <c r="BS359" s="1">
        <v>0</v>
      </c>
      <c r="BT359" s="1">
        <v>0</v>
      </c>
      <c r="BU359" s="1">
        <v>0</v>
      </c>
    </row>
    <row r="360" spans="4:73" hidden="1" x14ac:dyDescent="0.25">
      <c r="D360" s="4"/>
      <c r="E360" s="5" t="str">
        <f t="shared" si="54"/>
        <v>G398</v>
      </c>
      <c r="F360" s="5" t="str">
        <f t="shared" si="55"/>
        <v>G398</v>
      </c>
      <c r="G360" s="5" t="str">
        <f t="shared" si="56"/>
        <v>Done</v>
      </c>
      <c r="H360" s="6" t="str">
        <f t="shared" si="57"/>
        <v>In Service</v>
      </c>
      <c r="I360" s="1" t="s">
        <v>797</v>
      </c>
      <c r="O360" s="1" t="str">
        <f t="shared" si="58"/>
        <v>NRIS</v>
      </c>
      <c r="Q360" s="1">
        <f t="shared" si="59"/>
        <v>2</v>
      </c>
      <c r="S360" s="1" t="str">
        <f t="shared" si="60"/>
        <v>Wind</v>
      </c>
      <c r="T360" s="1" t="str">
        <f t="shared" si="61"/>
        <v>Pipestone County</v>
      </c>
      <c r="U360" s="1" t="str">
        <f t="shared" si="62"/>
        <v>MN</v>
      </c>
      <c r="AA360" s="1"/>
      <c r="AB360" s="1"/>
      <c r="AI360" s="5"/>
      <c r="AJ360" s="5"/>
      <c r="AK360" s="5"/>
      <c r="AL360" s="5"/>
      <c r="AM360" s="5"/>
      <c r="AN360" s="5"/>
      <c r="AO360" s="5"/>
      <c r="AP360" s="5"/>
      <c r="AQ360" s="5"/>
      <c r="AR360" s="5"/>
      <c r="AY360" s="1" t="s">
        <v>58</v>
      </c>
      <c r="AZ360" s="2">
        <v>38008</v>
      </c>
      <c r="BB360" s="2">
        <v>38499</v>
      </c>
      <c r="BC360" s="2">
        <v>38657</v>
      </c>
      <c r="BD360" s="1" t="s">
        <v>91</v>
      </c>
      <c r="BE360" s="1" t="s">
        <v>169</v>
      </c>
      <c r="BF360" s="1" t="s">
        <v>93</v>
      </c>
      <c r="BG360" s="1" t="s">
        <v>797</v>
      </c>
      <c r="BH360" s="1" t="s">
        <v>797</v>
      </c>
      <c r="BI360" s="1" t="s">
        <v>77</v>
      </c>
      <c r="BJ360" s="1" t="s">
        <v>126</v>
      </c>
      <c r="BK360" s="1" t="s">
        <v>773</v>
      </c>
      <c r="BL360" s="1">
        <v>2</v>
      </c>
      <c r="BM360" s="1">
        <v>2</v>
      </c>
      <c r="BN360" s="1" t="s">
        <v>97</v>
      </c>
      <c r="BO360" s="1" t="s">
        <v>98</v>
      </c>
      <c r="BP360" s="1" t="s">
        <v>65</v>
      </c>
      <c r="BQ360" s="2">
        <v>40179</v>
      </c>
      <c r="BR360" s="1">
        <v>0</v>
      </c>
      <c r="BS360" s="1">
        <v>0</v>
      </c>
      <c r="BT360" s="1">
        <v>0</v>
      </c>
      <c r="BU360" s="1">
        <v>0</v>
      </c>
    </row>
    <row r="361" spans="4:73" hidden="1" x14ac:dyDescent="0.25">
      <c r="D361" s="4"/>
      <c r="E361" s="5">
        <f t="shared" si="54"/>
        <v>0</v>
      </c>
      <c r="F361" s="5">
        <f t="shared" si="55"/>
        <v>0</v>
      </c>
      <c r="G361" s="5" t="str">
        <f t="shared" si="56"/>
        <v>Withdrawn</v>
      </c>
      <c r="H361" s="6" t="str">
        <f t="shared" si="57"/>
        <v>Not Started</v>
      </c>
      <c r="I361" s="1" t="s">
        <v>798</v>
      </c>
      <c r="O361" s="1" t="str">
        <f t="shared" si="58"/>
        <v>ERIS</v>
      </c>
      <c r="Q361" s="1">
        <f t="shared" si="59"/>
        <v>34</v>
      </c>
      <c r="S361" s="1" t="str">
        <f t="shared" si="60"/>
        <v>Coal</v>
      </c>
      <c r="T361" s="1" t="str">
        <f t="shared" si="61"/>
        <v>Lee County</v>
      </c>
      <c r="U361" s="1" t="str">
        <f t="shared" si="62"/>
        <v>IA</v>
      </c>
      <c r="AA361" s="1"/>
      <c r="AB361" s="1"/>
      <c r="AI361" s="5"/>
      <c r="AJ361" s="5"/>
      <c r="AK361" s="5"/>
      <c r="AL361" s="5"/>
      <c r="AM361" s="5"/>
      <c r="AN361" s="5"/>
      <c r="AO361" s="5"/>
      <c r="AP361" s="5"/>
      <c r="AQ361" s="5"/>
      <c r="AR361" s="5"/>
      <c r="AY361" s="1" t="s">
        <v>73</v>
      </c>
      <c r="AZ361" s="2">
        <v>39113</v>
      </c>
      <c r="BA361" s="2">
        <v>39135</v>
      </c>
      <c r="BB361" s="2">
        <v>39135</v>
      </c>
      <c r="BD361" s="1" t="s">
        <v>87</v>
      </c>
      <c r="BE361" s="1" t="s">
        <v>518</v>
      </c>
      <c r="BF361" s="1" t="s">
        <v>89</v>
      </c>
      <c r="BJ361" s="1" t="s">
        <v>62</v>
      </c>
      <c r="BK361" s="1" t="s">
        <v>799</v>
      </c>
      <c r="BL361" s="1">
        <v>34</v>
      </c>
      <c r="BM361" s="1">
        <v>34</v>
      </c>
      <c r="BN361" s="1" t="s">
        <v>83</v>
      </c>
      <c r="BP361" s="1" t="s">
        <v>84</v>
      </c>
      <c r="BQ361" s="2">
        <v>40452</v>
      </c>
      <c r="BR361" s="1">
        <v>0</v>
      </c>
      <c r="BS361" s="1">
        <v>0</v>
      </c>
      <c r="BT361" s="1">
        <v>0</v>
      </c>
      <c r="BU361" s="1">
        <v>0</v>
      </c>
    </row>
    <row r="362" spans="4:73" hidden="1" x14ac:dyDescent="0.25">
      <c r="D362" s="4"/>
      <c r="E362" s="5">
        <f t="shared" si="54"/>
        <v>0</v>
      </c>
      <c r="F362" s="5">
        <f t="shared" si="55"/>
        <v>0</v>
      </c>
      <c r="G362" s="5" t="str">
        <f t="shared" si="56"/>
        <v>Withdrawn</v>
      </c>
      <c r="H362" s="6" t="str">
        <f t="shared" si="57"/>
        <v>Not Started</v>
      </c>
      <c r="I362" s="1" t="s">
        <v>800</v>
      </c>
      <c r="O362" s="1" t="str">
        <f t="shared" si="58"/>
        <v>NRIS</v>
      </c>
      <c r="Q362" s="1">
        <f t="shared" si="59"/>
        <v>300</v>
      </c>
      <c r="S362" s="1" t="str">
        <f t="shared" si="60"/>
        <v>Wind</v>
      </c>
      <c r="T362" s="1" t="str">
        <f t="shared" si="61"/>
        <v>Steele County</v>
      </c>
      <c r="U362" s="1" t="str">
        <f t="shared" si="62"/>
        <v>MN</v>
      </c>
      <c r="AA362" s="1"/>
      <c r="AB362" s="1"/>
      <c r="AI362" s="5"/>
      <c r="AJ362" s="5"/>
      <c r="AK362" s="5"/>
      <c r="AL362" s="5"/>
      <c r="AM362" s="5"/>
      <c r="AN362" s="5"/>
      <c r="AO362" s="5"/>
      <c r="AP362" s="5"/>
      <c r="AQ362" s="5"/>
      <c r="AR362" s="5"/>
      <c r="AY362" s="1" t="s">
        <v>73</v>
      </c>
      <c r="AZ362" s="2">
        <v>39106</v>
      </c>
      <c r="BA362" s="2">
        <v>39141</v>
      </c>
      <c r="BB362" s="2">
        <v>39141</v>
      </c>
      <c r="BD362" s="1" t="s">
        <v>91</v>
      </c>
      <c r="BE362" s="1" t="s">
        <v>801</v>
      </c>
      <c r="BF362" s="1" t="s">
        <v>93</v>
      </c>
      <c r="BJ362" s="1" t="s">
        <v>126</v>
      </c>
      <c r="BK362" s="1" t="s">
        <v>802</v>
      </c>
      <c r="BL362" s="1">
        <v>300</v>
      </c>
      <c r="BM362" s="1">
        <v>300</v>
      </c>
      <c r="BN362" s="1" t="s">
        <v>97</v>
      </c>
      <c r="BO362" s="1" t="s">
        <v>98</v>
      </c>
      <c r="BP362" s="1" t="s">
        <v>84</v>
      </c>
      <c r="BQ362" s="2">
        <v>39813</v>
      </c>
      <c r="BR362" s="1">
        <v>0</v>
      </c>
      <c r="BS362" s="1">
        <v>0</v>
      </c>
      <c r="BT362" s="1">
        <v>0</v>
      </c>
      <c r="BU362" s="1">
        <v>0</v>
      </c>
    </row>
    <row r="363" spans="4:73" hidden="1" x14ac:dyDescent="0.25">
      <c r="D363" s="4"/>
      <c r="E363" s="5">
        <f t="shared" si="54"/>
        <v>0</v>
      </c>
      <c r="F363" s="5">
        <f t="shared" si="55"/>
        <v>0</v>
      </c>
      <c r="G363" s="5" t="str">
        <f t="shared" si="56"/>
        <v>Withdrawn</v>
      </c>
      <c r="H363" s="6" t="str">
        <f t="shared" si="57"/>
        <v>Withdrawn</v>
      </c>
      <c r="I363" s="1" t="s">
        <v>803</v>
      </c>
      <c r="O363" s="1" t="str">
        <f t="shared" si="58"/>
        <v>NRIS</v>
      </c>
      <c r="Q363" s="1">
        <f t="shared" si="59"/>
        <v>450</v>
      </c>
      <c r="S363" s="1" t="str">
        <f t="shared" si="60"/>
        <v>Wind</v>
      </c>
      <c r="T363" s="1" t="str">
        <f t="shared" si="61"/>
        <v>White County</v>
      </c>
      <c r="U363" s="1" t="str">
        <f t="shared" si="62"/>
        <v>IN</v>
      </c>
      <c r="AA363" s="1"/>
      <c r="AB363" s="1"/>
      <c r="AI363" s="5"/>
      <c r="AJ363" s="5"/>
      <c r="AK363" s="5"/>
      <c r="AL363" s="5"/>
      <c r="AM363" s="5"/>
      <c r="AN363" s="5"/>
      <c r="AO363" s="5"/>
      <c r="AP363" s="5"/>
      <c r="AQ363" s="5"/>
      <c r="AR363" s="5"/>
      <c r="AY363" s="1" t="s">
        <v>73</v>
      </c>
      <c r="AZ363" s="2">
        <v>39125</v>
      </c>
      <c r="BA363" s="2">
        <v>39143</v>
      </c>
      <c r="BB363" s="2">
        <v>39143</v>
      </c>
      <c r="BD363" s="1" t="s">
        <v>804</v>
      </c>
      <c r="BE363" s="1" t="s">
        <v>805</v>
      </c>
      <c r="BF363" s="1" t="s">
        <v>103</v>
      </c>
      <c r="BJ363" s="1" t="s">
        <v>126</v>
      </c>
      <c r="BK363" s="1" t="s">
        <v>806</v>
      </c>
      <c r="BL363" s="1">
        <v>450</v>
      </c>
      <c r="BM363" s="1">
        <v>450</v>
      </c>
      <c r="BN363" s="1" t="s">
        <v>97</v>
      </c>
      <c r="BO363" s="1" t="s">
        <v>98</v>
      </c>
      <c r="BP363" s="1" t="s">
        <v>73</v>
      </c>
      <c r="BQ363" s="2">
        <v>40179</v>
      </c>
      <c r="BR363" s="1">
        <v>0</v>
      </c>
      <c r="BS363" s="1">
        <v>0</v>
      </c>
      <c r="BT363" s="1">
        <v>0</v>
      </c>
      <c r="BU363" s="1">
        <v>0</v>
      </c>
    </row>
    <row r="364" spans="4:73" hidden="1" x14ac:dyDescent="0.25">
      <c r="D364" s="4"/>
      <c r="E364" s="5" t="str">
        <f t="shared" si="54"/>
        <v>G567</v>
      </c>
      <c r="F364" s="5" t="str">
        <f t="shared" si="55"/>
        <v>G567</v>
      </c>
      <c r="G364" s="5" t="str">
        <f t="shared" si="56"/>
        <v>Withdrawn</v>
      </c>
      <c r="H364" s="6" t="str">
        <f t="shared" si="57"/>
        <v>Not Started</v>
      </c>
      <c r="I364" s="1" t="s">
        <v>807</v>
      </c>
      <c r="O364" s="1" t="str">
        <f t="shared" si="58"/>
        <v>NRIS</v>
      </c>
      <c r="Q364" s="1">
        <f t="shared" si="59"/>
        <v>165</v>
      </c>
      <c r="S364" s="1" t="str">
        <f t="shared" si="60"/>
        <v>Coal</v>
      </c>
      <c r="T364" s="1" t="str">
        <f t="shared" si="61"/>
        <v>Delta County</v>
      </c>
      <c r="U364" s="1" t="str">
        <f t="shared" si="62"/>
        <v>MI</v>
      </c>
      <c r="AA364" s="1"/>
      <c r="AB364" s="1"/>
      <c r="AI364" s="5"/>
      <c r="AJ364" s="5"/>
      <c r="AK364" s="5"/>
      <c r="AL364" s="5"/>
      <c r="AM364" s="5"/>
      <c r="AN364" s="5"/>
      <c r="AO364" s="5"/>
      <c r="AP364" s="5"/>
      <c r="AQ364" s="5"/>
      <c r="AR364" s="5"/>
      <c r="AY364" s="1" t="s">
        <v>73</v>
      </c>
      <c r="AZ364" s="2">
        <v>38670</v>
      </c>
      <c r="BA364" s="2">
        <v>39146</v>
      </c>
      <c r="BB364" s="2">
        <v>39146</v>
      </c>
      <c r="BD364" s="1" t="s">
        <v>74</v>
      </c>
      <c r="BE364" s="1" t="s">
        <v>808</v>
      </c>
      <c r="BF364" s="1" t="s">
        <v>130</v>
      </c>
      <c r="BG364" s="1" t="s">
        <v>807</v>
      </c>
      <c r="BH364" s="1" t="s">
        <v>807</v>
      </c>
      <c r="BI364" s="1" t="s">
        <v>143</v>
      </c>
      <c r="BJ364" s="1" t="s">
        <v>126</v>
      </c>
      <c r="BK364" s="1" t="s">
        <v>809</v>
      </c>
      <c r="BL364" s="1">
        <v>165</v>
      </c>
      <c r="BM364" s="1">
        <v>165</v>
      </c>
      <c r="BN364" s="1" t="s">
        <v>83</v>
      </c>
      <c r="BP364" s="1" t="s">
        <v>84</v>
      </c>
      <c r="BQ364" s="2">
        <v>39295</v>
      </c>
      <c r="BR364" s="1">
        <v>0</v>
      </c>
      <c r="BS364" s="1">
        <v>0</v>
      </c>
      <c r="BT364" s="1">
        <v>0</v>
      </c>
      <c r="BU364" s="1">
        <v>0</v>
      </c>
    </row>
    <row r="365" spans="4:73" hidden="1" x14ac:dyDescent="0.25">
      <c r="D365" s="4"/>
      <c r="E365" s="5">
        <f t="shared" si="54"/>
        <v>0</v>
      </c>
      <c r="F365" s="5">
        <f t="shared" si="55"/>
        <v>0</v>
      </c>
      <c r="G365" s="5" t="str">
        <f t="shared" si="56"/>
        <v>Done</v>
      </c>
      <c r="H365" s="6" t="str">
        <f t="shared" si="57"/>
        <v>In Service</v>
      </c>
      <c r="I365" s="1" t="s">
        <v>810</v>
      </c>
      <c r="O365" s="1" t="str">
        <f t="shared" si="58"/>
        <v>NRIS</v>
      </c>
      <c r="Q365" s="1">
        <f t="shared" si="59"/>
        <v>350</v>
      </c>
      <c r="S365" s="1" t="str">
        <f t="shared" si="60"/>
        <v>Gas</v>
      </c>
      <c r="T365" s="1" t="str">
        <f t="shared" si="61"/>
        <v>Goodhue County</v>
      </c>
      <c r="U365" s="1" t="str">
        <f t="shared" si="62"/>
        <v>MN</v>
      </c>
      <c r="AA365" s="1"/>
      <c r="AB365" s="1"/>
      <c r="AI365" s="5"/>
      <c r="AJ365" s="5"/>
      <c r="AK365" s="5"/>
      <c r="AL365" s="5"/>
      <c r="AM365" s="5"/>
      <c r="AN365" s="5"/>
      <c r="AO365" s="5"/>
      <c r="AP365" s="5"/>
      <c r="AQ365" s="5"/>
      <c r="AR365" s="5"/>
      <c r="AY365" s="1" t="s">
        <v>58</v>
      </c>
      <c r="AZ365" s="2">
        <v>38034</v>
      </c>
      <c r="BB365" s="2">
        <v>38860</v>
      </c>
      <c r="BD365" s="1" t="s">
        <v>91</v>
      </c>
      <c r="BE365" s="1" t="s">
        <v>222</v>
      </c>
      <c r="BF365" s="1" t="s">
        <v>93</v>
      </c>
      <c r="BI365" s="1" t="s">
        <v>77</v>
      </c>
      <c r="BJ365" s="1" t="s">
        <v>126</v>
      </c>
      <c r="BK365" s="1" t="s">
        <v>811</v>
      </c>
      <c r="BL365" s="1">
        <v>350</v>
      </c>
      <c r="BM365" s="1">
        <v>350</v>
      </c>
      <c r="BN365" s="1" t="s">
        <v>64</v>
      </c>
      <c r="BO365" s="1" t="s">
        <v>94</v>
      </c>
      <c r="BP365" s="1" t="s">
        <v>65</v>
      </c>
      <c r="BQ365" s="2">
        <v>38169</v>
      </c>
      <c r="BR365" s="1">
        <v>0</v>
      </c>
      <c r="BS365" s="1">
        <v>0</v>
      </c>
      <c r="BT365" s="1">
        <v>0</v>
      </c>
      <c r="BU365" s="1">
        <v>0</v>
      </c>
    </row>
    <row r="366" spans="4:73" hidden="1" x14ac:dyDescent="0.25">
      <c r="D366" s="4"/>
      <c r="E366" s="5" t="str">
        <f t="shared" si="54"/>
        <v>G568</v>
      </c>
      <c r="F366" s="5" t="str">
        <f t="shared" si="55"/>
        <v>G568</v>
      </c>
      <c r="G366" s="5" t="str">
        <f t="shared" si="56"/>
        <v>Withdrawn</v>
      </c>
      <c r="H366" s="6" t="str">
        <f t="shared" si="57"/>
        <v>Not Started</v>
      </c>
      <c r="I366" s="1" t="s">
        <v>812</v>
      </c>
      <c r="O366" s="1" t="str">
        <f t="shared" si="58"/>
        <v>NRIS</v>
      </c>
      <c r="Q366" s="1">
        <f t="shared" si="59"/>
        <v>135</v>
      </c>
      <c r="S366" s="1" t="str">
        <f t="shared" si="60"/>
        <v>Coal</v>
      </c>
      <c r="T366" s="1" t="str">
        <f t="shared" si="61"/>
        <v>Delta County</v>
      </c>
      <c r="U366" s="1" t="str">
        <f t="shared" si="62"/>
        <v>MI</v>
      </c>
      <c r="AA366" s="1"/>
      <c r="AB366" s="1"/>
      <c r="AI366" s="5"/>
      <c r="AJ366" s="5"/>
      <c r="AK366" s="5"/>
      <c r="AL366" s="5"/>
      <c r="AM366" s="5"/>
      <c r="AN366" s="5"/>
      <c r="AO366" s="5"/>
      <c r="AP366" s="5"/>
      <c r="AQ366" s="5"/>
      <c r="AR366" s="5"/>
      <c r="AY366" s="1" t="s">
        <v>73</v>
      </c>
      <c r="AZ366" s="2">
        <v>38670</v>
      </c>
      <c r="BA366" s="2">
        <v>39146</v>
      </c>
      <c r="BB366" s="2">
        <v>39146</v>
      </c>
      <c r="BD366" s="1" t="s">
        <v>74</v>
      </c>
      <c r="BE366" s="1" t="s">
        <v>808</v>
      </c>
      <c r="BF366" s="1" t="s">
        <v>130</v>
      </c>
      <c r="BG366" s="1" t="s">
        <v>812</v>
      </c>
      <c r="BH366" s="1" t="s">
        <v>812</v>
      </c>
      <c r="BI366" s="1" t="s">
        <v>143</v>
      </c>
      <c r="BJ366" s="1" t="s">
        <v>126</v>
      </c>
      <c r="BK366" s="1" t="s">
        <v>813</v>
      </c>
      <c r="BL366" s="1">
        <v>135</v>
      </c>
      <c r="BM366" s="1">
        <v>135</v>
      </c>
      <c r="BN366" s="1" t="s">
        <v>83</v>
      </c>
      <c r="BP366" s="1" t="s">
        <v>84</v>
      </c>
      <c r="BQ366" s="2">
        <v>40178</v>
      </c>
      <c r="BR366" s="1">
        <v>0</v>
      </c>
      <c r="BS366" s="1">
        <v>0</v>
      </c>
      <c r="BT366" s="1">
        <v>0</v>
      </c>
      <c r="BU366" s="1">
        <v>0</v>
      </c>
    </row>
    <row r="367" spans="4:73" hidden="1" x14ac:dyDescent="0.25">
      <c r="D367" s="4"/>
      <c r="E367" s="5" t="str">
        <f t="shared" si="54"/>
        <v>G408</v>
      </c>
      <c r="F367" s="5" t="str">
        <f t="shared" si="55"/>
        <v>G408</v>
      </c>
      <c r="G367" s="5" t="str">
        <f t="shared" si="56"/>
        <v>Done</v>
      </c>
      <c r="H367" s="6" t="str">
        <f t="shared" si="57"/>
        <v>In Service</v>
      </c>
      <c r="I367" s="1" t="s">
        <v>814</v>
      </c>
      <c r="O367" s="1" t="str">
        <f t="shared" si="58"/>
        <v>ERIS</v>
      </c>
      <c r="Q367" s="1">
        <f t="shared" si="59"/>
        <v>12</v>
      </c>
      <c r="S367" s="1" t="str">
        <f t="shared" si="60"/>
        <v>Wind</v>
      </c>
      <c r="T367" s="1" t="str">
        <f t="shared" si="61"/>
        <v>McHenry County</v>
      </c>
      <c r="U367" s="1" t="str">
        <f t="shared" si="62"/>
        <v>ND</v>
      </c>
      <c r="AA367" s="1"/>
      <c r="AB367" s="1"/>
      <c r="AI367" s="5"/>
      <c r="AJ367" s="5"/>
      <c r="AK367" s="5"/>
      <c r="AL367" s="5"/>
      <c r="AM367" s="5"/>
      <c r="AN367" s="5"/>
      <c r="AO367" s="5"/>
      <c r="AP367" s="5"/>
      <c r="AQ367" s="5"/>
      <c r="AR367" s="5"/>
      <c r="AY367" s="1" t="s">
        <v>58</v>
      </c>
      <c r="AZ367" s="2">
        <v>38048</v>
      </c>
      <c r="BB367" s="2">
        <v>38678</v>
      </c>
      <c r="BD367" s="1" t="s">
        <v>153</v>
      </c>
      <c r="BE367" s="1" t="s">
        <v>371</v>
      </c>
      <c r="BF367" s="1" t="s">
        <v>194</v>
      </c>
      <c r="BG367" s="1" t="s">
        <v>814</v>
      </c>
      <c r="BH367" s="1" t="s">
        <v>814</v>
      </c>
      <c r="BI367" s="1" t="s">
        <v>77</v>
      </c>
      <c r="BJ367" s="1" t="s">
        <v>62</v>
      </c>
      <c r="BK367" s="1" t="s">
        <v>815</v>
      </c>
      <c r="BL367" s="1">
        <v>12</v>
      </c>
      <c r="BM367" s="1">
        <v>12</v>
      </c>
      <c r="BN367" s="1" t="s">
        <v>97</v>
      </c>
      <c r="BO367" s="1" t="s">
        <v>98</v>
      </c>
      <c r="BP367" s="1" t="s">
        <v>65</v>
      </c>
      <c r="BQ367" s="2">
        <v>38657</v>
      </c>
      <c r="BR367" s="1">
        <v>0</v>
      </c>
      <c r="BS367" s="1">
        <v>0</v>
      </c>
      <c r="BT367" s="1">
        <v>0</v>
      </c>
      <c r="BU367" s="1">
        <v>0</v>
      </c>
    </row>
    <row r="368" spans="4:73" hidden="1" x14ac:dyDescent="0.25">
      <c r="D368" s="4"/>
      <c r="E368" s="5">
        <f t="shared" si="54"/>
        <v>0</v>
      </c>
      <c r="F368" s="5">
        <f t="shared" si="55"/>
        <v>0</v>
      </c>
      <c r="G368" s="5" t="str">
        <f t="shared" si="56"/>
        <v>Done</v>
      </c>
      <c r="H368" s="6" t="str">
        <f t="shared" si="57"/>
        <v>In Service</v>
      </c>
      <c r="I368" s="1" t="s">
        <v>816</v>
      </c>
      <c r="O368" s="1" t="str">
        <f t="shared" si="58"/>
        <v>ERIS</v>
      </c>
      <c r="Q368" s="1">
        <f t="shared" si="59"/>
        <v>2</v>
      </c>
      <c r="S368" s="1" t="str">
        <f t="shared" si="60"/>
        <v>Diesel</v>
      </c>
      <c r="T368" s="1" t="str">
        <f t="shared" si="61"/>
        <v>Dawson County</v>
      </c>
      <c r="U368" s="1" t="str">
        <f t="shared" si="62"/>
        <v>MT</v>
      </c>
      <c r="AA368" s="1"/>
      <c r="AB368" s="1"/>
      <c r="AI368" s="5"/>
      <c r="AJ368" s="5"/>
      <c r="AK368" s="5"/>
      <c r="AL368" s="5"/>
      <c r="AM368" s="5"/>
      <c r="AN368" s="5"/>
      <c r="AO368" s="5"/>
      <c r="AP368" s="5"/>
      <c r="AQ368" s="5"/>
      <c r="AR368" s="5"/>
      <c r="AY368" s="1" t="s">
        <v>58</v>
      </c>
      <c r="AZ368" s="2">
        <v>38040</v>
      </c>
      <c r="BB368" s="2">
        <v>38181</v>
      </c>
      <c r="BD368" s="1" t="s">
        <v>192</v>
      </c>
      <c r="BE368" s="1" t="s">
        <v>512</v>
      </c>
      <c r="BF368" s="1" t="s">
        <v>513</v>
      </c>
      <c r="BI368" s="1" t="s">
        <v>77</v>
      </c>
      <c r="BJ368" s="1" t="s">
        <v>62</v>
      </c>
      <c r="BK368" s="1" t="s">
        <v>817</v>
      </c>
      <c r="BL368" s="1">
        <v>2</v>
      </c>
      <c r="BM368" s="1">
        <v>2</v>
      </c>
      <c r="BN368" s="1" t="s">
        <v>207</v>
      </c>
      <c r="BO368" s="1" t="s">
        <v>208</v>
      </c>
      <c r="BP368" s="1" t="s">
        <v>65</v>
      </c>
      <c r="BQ368" s="2">
        <v>39417</v>
      </c>
      <c r="BR368" s="1">
        <v>0</v>
      </c>
      <c r="BS368" s="1">
        <v>0</v>
      </c>
      <c r="BT368" s="1">
        <v>0</v>
      </c>
      <c r="BU368" s="1">
        <v>0</v>
      </c>
    </row>
    <row r="369" spans="4:73" hidden="1" x14ac:dyDescent="0.25">
      <c r="D369" s="4"/>
      <c r="E369" s="5">
        <f t="shared" si="54"/>
        <v>0</v>
      </c>
      <c r="F369" s="5">
        <f t="shared" si="55"/>
        <v>0</v>
      </c>
      <c r="G369" s="5" t="str">
        <f t="shared" si="56"/>
        <v>Withdrawn</v>
      </c>
      <c r="H369" s="6" t="str">
        <f t="shared" si="57"/>
        <v>Not Started</v>
      </c>
      <c r="I369" s="1" t="s">
        <v>818</v>
      </c>
      <c r="O369" s="1" t="str">
        <f t="shared" si="58"/>
        <v>ERIS</v>
      </c>
      <c r="Q369" s="1">
        <f t="shared" si="59"/>
        <v>2.5</v>
      </c>
      <c r="S369" s="1" t="str">
        <f t="shared" si="60"/>
        <v>Wind</v>
      </c>
      <c r="T369" s="1" t="str">
        <f t="shared" si="61"/>
        <v>Otter Tail County</v>
      </c>
      <c r="U369" s="1" t="str">
        <f t="shared" si="62"/>
        <v>MN</v>
      </c>
      <c r="AA369" s="1"/>
      <c r="AB369" s="1"/>
      <c r="AI369" s="5"/>
      <c r="AJ369" s="5"/>
      <c r="AK369" s="5"/>
      <c r="AL369" s="5"/>
      <c r="AM369" s="5"/>
      <c r="AN369" s="5"/>
      <c r="AO369" s="5"/>
      <c r="AP369" s="5"/>
      <c r="AQ369" s="5"/>
      <c r="AR369" s="5"/>
      <c r="AY369" s="1" t="s">
        <v>73</v>
      </c>
      <c r="AZ369" s="2">
        <v>39107</v>
      </c>
      <c r="BA369" s="2">
        <v>39160</v>
      </c>
      <c r="BB369" s="2">
        <v>39160</v>
      </c>
      <c r="BD369" s="1" t="s">
        <v>203</v>
      </c>
      <c r="BE369" s="1" t="s">
        <v>358</v>
      </c>
      <c r="BF369" s="1" t="s">
        <v>93</v>
      </c>
      <c r="BJ369" s="1" t="s">
        <v>62</v>
      </c>
      <c r="BK369" s="1" t="s">
        <v>819</v>
      </c>
      <c r="BL369" s="1">
        <v>2.5</v>
      </c>
      <c r="BM369" s="1">
        <v>2.5</v>
      </c>
      <c r="BN369" s="1" t="s">
        <v>97</v>
      </c>
      <c r="BO369" s="1" t="s">
        <v>98</v>
      </c>
      <c r="BP369" s="1" t="s">
        <v>84</v>
      </c>
      <c r="BQ369" s="2">
        <v>40087</v>
      </c>
      <c r="BR369" s="1">
        <v>0</v>
      </c>
      <c r="BS369" s="1">
        <v>0</v>
      </c>
      <c r="BT369" s="1">
        <v>0</v>
      </c>
      <c r="BU369" s="1">
        <v>0</v>
      </c>
    </row>
    <row r="370" spans="4:73" hidden="1" x14ac:dyDescent="0.25">
      <c r="D370" s="4"/>
      <c r="E370" s="5">
        <f t="shared" si="54"/>
        <v>0</v>
      </c>
      <c r="F370" s="5">
        <f t="shared" si="55"/>
        <v>0</v>
      </c>
      <c r="G370" s="5" t="str">
        <f t="shared" si="56"/>
        <v>Withdrawn</v>
      </c>
      <c r="H370" s="6" t="str">
        <f t="shared" si="57"/>
        <v>Not Started</v>
      </c>
      <c r="I370" s="1" t="s">
        <v>820</v>
      </c>
      <c r="O370" s="1" t="str">
        <f t="shared" si="58"/>
        <v>ERIS</v>
      </c>
      <c r="Q370" s="1">
        <f t="shared" si="59"/>
        <v>14</v>
      </c>
      <c r="S370" s="1" t="str">
        <f t="shared" si="60"/>
        <v>Nuclear</v>
      </c>
      <c r="T370" s="1" t="str">
        <f t="shared" si="61"/>
        <v>Ottawa County</v>
      </c>
      <c r="U370" s="1" t="str">
        <f t="shared" si="62"/>
        <v>OH</v>
      </c>
      <c r="AA370" s="1"/>
      <c r="AB370" s="1"/>
      <c r="AI370" s="5"/>
      <c r="AJ370" s="5"/>
      <c r="AK370" s="5"/>
      <c r="AL370" s="5"/>
      <c r="AM370" s="5"/>
      <c r="AN370" s="5"/>
      <c r="AO370" s="5"/>
      <c r="AP370" s="5"/>
      <c r="AQ370" s="5"/>
      <c r="AR370" s="5"/>
      <c r="AY370" s="1" t="s">
        <v>73</v>
      </c>
      <c r="AZ370" s="2">
        <v>38861</v>
      </c>
      <c r="BA370" s="2">
        <v>39163</v>
      </c>
      <c r="BB370" s="2">
        <v>39163</v>
      </c>
      <c r="BD370" s="1" t="s">
        <v>619</v>
      </c>
      <c r="BE370" s="1" t="s">
        <v>821</v>
      </c>
      <c r="BF370" s="1" t="s">
        <v>242</v>
      </c>
      <c r="BI370" s="1" t="s">
        <v>143</v>
      </c>
      <c r="BJ370" s="1" t="s">
        <v>62</v>
      </c>
      <c r="BK370" s="1" t="s">
        <v>822</v>
      </c>
      <c r="BL370" s="1">
        <v>14</v>
      </c>
      <c r="BM370" s="1">
        <v>14</v>
      </c>
      <c r="BN370" s="1" t="s">
        <v>387</v>
      </c>
      <c r="BP370" s="1" t="s">
        <v>84</v>
      </c>
      <c r="BQ370" s="2">
        <v>39431</v>
      </c>
      <c r="BR370" s="1">
        <v>0</v>
      </c>
      <c r="BS370" s="1">
        <v>0</v>
      </c>
      <c r="BT370" s="1">
        <v>0</v>
      </c>
      <c r="BU370" s="1">
        <v>0</v>
      </c>
    </row>
    <row r="371" spans="4:73" hidden="1" x14ac:dyDescent="0.25">
      <c r="D371" s="4"/>
      <c r="E371" s="5">
        <f t="shared" si="54"/>
        <v>0</v>
      </c>
      <c r="F371" s="5">
        <f t="shared" si="55"/>
        <v>0</v>
      </c>
      <c r="G371" s="5" t="str">
        <f t="shared" si="56"/>
        <v>Done</v>
      </c>
      <c r="H371" s="6" t="str">
        <f t="shared" si="57"/>
        <v>In Service</v>
      </c>
      <c r="I371" s="1" t="s">
        <v>823</v>
      </c>
      <c r="O371" s="1" t="str">
        <f t="shared" si="58"/>
        <v>NRIS</v>
      </c>
      <c r="Q371" s="1">
        <f t="shared" si="59"/>
        <v>200</v>
      </c>
      <c r="S371" s="1" t="str">
        <f t="shared" si="60"/>
        <v>Coal</v>
      </c>
      <c r="T371" s="1" t="str">
        <f t="shared" si="61"/>
        <v>Sangamon County</v>
      </c>
      <c r="U371" s="1" t="str">
        <f t="shared" si="62"/>
        <v>IL</v>
      </c>
      <c r="AA371" s="1"/>
      <c r="AB371" s="1"/>
      <c r="AI371" s="5"/>
      <c r="AJ371" s="5"/>
      <c r="AK371" s="5"/>
      <c r="AL371" s="5"/>
      <c r="AM371" s="5"/>
      <c r="AN371" s="5"/>
      <c r="AO371" s="5"/>
      <c r="AP371" s="5"/>
      <c r="AQ371" s="5"/>
      <c r="AR371" s="5"/>
      <c r="AY371" s="1" t="s">
        <v>58</v>
      </c>
      <c r="AZ371" s="2">
        <v>38049</v>
      </c>
      <c r="BB371" s="2">
        <v>39129</v>
      </c>
      <c r="BD371" s="1" t="s">
        <v>824</v>
      </c>
      <c r="BE371" s="1" t="s">
        <v>825</v>
      </c>
      <c r="BF371" s="1" t="s">
        <v>124</v>
      </c>
      <c r="BI371" s="1" t="s">
        <v>143</v>
      </c>
      <c r="BJ371" s="1" t="s">
        <v>126</v>
      </c>
      <c r="BK371" s="1" t="s">
        <v>826</v>
      </c>
      <c r="BL371" s="1">
        <v>200</v>
      </c>
      <c r="BM371" s="1">
        <v>200</v>
      </c>
      <c r="BN371" s="1" t="s">
        <v>83</v>
      </c>
      <c r="BO371" s="1" t="s">
        <v>150</v>
      </c>
      <c r="BP371" s="1" t="s">
        <v>65</v>
      </c>
      <c r="BQ371" s="2">
        <v>38047</v>
      </c>
      <c r="BR371" s="1">
        <v>0</v>
      </c>
      <c r="BS371" s="1">
        <v>0</v>
      </c>
      <c r="BT371" s="1">
        <v>0</v>
      </c>
      <c r="BU371" s="1">
        <v>0</v>
      </c>
    </row>
    <row r="372" spans="4:73" hidden="1" x14ac:dyDescent="0.25">
      <c r="D372" s="4"/>
      <c r="E372" s="5">
        <f t="shared" si="54"/>
        <v>0</v>
      </c>
      <c r="F372" s="5">
        <f t="shared" si="55"/>
        <v>0</v>
      </c>
      <c r="G372" s="5" t="str">
        <f t="shared" si="56"/>
        <v>Withdrawn</v>
      </c>
      <c r="H372" s="6" t="str">
        <f t="shared" si="57"/>
        <v>Not Started</v>
      </c>
      <c r="I372" s="1" t="s">
        <v>827</v>
      </c>
      <c r="O372" s="1" t="str">
        <f t="shared" si="58"/>
        <v>NRIS</v>
      </c>
      <c r="Q372" s="1">
        <f t="shared" si="59"/>
        <v>135</v>
      </c>
      <c r="S372" s="1" t="str">
        <f t="shared" si="60"/>
        <v>Wind</v>
      </c>
      <c r="T372" s="1" t="str">
        <f t="shared" si="61"/>
        <v>Hamilton County</v>
      </c>
      <c r="U372" s="1" t="str">
        <f t="shared" si="62"/>
        <v>KS</v>
      </c>
      <c r="AA372" s="1"/>
      <c r="AB372" s="1"/>
      <c r="AI372" s="5"/>
      <c r="AJ372" s="5"/>
      <c r="AK372" s="5"/>
      <c r="AL372" s="5"/>
      <c r="AM372" s="5"/>
      <c r="AN372" s="5"/>
      <c r="AO372" s="5"/>
      <c r="AP372" s="5"/>
      <c r="AQ372" s="5"/>
      <c r="AR372" s="5"/>
      <c r="AY372" s="1" t="s">
        <v>73</v>
      </c>
      <c r="AZ372" s="2">
        <v>39090</v>
      </c>
      <c r="BA372" s="2">
        <v>39163</v>
      </c>
      <c r="BB372" s="2">
        <v>39163</v>
      </c>
      <c r="BD372" s="1" t="s">
        <v>236</v>
      </c>
      <c r="BE372" s="1" t="s">
        <v>219</v>
      </c>
      <c r="BF372" s="1" t="s">
        <v>828</v>
      </c>
      <c r="BJ372" s="1" t="s">
        <v>126</v>
      </c>
      <c r="BK372" s="1" t="s">
        <v>78</v>
      </c>
      <c r="BL372" s="1">
        <v>135</v>
      </c>
      <c r="BM372" s="1">
        <v>135</v>
      </c>
      <c r="BN372" s="1" t="s">
        <v>97</v>
      </c>
      <c r="BO372" s="1" t="s">
        <v>98</v>
      </c>
      <c r="BP372" s="1" t="s">
        <v>84</v>
      </c>
      <c r="BQ372" s="2">
        <v>42005</v>
      </c>
      <c r="BR372" s="1">
        <v>0</v>
      </c>
      <c r="BS372" s="1">
        <v>0</v>
      </c>
      <c r="BT372" s="1">
        <v>0</v>
      </c>
      <c r="BU372" s="1">
        <v>0</v>
      </c>
    </row>
    <row r="373" spans="4:73" hidden="1" x14ac:dyDescent="0.25">
      <c r="D373" s="4"/>
      <c r="E373" s="5">
        <f t="shared" si="54"/>
        <v>0</v>
      </c>
      <c r="F373" s="5">
        <f t="shared" si="55"/>
        <v>0</v>
      </c>
      <c r="G373" s="5" t="str">
        <f t="shared" si="56"/>
        <v>Withdrawn</v>
      </c>
      <c r="H373" s="6" t="str">
        <f t="shared" si="57"/>
        <v>Withdrawn</v>
      </c>
      <c r="I373" s="1" t="s">
        <v>829</v>
      </c>
      <c r="O373" s="1" t="str">
        <f t="shared" si="58"/>
        <v>NRIS</v>
      </c>
      <c r="Q373" s="1">
        <f t="shared" si="59"/>
        <v>200</v>
      </c>
      <c r="S373" s="1" t="str">
        <f t="shared" si="60"/>
        <v>Wind</v>
      </c>
      <c r="T373" s="1" t="str">
        <f t="shared" si="61"/>
        <v>Freeborn County</v>
      </c>
      <c r="U373" s="1" t="str">
        <f t="shared" si="62"/>
        <v>MN</v>
      </c>
      <c r="AA373" s="1"/>
      <c r="AB373" s="1"/>
      <c r="AI373" s="5"/>
      <c r="AJ373" s="5"/>
      <c r="AK373" s="5"/>
      <c r="AL373" s="5"/>
      <c r="AM373" s="5"/>
      <c r="AN373" s="5"/>
      <c r="AO373" s="5"/>
      <c r="AP373" s="5"/>
      <c r="AQ373" s="5"/>
      <c r="AR373" s="5"/>
      <c r="AY373" s="1" t="s">
        <v>73</v>
      </c>
      <c r="AZ373" s="2">
        <v>38939</v>
      </c>
      <c r="BA373" s="2">
        <v>39167</v>
      </c>
      <c r="BB373" s="2">
        <v>39167</v>
      </c>
      <c r="BD373" s="1" t="s">
        <v>91</v>
      </c>
      <c r="BE373" s="1" t="s">
        <v>830</v>
      </c>
      <c r="BF373" s="1" t="s">
        <v>93</v>
      </c>
      <c r="BI373" s="1" t="s">
        <v>536</v>
      </c>
      <c r="BJ373" s="1" t="s">
        <v>126</v>
      </c>
      <c r="BK373" s="1" t="s">
        <v>831</v>
      </c>
      <c r="BL373" s="1">
        <v>200</v>
      </c>
      <c r="BM373" s="1">
        <v>200</v>
      </c>
      <c r="BN373" s="1" t="s">
        <v>97</v>
      </c>
      <c r="BO373" s="1" t="s">
        <v>98</v>
      </c>
      <c r="BP373" s="1" t="s">
        <v>73</v>
      </c>
      <c r="BQ373" s="2">
        <v>39539</v>
      </c>
      <c r="BR373" s="1">
        <v>0</v>
      </c>
      <c r="BS373" s="1">
        <v>0</v>
      </c>
      <c r="BT373" s="1">
        <v>0</v>
      </c>
      <c r="BU373" s="1">
        <v>0</v>
      </c>
    </row>
    <row r="374" spans="4:73" hidden="1" x14ac:dyDescent="0.25">
      <c r="D374" s="4"/>
      <c r="E374" s="5">
        <f t="shared" si="54"/>
        <v>0</v>
      </c>
      <c r="F374" s="5">
        <f t="shared" si="55"/>
        <v>0</v>
      </c>
      <c r="G374" s="5" t="str">
        <f t="shared" si="56"/>
        <v>Withdrawn</v>
      </c>
      <c r="H374" s="6" t="str">
        <f t="shared" si="57"/>
        <v>Not Started</v>
      </c>
      <c r="I374" s="1" t="s">
        <v>832</v>
      </c>
      <c r="O374" s="1" t="str">
        <f t="shared" si="58"/>
        <v>NRIS</v>
      </c>
      <c r="Q374" s="1">
        <f t="shared" si="59"/>
        <v>76</v>
      </c>
      <c r="S374" s="1" t="str">
        <f t="shared" si="60"/>
        <v>Wind</v>
      </c>
      <c r="T374" s="1" t="str">
        <f t="shared" si="61"/>
        <v>Howard County</v>
      </c>
      <c r="U374" s="1" t="str">
        <f t="shared" si="62"/>
        <v>IA</v>
      </c>
      <c r="AA374" s="1"/>
      <c r="AB374" s="1"/>
      <c r="AI374" s="5"/>
      <c r="AJ374" s="5"/>
      <c r="AK374" s="5"/>
      <c r="AL374" s="5"/>
      <c r="AM374" s="5"/>
      <c r="AN374" s="5"/>
      <c r="AO374" s="5"/>
      <c r="AP374" s="5"/>
      <c r="AQ374" s="5"/>
      <c r="AR374" s="5"/>
      <c r="AY374" s="1" t="s">
        <v>73</v>
      </c>
      <c r="AZ374" s="2">
        <v>39063</v>
      </c>
      <c r="BA374" s="2">
        <v>39167</v>
      </c>
      <c r="BB374" s="2">
        <v>39167</v>
      </c>
      <c r="BD374" s="1" t="s">
        <v>87</v>
      </c>
      <c r="BE374" s="1" t="s">
        <v>538</v>
      </c>
      <c r="BF374" s="1" t="s">
        <v>89</v>
      </c>
      <c r="BJ374" s="1" t="s">
        <v>126</v>
      </c>
      <c r="BK374" s="1" t="s">
        <v>833</v>
      </c>
      <c r="BL374" s="1">
        <v>76</v>
      </c>
      <c r="BM374" s="1">
        <v>76</v>
      </c>
      <c r="BN374" s="1" t="s">
        <v>97</v>
      </c>
      <c r="BO374" s="1" t="s">
        <v>98</v>
      </c>
      <c r="BP374" s="1" t="s">
        <v>84</v>
      </c>
      <c r="BQ374" s="2">
        <v>40222</v>
      </c>
      <c r="BR374" s="1">
        <v>0</v>
      </c>
      <c r="BS374" s="1">
        <v>0</v>
      </c>
      <c r="BT374" s="1">
        <v>0</v>
      </c>
      <c r="BU374" s="1">
        <v>0</v>
      </c>
    </row>
    <row r="375" spans="4:73" hidden="1" x14ac:dyDescent="0.25">
      <c r="D375" s="4"/>
      <c r="E375" s="5">
        <f t="shared" si="54"/>
        <v>0</v>
      </c>
      <c r="F375" s="5">
        <f t="shared" si="55"/>
        <v>0</v>
      </c>
      <c r="G375" s="5" t="str">
        <f t="shared" si="56"/>
        <v>Withdrawn</v>
      </c>
      <c r="H375" s="6" t="str">
        <f t="shared" si="57"/>
        <v>Not Started</v>
      </c>
      <c r="I375" s="1" t="s">
        <v>834</v>
      </c>
      <c r="O375" s="1" t="str">
        <f t="shared" si="58"/>
        <v>NRIS</v>
      </c>
      <c r="Q375" s="1">
        <f t="shared" si="59"/>
        <v>23.25</v>
      </c>
      <c r="S375" s="1" t="str">
        <f t="shared" si="60"/>
        <v>Diesel</v>
      </c>
      <c r="T375" s="1" t="str">
        <f t="shared" si="61"/>
        <v>Buchanan County</v>
      </c>
      <c r="U375" s="1" t="str">
        <f t="shared" si="62"/>
        <v>IA</v>
      </c>
      <c r="AA375" s="1"/>
      <c r="AB375" s="1"/>
      <c r="AI375" s="5"/>
      <c r="AJ375" s="5"/>
      <c r="AK375" s="5"/>
      <c r="AL375" s="5"/>
      <c r="AM375" s="5"/>
      <c r="AN375" s="5"/>
      <c r="AO375" s="5"/>
      <c r="AP375" s="5"/>
      <c r="AQ375" s="5"/>
      <c r="AR375" s="5"/>
      <c r="AY375" s="1" t="s">
        <v>73</v>
      </c>
      <c r="AZ375" s="2">
        <v>38901</v>
      </c>
      <c r="BA375" s="2">
        <v>39170</v>
      </c>
      <c r="BB375" s="2">
        <v>39170</v>
      </c>
      <c r="BD375" s="1" t="s">
        <v>87</v>
      </c>
      <c r="BE375" s="1" t="s">
        <v>109</v>
      </c>
      <c r="BF375" s="1" t="s">
        <v>89</v>
      </c>
      <c r="BI375" s="1" t="s">
        <v>536</v>
      </c>
      <c r="BJ375" s="1" t="s">
        <v>126</v>
      </c>
      <c r="BK375" s="1" t="s">
        <v>835</v>
      </c>
      <c r="BL375" s="1">
        <v>23.25</v>
      </c>
      <c r="BM375" s="1">
        <v>23.25</v>
      </c>
      <c r="BN375" s="1" t="s">
        <v>207</v>
      </c>
      <c r="BP375" s="1" t="s">
        <v>84</v>
      </c>
      <c r="BQ375" s="2">
        <v>39539</v>
      </c>
      <c r="BR375" s="1">
        <v>0</v>
      </c>
      <c r="BS375" s="1">
        <v>0</v>
      </c>
      <c r="BT375" s="1">
        <v>0</v>
      </c>
      <c r="BU375" s="1">
        <v>0</v>
      </c>
    </row>
    <row r="376" spans="4:73" hidden="1" x14ac:dyDescent="0.25">
      <c r="D376" s="4"/>
      <c r="E376" s="5" t="str">
        <f t="shared" si="54"/>
        <v>G417</v>
      </c>
      <c r="F376" s="5" t="str">
        <f t="shared" si="55"/>
        <v>G417</v>
      </c>
      <c r="G376" s="5" t="str">
        <f t="shared" si="56"/>
        <v>Done</v>
      </c>
      <c r="H376" s="6" t="str">
        <f t="shared" si="57"/>
        <v>In Service</v>
      </c>
      <c r="I376" s="1" t="s">
        <v>836</v>
      </c>
      <c r="O376" s="1" t="str">
        <f t="shared" si="58"/>
        <v>NRIS</v>
      </c>
      <c r="Q376" s="1">
        <f t="shared" si="59"/>
        <v>15</v>
      </c>
      <c r="S376" s="1" t="str">
        <f t="shared" si="60"/>
        <v>Biomass</v>
      </c>
      <c r="T376" s="1" t="str">
        <f t="shared" si="61"/>
        <v>Scott County</v>
      </c>
      <c r="U376" s="1" t="str">
        <f t="shared" si="62"/>
        <v>MN</v>
      </c>
      <c r="AA376" s="1"/>
      <c r="AB376" s="1"/>
      <c r="AI376" s="5"/>
      <c r="AJ376" s="5"/>
      <c r="AK376" s="5"/>
      <c r="AL376" s="5"/>
      <c r="AM376" s="5"/>
      <c r="AN376" s="5"/>
      <c r="AO376" s="5"/>
      <c r="AP376" s="5"/>
      <c r="AQ376" s="5"/>
      <c r="AR376" s="5"/>
      <c r="AY376" s="1" t="s">
        <v>58</v>
      </c>
      <c r="AZ376" s="2">
        <v>38068</v>
      </c>
      <c r="BB376" s="2">
        <v>39353</v>
      </c>
      <c r="BD376" s="1" t="s">
        <v>91</v>
      </c>
      <c r="BE376" s="1" t="s">
        <v>265</v>
      </c>
      <c r="BF376" s="1" t="s">
        <v>93</v>
      </c>
      <c r="BG376" s="1" t="s">
        <v>836</v>
      </c>
      <c r="BH376" s="1" t="s">
        <v>836</v>
      </c>
      <c r="BI376" s="1" t="s">
        <v>77</v>
      </c>
      <c r="BJ376" s="1" t="s">
        <v>126</v>
      </c>
      <c r="BK376" s="1" t="s">
        <v>837</v>
      </c>
      <c r="BL376" s="1">
        <v>15</v>
      </c>
      <c r="BM376" s="1">
        <v>15</v>
      </c>
      <c r="BN376" s="1" t="s">
        <v>156</v>
      </c>
      <c r="BO376" s="1" t="s">
        <v>838</v>
      </c>
      <c r="BP376" s="1" t="s">
        <v>65</v>
      </c>
      <c r="BQ376" s="2">
        <v>38869</v>
      </c>
      <c r="BR376" s="1">
        <v>0</v>
      </c>
      <c r="BS376" s="1">
        <v>0</v>
      </c>
      <c r="BT376" s="1">
        <v>0</v>
      </c>
      <c r="BU376" s="1">
        <v>0</v>
      </c>
    </row>
    <row r="377" spans="4:73" hidden="1" x14ac:dyDescent="0.25">
      <c r="D377" s="4"/>
      <c r="E377" s="5">
        <f t="shared" si="54"/>
        <v>0</v>
      </c>
      <c r="F377" s="5">
        <f t="shared" si="55"/>
        <v>0</v>
      </c>
      <c r="G377" s="5" t="str">
        <f t="shared" si="56"/>
        <v>Withdrawn</v>
      </c>
      <c r="H377" s="6" t="str">
        <f t="shared" si="57"/>
        <v>Not Started</v>
      </c>
      <c r="I377" s="1" t="s">
        <v>839</v>
      </c>
      <c r="O377" s="1" t="str">
        <f t="shared" si="58"/>
        <v>NRIS</v>
      </c>
      <c r="Q377" s="1">
        <f t="shared" si="59"/>
        <v>100.8</v>
      </c>
      <c r="S377" s="1" t="str">
        <f t="shared" si="60"/>
        <v>Wind</v>
      </c>
      <c r="T377" s="1" t="str">
        <f t="shared" si="61"/>
        <v>Logan County</v>
      </c>
      <c r="U377" s="1" t="str">
        <f t="shared" si="62"/>
        <v>OH</v>
      </c>
      <c r="AA377" s="1"/>
      <c r="AB377" s="1"/>
      <c r="AI377" s="5"/>
      <c r="AJ377" s="5"/>
      <c r="AK377" s="5"/>
      <c r="AL377" s="5"/>
      <c r="AM377" s="5"/>
      <c r="AN377" s="5"/>
      <c r="AO377" s="5"/>
      <c r="AP377" s="5"/>
      <c r="AQ377" s="5"/>
      <c r="AR377" s="5"/>
      <c r="AY377" s="1" t="s">
        <v>73</v>
      </c>
      <c r="AZ377" s="2">
        <v>39141</v>
      </c>
      <c r="BA377" s="2">
        <v>39177</v>
      </c>
      <c r="BB377" s="2">
        <v>39177</v>
      </c>
      <c r="BD377" s="1" t="s">
        <v>619</v>
      </c>
      <c r="BE377" s="1" t="s">
        <v>840</v>
      </c>
      <c r="BF377" s="1" t="s">
        <v>242</v>
      </c>
      <c r="BJ377" s="1" t="s">
        <v>126</v>
      </c>
      <c r="BK377" s="1" t="s">
        <v>841</v>
      </c>
      <c r="BL377" s="1">
        <v>100.8</v>
      </c>
      <c r="BM377" s="1">
        <v>100.8</v>
      </c>
      <c r="BN377" s="1" t="s">
        <v>97</v>
      </c>
      <c r="BO377" s="1" t="s">
        <v>98</v>
      </c>
      <c r="BP377" s="1" t="s">
        <v>84</v>
      </c>
      <c r="BQ377" s="2">
        <v>39965</v>
      </c>
      <c r="BR377" s="1">
        <v>0</v>
      </c>
      <c r="BS377" s="1">
        <v>0</v>
      </c>
      <c r="BT377" s="1">
        <v>0</v>
      </c>
      <c r="BU377" s="1">
        <v>0</v>
      </c>
    </row>
    <row r="378" spans="4:73" hidden="1" x14ac:dyDescent="0.25">
      <c r="D378" s="4"/>
      <c r="E378" s="5">
        <f t="shared" si="54"/>
        <v>0</v>
      </c>
      <c r="F378" s="5">
        <f t="shared" si="55"/>
        <v>0</v>
      </c>
      <c r="G378" s="5" t="str">
        <f t="shared" si="56"/>
        <v>Withdrawn</v>
      </c>
      <c r="H378" s="6" t="str">
        <f t="shared" si="57"/>
        <v>Not Started</v>
      </c>
      <c r="I378" s="1" t="s">
        <v>842</v>
      </c>
      <c r="O378" s="1" t="str">
        <f t="shared" si="58"/>
        <v>NRIS</v>
      </c>
      <c r="Q378" s="1">
        <f t="shared" si="59"/>
        <v>201</v>
      </c>
      <c r="S378" s="1" t="str">
        <f t="shared" si="60"/>
        <v>Wind</v>
      </c>
      <c r="T378" s="1" t="str">
        <f t="shared" si="61"/>
        <v>Henry County</v>
      </c>
      <c r="U378" s="1" t="str">
        <f t="shared" si="62"/>
        <v>IL</v>
      </c>
      <c r="AA378" s="1"/>
      <c r="AB378" s="1"/>
      <c r="AI378" s="5"/>
      <c r="AJ378" s="5"/>
      <c r="AK378" s="5"/>
      <c r="AL378" s="5"/>
      <c r="AM378" s="5"/>
      <c r="AN378" s="5"/>
      <c r="AO378" s="5"/>
      <c r="AP378" s="5"/>
      <c r="AQ378" s="5"/>
      <c r="AR378" s="5"/>
      <c r="AY378" s="1" t="s">
        <v>73</v>
      </c>
      <c r="AZ378" s="2">
        <v>38841</v>
      </c>
      <c r="BA378" s="2">
        <v>39189</v>
      </c>
      <c r="BB378" s="2">
        <v>39189</v>
      </c>
      <c r="BD378" s="1" t="s">
        <v>251</v>
      </c>
      <c r="BE378" s="1" t="s">
        <v>429</v>
      </c>
      <c r="BF378" s="1" t="s">
        <v>124</v>
      </c>
      <c r="BJ378" s="1" t="s">
        <v>126</v>
      </c>
      <c r="BK378" s="1" t="s">
        <v>843</v>
      </c>
      <c r="BL378" s="1">
        <v>201</v>
      </c>
      <c r="BM378" s="1">
        <v>201</v>
      </c>
      <c r="BN378" s="1" t="s">
        <v>97</v>
      </c>
      <c r="BO378" s="1" t="s">
        <v>98</v>
      </c>
      <c r="BP378" s="1" t="s">
        <v>84</v>
      </c>
      <c r="BR378" s="1">
        <v>0</v>
      </c>
      <c r="BS378" s="1">
        <v>0</v>
      </c>
      <c r="BT378" s="1">
        <v>0</v>
      </c>
      <c r="BU378" s="1">
        <v>0</v>
      </c>
    </row>
    <row r="379" spans="4:73" hidden="1" x14ac:dyDescent="0.25">
      <c r="D379" s="4"/>
      <c r="E379" s="5">
        <f t="shared" si="54"/>
        <v>0</v>
      </c>
      <c r="F379" s="5">
        <f t="shared" si="55"/>
        <v>0</v>
      </c>
      <c r="G379" s="5" t="str">
        <f t="shared" si="56"/>
        <v>Withdrawn</v>
      </c>
      <c r="H379" s="6" t="str">
        <f t="shared" si="57"/>
        <v>Not Started</v>
      </c>
      <c r="I379" s="1" t="s">
        <v>844</v>
      </c>
      <c r="O379" s="1" t="str">
        <f t="shared" si="58"/>
        <v>NRIS</v>
      </c>
      <c r="Q379" s="1">
        <f t="shared" si="59"/>
        <v>73.5</v>
      </c>
      <c r="S379" s="1" t="str">
        <f t="shared" si="60"/>
        <v>Wind</v>
      </c>
      <c r="T379" s="1" t="str">
        <f t="shared" si="61"/>
        <v>Emmet County</v>
      </c>
      <c r="U379" s="1" t="str">
        <f t="shared" si="62"/>
        <v>IA</v>
      </c>
      <c r="AA379" s="1"/>
      <c r="AB379" s="1"/>
      <c r="AI379" s="5"/>
      <c r="AJ379" s="5"/>
      <c r="AK379" s="5"/>
      <c r="AL379" s="5"/>
      <c r="AM379" s="5"/>
      <c r="AN379" s="5"/>
      <c r="AO379" s="5"/>
      <c r="AP379" s="5"/>
      <c r="AQ379" s="5"/>
      <c r="AR379" s="5"/>
      <c r="AY379" s="1" t="s">
        <v>73</v>
      </c>
      <c r="AZ379" s="2">
        <v>39111</v>
      </c>
      <c r="BA379" s="2">
        <v>39195</v>
      </c>
      <c r="BB379" s="2">
        <v>39195</v>
      </c>
      <c r="BD379" s="1" t="s">
        <v>87</v>
      </c>
      <c r="BE379" s="1" t="s">
        <v>845</v>
      </c>
      <c r="BF379" s="1" t="s">
        <v>89</v>
      </c>
      <c r="BJ379" s="1" t="s">
        <v>126</v>
      </c>
      <c r="BK379" s="1" t="s">
        <v>846</v>
      </c>
      <c r="BL379" s="1">
        <v>73.5</v>
      </c>
      <c r="BM379" s="1">
        <v>73.5</v>
      </c>
      <c r="BN379" s="1" t="s">
        <v>97</v>
      </c>
      <c r="BO379" s="1" t="s">
        <v>98</v>
      </c>
      <c r="BP379" s="1" t="s">
        <v>84</v>
      </c>
      <c r="BQ379" s="2">
        <v>39630</v>
      </c>
      <c r="BR379" s="1">
        <v>0</v>
      </c>
      <c r="BS379" s="1">
        <v>0</v>
      </c>
      <c r="BT379" s="1">
        <v>0</v>
      </c>
      <c r="BU379" s="1">
        <v>0</v>
      </c>
    </row>
    <row r="380" spans="4:73" hidden="1" x14ac:dyDescent="0.25">
      <c r="D380" s="4"/>
      <c r="E380" s="5">
        <f t="shared" si="54"/>
        <v>0</v>
      </c>
      <c r="F380" s="5">
        <f t="shared" si="55"/>
        <v>0</v>
      </c>
      <c r="G380" s="5" t="str">
        <f t="shared" si="56"/>
        <v>Withdrawn</v>
      </c>
      <c r="H380" s="6" t="str">
        <f t="shared" si="57"/>
        <v>Not Started</v>
      </c>
      <c r="I380" s="1" t="s">
        <v>847</v>
      </c>
      <c r="O380" s="1" t="str">
        <f t="shared" si="58"/>
        <v>NRIS</v>
      </c>
      <c r="Q380" s="1">
        <f t="shared" si="59"/>
        <v>0</v>
      </c>
      <c r="S380" s="1" t="str">
        <f t="shared" si="60"/>
        <v>Coal</v>
      </c>
      <c r="T380" s="1" t="str">
        <f t="shared" si="61"/>
        <v>Jasper County</v>
      </c>
      <c r="U380" s="1" t="str">
        <f t="shared" si="62"/>
        <v>IL</v>
      </c>
      <c r="AA380" s="1"/>
      <c r="AB380" s="1"/>
      <c r="AI380" s="5"/>
      <c r="AJ380" s="5"/>
      <c r="AK380" s="5"/>
      <c r="AL380" s="5"/>
      <c r="AM380" s="5"/>
      <c r="AN380" s="5"/>
      <c r="AO380" s="5"/>
      <c r="AP380" s="5"/>
      <c r="AQ380" s="5"/>
      <c r="AR380" s="5"/>
      <c r="AY380" s="1" t="s">
        <v>73</v>
      </c>
      <c r="AZ380" s="2">
        <v>39202</v>
      </c>
      <c r="BA380" s="2">
        <v>39202</v>
      </c>
      <c r="BB380" s="2">
        <v>39202</v>
      </c>
      <c r="BD380" s="1" t="s">
        <v>122</v>
      </c>
      <c r="BE380" s="1" t="s">
        <v>848</v>
      </c>
      <c r="BF380" s="1" t="s">
        <v>124</v>
      </c>
      <c r="BJ380" s="1" t="s">
        <v>126</v>
      </c>
      <c r="BK380" s="1" t="s">
        <v>849</v>
      </c>
      <c r="BL380" s="1">
        <v>0</v>
      </c>
      <c r="BM380" s="1">
        <v>0</v>
      </c>
      <c r="BN380" s="1" t="s">
        <v>83</v>
      </c>
      <c r="BP380" s="1" t="s">
        <v>84</v>
      </c>
      <c r="BQ380" s="2">
        <v>40725</v>
      </c>
      <c r="BR380" s="1">
        <v>0</v>
      </c>
      <c r="BS380" s="1">
        <v>0</v>
      </c>
      <c r="BT380" s="1">
        <v>0</v>
      </c>
      <c r="BU380" s="1">
        <v>0</v>
      </c>
    </row>
    <row r="381" spans="4:73" hidden="1" x14ac:dyDescent="0.25">
      <c r="D381" s="4"/>
      <c r="E381" s="5" t="str">
        <f t="shared" si="54"/>
        <v>G583</v>
      </c>
      <c r="F381" s="5" t="str">
        <f t="shared" si="55"/>
        <v>G583</v>
      </c>
      <c r="G381" s="5" t="str">
        <f t="shared" si="56"/>
        <v>Withdrawn</v>
      </c>
      <c r="H381" s="6" t="str">
        <f t="shared" si="57"/>
        <v>Not Started</v>
      </c>
      <c r="I381" s="1" t="s">
        <v>850</v>
      </c>
      <c r="O381" s="1" t="str">
        <f t="shared" si="58"/>
        <v>NRIS</v>
      </c>
      <c r="Q381" s="1">
        <f t="shared" si="59"/>
        <v>16</v>
      </c>
      <c r="S381" s="1" t="str">
        <f t="shared" si="60"/>
        <v>Biomass</v>
      </c>
      <c r="T381" s="1" t="str">
        <f t="shared" si="61"/>
        <v>Ontonagon County</v>
      </c>
      <c r="U381" s="1" t="str">
        <f t="shared" si="62"/>
        <v>MI</v>
      </c>
      <c r="AA381" s="1"/>
      <c r="AB381" s="1"/>
      <c r="AI381" s="5"/>
      <c r="AJ381" s="5"/>
      <c r="AK381" s="5"/>
      <c r="AL381" s="5"/>
      <c r="AM381" s="5"/>
      <c r="AN381" s="5"/>
      <c r="AO381" s="5"/>
      <c r="AP381" s="5"/>
      <c r="AQ381" s="5"/>
      <c r="AR381" s="5"/>
      <c r="AY381" s="1" t="s">
        <v>73</v>
      </c>
      <c r="AZ381" s="2">
        <v>38715</v>
      </c>
      <c r="BA381" s="2">
        <v>39205</v>
      </c>
      <c r="BB381" s="2">
        <v>39205</v>
      </c>
      <c r="BD381" s="1" t="s">
        <v>74</v>
      </c>
      <c r="BE381" s="1" t="s">
        <v>851</v>
      </c>
      <c r="BF381" s="1" t="s">
        <v>130</v>
      </c>
      <c r="BG381" s="1" t="s">
        <v>850</v>
      </c>
      <c r="BH381" s="1" t="s">
        <v>850</v>
      </c>
      <c r="BI381" s="1" t="s">
        <v>143</v>
      </c>
      <c r="BJ381" s="1" t="s">
        <v>126</v>
      </c>
      <c r="BK381" s="1" t="s">
        <v>852</v>
      </c>
      <c r="BL381" s="1">
        <v>16</v>
      </c>
      <c r="BM381" s="1">
        <v>16</v>
      </c>
      <c r="BN381" s="1" t="s">
        <v>156</v>
      </c>
      <c r="BP381" s="1" t="s">
        <v>84</v>
      </c>
      <c r="BQ381" s="2">
        <v>42005</v>
      </c>
      <c r="BR381" s="1">
        <v>0</v>
      </c>
      <c r="BS381" s="1">
        <v>0</v>
      </c>
      <c r="BT381" s="1">
        <v>0</v>
      </c>
      <c r="BU381" s="1">
        <v>0</v>
      </c>
    </row>
    <row r="382" spans="4:73" hidden="1" x14ac:dyDescent="0.25">
      <c r="D382" s="4"/>
      <c r="E382" s="5">
        <f t="shared" si="54"/>
        <v>0</v>
      </c>
      <c r="F382" s="5">
        <f t="shared" si="55"/>
        <v>0</v>
      </c>
      <c r="G382" s="5" t="str">
        <f t="shared" si="56"/>
        <v>Done</v>
      </c>
      <c r="H382" s="6" t="str">
        <f t="shared" si="57"/>
        <v>In Service</v>
      </c>
      <c r="I382" s="1" t="s">
        <v>853</v>
      </c>
      <c r="O382" s="1" t="str">
        <f t="shared" si="58"/>
        <v>ERIS</v>
      </c>
      <c r="Q382" s="1">
        <f t="shared" si="59"/>
        <v>100</v>
      </c>
      <c r="S382" s="1" t="str">
        <f t="shared" si="60"/>
        <v>Wind</v>
      </c>
      <c r="T382" s="1" t="str">
        <f t="shared" si="61"/>
        <v>St. Louis County</v>
      </c>
      <c r="U382" s="1" t="str">
        <f t="shared" si="62"/>
        <v>MN</v>
      </c>
      <c r="AA382" s="1"/>
      <c r="AB382" s="1"/>
      <c r="AI382" s="5"/>
      <c r="AJ382" s="5"/>
      <c r="AK382" s="5"/>
      <c r="AL382" s="5"/>
      <c r="AM382" s="5"/>
      <c r="AN382" s="5"/>
      <c r="AO382" s="5"/>
      <c r="AP382" s="5"/>
      <c r="AQ382" s="5"/>
      <c r="AR382" s="5"/>
      <c r="AY382" s="1" t="s">
        <v>58</v>
      </c>
      <c r="AZ382" s="2">
        <v>38096</v>
      </c>
      <c r="BB382" s="2">
        <v>38933</v>
      </c>
      <c r="BD382" s="1" t="s">
        <v>315</v>
      </c>
      <c r="BE382" s="1" t="s">
        <v>416</v>
      </c>
      <c r="BF382" s="1" t="s">
        <v>93</v>
      </c>
      <c r="BI382" s="1" t="s">
        <v>77</v>
      </c>
      <c r="BJ382" s="1" t="s">
        <v>62</v>
      </c>
      <c r="BK382" s="1" t="s">
        <v>854</v>
      </c>
      <c r="BL382" s="1">
        <v>100</v>
      </c>
      <c r="BM382" s="1">
        <v>100</v>
      </c>
      <c r="BN382" s="1" t="s">
        <v>97</v>
      </c>
      <c r="BO382" s="1" t="s">
        <v>98</v>
      </c>
      <c r="BP382" s="1" t="s">
        <v>65</v>
      </c>
      <c r="BQ382" s="2">
        <v>38717</v>
      </c>
      <c r="BR382" s="1">
        <v>0</v>
      </c>
      <c r="BS382" s="1">
        <v>0</v>
      </c>
      <c r="BT382" s="1">
        <v>0</v>
      </c>
      <c r="BU382" s="1">
        <v>0</v>
      </c>
    </row>
    <row r="383" spans="4:73" hidden="1" x14ac:dyDescent="0.25">
      <c r="D383" s="4"/>
      <c r="E383" s="5">
        <f t="shared" si="54"/>
        <v>0</v>
      </c>
      <c r="F383" s="5">
        <f t="shared" si="55"/>
        <v>0</v>
      </c>
      <c r="G383" s="5" t="str">
        <f t="shared" si="56"/>
        <v>Withdrawn</v>
      </c>
      <c r="H383" s="6" t="str">
        <f t="shared" si="57"/>
        <v>Not Started</v>
      </c>
      <c r="I383" s="1" t="s">
        <v>855</v>
      </c>
      <c r="O383" s="1" t="str">
        <f t="shared" si="58"/>
        <v>NRIS</v>
      </c>
      <c r="Q383" s="1">
        <f t="shared" si="59"/>
        <v>150</v>
      </c>
      <c r="S383" s="1" t="str">
        <f t="shared" si="60"/>
        <v>Wind</v>
      </c>
      <c r="T383" s="1" t="str">
        <f t="shared" si="61"/>
        <v>Howard County</v>
      </c>
      <c r="U383" s="1" t="str">
        <f t="shared" si="62"/>
        <v>IA</v>
      </c>
      <c r="AA383" s="1"/>
      <c r="AB383" s="1"/>
      <c r="AI383" s="5"/>
      <c r="AJ383" s="5"/>
      <c r="AK383" s="5"/>
      <c r="AL383" s="5"/>
      <c r="AM383" s="5"/>
      <c r="AN383" s="5"/>
      <c r="AO383" s="5"/>
      <c r="AP383" s="5"/>
      <c r="AQ383" s="5"/>
      <c r="AR383" s="5"/>
      <c r="AY383" s="1" t="s">
        <v>73</v>
      </c>
      <c r="AZ383" s="2">
        <v>39063</v>
      </c>
      <c r="BA383" s="2">
        <v>39206</v>
      </c>
      <c r="BB383" s="2">
        <v>39206</v>
      </c>
      <c r="BD383" s="1" t="s">
        <v>87</v>
      </c>
      <c r="BE383" s="1" t="s">
        <v>538</v>
      </c>
      <c r="BF383" s="1" t="s">
        <v>89</v>
      </c>
      <c r="BJ383" s="1" t="s">
        <v>126</v>
      </c>
      <c r="BK383" s="1" t="s">
        <v>856</v>
      </c>
      <c r="BL383" s="1">
        <v>150</v>
      </c>
      <c r="BM383" s="1">
        <v>150</v>
      </c>
      <c r="BN383" s="1" t="s">
        <v>97</v>
      </c>
      <c r="BO383" s="1" t="s">
        <v>98</v>
      </c>
      <c r="BP383" s="1" t="s">
        <v>84</v>
      </c>
      <c r="BQ383" s="2">
        <v>39783</v>
      </c>
      <c r="BR383" s="1">
        <v>0</v>
      </c>
      <c r="BS383" s="1">
        <v>0</v>
      </c>
      <c r="BT383" s="1">
        <v>0</v>
      </c>
      <c r="BU383" s="1">
        <v>0</v>
      </c>
    </row>
    <row r="384" spans="4:73" hidden="1" x14ac:dyDescent="0.25">
      <c r="D384" s="4"/>
      <c r="E384" s="5" t="str">
        <f t="shared" si="54"/>
        <v>G426</v>
      </c>
      <c r="F384" s="5" t="str">
        <f t="shared" si="55"/>
        <v>G426</v>
      </c>
      <c r="G384" s="5" t="str">
        <f t="shared" si="56"/>
        <v>Done</v>
      </c>
      <c r="H384" s="6" t="str">
        <f t="shared" si="57"/>
        <v>In Service</v>
      </c>
      <c r="I384" s="1" t="s">
        <v>857</v>
      </c>
      <c r="O384" s="1" t="str">
        <f t="shared" si="58"/>
        <v>ERIS</v>
      </c>
      <c r="Q384" s="1">
        <f t="shared" si="59"/>
        <v>101</v>
      </c>
      <c r="S384" s="1" t="str">
        <f t="shared" si="60"/>
        <v>Wind</v>
      </c>
      <c r="T384" s="1" t="str">
        <f t="shared" si="61"/>
        <v>Jackson County</v>
      </c>
      <c r="U384" s="1" t="str">
        <f t="shared" si="62"/>
        <v>MN</v>
      </c>
      <c r="AA384" s="1"/>
      <c r="AB384" s="1"/>
      <c r="AI384" s="5"/>
      <c r="AJ384" s="5"/>
      <c r="AK384" s="5"/>
      <c r="AL384" s="5"/>
      <c r="AM384" s="5"/>
      <c r="AN384" s="5"/>
      <c r="AO384" s="5"/>
      <c r="AP384" s="5"/>
      <c r="AQ384" s="5"/>
      <c r="AR384" s="5"/>
      <c r="AY384" s="1" t="s">
        <v>58</v>
      </c>
      <c r="AZ384" s="2">
        <v>38111</v>
      </c>
      <c r="BB384" s="2">
        <v>38638</v>
      </c>
      <c r="BD384" s="1" t="s">
        <v>87</v>
      </c>
      <c r="BE384" s="1" t="s">
        <v>259</v>
      </c>
      <c r="BF384" s="1" t="s">
        <v>93</v>
      </c>
      <c r="BG384" s="1" t="s">
        <v>857</v>
      </c>
      <c r="BH384" s="1" t="s">
        <v>857</v>
      </c>
      <c r="BI384" s="1" t="s">
        <v>77</v>
      </c>
      <c r="BJ384" s="1" t="s">
        <v>62</v>
      </c>
      <c r="BK384" s="1" t="s">
        <v>858</v>
      </c>
      <c r="BL384" s="1">
        <v>101</v>
      </c>
      <c r="BM384" s="1">
        <v>101</v>
      </c>
      <c r="BN384" s="1" t="s">
        <v>97</v>
      </c>
      <c r="BO384" s="1" t="s">
        <v>98</v>
      </c>
      <c r="BP384" s="1" t="s">
        <v>65</v>
      </c>
      <c r="BQ384" s="2">
        <v>39356</v>
      </c>
      <c r="BR384" s="1">
        <v>0</v>
      </c>
      <c r="BS384" s="1">
        <v>0</v>
      </c>
      <c r="BT384" s="1">
        <v>0</v>
      </c>
      <c r="BU384" s="1">
        <v>0</v>
      </c>
    </row>
    <row r="385" spans="4:73" hidden="1" x14ac:dyDescent="0.25">
      <c r="D385" s="4"/>
      <c r="E385" s="5">
        <f t="shared" si="54"/>
        <v>0</v>
      </c>
      <c r="F385" s="5">
        <f t="shared" si="55"/>
        <v>0</v>
      </c>
      <c r="G385" s="5" t="str">
        <f t="shared" si="56"/>
        <v>Done</v>
      </c>
      <c r="H385" s="6" t="str">
        <f t="shared" si="57"/>
        <v>Withdrawn</v>
      </c>
      <c r="I385" s="1" t="s">
        <v>859</v>
      </c>
      <c r="O385" s="1" t="str">
        <f t="shared" si="58"/>
        <v>NRIS</v>
      </c>
      <c r="Q385" s="1">
        <f t="shared" si="59"/>
        <v>98</v>
      </c>
      <c r="S385" s="1" t="str">
        <f t="shared" si="60"/>
        <v>Wind</v>
      </c>
      <c r="T385" s="1" t="str">
        <f t="shared" si="61"/>
        <v>Fond du Lac County</v>
      </c>
      <c r="U385" s="1" t="str">
        <f t="shared" si="62"/>
        <v>WI</v>
      </c>
      <c r="AA385" s="1"/>
      <c r="AB385" s="1"/>
      <c r="AI385" s="5"/>
      <c r="AJ385" s="5"/>
      <c r="AK385" s="5"/>
      <c r="AL385" s="5"/>
      <c r="AM385" s="5"/>
      <c r="AN385" s="5"/>
      <c r="AO385" s="5"/>
      <c r="AP385" s="5"/>
      <c r="AQ385" s="5"/>
      <c r="AR385" s="5"/>
      <c r="AY385" s="1" t="s">
        <v>58</v>
      </c>
      <c r="AZ385" s="2">
        <v>38121</v>
      </c>
      <c r="BB385" s="2">
        <v>38666</v>
      </c>
      <c r="BD385" s="1" t="s">
        <v>176</v>
      </c>
      <c r="BE385" s="1" t="s">
        <v>403</v>
      </c>
      <c r="BF385" s="1" t="s">
        <v>76</v>
      </c>
      <c r="BI385" s="1" t="s">
        <v>599</v>
      </c>
      <c r="BJ385" s="1" t="s">
        <v>126</v>
      </c>
      <c r="BK385" s="1" t="s">
        <v>710</v>
      </c>
      <c r="BL385" s="1">
        <v>98</v>
      </c>
      <c r="BM385" s="1">
        <v>98</v>
      </c>
      <c r="BN385" s="1" t="s">
        <v>97</v>
      </c>
      <c r="BO385" s="1" t="s">
        <v>98</v>
      </c>
      <c r="BP385" s="1" t="s">
        <v>73</v>
      </c>
      <c r="BQ385" s="2">
        <v>38322</v>
      </c>
      <c r="BR385" s="1">
        <v>0</v>
      </c>
      <c r="BS385" s="1">
        <v>0</v>
      </c>
      <c r="BT385" s="1">
        <v>0</v>
      </c>
      <c r="BU385" s="1">
        <v>0</v>
      </c>
    </row>
    <row r="386" spans="4:73" hidden="1" x14ac:dyDescent="0.25">
      <c r="D386" s="4"/>
      <c r="E386" s="5">
        <f t="shared" si="54"/>
        <v>0</v>
      </c>
      <c r="F386" s="5">
        <f t="shared" si="55"/>
        <v>0</v>
      </c>
      <c r="G386" s="5" t="str">
        <f t="shared" si="56"/>
        <v>Done</v>
      </c>
      <c r="H386" s="6" t="str">
        <f t="shared" si="57"/>
        <v>In Service</v>
      </c>
      <c r="I386" s="1" t="s">
        <v>860</v>
      </c>
      <c r="O386" s="1" t="str">
        <f t="shared" si="58"/>
        <v>ERIS</v>
      </c>
      <c r="Q386" s="1">
        <f t="shared" si="59"/>
        <v>10</v>
      </c>
      <c r="S386" s="1" t="str">
        <f t="shared" si="60"/>
        <v>Nuclear</v>
      </c>
      <c r="T386" s="1" t="str">
        <f t="shared" si="61"/>
        <v>Wright County</v>
      </c>
      <c r="U386" s="1" t="str">
        <f t="shared" si="62"/>
        <v>MN</v>
      </c>
      <c r="AA386" s="1"/>
      <c r="AB386" s="1"/>
      <c r="AI386" s="5"/>
      <c r="AJ386" s="5"/>
      <c r="AK386" s="5"/>
      <c r="AL386" s="5"/>
      <c r="AM386" s="5"/>
      <c r="AN386" s="5"/>
      <c r="AO386" s="5"/>
      <c r="AP386" s="5"/>
      <c r="AQ386" s="5"/>
      <c r="AR386" s="5"/>
      <c r="AY386" s="1" t="s">
        <v>58</v>
      </c>
      <c r="AZ386" s="2">
        <v>38131</v>
      </c>
      <c r="BB386" s="2">
        <v>38887</v>
      </c>
      <c r="BD386" s="1" t="s">
        <v>91</v>
      </c>
      <c r="BE386" s="1" t="s">
        <v>861</v>
      </c>
      <c r="BF386" s="1" t="s">
        <v>93</v>
      </c>
      <c r="BI386" s="1" t="s">
        <v>143</v>
      </c>
      <c r="BJ386" s="1" t="s">
        <v>62</v>
      </c>
      <c r="BK386" s="1" t="s">
        <v>862</v>
      </c>
      <c r="BL386" s="1">
        <v>10</v>
      </c>
      <c r="BM386" s="1">
        <v>10</v>
      </c>
      <c r="BN386" s="1" t="s">
        <v>387</v>
      </c>
      <c r="BO386" s="1" t="s">
        <v>387</v>
      </c>
      <c r="BP386" s="1" t="s">
        <v>65</v>
      </c>
      <c r="BQ386" s="2">
        <v>38596</v>
      </c>
      <c r="BR386" s="1">
        <v>0</v>
      </c>
      <c r="BS386" s="1">
        <v>0</v>
      </c>
      <c r="BT386" s="1">
        <v>0</v>
      </c>
      <c r="BU386" s="1">
        <v>0</v>
      </c>
    </row>
    <row r="387" spans="4:73" hidden="1" x14ac:dyDescent="0.25">
      <c r="D387" s="4"/>
      <c r="E387" s="5">
        <f t="shared" si="54"/>
        <v>0</v>
      </c>
      <c r="F387" s="5">
        <f t="shared" si="55"/>
        <v>0</v>
      </c>
      <c r="G387" s="5" t="str">
        <f t="shared" si="56"/>
        <v>Withdrawn</v>
      </c>
      <c r="H387" s="6" t="str">
        <f t="shared" si="57"/>
        <v>Withdrawn</v>
      </c>
      <c r="I387" s="1" t="s">
        <v>863</v>
      </c>
      <c r="O387" s="1" t="str">
        <f t="shared" si="58"/>
        <v>NRIS</v>
      </c>
      <c r="Q387" s="1">
        <f t="shared" si="59"/>
        <v>50</v>
      </c>
      <c r="S387" s="1" t="str">
        <f t="shared" si="60"/>
        <v>Wind</v>
      </c>
      <c r="T387" s="1" t="str">
        <f t="shared" si="61"/>
        <v>Oliver County</v>
      </c>
      <c r="U387" s="1" t="str">
        <f t="shared" si="62"/>
        <v>ND</v>
      </c>
      <c r="AA387" s="1"/>
      <c r="AB387" s="1"/>
      <c r="AI387" s="5"/>
      <c r="AJ387" s="5"/>
      <c r="AK387" s="5"/>
      <c r="AL387" s="5"/>
      <c r="AM387" s="5"/>
      <c r="AN387" s="5"/>
      <c r="AO387" s="5"/>
      <c r="AP387" s="5"/>
      <c r="AQ387" s="5"/>
      <c r="AR387" s="5"/>
      <c r="AY387" s="1" t="s">
        <v>73</v>
      </c>
      <c r="AZ387" s="2">
        <v>38915</v>
      </c>
      <c r="BA387" s="2">
        <v>39226</v>
      </c>
      <c r="BB387" s="2">
        <v>39226</v>
      </c>
      <c r="BD387" s="1" t="s">
        <v>315</v>
      </c>
      <c r="BE387" s="1" t="s">
        <v>864</v>
      </c>
      <c r="BF387" s="1" t="s">
        <v>194</v>
      </c>
      <c r="BI387" s="1" t="s">
        <v>536</v>
      </c>
      <c r="BJ387" s="1" t="s">
        <v>126</v>
      </c>
      <c r="BK387" s="1" t="s">
        <v>865</v>
      </c>
      <c r="BL387" s="1">
        <v>50</v>
      </c>
      <c r="BM387" s="1">
        <v>50</v>
      </c>
      <c r="BN387" s="1" t="s">
        <v>97</v>
      </c>
      <c r="BO387" s="1" t="s">
        <v>98</v>
      </c>
      <c r="BP387" s="1" t="s">
        <v>73</v>
      </c>
      <c r="BQ387" s="2">
        <v>39448</v>
      </c>
      <c r="BR387" s="1">
        <v>0</v>
      </c>
      <c r="BS387" s="1">
        <v>0</v>
      </c>
      <c r="BT387" s="1">
        <v>0</v>
      </c>
      <c r="BU387" s="1">
        <v>0</v>
      </c>
    </row>
    <row r="388" spans="4:73" hidden="1" x14ac:dyDescent="0.25">
      <c r="D388" s="4"/>
      <c r="E388" s="5" t="str">
        <f t="shared" si="54"/>
        <v>G571</v>
      </c>
      <c r="F388" s="5" t="str">
        <f t="shared" si="55"/>
        <v>G571</v>
      </c>
      <c r="G388" s="5" t="str">
        <f t="shared" si="56"/>
        <v>Withdrawn</v>
      </c>
      <c r="H388" s="6" t="str">
        <f t="shared" si="57"/>
        <v>Withdrawn</v>
      </c>
      <c r="I388" s="1" t="s">
        <v>866</v>
      </c>
      <c r="O388" s="1" t="str">
        <f t="shared" si="58"/>
        <v>NRIS</v>
      </c>
      <c r="Q388" s="1">
        <f t="shared" si="59"/>
        <v>100</v>
      </c>
      <c r="S388" s="1" t="str">
        <f t="shared" si="60"/>
        <v>Wind</v>
      </c>
      <c r="T388" s="1" t="str">
        <f t="shared" si="61"/>
        <v>Clinton County</v>
      </c>
      <c r="U388" s="1" t="str">
        <f t="shared" si="62"/>
        <v>IN</v>
      </c>
      <c r="AA388" s="1"/>
      <c r="AB388" s="1"/>
      <c r="AI388" s="5"/>
      <c r="AJ388" s="5"/>
      <c r="AK388" s="5"/>
      <c r="AL388" s="5"/>
      <c r="AM388" s="5"/>
      <c r="AN388" s="5"/>
      <c r="AO388" s="5"/>
      <c r="AP388" s="5"/>
      <c r="AQ388" s="5"/>
      <c r="AR388" s="5"/>
      <c r="AY388" s="1" t="s">
        <v>73</v>
      </c>
      <c r="AZ388" s="2">
        <v>38685</v>
      </c>
      <c r="BA388" s="2">
        <v>39237</v>
      </c>
      <c r="BB388" s="2">
        <v>39237</v>
      </c>
      <c r="BD388" s="1" t="s">
        <v>101</v>
      </c>
      <c r="BE388" s="1" t="s">
        <v>88</v>
      </c>
      <c r="BF388" s="1" t="s">
        <v>103</v>
      </c>
      <c r="BG388" s="1" t="s">
        <v>866</v>
      </c>
      <c r="BH388" s="1" t="s">
        <v>866</v>
      </c>
      <c r="BI388" s="1" t="s">
        <v>143</v>
      </c>
      <c r="BJ388" s="1" t="s">
        <v>126</v>
      </c>
      <c r="BK388" s="1" t="s">
        <v>867</v>
      </c>
      <c r="BL388" s="1">
        <v>100</v>
      </c>
      <c r="BM388" s="1">
        <v>100</v>
      </c>
      <c r="BN388" s="1" t="s">
        <v>97</v>
      </c>
      <c r="BO388" s="1" t="s">
        <v>98</v>
      </c>
      <c r="BP388" s="1" t="s">
        <v>73</v>
      </c>
      <c r="BQ388" s="2">
        <v>40544</v>
      </c>
      <c r="BR388" s="1">
        <v>0</v>
      </c>
      <c r="BS388" s="1">
        <v>0</v>
      </c>
      <c r="BT388" s="1">
        <v>0</v>
      </c>
      <c r="BU388" s="1">
        <v>0</v>
      </c>
    </row>
    <row r="389" spans="4:73" hidden="1" x14ac:dyDescent="0.25">
      <c r="D389" s="4"/>
      <c r="E389" s="5">
        <f t="shared" ref="E389:E452" si="63">BG389</f>
        <v>0</v>
      </c>
      <c r="F389" s="5">
        <f t="shared" ref="F389:F452" si="64">BH389</f>
        <v>0</v>
      </c>
      <c r="G389" s="5" t="str">
        <f t="shared" ref="G389:G452" si="65">AY389</f>
        <v>Done</v>
      </c>
      <c r="H389" s="6" t="str">
        <f t="shared" ref="H389:H452" si="66">BP389</f>
        <v>In Service</v>
      </c>
      <c r="I389" s="1" t="s">
        <v>868</v>
      </c>
      <c r="O389" s="1" t="str">
        <f t="shared" ref="O389:O452" si="67">BJ389</f>
        <v>NRIS</v>
      </c>
      <c r="Q389" s="1">
        <f t="shared" ref="Q389:Q452" si="68">BM389</f>
        <v>420</v>
      </c>
      <c r="S389" s="1" t="str">
        <f t="shared" ref="S389:S452" si="69">BN389</f>
        <v>Gas</v>
      </c>
      <c r="T389" s="1" t="str">
        <f t="shared" ref="T389:T452" si="70">BE389</f>
        <v>Knox County</v>
      </c>
      <c r="U389" s="1" t="str">
        <f t="shared" ref="U389:U452" si="71">BF389</f>
        <v>IN</v>
      </c>
      <c r="AA389" s="1"/>
      <c r="AB389" s="1"/>
      <c r="AI389" s="5"/>
      <c r="AJ389" s="5"/>
      <c r="AK389" s="5"/>
      <c r="AL389" s="5"/>
      <c r="AM389" s="5"/>
      <c r="AN389" s="5"/>
      <c r="AO389" s="5"/>
      <c r="AP389" s="5"/>
      <c r="AQ389" s="5"/>
      <c r="AR389" s="5"/>
      <c r="AY389" s="1" t="s">
        <v>58</v>
      </c>
      <c r="AZ389" s="2">
        <v>38152</v>
      </c>
      <c r="BB389" s="2">
        <v>39272</v>
      </c>
      <c r="BD389" s="1" t="s">
        <v>101</v>
      </c>
      <c r="BE389" s="1" t="s">
        <v>869</v>
      </c>
      <c r="BF389" s="1" t="s">
        <v>103</v>
      </c>
      <c r="BI389" s="1" t="s">
        <v>143</v>
      </c>
      <c r="BJ389" s="1" t="s">
        <v>126</v>
      </c>
      <c r="BK389" s="1" t="s">
        <v>870</v>
      </c>
      <c r="BL389" s="1">
        <v>420</v>
      </c>
      <c r="BM389" s="1">
        <v>420</v>
      </c>
      <c r="BN389" s="1" t="s">
        <v>64</v>
      </c>
      <c r="BO389" s="1" t="s">
        <v>94</v>
      </c>
      <c r="BP389" s="1" t="s">
        <v>65</v>
      </c>
      <c r="BQ389" s="2">
        <v>39417</v>
      </c>
      <c r="BR389" s="1">
        <v>0</v>
      </c>
      <c r="BS389" s="1">
        <v>0</v>
      </c>
      <c r="BT389" s="1">
        <v>0</v>
      </c>
      <c r="BU389" s="1">
        <v>0</v>
      </c>
    </row>
    <row r="390" spans="4:73" hidden="1" x14ac:dyDescent="0.25">
      <c r="D390" s="4"/>
      <c r="E390" s="5">
        <f t="shared" si="63"/>
        <v>0</v>
      </c>
      <c r="F390" s="5">
        <f t="shared" si="64"/>
        <v>0</v>
      </c>
      <c r="G390" s="5" t="str">
        <f t="shared" si="65"/>
        <v>Withdrawn</v>
      </c>
      <c r="H390" s="6" t="str">
        <f t="shared" si="66"/>
        <v>Withdrawn</v>
      </c>
      <c r="I390" s="1" t="s">
        <v>871</v>
      </c>
      <c r="O390" s="1" t="str">
        <f t="shared" si="67"/>
        <v>NRIS</v>
      </c>
      <c r="Q390" s="1">
        <f t="shared" si="68"/>
        <v>120</v>
      </c>
      <c r="S390" s="1" t="str">
        <f t="shared" si="69"/>
        <v>Wind</v>
      </c>
      <c r="T390" s="1" t="str">
        <f t="shared" si="70"/>
        <v>Benton County</v>
      </c>
      <c r="U390" s="1" t="str">
        <f t="shared" si="71"/>
        <v>IN</v>
      </c>
      <c r="AA390" s="1"/>
      <c r="AB390" s="1"/>
      <c r="AI390" s="5"/>
      <c r="AJ390" s="5"/>
      <c r="AK390" s="5"/>
      <c r="AL390" s="5"/>
      <c r="AM390" s="5"/>
      <c r="AN390" s="5"/>
      <c r="AO390" s="5"/>
      <c r="AP390" s="5"/>
      <c r="AQ390" s="5"/>
      <c r="AR390" s="5"/>
      <c r="AY390" s="1" t="s">
        <v>73</v>
      </c>
      <c r="AZ390" s="2">
        <v>38811</v>
      </c>
      <c r="BA390" s="2">
        <v>39269</v>
      </c>
      <c r="BB390" s="2">
        <v>39269</v>
      </c>
      <c r="BD390" s="1" t="s">
        <v>804</v>
      </c>
      <c r="BE390" s="1" t="s">
        <v>872</v>
      </c>
      <c r="BF390" s="1" t="s">
        <v>103</v>
      </c>
      <c r="BI390" s="1" t="s">
        <v>143</v>
      </c>
      <c r="BJ390" s="1" t="s">
        <v>126</v>
      </c>
      <c r="BK390" s="1" t="s">
        <v>873</v>
      </c>
      <c r="BL390" s="1">
        <v>120</v>
      </c>
      <c r="BM390" s="1">
        <v>120</v>
      </c>
      <c r="BN390" s="1" t="s">
        <v>97</v>
      </c>
      <c r="BO390" s="1" t="s">
        <v>98</v>
      </c>
      <c r="BP390" s="1" t="s">
        <v>73</v>
      </c>
      <c r="BQ390" s="2">
        <v>39356</v>
      </c>
      <c r="BR390" s="1">
        <v>0</v>
      </c>
      <c r="BS390" s="1">
        <v>0</v>
      </c>
      <c r="BT390" s="1">
        <v>0</v>
      </c>
      <c r="BU390" s="1">
        <v>0</v>
      </c>
    </row>
    <row r="391" spans="4:73" hidden="1" x14ac:dyDescent="0.25">
      <c r="D391" s="4"/>
      <c r="E391" s="5">
        <f t="shared" si="63"/>
        <v>0</v>
      </c>
      <c r="F391" s="5">
        <f t="shared" si="64"/>
        <v>0</v>
      </c>
      <c r="G391" s="5" t="str">
        <f t="shared" si="65"/>
        <v>Done</v>
      </c>
      <c r="H391" s="6" t="str">
        <f t="shared" si="66"/>
        <v>In Service</v>
      </c>
      <c r="I391" s="1" t="s">
        <v>874</v>
      </c>
      <c r="O391" s="1" t="str">
        <f t="shared" si="67"/>
        <v>NRIS</v>
      </c>
      <c r="Q391" s="1">
        <f t="shared" si="68"/>
        <v>19</v>
      </c>
      <c r="S391" s="1" t="str">
        <f t="shared" si="69"/>
        <v>Nuclear</v>
      </c>
      <c r="T391" s="1" t="str">
        <f t="shared" si="70"/>
        <v>Goodhue County</v>
      </c>
      <c r="U391" s="1" t="str">
        <f t="shared" si="71"/>
        <v>MN</v>
      </c>
      <c r="AA391" s="1"/>
      <c r="AB391" s="1"/>
      <c r="AI391" s="5"/>
      <c r="AJ391" s="5"/>
      <c r="AK391" s="5"/>
      <c r="AL391" s="5"/>
      <c r="AM391" s="5"/>
      <c r="AN391" s="5"/>
      <c r="AO391" s="5"/>
      <c r="AP391" s="5"/>
      <c r="AQ391" s="5"/>
      <c r="AR391" s="5"/>
      <c r="AY391" s="1" t="s">
        <v>58</v>
      </c>
      <c r="AZ391" s="2">
        <v>38163</v>
      </c>
      <c r="BB391" s="2">
        <v>38887</v>
      </c>
      <c r="BD391" s="1" t="s">
        <v>91</v>
      </c>
      <c r="BE391" s="1" t="s">
        <v>222</v>
      </c>
      <c r="BF391" s="1" t="s">
        <v>93</v>
      </c>
      <c r="BI391" s="1" t="s">
        <v>143</v>
      </c>
      <c r="BJ391" s="1" t="s">
        <v>126</v>
      </c>
      <c r="BK391" s="1" t="s">
        <v>875</v>
      </c>
      <c r="BL391" s="1">
        <v>19</v>
      </c>
      <c r="BM391" s="1">
        <v>19</v>
      </c>
      <c r="BN391" s="1" t="s">
        <v>387</v>
      </c>
      <c r="BO391" s="1" t="s">
        <v>387</v>
      </c>
      <c r="BP391" s="1" t="s">
        <v>65</v>
      </c>
      <c r="BQ391" s="2">
        <v>38657</v>
      </c>
      <c r="BR391" s="1">
        <v>0</v>
      </c>
      <c r="BS391" s="1">
        <v>0</v>
      </c>
      <c r="BT391" s="1">
        <v>0</v>
      </c>
      <c r="BU391" s="1">
        <v>0</v>
      </c>
    </row>
    <row r="392" spans="4:73" hidden="1" x14ac:dyDescent="0.25">
      <c r="D392" s="4"/>
      <c r="E392" s="5">
        <f t="shared" si="63"/>
        <v>0</v>
      </c>
      <c r="F392" s="5">
        <f t="shared" si="64"/>
        <v>0</v>
      </c>
      <c r="G392" s="5" t="str">
        <f t="shared" si="65"/>
        <v>Done</v>
      </c>
      <c r="H392" s="6" t="str">
        <f t="shared" si="66"/>
        <v>In Service</v>
      </c>
      <c r="I392" s="1" t="s">
        <v>876</v>
      </c>
      <c r="O392" s="1" t="str">
        <f t="shared" si="67"/>
        <v>NRIS</v>
      </c>
      <c r="Q392" s="1">
        <f t="shared" si="68"/>
        <v>19</v>
      </c>
      <c r="S392" s="1" t="str">
        <f t="shared" si="69"/>
        <v>Nuclear</v>
      </c>
      <c r="T392" s="1" t="str">
        <f t="shared" si="70"/>
        <v>Goodhue County</v>
      </c>
      <c r="U392" s="1" t="str">
        <f t="shared" si="71"/>
        <v>MN</v>
      </c>
      <c r="AA392" s="1"/>
      <c r="AB392" s="1"/>
      <c r="AI392" s="5"/>
      <c r="AJ392" s="5"/>
      <c r="AK392" s="5"/>
      <c r="AL392" s="5"/>
      <c r="AM392" s="5"/>
      <c r="AN392" s="5"/>
      <c r="AO392" s="5"/>
      <c r="AP392" s="5"/>
      <c r="AQ392" s="5"/>
      <c r="AR392" s="5"/>
      <c r="AY392" s="1" t="s">
        <v>58</v>
      </c>
      <c r="AZ392" s="2">
        <v>38163</v>
      </c>
      <c r="BB392" s="2">
        <v>38887</v>
      </c>
      <c r="BD392" s="1" t="s">
        <v>91</v>
      </c>
      <c r="BE392" s="1" t="s">
        <v>222</v>
      </c>
      <c r="BF392" s="1" t="s">
        <v>93</v>
      </c>
      <c r="BI392" s="1" t="s">
        <v>143</v>
      </c>
      <c r="BJ392" s="1" t="s">
        <v>126</v>
      </c>
      <c r="BK392" s="1" t="s">
        <v>877</v>
      </c>
      <c r="BL392" s="1">
        <v>19</v>
      </c>
      <c r="BM392" s="1">
        <v>19</v>
      </c>
      <c r="BN392" s="1" t="s">
        <v>387</v>
      </c>
      <c r="BO392" s="1" t="s">
        <v>387</v>
      </c>
      <c r="BP392" s="1" t="s">
        <v>65</v>
      </c>
      <c r="BQ392" s="2">
        <v>38899</v>
      </c>
      <c r="BR392" s="1">
        <v>0</v>
      </c>
      <c r="BS392" s="1">
        <v>0</v>
      </c>
      <c r="BT392" s="1">
        <v>0</v>
      </c>
      <c r="BU392" s="1">
        <v>0</v>
      </c>
    </row>
    <row r="393" spans="4:73" hidden="1" x14ac:dyDescent="0.25">
      <c r="D393" s="4"/>
      <c r="E393" s="5">
        <f t="shared" si="63"/>
        <v>0</v>
      </c>
      <c r="F393" s="5" t="str">
        <f t="shared" si="64"/>
        <v>GS6</v>
      </c>
      <c r="G393" s="5" t="str">
        <f t="shared" si="65"/>
        <v>Withdrawn</v>
      </c>
      <c r="H393" s="6" t="str">
        <f t="shared" si="66"/>
        <v>Not Started</v>
      </c>
      <c r="I393" s="1" t="s">
        <v>878</v>
      </c>
      <c r="O393" s="1" t="str">
        <f t="shared" si="67"/>
        <v>NRIS</v>
      </c>
      <c r="Q393" s="1">
        <f t="shared" si="68"/>
        <v>18.899999999999999</v>
      </c>
      <c r="S393" s="1" t="str">
        <f t="shared" si="69"/>
        <v>Wind</v>
      </c>
      <c r="T393" s="1" t="str">
        <f t="shared" si="70"/>
        <v>Goodhue County</v>
      </c>
      <c r="U393" s="1" t="str">
        <f t="shared" si="71"/>
        <v>MN</v>
      </c>
      <c r="AA393" s="1"/>
      <c r="AB393" s="1"/>
      <c r="AI393" s="5"/>
      <c r="AJ393" s="5"/>
      <c r="AK393" s="5"/>
      <c r="AL393" s="5"/>
      <c r="AM393" s="5"/>
      <c r="AN393" s="5"/>
      <c r="AO393" s="5"/>
      <c r="AP393" s="5"/>
      <c r="AQ393" s="5"/>
      <c r="AR393" s="5"/>
      <c r="AY393" s="1" t="s">
        <v>73</v>
      </c>
      <c r="AZ393" s="2">
        <v>39028</v>
      </c>
      <c r="BA393" s="2">
        <v>39413</v>
      </c>
      <c r="BB393" s="2">
        <v>39413</v>
      </c>
      <c r="BD393" s="1" t="s">
        <v>91</v>
      </c>
      <c r="BE393" s="1" t="s">
        <v>222</v>
      </c>
      <c r="BF393" s="1" t="s">
        <v>93</v>
      </c>
      <c r="BH393" s="1" t="s">
        <v>879</v>
      </c>
      <c r="BI393" s="1" t="s">
        <v>143</v>
      </c>
      <c r="BJ393" s="1" t="s">
        <v>126</v>
      </c>
      <c r="BK393" s="1" t="s">
        <v>880</v>
      </c>
      <c r="BL393" s="1">
        <v>18.899999999999999</v>
      </c>
      <c r="BM393" s="1">
        <v>18.899999999999999</v>
      </c>
      <c r="BN393" s="1" t="s">
        <v>97</v>
      </c>
      <c r="BO393" s="1" t="s">
        <v>98</v>
      </c>
      <c r="BP393" s="1" t="s">
        <v>84</v>
      </c>
      <c r="BQ393" s="2">
        <v>39417</v>
      </c>
      <c r="BR393" s="1">
        <v>0</v>
      </c>
      <c r="BS393" s="1">
        <v>0</v>
      </c>
      <c r="BT393" s="1">
        <v>0</v>
      </c>
      <c r="BU393" s="1">
        <v>0</v>
      </c>
    </row>
    <row r="394" spans="4:73" hidden="1" x14ac:dyDescent="0.25">
      <c r="D394" s="4"/>
      <c r="E394" s="5" t="str">
        <f t="shared" si="63"/>
        <v>G436</v>
      </c>
      <c r="F394" s="5" t="str">
        <f t="shared" si="64"/>
        <v>G436</v>
      </c>
      <c r="G394" s="5" t="str">
        <f t="shared" si="65"/>
        <v>Done</v>
      </c>
      <c r="H394" s="6" t="str">
        <f t="shared" si="66"/>
        <v>In Service</v>
      </c>
      <c r="I394" s="1" t="s">
        <v>881</v>
      </c>
      <c r="O394" s="1" t="str">
        <f t="shared" si="67"/>
        <v>NRIS</v>
      </c>
      <c r="Q394" s="1">
        <f t="shared" si="68"/>
        <v>50</v>
      </c>
      <c r="S394" s="1" t="str">
        <f t="shared" si="69"/>
        <v>Coal</v>
      </c>
      <c r="T394" s="1" t="str">
        <f t="shared" si="70"/>
        <v>Jasper County</v>
      </c>
      <c r="U394" s="1" t="str">
        <f t="shared" si="71"/>
        <v>IL</v>
      </c>
      <c r="AA394" s="1"/>
      <c r="AB394" s="1"/>
      <c r="AI394" s="5"/>
      <c r="AJ394" s="5"/>
      <c r="AK394" s="5"/>
      <c r="AL394" s="5"/>
      <c r="AM394" s="5"/>
      <c r="AN394" s="5"/>
      <c r="AO394" s="5"/>
      <c r="AP394" s="5"/>
      <c r="AQ394" s="5"/>
      <c r="AR394" s="5"/>
      <c r="AY394" s="1" t="s">
        <v>58</v>
      </c>
      <c r="AZ394" s="2">
        <v>38189</v>
      </c>
      <c r="BB394" s="2">
        <v>38770</v>
      </c>
      <c r="BD394" s="1" t="s">
        <v>122</v>
      </c>
      <c r="BE394" s="1" t="s">
        <v>848</v>
      </c>
      <c r="BF394" s="1" t="s">
        <v>124</v>
      </c>
      <c r="BG394" s="1" t="s">
        <v>881</v>
      </c>
      <c r="BH394" s="1" t="s">
        <v>881</v>
      </c>
      <c r="BI394" s="1" t="s">
        <v>77</v>
      </c>
      <c r="BJ394" s="1" t="s">
        <v>126</v>
      </c>
      <c r="BK394" s="1" t="s">
        <v>882</v>
      </c>
      <c r="BL394" s="1">
        <v>50</v>
      </c>
      <c r="BM394" s="1">
        <v>50</v>
      </c>
      <c r="BN394" s="1" t="s">
        <v>83</v>
      </c>
      <c r="BO394" s="1" t="s">
        <v>355</v>
      </c>
      <c r="BP394" s="1" t="s">
        <v>65</v>
      </c>
      <c r="BQ394" s="2">
        <v>40360</v>
      </c>
      <c r="BR394" s="1">
        <v>0</v>
      </c>
      <c r="BS394" s="1">
        <v>0</v>
      </c>
      <c r="BT394" s="1">
        <v>0</v>
      </c>
      <c r="BU394" s="1">
        <v>0</v>
      </c>
    </row>
    <row r="395" spans="4:73" hidden="1" x14ac:dyDescent="0.25">
      <c r="D395" s="4"/>
      <c r="E395" s="5">
        <f t="shared" si="63"/>
        <v>0</v>
      </c>
      <c r="F395" s="5">
        <f t="shared" si="64"/>
        <v>0</v>
      </c>
      <c r="G395" s="5" t="str">
        <f t="shared" si="65"/>
        <v>Withdrawn</v>
      </c>
      <c r="H395" s="6" t="str">
        <f t="shared" si="66"/>
        <v>Not Started</v>
      </c>
      <c r="I395" s="1" t="s">
        <v>883</v>
      </c>
      <c r="O395" s="1" t="str">
        <f t="shared" si="67"/>
        <v>NRIS</v>
      </c>
      <c r="Q395" s="1">
        <f t="shared" si="68"/>
        <v>105</v>
      </c>
      <c r="S395" s="1" t="str">
        <f t="shared" si="69"/>
        <v>Wind</v>
      </c>
      <c r="T395" s="1" t="str">
        <f t="shared" si="70"/>
        <v>Henry County</v>
      </c>
      <c r="U395" s="1" t="str">
        <f t="shared" si="71"/>
        <v>IL</v>
      </c>
      <c r="AA395" s="1"/>
      <c r="AB395" s="1"/>
      <c r="AI395" s="5"/>
      <c r="AJ395" s="5"/>
      <c r="AK395" s="5"/>
      <c r="AL395" s="5"/>
      <c r="AM395" s="5"/>
      <c r="AN395" s="5"/>
      <c r="AO395" s="5"/>
      <c r="AP395" s="5"/>
      <c r="AQ395" s="5"/>
      <c r="AR395" s="5"/>
      <c r="AY395" s="1" t="s">
        <v>73</v>
      </c>
      <c r="AZ395" s="2">
        <v>39030</v>
      </c>
      <c r="BA395" s="2">
        <v>39442</v>
      </c>
      <c r="BB395" s="2">
        <v>39442</v>
      </c>
      <c r="BD395" s="1" t="s">
        <v>122</v>
      </c>
      <c r="BE395" s="1" t="s">
        <v>429</v>
      </c>
      <c r="BF395" s="1" t="s">
        <v>124</v>
      </c>
      <c r="BI395" s="1" t="s">
        <v>536</v>
      </c>
      <c r="BJ395" s="1" t="s">
        <v>126</v>
      </c>
      <c r="BK395" s="1" t="s">
        <v>884</v>
      </c>
      <c r="BL395" s="1">
        <v>105</v>
      </c>
      <c r="BM395" s="1">
        <v>105</v>
      </c>
      <c r="BN395" s="1" t="s">
        <v>97</v>
      </c>
      <c r="BO395" s="1" t="s">
        <v>98</v>
      </c>
      <c r="BP395" s="1" t="s">
        <v>84</v>
      </c>
      <c r="BQ395" s="2">
        <v>39600</v>
      </c>
      <c r="BR395" s="1">
        <v>0</v>
      </c>
      <c r="BS395" s="1">
        <v>0</v>
      </c>
      <c r="BT395" s="1">
        <v>0</v>
      </c>
      <c r="BU395" s="1">
        <v>0</v>
      </c>
    </row>
    <row r="396" spans="4:73" hidden="1" x14ac:dyDescent="0.25">
      <c r="D396" s="4"/>
      <c r="E396" s="5">
        <f t="shared" si="63"/>
        <v>0</v>
      </c>
      <c r="F396" s="5">
        <f t="shared" si="64"/>
        <v>0</v>
      </c>
      <c r="G396" s="5" t="str">
        <f t="shared" si="65"/>
        <v>Done</v>
      </c>
      <c r="H396" s="6" t="str">
        <f t="shared" si="66"/>
        <v>In Service</v>
      </c>
      <c r="I396" s="1" t="s">
        <v>885</v>
      </c>
      <c r="O396" s="1" t="str">
        <f t="shared" si="67"/>
        <v>NRIS</v>
      </c>
      <c r="Q396" s="1">
        <f t="shared" si="68"/>
        <v>100</v>
      </c>
      <c r="S396" s="1" t="str">
        <f t="shared" si="69"/>
        <v>Wind</v>
      </c>
      <c r="T396" s="1" t="str">
        <f t="shared" si="70"/>
        <v>Benton County</v>
      </c>
      <c r="U396" s="1" t="str">
        <f t="shared" si="71"/>
        <v>IN</v>
      </c>
      <c r="AA396" s="1"/>
      <c r="AB396" s="1"/>
      <c r="AI396" s="5"/>
      <c r="AJ396" s="5"/>
      <c r="AK396" s="5"/>
      <c r="AL396" s="5"/>
      <c r="AM396" s="5"/>
      <c r="AN396" s="5"/>
      <c r="AO396" s="5"/>
      <c r="AP396" s="5"/>
      <c r="AQ396" s="5"/>
      <c r="AR396" s="5"/>
      <c r="AY396" s="1" t="s">
        <v>58</v>
      </c>
      <c r="AZ396" s="2">
        <v>38197</v>
      </c>
      <c r="BB396" s="2">
        <v>39177</v>
      </c>
      <c r="BD396" s="1" t="s">
        <v>804</v>
      </c>
      <c r="BE396" s="1" t="s">
        <v>872</v>
      </c>
      <c r="BF396" s="1" t="s">
        <v>103</v>
      </c>
      <c r="BI396" s="1" t="s">
        <v>77</v>
      </c>
      <c r="BJ396" s="1" t="s">
        <v>126</v>
      </c>
      <c r="BK396" s="1" t="s">
        <v>886</v>
      </c>
      <c r="BL396" s="1">
        <v>100</v>
      </c>
      <c r="BM396" s="1">
        <v>100</v>
      </c>
      <c r="BN396" s="1" t="s">
        <v>97</v>
      </c>
      <c r="BO396" s="1" t="s">
        <v>98</v>
      </c>
      <c r="BP396" s="1" t="s">
        <v>65</v>
      </c>
      <c r="BQ396" s="2">
        <v>38687</v>
      </c>
      <c r="BR396" s="1">
        <v>0</v>
      </c>
      <c r="BS396" s="1">
        <v>0</v>
      </c>
      <c r="BT396" s="1">
        <v>0</v>
      </c>
      <c r="BU396" s="1">
        <v>0</v>
      </c>
    </row>
    <row r="397" spans="4:73" hidden="1" x14ac:dyDescent="0.25">
      <c r="D397" s="4"/>
      <c r="E397" s="5">
        <f t="shared" si="63"/>
        <v>0</v>
      </c>
      <c r="F397" s="5" t="str">
        <f t="shared" si="64"/>
        <v>CS5</v>
      </c>
      <c r="G397" s="5" t="str">
        <f t="shared" si="65"/>
        <v>Withdrawn</v>
      </c>
      <c r="H397" s="6" t="str">
        <f t="shared" si="66"/>
        <v>Not Started</v>
      </c>
      <c r="I397" s="1" t="s">
        <v>887</v>
      </c>
      <c r="O397" s="1" t="str">
        <f t="shared" si="67"/>
        <v>NRIS</v>
      </c>
      <c r="Q397" s="1">
        <f t="shared" si="68"/>
        <v>17</v>
      </c>
      <c r="S397" s="1" t="str">
        <f t="shared" si="69"/>
        <v>Wind</v>
      </c>
      <c r="T397" s="1" t="str">
        <f t="shared" si="70"/>
        <v>Redwood County</v>
      </c>
      <c r="U397" s="1" t="str">
        <f t="shared" si="71"/>
        <v>MN</v>
      </c>
      <c r="AA397" s="1"/>
      <c r="AB397" s="1"/>
      <c r="AI397" s="5"/>
      <c r="AJ397" s="5"/>
      <c r="AK397" s="5"/>
      <c r="AL397" s="5"/>
      <c r="AM397" s="5"/>
      <c r="AN397" s="5"/>
      <c r="AO397" s="5"/>
      <c r="AP397" s="5"/>
      <c r="AQ397" s="5"/>
      <c r="AR397" s="5"/>
      <c r="AY397" s="1" t="s">
        <v>73</v>
      </c>
      <c r="AZ397" s="2">
        <v>38800</v>
      </c>
      <c r="BA397" s="2">
        <v>39531</v>
      </c>
      <c r="BB397" s="2">
        <v>39531</v>
      </c>
      <c r="BD397" s="1" t="s">
        <v>153</v>
      </c>
      <c r="BE397" s="1" t="s">
        <v>661</v>
      </c>
      <c r="BF397" s="1" t="s">
        <v>93</v>
      </c>
      <c r="BH397" s="1" t="s">
        <v>888</v>
      </c>
      <c r="BI397" s="1" t="s">
        <v>143</v>
      </c>
      <c r="BJ397" s="1" t="s">
        <v>126</v>
      </c>
      <c r="BK397" s="1" t="s">
        <v>889</v>
      </c>
      <c r="BL397" s="1">
        <v>17</v>
      </c>
      <c r="BM397" s="1">
        <v>17</v>
      </c>
      <c r="BN397" s="1" t="s">
        <v>97</v>
      </c>
      <c r="BO397" s="1" t="s">
        <v>98</v>
      </c>
      <c r="BP397" s="1" t="s">
        <v>84</v>
      </c>
      <c r="BQ397" s="2">
        <v>39661</v>
      </c>
      <c r="BR397" s="1">
        <v>0</v>
      </c>
      <c r="BS397" s="1">
        <v>0</v>
      </c>
      <c r="BT397" s="1">
        <v>0</v>
      </c>
      <c r="BU397" s="1">
        <v>0</v>
      </c>
    </row>
    <row r="398" spans="4:73" hidden="1" x14ac:dyDescent="0.25">
      <c r="D398" s="4"/>
      <c r="E398" s="5" t="str">
        <f t="shared" si="63"/>
        <v>G442</v>
      </c>
      <c r="F398" s="5" t="str">
        <f t="shared" si="64"/>
        <v>G442</v>
      </c>
      <c r="G398" s="5" t="str">
        <f t="shared" si="65"/>
        <v>Done</v>
      </c>
      <c r="H398" s="6" t="str">
        <f t="shared" si="66"/>
        <v>In Service</v>
      </c>
      <c r="I398" s="1" t="s">
        <v>890</v>
      </c>
      <c r="O398" s="1" t="str">
        <f t="shared" si="67"/>
        <v>ERIS</v>
      </c>
      <c r="Q398" s="1">
        <f t="shared" si="68"/>
        <v>50</v>
      </c>
      <c r="S398" s="1" t="str">
        <f t="shared" si="69"/>
        <v>Wind</v>
      </c>
      <c r="T398" s="1" t="str">
        <f t="shared" si="70"/>
        <v>Cottonwood County</v>
      </c>
      <c r="U398" s="1" t="str">
        <f t="shared" si="71"/>
        <v>MN</v>
      </c>
      <c r="AA398" s="1"/>
      <c r="AB398" s="1"/>
      <c r="AI398" s="5"/>
      <c r="AJ398" s="5"/>
      <c r="AK398" s="5"/>
      <c r="AL398" s="5"/>
      <c r="AM398" s="5"/>
      <c r="AN398" s="5"/>
      <c r="AO398" s="5"/>
      <c r="AP398" s="5"/>
      <c r="AQ398" s="5"/>
      <c r="AR398" s="5"/>
      <c r="AY398" s="1" t="s">
        <v>58</v>
      </c>
      <c r="AZ398" s="2">
        <v>38217</v>
      </c>
      <c r="BB398" s="2">
        <v>38664</v>
      </c>
      <c r="BC398" s="2">
        <v>38852</v>
      </c>
      <c r="BD398" s="1" t="s">
        <v>87</v>
      </c>
      <c r="BE398" s="1" t="s">
        <v>632</v>
      </c>
      <c r="BF398" s="1" t="s">
        <v>93</v>
      </c>
      <c r="BG398" s="1" t="s">
        <v>890</v>
      </c>
      <c r="BH398" s="1" t="s">
        <v>890</v>
      </c>
      <c r="BI398" s="1" t="s">
        <v>77</v>
      </c>
      <c r="BJ398" s="1" t="s">
        <v>62</v>
      </c>
      <c r="BK398" s="1" t="s">
        <v>891</v>
      </c>
      <c r="BL398" s="1">
        <v>50</v>
      </c>
      <c r="BM398" s="1">
        <v>50</v>
      </c>
      <c r="BN398" s="1" t="s">
        <v>97</v>
      </c>
      <c r="BO398" s="1" t="s">
        <v>98</v>
      </c>
      <c r="BP398" s="1" t="s">
        <v>65</v>
      </c>
      <c r="BQ398" s="2">
        <v>40330</v>
      </c>
      <c r="BR398" s="1">
        <v>0</v>
      </c>
      <c r="BS398" s="1">
        <v>0</v>
      </c>
      <c r="BT398" s="1">
        <v>0</v>
      </c>
      <c r="BU398" s="1">
        <v>0</v>
      </c>
    </row>
    <row r="399" spans="4:73" hidden="1" x14ac:dyDescent="0.25">
      <c r="D399" s="4"/>
      <c r="E399" s="5" t="str">
        <f t="shared" si="63"/>
        <v>G443</v>
      </c>
      <c r="F399" s="5" t="str">
        <f t="shared" si="64"/>
        <v>G443</v>
      </c>
      <c r="G399" s="5" t="str">
        <f t="shared" si="65"/>
        <v>Done</v>
      </c>
      <c r="H399" s="6" t="str">
        <f t="shared" si="66"/>
        <v>In Service</v>
      </c>
      <c r="I399" s="1" t="s">
        <v>892</v>
      </c>
      <c r="O399" s="1" t="str">
        <f t="shared" si="67"/>
        <v>NRIS</v>
      </c>
      <c r="Q399" s="1">
        <f t="shared" si="68"/>
        <v>7</v>
      </c>
      <c r="S399" s="1" t="str">
        <f t="shared" si="69"/>
        <v>Wind</v>
      </c>
      <c r="T399" s="1" t="str">
        <f t="shared" si="70"/>
        <v>Lincoln County</v>
      </c>
      <c r="U399" s="1" t="str">
        <f t="shared" si="71"/>
        <v>MN</v>
      </c>
      <c r="AA399" s="1"/>
      <c r="AB399" s="1"/>
      <c r="AI399" s="5"/>
      <c r="AJ399" s="5"/>
      <c r="AK399" s="5"/>
      <c r="AL399" s="5"/>
      <c r="AM399" s="5"/>
      <c r="AN399" s="5"/>
      <c r="AO399" s="5"/>
      <c r="AP399" s="5"/>
      <c r="AQ399" s="5"/>
      <c r="AR399" s="5"/>
      <c r="AY399" s="1" t="s">
        <v>58</v>
      </c>
      <c r="AZ399" s="2">
        <v>38222</v>
      </c>
      <c r="BB399" s="2">
        <v>38513</v>
      </c>
      <c r="BD399" s="1" t="s">
        <v>91</v>
      </c>
      <c r="BE399" s="1" t="s">
        <v>92</v>
      </c>
      <c r="BF399" s="1" t="s">
        <v>93</v>
      </c>
      <c r="BG399" s="1" t="s">
        <v>892</v>
      </c>
      <c r="BH399" s="1" t="s">
        <v>892</v>
      </c>
      <c r="BI399" s="1" t="s">
        <v>77</v>
      </c>
      <c r="BJ399" s="1" t="s">
        <v>126</v>
      </c>
      <c r="BK399" s="1" t="s">
        <v>893</v>
      </c>
      <c r="BL399" s="1">
        <v>7</v>
      </c>
      <c r="BM399" s="1">
        <v>7</v>
      </c>
      <c r="BN399" s="1" t="s">
        <v>97</v>
      </c>
      <c r="BO399" s="1" t="s">
        <v>98</v>
      </c>
      <c r="BP399" s="1" t="s">
        <v>65</v>
      </c>
      <c r="BQ399" s="2">
        <v>39417</v>
      </c>
      <c r="BR399" s="1">
        <v>0</v>
      </c>
      <c r="BS399" s="1">
        <v>0</v>
      </c>
      <c r="BT399" s="1">
        <v>0</v>
      </c>
      <c r="BU399" s="1">
        <v>0</v>
      </c>
    </row>
    <row r="400" spans="4:73" hidden="1" x14ac:dyDescent="0.25">
      <c r="D400" s="4"/>
      <c r="E400" s="5" t="str">
        <f t="shared" si="63"/>
        <v>G444</v>
      </c>
      <c r="F400" s="5" t="str">
        <f t="shared" si="64"/>
        <v>G444</v>
      </c>
      <c r="G400" s="5" t="str">
        <f t="shared" si="65"/>
        <v>Done</v>
      </c>
      <c r="H400" s="6" t="str">
        <f t="shared" si="66"/>
        <v>In Service</v>
      </c>
      <c r="I400" s="1" t="s">
        <v>894</v>
      </c>
      <c r="O400" s="1" t="str">
        <f t="shared" si="67"/>
        <v>NRIS</v>
      </c>
      <c r="Q400" s="1">
        <f t="shared" si="68"/>
        <v>5</v>
      </c>
      <c r="S400" s="1" t="str">
        <f t="shared" si="69"/>
        <v>Wind</v>
      </c>
      <c r="T400" s="1" t="str">
        <f t="shared" si="70"/>
        <v>Lincoln County</v>
      </c>
      <c r="U400" s="1" t="str">
        <f t="shared" si="71"/>
        <v>MN</v>
      </c>
      <c r="AA400" s="1"/>
      <c r="AB400" s="1"/>
      <c r="AI400" s="5"/>
      <c r="AJ400" s="5"/>
      <c r="AK400" s="5"/>
      <c r="AL400" s="5"/>
      <c r="AM400" s="5"/>
      <c r="AN400" s="5"/>
      <c r="AO400" s="5"/>
      <c r="AP400" s="5"/>
      <c r="AQ400" s="5"/>
      <c r="AR400" s="5"/>
      <c r="AY400" s="1" t="s">
        <v>58</v>
      </c>
      <c r="AZ400" s="2">
        <v>38222</v>
      </c>
      <c r="BB400" s="2">
        <v>38513</v>
      </c>
      <c r="BD400" s="1" t="s">
        <v>91</v>
      </c>
      <c r="BE400" s="1" t="s">
        <v>92</v>
      </c>
      <c r="BF400" s="1" t="s">
        <v>93</v>
      </c>
      <c r="BG400" s="1" t="s">
        <v>894</v>
      </c>
      <c r="BH400" s="1" t="s">
        <v>894</v>
      </c>
      <c r="BI400" s="1" t="s">
        <v>77</v>
      </c>
      <c r="BJ400" s="1" t="s">
        <v>126</v>
      </c>
      <c r="BK400" s="1" t="s">
        <v>893</v>
      </c>
      <c r="BL400" s="1">
        <v>5</v>
      </c>
      <c r="BM400" s="1">
        <v>5</v>
      </c>
      <c r="BN400" s="1" t="s">
        <v>97</v>
      </c>
      <c r="BO400" s="1" t="s">
        <v>98</v>
      </c>
      <c r="BP400" s="1" t="s">
        <v>65</v>
      </c>
      <c r="BQ400" s="2">
        <v>38625</v>
      </c>
      <c r="BR400" s="1">
        <v>0</v>
      </c>
      <c r="BS400" s="1">
        <v>0</v>
      </c>
      <c r="BT400" s="1">
        <v>0</v>
      </c>
      <c r="BU400" s="1">
        <v>0</v>
      </c>
    </row>
    <row r="401" spans="4:73" hidden="1" x14ac:dyDescent="0.25">
      <c r="D401" s="4"/>
      <c r="E401" s="5">
        <f t="shared" si="63"/>
        <v>0</v>
      </c>
      <c r="F401" s="5">
        <f t="shared" si="64"/>
        <v>0</v>
      </c>
      <c r="G401" s="5" t="str">
        <f t="shared" si="65"/>
        <v>Withdrawn</v>
      </c>
      <c r="H401" s="6" t="str">
        <f t="shared" si="66"/>
        <v>Withdrawn</v>
      </c>
      <c r="I401" s="1" t="s">
        <v>895</v>
      </c>
      <c r="O401" s="1" t="str">
        <f t="shared" si="67"/>
        <v>NRIS</v>
      </c>
      <c r="Q401" s="1">
        <f t="shared" si="68"/>
        <v>115</v>
      </c>
      <c r="S401" s="1" t="str">
        <f t="shared" si="69"/>
        <v>Wind</v>
      </c>
      <c r="T401" s="1" t="str">
        <f t="shared" si="70"/>
        <v>Cavalier County</v>
      </c>
      <c r="U401" s="1" t="str">
        <f t="shared" si="71"/>
        <v>ND</v>
      </c>
      <c r="AA401" s="1"/>
      <c r="AB401" s="1"/>
      <c r="AI401" s="5"/>
      <c r="AJ401" s="5"/>
      <c r="AK401" s="5"/>
      <c r="AL401" s="5"/>
      <c r="AM401" s="5"/>
      <c r="AN401" s="5"/>
      <c r="AO401" s="5"/>
      <c r="AP401" s="5"/>
      <c r="AQ401" s="5"/>
      <c r="AR401" s="5"/>
      <c r="AY401" s="1" t="s">
        <v>73</v>
      </c>
      <c r="AZ401" s="2">
        <v>38895</v>
      </c>
      <c r="BA401" s="2">
        <v>39532</v>
      </c>
      <c r="BB401" s="2">
        <v>39532</v>
      </c>
      <c r="BD401" s="1" t="s">
        <v>203</v>
      </c>
      <c r="BE401" s="1" t="s">
        <v>376</v>
      </c>
      <c r="BF401" s="1" t="s">
        <v>194</v>
      </c>
      <c r="BI401" s="1" t="s">
        <v>143</v>
      </c>
      <c r="BJ401" s="1" t="s">
        <v>126</v>
      </c>
      <c r="BK401" s="1" t="s">
        <v>896</v>
      </c>
      <c r="BL401" s="1">
        <v>115</v>
      </c>
      <c r="BM401" s="1">
        <v>115</v>
      </c>
      <c r="BN401" s="1" t="s">
        <v>97</v>
      </c>
      <c r="BO401" s="1" t="s">
        <v>98</v>
      </c>
      <c r="BP401" s="1" t="s">
        <v>73</v>
      </c>
      <c r="BQ401" s="2">
        <v>40086</v>
      </c>
      <c r="BR401" s="1">
        <v>0</v>
      </c>
      <c r="BS401" s="1">
        <v>0</v>
      </c>
      <c r="BT401" s="1">
        <v>0</v>
      </c>
      <c r="BU401" s="1">
        <v>0</v>
      </c>
    </row>
    <row r="402" spans="4:73" hidden="1" x14ac:dyDescent="0.25">
      <c r="D402" s="4"/>
      <c r="E402" s="5">
        <f t="shared" si="63"/>
        <v>0</v>
      </c>
      <c r="F402" s="5">
        <f t="shared" si="64"/>
        <v>0</v>
      </c>
      <c r="G402" s="5" t="str">
        <f t="shared" si="65"/>
        <v>Withdrawn</v>
      </c>
      <c r="H402" s="6" t="str">
        <f t="shared" si="66"/>
        <v>Not Started</v>
      </c>
      <c r="I402" s="1" t="s">
        <v>897</v>
      </c>
      <c r="O402" s="1" t="str">
        <f t="shared" si="67"/>
        <v>NRIS</v>
      </c>
      <c r="Q402" s="1">
        <f t="shared" si="68"/>
        <v>700</v>
      </c>
      <c r="S402" s="1" t="str">
        <f t="shared" si="69"/>
        <v>Combined Cycle</v>
      </c>
      <c r="T402" s="1" t="str">
        <f t="shared" si="70"/>
        <v>St. Louis County</v>
      </c>
      <c r="U402" s="1" t="str">
        <f t="shared" si="71"/>
        <v>MN</v>
      </c>
      <c r="AA402" s="1"/>
      <c r="AB402" s="1"/>
      <c r="AI402" s="5"/>
      <c r="AJ402" s="5"/>
      <c r="AK402" s="5"/>
      <c r="AL402" s="5"/>
      <c r="AM402" s="5"/>
      <c r="AN402" s="5"/>
      <c r="AO402" s="5"/>
      <c r="AP402" s="5"/>
      <c r="AQ402" s="5"/>
      <c r="AR402" s="5"/>
      <c r="AY402" s="1" t="s">
        <v>73</v>
      </c>
      <c r="AZ402" s="2">
        <v>38742</v>
      </c>
      <c r="BA402" s="2">
        <v>39554</v>
      </c>
      <c r="BB402" s="2">
        <v>39554</v>
      </c>
      <c r="BD402" s="1" t="s">
        <v>315</v>
      </c>
      <c r="BE402" s="1" t="s">
        <v>416</v>
      </c>
      <c r="BF402" s="1" t="s">
        <v>93</v>
      </c>
      <c r="BI402" s="1" t="s">
        <v>143</v>
      </c>
      <c r="BJ402" s="1" t="s">
        <v>126</v>
      </c>
      <c r="BK402" s="1" t="s">
        <v>898</v>
      </c>
      <c r="BL402" s="1">
        <v>700</v>
      </c>
      <c r="BM402" s="1">
        <v>700</v>
      </c>
      <c r="BN402" s="1" t="s">
        <v>94</v>
      </c>
      <c r="BP402" s="1" t="s">
        <v>84</v>
      </c>
      <c r="BQ402" s="2">
        <v>39203</v>
      </c>
      <c r="BR402" s="1">
        <v>0</v>
      </c>
      <c r="BS402" s="1">
        <v>0</v>
      </c>
      <c r="BT402" s="1">
        <v>0</v>
      </c>
      <c r="BU402" s="1">
        <v>0</v>
      </c>
    </row>
    <row r="403" spans="4:73" hidden="1" x14ac:dyDescent="0.25">
      <c r="D403" s="4"/>
      <c r="E403" s="5">
        <f t="shared" si="63"/>
        <v>0</v>
      </c>
      <c r="F403" s="5">
        <f t="shared" si="64"/>
        <v>0</v>
      </c>
      <c r="G403" s="5" t="str">
        <f t="shared" si="65"/>
        <v>Withdrawn</v>
      </c>
      <c r="H403" s="6" t="str">
        <f t="shared" si="66"/>
        <v>Withdrawn</v>
      </c>
      <c r="I403" s="1" t="s">
        <v>899</v>
      </c>
      <c r="O403" s="1" t="str">
        <f t="shared" si="67"/>
        <v>ERIS</v>
      </c>
      <c r="Q403" s="1">
        <f t="shared" si="68"/>
        <v>18</v>
      </c>
      <c r="S403" s="1" t="str">
        <f t="shared" si="69"/>
        <v>Wind</v>
      </c>
      <c r="T403" s="1" t="str">
        <f t="shared" si="70"/>
        <v>Benton County</v>
      </c>
      <c r="U403" s="1" t="str">
        <f t="shared" si="71"/>
        <v>IN</v>
      </c>
      <c r="AA403" s="1"/>
      <c r="AB403" s="1"/>
      <c r="AI403" s="5"/>
      <c r="AJ403" s="5"/>
      <c r="AK403" s="5"/>
      <c r="AL403" s="5"/>
      <c r="AM403" s="5"/>
      <c r="AN403" s="5"/>
      <c r="AO403" s="5"/>
      <c r="AP403" s="5"/>
      <c r="AQ403" s="5"/>
      <c r="AR403" s="5"/>
      <c r="AY403" s="1" t="s">
        <v>73</v>
      </c>
      <c r="AZ403" s="2">
        <v>39482</v>
      </c>
      <c r="BA403" s="2">
        <v>39582</v>
      </c>
      <c r="BB403" s="2">
        <v>39582</v>
      </c>
      <c r="BD403" s="1" t="s">
        <v>804</v>
      </c>
      <c r="BE403" s="1" t="s">
        <v>872</v>
      </c>
      <c r="BF403" s="1" t="s">
        <v>103</v>
      </c>
      <c r="BJ403" s="1" t="s">
        <v>62</v>
      </c>
      <c r="BK403" s="1" t="s">
        <v>900</v>
      </c>
      <c r="BL403" s="1">
        <v>18</v>
      </c>
      <c r="BM403" s="1">
        <v>18</v>
      </c>
      <c r="BN403" s="1" t="s">
        <v>97</v>
      </c>
      <c r="BO403" s="1" t="s">
        <v>98</v>
      </c>
      <c r="BP403" s="1" t="s">
        <v>73</v>
      </c>
      <c r="BQ403" s="2">
        <v>40502</v>
      </c>
      <c r="BR403" s="1">
        <v>0</v>
      </c>
      <c r="BS403" s="1">
        <v>0</v>
      </c>
      <c r="BT403" s="1">
        <v>0</v>
      </c>
      <c r="BU403" s="1">
        <v>0</v>
      </c>
    </row>
    <row r="404" spans="4:73" hidden="1" x14ac:dyDescent="0.25">
      <c r="D404" s="4"/>
      <c r="E404" s="5">
        <f t="shared" si="63"/>
        <v>0</v>
      </c>
      <c r="F404" s="5">
        <f t="shared" si="64"/>
        <v>0</v>
      </c>
      <c r="G404" s="5" t="str">
        <f t="shared" si="65"/>
        <v>Withdrawn</v>
      </c>
      <c r="H404" s="6" t="str">
        <f t="shared" si="66"/>
        <v>Withdrawn</v>
      </c>
      <c r="I404" s="1" t="s">
        <v>901</v>
      </c>
      <c r="O404" s="1" t="str">
        <f t="shared" si="67"/>
        <v>ERIS</v>
      </c>
      <c r="Q404" s="1">
        <f t="shared" si="68"/>
        <v>20</v>
      </c>
      <c r="S404" s="1" t="str">
        <f t="shared" si="69"/>
        <v>Wind</v>
      </c>
      <c r="T404" s="1" t="str">
        <f t="shared" si="70"/>
        <v>Kidder County</v>
      </c>
      <c r="U404" s="1" t="str">
        <f t="shared" si="71"/>
        <v>ND</v>
      </c>
      <c r="AA404" s="1"/>
      <c r="AB404" s="1"/>
      <c r="AI404" s="5"/>
      <c r="AJ404" s="5"/>
      <c r="AK404" s="5"/>
      <c r="AL404" s="5"/>
      <c r="AM404" s="5"/>
      <c r="AN404" s="5"/>
      <c r="AO404" s="5"/>
      <c r="AP404" s="5"/>
      <c r="AQ404" s="5"/>
      <c r="AR404" s="5"/>
      <c r="AY404" s="1" t="s">
        <v>73</v>
      </c>
      <c r="AZ404" s="2">
        <v>39538</v>
      </c>
      <c r="BA404" s="2">
        <v>39583</v>
      </c>
      <c r="BB404" s="2">
        <v>39583</v>
      </c>
      <c r="BD404" s="1" t="s">
        <v>192</v>
      </c>
      <c r="BE404" s="1" t="s">
        <v>902</v>
      </c>
      <c r="BF404" s="1" t="s">
        <v>194</v>
      </c>
      <c r="BJ404" s="1" t="s">
        <v>62</v>
      </c>
      <c r="BK404" s="1" t="s">
        <v>903</v>
      </c>
      <c r="BL404" s="1">
        <v>20</v>
      </c>
      <c r="BM404" s="1">
        <v>20</v>
      </c>
      <c r="BN404" s="1" t="s">
        <v>97</v>
      </c>
      <c r="BO404" s="1" t="s">
        <v>98</v>
      </c>
      <c r="BP404" s="1" t="s">
        <v>73</v>
      </c>
      <c r="BQ404" s="2">
        <v>42705</v>
      </c>
      <c r="BR404" s="1">
        <v>0</v>
      </c>
      <c r="BS404" s="1">
        <v>0</v>
      </c>
      <c r="BT404" s="1">
        <v>0</v>
      </c>
      <c r="BU404" s="1">
        <v>0</v>
      </c>
    </row>
    <row r="405" spans="4:73" hidden="1" x14ac:dyDescent="0.25">
      <c r="D405" s="4"/>
      <c r="E405" s="5">
        <f t="shared" si="63"/>
        <v>0</v>
      </c>
      <c r="F405" s="5">
        <f t="shared" si="64"/>
        <v>0</v>
      </c>
      <c r="G405" s="5" t="str">
        <f t="shared" si="65"/>
        <v>Withdrawn</v>
      </c>
      <c r="H405" s="6" t="str">
        <f t="shared" si="66"/>
        <v>Not Started</v>
      </c>
      <c r="I405" s="1" t="s">
        <v>904</v>
      </c>
      <c r="O405" s="1" t="str">
        <f t="shared" si="67"/>
        <v>NRIS</v>
      </c>
      <c r="Q405" s="1">
        <f t="shared" si="68"/>
        <v>120</v>
      </c>
      <c r="S405" s="1" t="str">
        <f t="shared" si="69"/>
        <v>Wind</v>
      </c>
      <c r="T405" s="1" t="str">
        <f t="shared" si="70"/>
        <v>Houghton County</v>
      </c>
      <c r="U405" s="1" t="str">
        <f t="shared" si="71"/>
        <v>MI</v>
      </c>
      <c r="AA405" s="1"/>
      <c r="AB405" s="1"/>
      <c r="AI405" s="5"/>
      <c r="AJ405" s="5"/>
      <c r="AK405" s="5"/>
      <c r="AL405" s="5"/>
      <c r="AM405" s="5"/>
      <c r="AN405" s="5"/>
      <c r="AO405" s="5"/>
      <c r="AP405" s="5"/>
      <c r="AQ405" s="5"/>
      <c r="AR405" s="5"/>
      <c r="AY405" s="1" t="s">
        <v>73</v>
      </c>
      <c r="AZ405" s="2">
        <v>39216</v>
      </c>
      <c r="BA405" s="2">
        <v>39601</v>
      </c>
      <c r="BB405" s="2">
        <v>39601</v>
      </c>
      <c r="BD405" s="1" t="s">
        <v>687</v>
      </c>
      <c r="BE405" s="1" t="s">
        <v>905</v>
      </c>
      <c r="BF405" s="1" t="s">
        <v>130</v>
      </c>
      <c r="BI405" s="1" t="s">
        <v>536</v>
      </c>
      <c r="BJ405" s="1" t="s">
        <v>126</v>
      </c>
      <c r="BK405" s="1" t="s">
        <v>906</v>
      </c>
      <c r="BL405" s="1">
        <v>120</v>
      </c>
      <c r="BM405" s="1">
        <v>120</v>
      </c>
      <c r="BN405" s="1" t="s">
        <v>97</v>
      </c>
      <c r="BO405" s="1" t="s">
        <v>98</v>
      </c>
      <c r="BP405" s="1" t="s">
        <v>84</v>
      </c>
      <c r="BQ405" s="2">
        <v>40057</v>
      </c>
      <c r="BR405" s="1">
        <v>0</v>
      </c>
      <c r="BS405" s="1">
        <v>0</v>
      </c>
      <c r="BT405" s="1">
        <v>0</v>
      </c>
      <c r="BU405" s="1">
        <v>0</v>
      </c>
    </row>
    <row r="406" spans="4:73" hidden="1" x14ac:dyDescent="0.25">
      <c r="D406" s="4"/>
      <c r="E406" s="5">
        <f t="shared" si="63"/>
        <v>0</v>
      </c>
      <c r="F406" s="5">
        <f t="shared" si="64"/>
        <v>0</v>
      </c>
      <c r="G406" s="5" t="str">
        <f t="shared" si="65"/>
        <v>Withdrawn</v>
      </c>
      <c r="H406" s="6" t="str">
        <f t="shared" si="66"/>
        <v>Withdrawn</v>
      </c>
      <c r="I406" s="1" t="s">
        <v>907</v>
      </c>
      <c r="O406" s="1" t="str">
        <f t="shared" si="67"/>
        <v>ERIS</v>
      </c>
      <c r="Q406" s="1">
        <f t="shared" si="68"/>
        <v>135</v>
      </c>
      <c r="S406" s="1" t="str">
        <f t="shared" si="69"/>
        <v>Co-Gen</v>
      </c>
      <c r="T406" s="1" t="str">
        <f t="shared" si="70"/>
        <v>Lucas County</v>
      </c>
      <c r="U406" s="1" t="str">
        <f t="shared" si="71"/>
        <v>OH</v>
      </c>
      <c r="AA406" s="1"/>
      <c r="AB406" s="1"/>
      <c r="AI406" s="5"/>
      <c r="AJ406" s="5"/>
      <c r="AK406" s="5"/>
      <c r="AL406" s="5"/>
      <c r="AM406" s="5"/>
      <c r="AN406" s="5"/>
      <c r="AO406" s="5"/>
      <c r="AP406" s="5"/>
      <c r="AQ406" s="5"/>
      <c r="AR406" s="5"/>
      <c r="AY406" s="1" t="s">
        <v>73</v>
      </c>
      <c r="AZ406" s="2">
        <v>39582</v>
      </c>
      <c r="BA406" s="2">
        <v>39602</v>
      </c>
      <c r="BB406" s="2">
        <v>39602</v>
      </c>
      <c r="BD406" s="1" t="s">
        <v>619</v>
      </c>
      <c r="BE406" s="1" t="s">
        <v>908</v>
      </c>
      <c r="BF406" s="1" t="s">
        <v>242</v>
      </c>
      <c r="BJ406" s="1" t="s">
        <v>62</v>
      </c>
      <c r="BK406" s="1" t="s">
        <v>909</v>
      </c>
      <c r="BL406" s="1">
        <v>135</v>
      </c>
      <c r="BM406" s="1">
        <v>135</v>
      </c>
      <c r="BN406" s="1" t="s">
        <v>910</v>
      </c>
      <c r="BP406" s="1" t="s">
        <v>73</v>
      </c>
      <c r="BQ406" s="2">
        <v>41274</v>
      </c>
      <c r="BR406" s="1">
        <v>0</v>
      </c>
      <c r="BS406" s="1">
        <v>0</v>
      </c>
      <c r="BT406" s="1">
        <v>0</v>
      </c>
      <c r="BU406" s="1">
        <v>0</v>
      </c>
    </row>
    <row r="407" spans="4:73" hidden="1" x14ac:dyDescent="0.25">
      <c r="D407" s="4"/>
      <c r="E407" s="5" t="str">
        <f t="shared" si="63"/>
        <v>G474</v>
      </c>
      <c r="F407" s="5" t="str">
        <f t="shared" si="64"/>
        <v>G474</v>
      </c>
      <c r="G407" s="5" t="str">
        <f t="shared" si="65"/>
        <v>Done</v>
      </c>
      <c r="H407" s="6" t="str">
        <f t="shared" si="66"/>
        <v>In Service</v>
      </c>
      <c r="I407" s="1" t="s">
        <v>911</v>
      </c>
      <c r="O407" s="1" t="str">
        <f t="shared" si="67"/>
        <v>ERIS</v>
      </c>
      <c r="Q407" s="1">
        <f t="shared" si="68"/>
        <v>20</v>
      </c>
      <c r="S407" s="1" t="str">
        <f t="shared" si="69"/>
        <v>Wind</v>
      </c>
      <c r="T407" s="1" t="str">
        <f t="shared" si="70"/>
        <v>Grant County</v>
      </c>
      <c r="U407" s="1" t="str">
        <f t="shared" si="71"/>
        <v>MN</v>
      </c>
      <c r="AA407" s="1"/>
      <c r="AB407" s="1"/>
      <c r="AI407" s="5"/>
      <c r="AJ407" s="5"/>
      <c r="AK407" s="5"/>
      <c r="AL407" s="5"/>
      <c r="AM407" s="5"/>
      <c r="AN407" s="5"/>
      <c r="AO407" s="5"/>
      <c r="AP407" s="5"/>
      <c r="AQ407" s="5"/>
      <c r="AR407" s="5"/>
      <c r="AY407" s="1" t="s">
        <v>58</v>
      </c>
      <c r="AZ407" s="2">
        <v>38261</v>
      </c>
      <c r="BB407" s="2">
        <v>39227</v>
      </c>
      <c r="BD407" s="1" t="s">
        <v>203</v>
      </c>
      <c r="BE407" s="1" t="s">
        <v>204</v>
      </c>
      <c r="BF407" s="1" t="s">
        <v>93</v>
      </c>
      <c r="BG407" s="1" t="s">
        <v>911</v>
      </c>
      <c r="BH407" s="1" t="s">
        <v>911</v>
      </c>
      <c r="BI407" s="1" t="s">
        <v>77</v>
      </c>
      <c r="BJ407" s="1" t="s">
        <v>62</v>
      </c>
      <c r="BK407" s="1" t="s">
        <v>912</v>
      </c>
      <c r="BL407" s="1">
        <v>20</v>
      </c>
      <c r="BM407" s="1">
        <v>20</v>
      </c>
      <c r="BN407" s="1" t="s">
        <v>97</v>
      </c>
      <c r="BO407" s="1" t="s">
        <v>98</v>
      </c>
      <c r="BP407" s="1" t="s">
        <v>65</v>
      </c>
      <c r="BQ407" s="2">
        <v>38534</v>
      </c>
      <c r="BR407" s="1">
        <v>0</v>
      </c>
      <c r="BS407" s="1">
        <v>0</v>
      </c>
      <c r="BT407" s="1">
        <v>0</v>
      </c>
      <c r="BU407" s="1">
        <v>0</v>
      </c>
    </row>
    <row r="408" spans="4:73" hidden="1" x14ac:dyDescent="0.25">
      <c r="D408" s="4"/>
      <c r="E408" s="5">
        <f t="shared" si="63"/>
        <v>0</v>
      </c>
      <c r="F408" s="5">
        <f t="shared" si="64"/>
        <v>0</v>
      </c>
      <c r="G408" s="5" t="str">
        <f t="shared" si="65"/>
        <v>Done</v>
      </c>
      <c r="H408" s="6" t="str">
        <f t="shared" si="66"/>
        <v>In Service</v>
      </c>
      <c r="I408" s="1" t="s">
        <v>913</v>
      </c>
      <c r="O408" s="1" t="str">
        <f t="shared" si="67"/>
        <v>NRIS</v>
      </c>
      <c r="Q408" s="1">
        <f t="shared" si="68"/>
        <v>56</v>
      </c>
      <c r="S408" s="1" t="str">
        <f t="shared" si="69"/>
        <v>Nuclear</v>
      </c>
      <c r="T408" s="1" t="str">
        <f t="shared" si="70"/>
        <v>Callaway County</v>
      </c>
      <c r="U408" s="1" t="str">
        <f t="shared" si="71"/>
        <v>MO</v>
      </c>
      <c r="AA408" s="1"/>
      <c r="AB408" s="1"/>
      <c r="AI408" s="5"/>
      <c r="AJ408" s="5"/>
      <c r="AK408" s="5"/>
      <c r="AL408" s="5"/>
      <c r="AM408" s="5"/>
      <c r="AN408" s="5"/>
      <c r="AO408" s="5"/>
      <c r="AP408" s="5"/>
      <c r="AQ408" s="5"/>
      <c r="AR408" s="5"/>
      <c r="AY408" s="1" t="s">
        <v>58</v>
      </c>
      <c r="AZ408" s="2">
        <v>38267</v>
      </c>
      <c r="BB408" s="2">
        <v>38751</v>
      </c>
      <c r="BD408" s="1" t="s">
        <v>486</v>
      </c>
      <c r="BE408" s="1" t="s">
        <v>914</v>
      </c>
      <c r="BF408" s="1" t="s">
        <v>488</v>
      </c>
      <c r="BI408" s="1" t="s">
        <v>77</v>
      </c>
      <c r="BJ408" s="1" t="s">
        <v>126</v>
      </c>
      <c r="BK408" s="1" t="s">
        <v>915</v>
      </c>
      <c r="BL408" s="1">
        <v>56</v>
      </c>
      <c r="BM408" s="1">
        <v>56</v>
      </c>
      <c r="BN408" s="1" t="s">
        <v>387</v>
      </c>
      <c r="BO408" s="1" t="s">
        <v>387</v>
      </c>
      <c r="BP408" s="1" t="s">
        <v>65</v>
      </c>
      <c r="BQ408" s="2">
        <v>39416</v>
      </c>
      <c r="BR408" s="1">
        <v>0</v>
      </c>
      <c r="BS408" s="1">
        <v>0</v>
      </c>
      <c r="BT408" s="1">
        <v>0</v>
      </c>
      <c r="BU408" s="1">
        <v>0</v>
      </c>
    </row>
    <row r="409" spans="4:73" hidden="1" x14ac:dyDescent="0.25">
      <c r="D409" s="4"/>
      <c r="E409" s="5">
        <f t="shared" si="63"/>
        <v>0</v>
      </c>
      <c r="F409" s="5">
        <f t="shared" si="64"/>
        <v>0</v>
      </c>
      <c r="G409" s="5" t="str">
        <f t="shared" si="65"/>
        <v>Withdrawn</v>
      </c>
      <c r="H409" s="6" t="str">
        <f t="shared" si="66"/>
        <v>Not Started</v>
      </c>
      <c r="I409" s="1" t="s">
        <v>916</v>
      </c>
      <c r="O409" s="1" t="str">
        <f t="shared" si="67"/>
        <v>ERIS</v>
      </c>
      <c r="Q409" s="1">
        <f t="shared" si="68"/>
        <v>182</v>
      </c>
      <c r="S409" s="1" t="str">
        <f t="shared" si="69"/>
        <v>Wind</v>
      </c>
      <c r="T409" s="1" t="str">
        <f t="shared" si="70"/>
        <v>Madison County</v>
      </c>
      <c r="U409" s="1" t="str">
        <f t="shared" si="71"/>
        <v>IA</v>
      </c>
      <c r="AA409" s="1"/>
      <c r="AB409" s="1"/>
      <c r="AI409" s="5"/>
      <c r="AJ409" s="5"/>
      <c r="AK409" s="5"/>
      <c r="AL409" s="5"/>
      <c r="AM409" s="5"/>
      <c r="AN409" s="5"/>
      <c r="AO409" s="5"/>
      <c r="AP409" s="5"/>
      <c r="AQ409" s="5"/>
      <c r="AR409" s="5"/>
      <c r="AY409" s="1" t="s">
        <v>73</v>
      </c>
      <c r="AZ409" s="2">
        <v>39560</v>
      </c>
      <c r="BA409" s="2">
        <v>39609</v>
      </c>
      <c r="BB409" s="2">
        <v>39609</v>
      </c>
      <c r="BD409" s="1" t="s">
        <v>87</v>
      </c>
      <c r="BE409" s="1" t="s">
        <v>620</v>
      </c>
      <c r="BF409" s="1" t="s">
        <v>89</v>
      </c>
      <c r="BJ409" s="1" t="s">
        <v>62</v>
      </c>
      <c r="BK409" s="1" t="s">
        <v>917</v>
      </c>
      <c r="BL409" s="1">
        <v>182</v>
      </c>
      <c r="BM409" s="1">
        <v>182</v>
      </c>
      <c r="BN409" s="1" t="s">
        <v>97</v>
      </c>
      <c r="BO409" s="1" t="s">
        <v>98</v>
      </c>
      <c r="BP409" s="1" t="s">
        <v>84</v>
      </c>
      <c r="BQ409" s="2">
        <v>40543</v>
      </c>
      <c r="BR409" s="1">
        <v>0</v>
      </c>
      <c r="BS409" s="1">
        <v>0</v>
      </c>
      <c r="BT409" s="1">
        <v>0</v>
      </c>
      <c r="BU409" s="1">
        <v>0</v>
      </c>
    </row>
    <row r="410" spans="4:73" hidden="1" x14ac:dyDescent="0.25">
      <c r="D410" s="4"/>
      <c r="E410" s="5">
        <f t="shared" si="63"/>
        <v>0</v>
      </c>
      <c r="F410" s="5">
        <f t="shared" si="64"/>
        <v>0</v>
      </c>
      <c r="G410" s="5" t="str">
        <f t="shared" si="65"/>
        <v>Done</v>
      </c>
      <c r="H410" s="6" t="str">
        <f t="shared" si="66"/>
        <v>Withdrawn</v>
      </c>
      <c r="I410" s="1" t="s">
        <v>918</v>
      </c>
      <c r="O410" s="1" t="str">
        <f t="shared" si="67"/>
        <v>NRIS</v>
      </c>
      <c r="Q410" s="1">
        <f t="shared" si="68"/>
        <v>552</v>
      </c>
      <c r="S410" s="1" t="str">
        <f t="shared" si="69"/>
        <v>Coal</v>
      </c>
      <c r="T410" s="1" t="str">
        <f t="shared" si="70"/>
        <v>St. Louis County</v>
      </c>
      <c r="U410" s="1" t="str">
        <f t="shared" si="71"/>
        <v>MN</v>
      </c>
      <c r="AA410" s="1"/>
      <c r="AB410" s="1"/>
      <c r="AI410" s="5"/>
      <c r="AJ410" s="5"/>
      <c r="AK410" s="5"/>
      <c r="AL410" s="5"/>
      <c r="AM410" s="5"/>
      <c r="AN410" s="5"/>
      <c r="AO410" s="5"/>
      <c r="AP410" s="5"/>
      <c r="AQ410" s="5"/>
      <c r="AR410" s="5"/>
      <c r="AY410" s="1" t="s">
        <v>58</v>
      </c>
      <c r="AZ410" s="2">
        <v>38280</v>
      </c>
      <c r="BB410" s="2">
        <v>39272</v>
      </c>
      <c r="BD410" s="1" t="s">
        <v>315</v>
      </c>
      <c r="BE410" s="1" t="s">
        <v>416</v>
      </c>
      <c r="BF410" s="1" t="s">
        <v>93</v>
      </c>
      <c r="BI410" s="1" t="s">
        <v>77</v>
      </c>
      <c r="BJ410" s="1" t="s">
        <v>126</v>
      </c>
      <c r="BK410" s="1" t="s">
        <v>919</v>
      </c>
      <c r="BL410" s="1">
        <v>552</v>
      </c>
      <c r="BM410" s="1">
        <v>552</v>
      </c>
      <c r="BN410" s="1" t="s">
        <v>83</v>
      </c>
      <c r="BP410" s="1" t="s">
        <v>73</v>
      </c>
      <c r="BQ410" s="2">
        <v>38534</v>
      </c>
      <c r="BR410" s="1">
        <v>0</v>
      </c>
      <c r="BS410" s="1">
        <v>0</v>
      </c>
      <c r="BT410" s="1">
        <v>0</v>
      </c>
      <c r="BU410" s="1">
        <v>0</v>
      </c>
    </row>
    <row r="411" spans="4:73" hidden="1" x14ac:dyDescent="0.25">
      <c r="D411" s="4"/>
      <c r="E411" s="5">
        <f t="shared" si="63"/>
        <v>0</v>
      </c>
      <c r="F411" s="5">
        <f t="shared" si="64"/>
        <v>0</v>
      </c>
      <c r="G411" s="5" t="str">
        <f t="shared" si="65"/>
        <v>Done</v>
      </c>
      <c r="H411" s="6" t="str">
        <f t="shared" si="66"/>
        <v>In Service</v>
      </c>
      <c r="I411" s="1" t="s">
        <v>920</v>
      </c>
      <c r="O411" s="1" t="str">
        <f t="shared" si="67"/>
        <v>NRIS</v>
      </c>
      <c r="Q411" s="1">
        <f t="shared" si="68"/>
        <v>134</v>
      </c>
      <c r="S411" s="1" t="str">
        <f t="shared" si="69"/>
        <v>Gas</v>
      </c>
      <c r="T411" s="1" t="str">
        <f t="shared" si="70"/>
        <v>Madison County</v>
      </c>
      <c r="U411" s="1" t="str">
        <f t="shared" si="71"/>
        <v>IL</v>
      </c>
      <c r="AA411" s="1"/>
      <c r="AB411" s="1"/>
      <c r="AI411" s="5"/>
      <c r="AJ411" s="5"/>
      <c r="AK411" s="5"/>
      <c r="AL411" s="5"/>
      <c r="AM411" s="5"/>
      <c r="AN411" s="5"/>
      <c r="AO411" s="5"/>
      <c r="AP411" s="5"/>
      <c r="AQ411" s="5"/>
      <c r="AR411" s="5"/>
      <c r="AY411" s="1" t="s">
        <v>58</v>
      </c>
      <c r="AZ411" s="2">
        <v>38275</v>
      </c>
      <c r="BB411" s="2">
        <v>38636</v>
      </c>
      <c r="BD411" s="1" t="s">
        <v>122</v>
      </c>
      <c r="BE411" s="1" t="s">
        <v>620</v>
      </c>
      <c r="BF411" s="1" t="s">
        <v>124</v>
      </c>
      <c r="BI411" s="1" t="s">
        <v>143</v>
      </c>
      <c r="BJ411" s="1" t="s">
        <v>126</v>
      </c>
      <c r="BK411" s="1" t="s">
        <v>921</v>
      </c>
      <c r="BL411" s="1">
        <v>134</v>
      </c>
      <c r="BM411" s="1">
        <v>134</v>
      </c>
      <c r="BN411" s="1" t="s">
        <v>64</v>
      </c>
      <c r="BO411" s="1" t="s">
        <v>172</v>
      </c>
      <c r="BP411" s="1" t="s">
        <v>65</v>
      </c>
      <c r="BQ411" s="2">
        <v>38657</v>
      </c>
      <c r="BR411" s="1">
        <v>0</v>
      </c>
      <c r="BS411" s="1">
        <v>0</v>
      </c>
      <c r="BT411" s="1">
        <v>0</v>
      </c>
      <c r="BU411" s="1">
        <v>0</v>
      </c>
    </row>
    <row r="412" spans="4:73" hidden="1" x14ac:dyDescent="0.25">
      <c r="D412" s="4"/>
      <c r="E412" s="5">
        <f t="shared" si="63"/>
        <v>0</v>
      </c>
      <c r="F412" s="5">
        <f t="shared" si="64"/>
        <v>0</v>
      </c>
      <c r="G412" s="5" t="str">
        <f t="shared" si="65"/>
        <v>Done</v>
      </c>
      <c r="H412" s="6" t="str">
        <f t="shared" si="66"/>
        <v>In Service</v>
      </c>
      <c r="I412" s="1" t="s">
        <v>922</v>
      </c>
      <c r="O412" s="1" t="str">
        <f t="shared" si="67"/>
        <v>NRIS</v>
      </c>
      <c r="Q412" s="1">
        <f t="shared" si="68"/>
        <v>29</v>
      </c>
      <c r="S412" s="1" t="str">
        <f t="shared" si="69"/>
        <v>Coal</v>
      </c>
      <c r="T412" s="1" t="str">
        <f t="shared" si="70"/>
        <v>Ottawa County</v>
      </c>
      <c r="U412" s="1" t="str">
        <f t="shared" si="71"/>
        <v>MI</v>
      </c>
      <c r="AA412" s="1"/>
      <c r="AB412" s="1"/>
      <c r="AI412" s="5"/>
      <c r="AJ412" s="5"/>
      <c r="AK412" s="5"/>
      <c r="AL412" s="5"/>
      <c r="AM412" s="5"/>
      <c r="AN412" s="5"/>
      <c r="AO412" s="5"/>
      <c r="AP412" s="5"/>
      <c r="AQ412" s="5"/>
      <c r="AR412" s="5"/>
      <c r="AY412" s="1" t="s">
        <v>58</v>
      </c>
      <c r="AZ412" s="2">
        <v>38286</v>
      </c>
      <c r="BB412" s="2">
        <v>38958</v>
      </c>
      <c r="BD412" s="1" t="s">
        <v>139</v>
      </c>
      <c r="BE412" s="1" t="s">
        <v>821</v>
      </c>
      <c r="BF412" s="1" t="s">
        <v>130</v>
      </c>
      <c r="BI412" s="1" t="s">
        <v>143</v>
      </c>
      <c r="BJ412" s="1" t="s">
        <v>126</v>
      </c>
      <c r="BK412" s="1" t="s">
        <v>923</v>
      </c>
      <c r="BL412" s="1">
        <v>29</v>
      </c>
      <c r="BM412" s="1">
        <v>29</v>
      </c>
      <c r="BN412" s="1" t="s">
        <v>83</v>
      </c>
      <c r="BO412" s="1" t="s">
        <v>150</v>
      </c>
      <c r="BP412" s="1" t="s">
        <v>65</v>
      </c>
      <c r="BQ412" s="2">
        <v>39661</v>
      </c>
      <c r="BR412" s="1">
        <v>0</v>
      </c>
      <c r="BS412" s="1">
        <v>0</v>
      </c>
      <c r="BT412" s="1">
        <v>0</v>
      </c>
      <c r="BU412" s="1">
        <v>0</v>
      </c>
    </row>
    <row r="413" spans="4:73" hidden="1" x14ac:dyDescent="0.25">
      <c r="D413" s="4"/>
      <c r="E413" s="5">
        <f t="shared" si="63"/>
        <v>0</v>
      </c>
      <c r="F413" s="5">
        <f t="shared" si="64"/>
        <v>0</v>
      </c>
      <c r="G413" s="5" t="str">
        <f t="shared" si="65"/>
        <v>Withdrawn</v>
      </c>
      <c r="H413" s="6" t="str">
        <f t="shared" si="66"/>
        <v>Not Started</v>
      </c>
      <c r="I413" s="1" t="s">
        <v>924</v>
      </c>
      <c r="O413" s="1" t="str">
        <f t="shared" si="67"/>
        <v>NRIS</v>
      </c>
      <c r="Q413" s="1">
        <f t="shared" si="68"/>
        <v>1500</v>
      </c>
      <c r="S413" s="1" t="str">
        <f t="shared" si="69"/>
        <v>Wind</v>
      </c>
      <c r="T413" s="1" t="str">
        <f t="shared" si="70"/>
        <v>Benton County</v>
      </c>
      <c r="U413" s="1" t="str">
        <f t="shared" si="71"/>
        <v>MN</v>
      </c>
      <c r="AA413" s="1"/>
      <c r="AB413" s="1"/>
      <c r="AI413" s="5"/>
      <c r="AJ413" s="5"/>
      <c r="AK413" s="5"/>
      <c r="AL413" s="5"/>
      <c r="AM413" s="5"/>
      <c r="AN413" s="5"/>
      <c r="AO413" s="5"/>
      <c r="AP413" s="5"/>
      <c r="AQ413" s="5"/>
      <c r="AR413" s="5"/>
      <c r="AY413" s="1" t="s">
        <v>73</v>
      </c>
      <c r="AZ413" s="2">
        <v>39378</v>
      </c>
      <c r="BA413" s="2">
        <v>39610</v>
      </c>
      <c r="BB413" s="2">
        <v>39610</v>
      </c>
      <c r="BD413" s="1" t="s">
        <v>153</v>
      </c>
      <c r="BE413" s="1" t="s">
        <v>872</v>
      </c>
      <c r="BF413" s="1" t="s">
        <v>93</v>
      </c>
      <c r="BJ413" s="1" t="s">
        <v>126</v>
      </c>
      <c r="BK413" s="1" t="s">
        <v>925</v>
      </c>
      <c r="BL413" s="1">
        <v>1500</v>
      </c>
      <c r="BM413" s="1">
        <v>1500</v>
      </c>
      <c r="BN413" s="1" t="s">
        <v>97</v>
      </c>
      <c r="BO413" s="1" t="s">
        <v>98</v>
      </c>
      <c r="BP413" s="1" t="s">
        <v>84</v>
      </c>
      <c r="BQ413" s="2">
        <v>40513</v>
      </c>
      <c r="BR413" s="1">
        <v>0</v>
      </c>
      <c r="BS413" s="1">
        <v>0</v>
      </c>
      <c r="BT413" s="1">
        <v>0</v>
      </c>
      <c r="BU413" s="1">
        <v>0</v>
      </c>
    </row>
    <row r="414" spans="4:73" hidden="1" x14ac:dyDescent="0.25">
      <c r="D414" s="4"/>
      <c r="E414" s="5" t="str">
        <f t="shared" si="63"/>
        <v>G481</v>
      </c>
      <c r="F414" s="5" t="str">
        <f t="shared" si="64"/>
        <v>G481</v>
      </c>
      <c r="G414" s="5" t="str">
        <f t="shared" si="65"/>
        <v>Done</v>
      </c>
      <c r="H414" s="6" t="str">
        <f t="shared" si="66"/>
        <v>In Service</v>
      </c>
      <c r="I414" s="1" t="s">
        <v>926</v>
      </c>
      <c r="O414" s="1" t="str">
        <f t="shared" si="67"/>
        <v>ERIS</v>
      </c>
      <c r="Q414" s="1">
        <f t="shared" si="68"/>
        <v>1</v>
      </c>
      <c r="S414" s="1" t="str">
        <f t="shared" si="69"/>
        <v>Wind</v>
      </c>
      <c r="T414" s="1" t="str">
        <f t="shared" si="70"/>
        <v>Rolette County</v>
      </c>
      <c r="U414" s="1" t="str">
        <f t="shared" si="71"/>
        <v>ND</v>
      </c>
      <c r="AA414" s="1"/>
      <c r="AB414" s="1"/>
      <c r="AI414" s="5"/>
      <c r="AJ414" s="5"/>
      <c r="AK414" s="5"/>
      <c r="AL414" s="5"/>
      <c r="AM414" s="5"/>
      <c r="AN414" s="5"/>
      <c r="AO414" s="5"/>
      <c r="AP414" s="5"/>
      <c r="AQ414" s="5"/>
      <c r="AR414" s="5"/>
      <c r="AY414" s="1" t="s">
        <v>58</v>
      </c>
      <c r="AZ414" s="2">
        <v>38292</v>
      </c>
      <c r="BB414" s="2">
        <v>38483</v>
      </c>
      <c r="BC414" s="2">
        <v>38565</v>
      </c>
      <c r="BD414" s="1" t="s">
        <v>203</v>
      </c>
      <c r="BE414" s="1" t="s">
        <v>471</v>
      </c>
      <c r="BF414" s="1" t="s">
        <v>194</v>
      </c>
      <c r="BG414" s="1" t="s">
        <v>926</v>
      </c>
      <c r="BH414" s="1" t="s">
        <v>926</v>
      </c>
      <c r="BI414" s="1" t="s">
        <v>77</v>
      </c>
      <c r="BJ414" s="1" t="s">
        <v>62</v>
      </c>
      <c r="BK414" s="1" t="s">
        <v>927</v>
      </c>
      <c r="BL414" s="1">
        <v>1</v>
      </c>
      <c r="BM414" s="1">
        <v>1</v>
      </c>
      <c r="BN414" s="1" t="s">
        <v>97</v>
      </c>
      <c r="BO414" s="1" t="s">
        <v>98</v>
      </c>
      <c r="BP414" s="1" t="s">
        <v>65</v>
      </c>
      <c r="BQ414" s="2">
        <v>39156</v>
      </c>
      <c r="BR414" s="1">
        <v>0</v>
      </c>
      <c r="BS414" s="1">
        <v>0</v>
      </c>
      <c r="BT414" s="1">
        <v>0</v>
      </c>
      <c r="BU414" s="1">
        <v>0</v>
      </c>
    </row>
    <row r="415" spans="4:73" hidden="1" x14ac:dyDescent="0.25">
      <c r="D415" s="4"/>
      <c r="E415" s="5">
        <f t="shared" si="63"/>
        <v>0</v>
      </c>
      <c r="F415" s="5">
        <f t="shared" si="64"/>
        <v>0</v>
      </c>
      <c r="G415" s="5" t="str">
        <f t="shared" si="65"/>
        <v>Withdrawn</v>
      </c>
      <c r="H415" s="6" t="str">
        <f t="shared" si="66"/>
        <v>Not Started</v>
      </c>
      <c r="I415" s="1" t="s">
        <v>928</v>
      </c>
      <c r="O415" s="1" t="str">
        <f t="shared" si="67"/>
        <v>NRIS</v>
      </c>
      <c r="Q415" s="1">
        <f t="shared" si="68"/>
        <v>1500</v>
      </c>
      <c r="S415" s="1" t="str">
        <f t="shared" si="69"/>
        <v>Wind</v>
      </c>
      <c r="T415" s="1" t="str">
        <f t="shared" si="70"/>
        <v>Benton County</v>
      </c>
      <c r="U415" s="1" t="str">
        <f t="shared" si="71"/>
        <v>MN</v>
      </c>
      <c r="AA415" s="1"/>
      <c r="AB415" s="1"/>
      <c r="AI415" s="5"/>
      <c r="AJ415" s="5"/>
      <c r="AK415" s="5"/>
      <c r="AL415" s="5"/>
      <c r="AM415" s="5"/>
      <c r="AN415" s="5"/>
      <c r="AO415" s="5"/>
      <c r="AP415" s="5"/>
      <c r="AQ415" s="5"/>
      <c r="AR415" s="5"/>
      <c r="AY415" s="1" t="s">
        <v>73</v>
      </c>
      <c r="AZ415" s="2">
        <v>39378</v>
      </c>
      <c r="BA415" s="2">
        <v>39610</v>
      </c>
      <c r="BB415" s="2">
        <v>39610</v>
      </c>
      <c r="BD415" s="1" t="s">
        <v>153</v>
      </c>
      <c r="BE415" s="1" t="s">
        <v>872</v>
      </c>
      <c r="BF415" s="1" t="s">
        <v>93</v>
      </c>
      <c r="BJ415" s="1" t="s">
        <v>126</v>
      </c>
      <c r="BK415" s="1" t="s">
        <v>929</v>
      </c>
      <c r="BL415" s="1">
        <v>1500</v>
      </c>
      <c r="BM415" s="1">
        <v>1500</v>
      </c>
      <c r="BN415" s="1" t="s">
        <v>97</v>
      </c>
      <c r="BO415" s="1" t="s">
        <v>98</v>
      </c>
      <c r="BP415" s="1" t="s">
        <v>84</v>
      </c>
      <c r="BQ415" s="2">
        <v>40513</v>
      </c>
      <c r="BR415" s="1">
        <v>0</v>
      </c>
      <c r="BS415" s="1">
        <v>0</v>
      </c>
      <c r="BT415" s="1">
        <v>0</v>
      </c>
      <c r="BU415" s="1">
        <v>0</v>
      </c>
    </row>
    <row r="416" spans="4:73" hidden="1" x14ac:dyDescent="0.25">
      <c r="D416" s="4"/>
      <c r="E416" s="5" t="str">
        <f t="shared" si="63"/>
        <v>G483</v>
      </c>
      <c r="F416" s="5" t="str">
        <f t="shared" si="64"/>
        <v>G483</v>
      </c>
      <c r="G416" s="5" t="str">
        <f t="shared" si="65"/>
        <v>Done</v>
      </c>
      <c r="H416" s="6" t="str">
        <f t="shared" si="66"/>
        <v>Withdrawn</v>
      </c>
      <c r="I416" s="1" t="s">
        <v>930</v>
      </c>
      <c r="O416" s="1" t="str">
        <f t="shared" si="67"/>
        <v>NRIS</v>
      </c>
      <c r="Q416" s="1">
        <f t="shared" si="68"/>
        <v>50</v>
      </c>
      <c r="S416" s="1" t="str">
        <f t="shared" si="69"/>
        <v>Wind</v>
      </c>
      <c r="T416" s="1" t="str">
        <f t="shared" si="70"/>
        <v>Green County</v>
      </c>
      <c r="U416" s="1" t="str">
        <f t="shared" si="71"/>
        <v>WI</v>
      </c>
      <c r="AA416" s="1"/>
      <c r="AB416" s="1"/>
      <c r="AI416" s="5"/>
      <c r="AJ416" s="5"/>
      <c r="AK416" s="5"/>
      <c r="AL416" s="5"/>
      <c r="AM416" s="5"/>
      <c r="AN416" s="5"/>
      <c r="AO416" s="5"/>
      <c r="AP416" s="5"/>
      <c r="AQ416" s="5"/>
      <c r="AR416" s="5"/>
      <c r="AY416" s="1" t="s">
        <v>58</v>
      </c>
      <c r="AZ416" s="2">
        <v>38314</v>
      </c>
      <c r="BB416" s="2">
        <v>38819</v>
      </c>
      <c r="BD416" s="1" t="s">
        <v>74</v>
      </c>
      <c r="BE416" s="1" t="s">
        <v>508</v>
      </c>
      <c r="BF416" s="1" t="s">
        <v>76</v>
      </c>
      <c r="BG416" s="1" t="s">
        <v>930</v>
      </c>
      <c r="BH416" s="1" t="s">
        <v>930</v>
      </c>
      <c r="BI416" s="1" t="s">
        <v>77</v>
      </c>
      <c r="BJ416" s="1" t="s">
        <v>126</v>
      </c>
      <c r="BK416" s="1" t="s">
        <v>931</v>
      </c>
      <c r="BL416" s="1">
        <v>50</v>
      </c>
      <c r="BM416" s="1">
        <v>50</v>
      </c>
      <c r="BN416" s="1" t="s">
        <v>97</v>
      </c>
      <c r="BO416" s="1" t="s">
        <v>98</v>
      </c>
      <c r="BP416" s="1" t="s">
        <v>73</v>
      </c>
      <c r="BQ416" s="2">
        <v>38657</v>
      </c>
      <c r="BR416" s="1">
        <v>0</v>
      </c>
      <c r="BS416" s="1">
        <v>0</v>
      </c>
      <c r="BT416" s="1">
        <v>0</v>
      </c>
      <c r="BU416" s="1">
        <v>0</v>
      </c>
    </row>
    <row r="417" spans="4:73" hidden="1" x14ac:dyDescent="0.25">
      <c r="D417" s="4"/>
      <c r="E417" s="5">
        <f t="shared" si="63"/>
        <v>0</v>
      </c>
      <c r="F417" s="5">
        <f t="shared" si="64"/>
        <v>0</v>
      </c>
      <c r="G417" s="5" t="str">
        <f t="shared" si="65"/>
        <v>Withdrawn</v>
      </c>
      <c r="H417" s="6" t="str">
        <f t="shared" si="66"/>
        <v>Not Started</v>
      </c>
      <c r="I417" s="1" t="s">
        <v>932</v>
      </c>
      <c r="O417" s="1" t="str">
        <f t="shared" si="67"/>
        <v>NRIS</v>
      </c>
      <c r="Q417" s="1">
        <f t="shared" si="68"/>
        <v>1000</v>
      </c>
      <c r="S417" s="1" t="str">
        <f t="shared" si="69"/>
        <v>Wind</v>
      </c>
      <c r="T417" s="1" t="str">
        <f t="shared" si="70"/>
        <v>Wright County</v>
      </c>
      <c r="U417" s="1" t="str">
        <f t="shared" si="71"/>
        <v>MN</v>
      </c>
      <c r="AA417" s="1"/>
      <c r="AB417" s="1"/>
      <c r="AI417" s="5"/>
      <c r="AJ417" s="5"/>
      <c r="AK417" s="5"/>
      <c r="AL417" s="5"/>
      <c r="AM417" s="5"/>
      <c r="AN417" s="5"/>
      <c r="AO417" s="5"/>
      <c r="AP417" s="5"/>
      <c r="AQ417" s="5"/>
      <c r="AR417" s="5"/>
      <c r="AY417" s="1" t="s">
        <v>73</v>
      </c>
      <c r="AZ417" s="2">
        <v>39378</v>
      </c>
      <c r="BA417" s="2">
        <v>39617</v>
      </c>
      <c r="BB417" s="2">
        <v>39617</v>
      </c>
      <c r="BD417" s="1" t="s">
        <v>91</v>
      </c>
      <c r="BE417" s="1" t="s">
        <v>861</v>
      </c>
      <c r="BF417" s="1" t="s">
        <v>93</v>
      </c>
      <c r="BJ417" s="1" t="s">
        <v>126</v>
      </c>
      <c r="BK417" s="1" t="s">
        <v>933</v>
      </c>
      <c r="BL417" s="1">
        <v>1000</v>
      </c>
      <c r="BM417" s="1">
        <v>1000</v>
      </c>
      <c r="BN417" s="1" t="s">
        <v>97</v>
      </c>
      <c r="BO417" s="1" t="s">
        <v>98</v>
      </c>
      <c r="BP417" s="1" t="s">
        <v>84</v>
      </c>
      <c r="BQ417" s="2">
        <v>40878</v>
      </c>
      <c r="BR417" s="1">
        <v>0</v>
      </c>
      <c r="BS417" s="1">
        <v>0</v>
      </c>
      <c r="BT417" s="1">
        <v>0</v>
      </c>
      <c r="BU417" s="1">
        <v>0</v>
      </c>
    </row>
    <row r="418" spans="4:73" hidden="1" x14ac:dyDescent="0.25">
      <c r="D418" s="4"/>
      <c r="E418" s="5">
        <f t="shared" si="63"/>
        <v>0</v>
      </c>
      <c r="F418" s="5">
        <f t="shared" si="64"/>
        <v>0</v>
      </c>
      <c r="G418" s="5" t="str">
        <f t="shared" si="65"/>
        <v>Withdrawn</v>
      </c>
      <c r="H418" s="6" t="str">
        <f t="shared" si="66"/>
        <v>Not Started</v>
      </c>
      <c r="I418" s="1" t="s">
        <v>934</v>
      </c>
      <c r="O418" s="1" t="str">
        <f t="shared" si="67"/>
        <v>NRIS</v>
      </c>
      <c r="Q418" s="1">
        <f t="shared" si="68"/>
        <v>1000</v>
      </c>
      <c r="S418" s="1" t="str">
        <f t="shared" si="69"/>
        <v>Wind</v>
      </c>
      <c r="T418" s="1" t="str">
        <f t="shared" si="70"/>
        <v>Wright County</v>
      </c>
      <c r="U418" s="1" t="str">
        <f t="shared" si="71"/>
        <v>MN</v>
      </c>
      <c r="AA418" s="1"/>
      <c r="AB418" s="1"/>
      <c r="AI418" s="5"/>
      <c r="AJ418" s="5"/>
      <c r="AK418" s="5"/>
      <c r="AL418" s="5"/>
      <c r="AM418" s="5"/>
      <c r="AN418" s="5"/>
      <c r="AO418" s="5"/>
      <c r="AP418" s="5"/>
      <c r="AQ418" s="5"/>
      <c r="AR418" s="5"/>
      <c r="AY418" s="1" t="s">
        <v>73</v>
      </c>
      <c r="AZ418" s="2">
        <v>39378</v>
      </c>
      <c r="BA418" s="2">
        <v>39617</v>
      </c>
      <c r="BB418" s="2">
        <v>39617</v>
      </c>
      <c r="BD418" s="1" t="s">
        <v>91</v>
      </c>
      <c r="BE418" s="1" t="s">
        <v>861</v>
      </c>
      <c r="BF418" s="1" t="s">
        <v>93</v>
      </c>
      <c r="BJ418" s="1" t="s">
        <v>126</v>
      </c>
      <c r="BK418" s="1" t="s">
        <v>935</v>
      </c>
      <c r="BL418" s="1">
        <v>1000</v>
      </c>
      <c r="BM418" s="1">
        <v>1000</v>
      </c>
      <c r="BN418" s="1" t="s">
        <v>97</v>
      </c>
      <c r="BO418" s="1" t="s">
        <v>98</v>
      </c>
      <c r="BP418" s="1" t="s">
        <v>84</v>
      </c>
      <c r="BQ418" s="2">
        <v>40878</v>
      </c>
      <c r="BR418" s="1">
        <v>0</v>
      </c>
      <c r="BS418" s="1">
        <v>0</v>
      </c>
      <c r="BT418" s="1">
        <v>0</v>
      </c>
      <c r="BU418" s="1">
        <v>0</v>
      </c>
    </row>
    <row r="419" spans="4:73" hidden="1" x14ac:dyDescent="0.25">
      <c r="D419" s="4"/>
      <c r="E419" s="5">
        <f t="shared" si="63"/>
        <v>0</v>
      </c>
      <c r="F419" s="5" t="str">
        <f t="shared" si="64"/>
        <v>GS11</v>
      </c>
      <c r="G419" s="5" t="str">
        <f t="shared" si="65"/>
        <v>Withdrawn</v>
      </c>
      <c r="H419" s="6" t="str">
        <f t="shared" si="66"/>
        <v>Not Started</v>
      </c>
      <c r="I419" s="1" t="s">
        <v>936</v>
      </c>
      <c r="O419" s="1" t="str">
        <f t="shared" si="67"/>
        <v>NRIS</v>
      </c>
      <c r="Q419" s="1">
        <f t="shared" si="68"/>
        <v>250</v>
      </c>
      <c r="S419" s="1" t="str">
        <f t="shared" si="69"/>
        <v>Wind</v>
      </c>
      <c r="T419" s="1" t="str">
        <f t="shared" si="70"/>
        <v>Murray County</v>
      </c>
      <c r="U419" s="1" t="str">
        <f t="shared" si="71"/>
        <v>MN</v>
      </c>
      <c r="AA419" s="1"/>
      <c r="AB419" s="1"/>
      <c r="AI419" s="5"/>
      <c r="AJ419" s="5"/>
      <c r="AK419" s="5"/>
      <c r="AL419" s="5"/>
      <c r="AM419" s="5"/>
      <c r="AN419" s="5"/>
      <c r="AO419" s="5"/>
      <c r="AP419" s="5"/>
      <c r="AQ419" s="5"/>
      <c r="AR419" s="5"/>
      <c r="AY419" s="1" t="s">
        <v>73</v>
      </c>
      <c r="AZ419" s="2">
        <v>39318</v>
      </c>
      <c r="BA419" s="2">
        <v>39623</v>
      </c>
      <c r="BB419" s="2">
        <v>39623</v>
      </c>
      <c r="BD419" s="1" t="s">
        <v>153</v>
      </c>
      <c r="BE419" s="1" t="s">
        <v>162</v>
      </c>
      <c r="BF419" s="1" t="s">
        <v>93</v>
      </c>
      <c r="BH419" s="1" t="s">
        <v>937</v>
      </c>
      <c r="BI419" s="1" t="s">
        <v>536</v>
      </c>
      <c r="BJ419" s="1" t="s">
        <v>126</v>
      </c>
      <c r="BK419" s="1" t="s">
        <v>938</v>
      </c>
      <c r="BL419" s="1">
        <v>250</v>
      </c>
      <c r="BM419" s="1">
        <v>250</v>
      </c>
      <c r="BN419" s="1" t="s">
        <v>97</v>
      </c>
      <c r="BO419" s="1" t="s">
        <v>98</v>
      </c>
      <c r="BP419" s="1" t="s">
        <v>84</v>
      </c>
      <c r="BQ419" s="2">
        <v>41766</v>
      </c>
      <c r="BR419" s="1">
        <v>0</v>
      </c>
      <c r="BS419" s="1">
        <v>0</v>
      </c>
      <c r="BT419" s="1">
        <v>0</v>
      </c>
      <c r="BU419" s="1">
        <v>0</v>
      </c>
    </row>
    <row r="420" spans="4:73" hidden="1" x14ac:dyDescent="0.25">
      <c r="D420" s="4"/>
      <c r="E420" s="5">
        <f t="shared" si="63"/>
        <v>0</v>
      </c>
      <c r="F420" s="5" t="str">
        <f t="shared" si="64"/>
        <v>GS11</v>
      </c>
      <c r="G420" s="5" t="str">
        <f t="shared" si="65"/>
        <v>Withdrawn</v>
      </c>
      <c r="H420" s="6" t="str">
        <f t="shared" si="66"/>
        <v>Not Started</v>
      </c>
      <c r="I420" s="1" t="s">
        <v>939</v>
      </c>
      <c r="O420" s="1" t="str">
        <f t="shared" si="67"/>
        <v>NRIS</v>
      </c>
      <c r="Q420" s="1">
        <f t="shared" si="68"/>
        <v>250</v>
      </c>
      <c r="S420" s="1" t="str">
        <f t="shared" si="69"/>
        <v>Wind</v>
      </c>
      <c r="T420" s="1" t="str">
        <f t="shared" si="70"/>
        <v>Murray County</v>
      </c>
      <c r="U420" s="1" t="str">
        <f t="shared" si="71"/>
        <v>MN</v>
      </c>
      <c r="AA420" s="1"/>
      <c r="AB420" s="1"/>
      <c r="AI420" s="5"/>
      <c r="AJ420" s="5"/>
      <c r="AK420" s="5"/>
      <c r="AL420" s="5"/>
      <c r="AM420" s="5"/>
      <c r="AN420" s="5"/>
      <c r="AO420" s="5"/>
      <c r="AP420" s="5"/>
      <c r="AQ420" s="5"/>
      <c r="AR420" s="5"/>
      <c r="AY420" s="1" t="s">
        <v>73</v>
      </c>
      <c r="AZ420" s="2">
        <v>39318</v>
      </c>
      <c r="BA420" s="2">
        <v>39623</v>
      </c>
      <c r="BB420" s="2">
        <v>39623</v>
      </c>
      <c r="BD420" s="1" t="s">
        <v>153</v>
      </c>
      <c r="BE420" s="1" t="s">
        <v>162</v>
      </c>
      <c r="BF420" s="1" t="s">
        <v>93</v>
      </c>
      <c r="BH420" s="1" t="s">
        <v>937</v>
      </c>
      <c r="BI420" s="1" t="s">
        <v>536</v>
      </c>
      <c r="BJ420" s="1" t="s">
        <v>126</v>
      </c>
      <c r="BK420" s="1" t="s">
        <v>940</v>
      </c>
      <c r="BL420" s="1">
        <v>250</v>
      </c>
      <c r="BM420" s="1">
        <v>250</v>
      </c>
      <c r="BN420" s="1" t="s">
        <v>97</v>
      </c>
      <c r="BO420" s="1" t="s">
        <v>98</v>
      </c>
      <c r="BP420" s="1" t="s">
        <v>84</v>
      </c>
      <c r="BQ420" s="2">
        <v>40283</v>
      </c>
      <c r="BR420" s="1">
        <v>0</v>
      </c>
      <c r="BS420" s="1">
        <v>0</v>
      </c>
      <c r="BT420" s="1">
        <v>0</v>
      </c>
      <c r="BU420" s="1">
        <v>0</v>
      </c>
    </row>
    <row r="421" spans="4:73" hidden="1" x14ac:dyDescent="0.25">
      <c r="D421" s="4"/>
      <c r="E421" s="5">
        <f t="shared" si="63"/>
        <v>0</v>
      </c>
      <c r="F421" s="5">
        <f t="shared" si="64"/>
        <v>0</v>
      </c>
      <c r="G421" s="5" t="str">
        <f t="shared" si="65"/>
        <v>Withdrawn</v>
      </c>
      <c r="H421" s="6" t="str">
        <f t="shared" si="66"/>
        <v>Not Started</v>
      </c>
      <c r="I421" s="1" t="s">
        <v>941</v>
      </c>
      <c r="O421" s="1" t="str">
        <f t="shared" si="67"/>
        <v>NRIS</v>
      </c>
      <c r="Q421" s="1">
        <f t="shared" si="68"/>
        <v>600</v>
      </c>
      <c r="S421" s="1" t="str">
        <f t="shared" si="69"/>
        <v>Coal</v>
      </c>
      <c r="T421" s="1" t="str">
        <f t="shared" si="70"/>
        <v>Oliver County</v>
      </c>
      <c r="U421" s="1" t="str">
        <f t="shared" si="71"/>
        <v>ND</v>
      </c>
      <c r="AA421" s="1"/>
      <c r="AB421" s="1"/>
      <c r="AI421" s="5"/>
      <c r="AJ421" s="5"/>
      <c r="AK421" s="5"/>
      <c r="AL421" s="5"/>
      <c r="AM421" s="5"/>
      <c r="AN421" s="5"/>
      <c r="AO421" s="5"/>
      <c r="AP421" s="5"/>
      <c r="AQ421" s="5"/>
      <c r="AR421" s="5"/>
      <c r="AY421" s="1" t="s">
        <v>73</v>
      </c>
      <c r="AZ421" s="2">
        <v>38713</v>
      </c>
      <c r="BA421" s="2">
        <v>39630</v>
      </c>
      <c r="BB421" s="2">
        <v>39630</v>
      </c>
      <c r="BD421" s="1" t="s">
        <v>315</v>
      </c>
      <c r="BE421" s="1" t="s">
        <v>864</v>
      </c>
      <c r="BF421" s="1" t="s">
        <v>194</v>
      </c>
      <c r="BI421" s="1" t="s">
        <v>77</v>
      </c>
      <c r="BJ421" s="1" t="s">
        <v>126</v>
      </c>
      <c r="BK421" s="1" t="s">
        <v>942</v>
      </c>
      <c r="BL421" s="1">
        <v>600</v>
      </c>
      <c r="BM421" s="1">
        <v>600</v>
      </c>
      <c r="BN421" s="1" t="s">
        <v>83</v>
      </c>
      <c r="BP421" s="1" t="s">
        <v>84</v>
      </c>
      <c r="BQ421" s="2">
        <v>40264</v>
      </c>
      <c r="BR421" s="1">
        <v>0</v>
      </c>
      <c r="BS421" s="1">
        <v>0</v>
      </c>
      <c r="BT421" s="1">
        <v>0</v>
      </c>
      <c r="BU421" s="1">
        <v>0</v>
      </c>
    </row>
    <row r="422" spans="4:73" hidden="1" x14ac:dyDescent="0.25">
      <c r="D422" s="4"/>
      <c r="E422" s="5">
        <f t="shared" si="63"/>
        <v>0</v>
      </c>
      <c r="F422" s="5">
        <f t="shared" si="64"/>
        <v>0</v>
      </c>
      <c r="G422" s="5" t="str">
        <f t="shared" si="65"/>
        <v>Done</v>
      </c>
      <c r="H422" s="6" t="str">
        <f t="shared" si="66"/>
        <v>In Service</v>
      </c>
      <c r="I422" s="1" t="s">
        <v>943</v>
      </c>
      <c r="O422" s="1" t="str">
        <f t="shared" si="67"/>
        <v>ERIS</v>
      </c>
      <c r="Q422" s="1">
        <f t="shared" si="68"/>
        <v>5</v>
      </c>
      <c r="S422" s="1" t="str">
        <f t="shared" si="69"/>
        <v>Wind</v>
      </c>
      <c r="T422" s="1" t="str">
        <f t="shared" si="70"/>
        <v>Murray County</v>
      </c>
      <c r="U422" s="1" t="str">
        <f t="shared" si="71"/>
        <v>MN</v>
      </c>
      <c r="AA422" s="1"/>
      <c r="AB422" s="1"/>
      <c r="AI422" s="5"/>
      <c r="AJ422" s="5"/>
      <c r="AK422" s="5"/>
      <c r="AL422" s="5"/>
      <c r="AM422" s="5"/>
      <c r="AN422" s="5"/>
      <c r="AO422" s="5"/>
      <c r="AP422" s="5"/>
      <c r="AQ422" s="5"/>
      <c r="AR422" s="5"/>
      <c r="AY422" s="1" t="s">
        <v>58</v>
      </c>
      <c r="AZ422" s="2">
        <v>38387</v>
      </c>
      <c r="BB422" s="2">
        <v>38509</v>
      </c>
      <c r="BC422" s="2">
        <v>38656</v>
      </c>
      <c r="BD422" s="1" t="s">
        <v>91</v>
      </c>
      <c r="BE422" s="1" t="s">
        <v>162</v>
      </c>
      <c r="BF422" s="1" t="s">
        <v>93</v>
      </c>
      <c r="BJ422" s="1" t="s">
        <v>62</v>
      </c>
      <c r="BK422" s="1" t="s">
        <v>944</v>
      </c>
      <c r="BL422" s="1">
        <v>5</v>
      </c>
      <c r="BM422" s="1">
        <v>5</v>
      </c>
      <c r="BN422" s="1" t="s">
        <v>97</v>
      </c>
      <c r="BO422" s="1" t="s">
        <v>98</v>
      </c>
      <c r="BP422" s="1" t="s">
        <v>65</v>
      </c>
      <c r="BQ422" s="2">
        <v>38687</v>
      </c>
      <c r="BR422" s="1">
        <v>0</v>
      </c>
      <c r="BS422" s="1">
        <v>0</v>
      </c>
      <c r="BT422" s="1">
        <v>0</v>
      </c>
      <c r="BU422" s="1">
        <v>0</v>
      </c>
    </row>
    <row r="423" spans="4:73" hidden="1" x14ac:dyDescent="0.25">
      <c r="D423" s="4"/>
      <c r="E423" s="5">
        <f t="shared" si="63"/>
        <v>0</v>
      </c>
      <c r="F423" s="5">
        <f t="shared" si="64"/>
        <v>0</v>
      </c>
      <c r="G423" s="5" t="str">
        <f t="shared" si="65"/>
        <v>Withdrawn</v>
      </c>
      <c r="H423" s="6" t="str">
        <f t="shared" si="66"/>
        <v>Withdrawn</v>
      </c>
      <c r="I423" s="1" t="s">
        <v>945</v>
      </c>
      <c r="O423" s="1" t="str">
        <f t="shared" si="67"/>
        <v>NRIS</v>
      </c>
      <c r="Q423" s="1">
        <f t="shared" si="68"/>
        <v>15</v>
      </c>
      <c r="S423" s="1" t="str">
        <f t="shared" si="69"/>
        <v>Biomass</v>
      </c>
      <c r="T423" s="1" t="str">
        <f t="shared" si="70"/>
        <v>Bowman County</v>
      </c>
      <c r="U423" s="1" t="str">
        <f t="shared" si="71"/>
        <v>ND</v>
      </c>
      <c r="AA423" s="1"/>
      <c r="AB423" s="1"/>
      <c r="AI423" s="5"/>
      <c r="AJ423" s="5"/>
      <c r="AK423" s="5"/>
      <c r="AL423" s="5"/>
      <c r="AM423" s="5"/>
      <c r="AN423" s="5"/>
      <c r="AO423" s="5"/>
      <c r="AP423" s="5"/>
      <c r="AQ423" s="5"/>
      <c r="AR423" s="5"/>
      <c r="AY423" s="1" t="s">
        <v>73</v>
      </c>
      <c r="AZ423" s="2">
        <v>39589</v>
      </c>
      <c r="BA423" s="2">
        <v>39646</v>
      </c>
      <c r="BB423" s="2">
        <v>39646</v>
      </c>
      <c r="BD423" s="1" t="s">
        <v>192</v>
      </c>
      <c r="BE423" s="1" t="s">
        <v>627</v>
      </c>
      <c r="BF423" s="1" t="s">
        <v>194</v>
      </c>
      <c r="BJ423" s="1" t="s">
        <v>126</v>
      </c>
      <c r="BK423" s="1" t="s">
        <v>946</v>
      </c>
      <c r="BL423" s="1">
        <v>15</v>
      </c>
      <c r="BM423" s="1">
        <v>15</v>
      </c>
      <c r="BN423" s="1" t="s">
        <v>156</v>
      </c>
      <c r="BP423" s="1" t="s">
        <v>73</v>
      </c>
      <c r="BQ423" s="2">
        <v>40725</v>
      </c>
      <c r="BR423" s="1">
        <v>0</v>
      </c>
      <c r="BS423" s="1">
        <v>0</v>
      </c>
      <c r="BT423" s="1">
        <v>0</v>
      </c>
      <c r="BU423" s="1">
        <v>0</v>
      </c>
    </row>
    <row r="424" spans="4:73" hidden="1" x14ac:dyDescent="0.25">
      <c r="D424" s="4"/>
      <c r="E424" s="5">
        <f t="shared" si="63"/>
        <v>0</v>
      </c>
      <c r="F424" s="5">
        <f t="shared" si="64"/>
        <v>0</v>
      </c>
      <c r="G424" s="5" t="str">
        <f t="shared" si="65"/>
        <v>Withdrawn</v>
      </c>
      <c r="H424" s="6" t="str">
        <f t="shared" si="66"/>
        <v>Not Started</v>
      </c>
      <c r="I424" s="1" t="s">
        <v>947</v>
      </c>
      <c r="O424" s="1" t="str">
        <f t="shared" si="67"/>
        <v>NRIS</v>
      </c>
      <c r="Q424" s="1">
        <f t="shared" si="68"/>
        <v>200</v>
      </c>
      <c r="S424" s="1" t="str">
        <f t="shared" si="69"/>
        <v>Wind</v>
      </c>
      <c r="T424" s="1" t="str">
        <f t="shared" si="70"/>
        <v>McLeod County</v>
      </c>
      <c r="U424" s="1" t="str">
        <f t="shared" si="71"/>
        <v>MN</v>
      </c>
      <c r="AA424" s="1"/>
      <c r="AB424" s="1"/>
      <c r="AI424" s="5"/>
      <c r="AJ424" s="5"/>
      <c r="AK424" s="5"/>
      <c r="AL424" s="5"/>
      <c r="AM424" s="5"/>
      <c r="AN424" s="5"/>
      <c r="AO424" s="5"/>
      <c r="AP424" s="5"/>
      <c r="AQ424" s="5"/>
      <c r="AR424" s="5"/>
      <c r="AY424" s="1" t="s">
        <v>73</v>
      </c>
      <c r="AZ424" s="2">
        <v>39617</v>
      </c>
      <c r="BA424" s="2">
        <v>39659</v>
      </c>
      <c r="BB424" s="2">
        <v>39659</v>
      </c>
      <c r="BD424" s="1" t="s">
        <v>236</v>
      </c>
      <c r="BE424" s="1" t="s">
        <v>440</v>
      </c>
      <c r="BF424" s="1" t="s">
        <v>93</v>
      </c>
      <c r="BJ424" s="1" t="s">
        <v>126</v>
      </c>
      <c r="BK424" s="1" t="s">
        <v>948</v>
      </c>
      <c r="BL424" s="1">
        <v>200</v>
      </c>
      <c r="BM424" s="1">
        <v>200</v>
      </c>
      <c r="BN424" s="1" t="s">
        <v>97</v>
      </c>
      <c r="BO424" s="1" t="s">
        <v>98</v>
      </c>
      <c r="BP424" s="1" t="s">
        <v>84</v>
      </c>
      <c r="BQ424" s="2">
        <v>40908</v>
      </c>
      <c r="BR424" s="1">
        <v>0</v>
      </c>
      <c r="BS424" s="1">
        <v>0</v>
      </c>
      <c r="BT424" s="1">
        <v>0</v>
      </c>
      <c r="BU424" s="1">
        <v>0</v>
      </c>
    </row>
    <row r="425" spans="4:73" hidden="1" x14ac:dyDescent="0.25">
      <c r="D425" s="4"/>
      <c r="E425" s="5">
        <f t="shared" si="63"/>
        <v>0</v>
      </c>
      <c r="F425" s="5" t="str">
        <f t="shared" si="64"/>
        <v>G495</v>
      </c>
      <c r="G425" s="5" t="str">
        <f t="shared" si="65"/>
        <v>Done</v>
      </c>
      <c r="H425" s="6" t="str">
        <f t="shared" si="66"/>
        <v>In Service</v>
      </c>
      <c r="I425" s="1" t="s">
        <v>949</v>
      </c>
      <c r="O425" s="1" t="str">
        <f t="shared" si="67"/>
        <v>NRIS</v>
      </c>
      <c r="Q425" s="1">
        <f t="shared" si="68"/>
        <v>150</v>
      </c>
      <c r="S425" s="1" t="str">
        <f t="shared" si="69"/>
        <v>Coal</v>
      </c>
      <c r="T425" s="1" t="str">
        <f t="shared" si="70"/>
        <v>Washington County</v>
      </c>
      <c r="U425" s="1" t="str">
        <f t="shared" si="71"/>
        <v>IL</v>
      </c>
      <c r="AA425" s="1"/>
      <c r="AB425" s="1"/>
      <c r="AI425" s="5"/>
      <c r="AJ425" s="5"/>
      <c r="AK425" s="5"/>
      <c r="AL425" s="5"/>
      <c r="AM425" s="5"/>
      <c r="AN425" s="5"/>
      <c r="AO425" s="5"/>
      <c r="AP425" s="5"/>
      <c r="AQ425" s="5"/>
      <c r="AR425" s="5"/>
      <c r="AY425" s="1" t="s">
        <v>58</v>
      </c>
      <c r="AZ425" s="2">
        <v>38393</v>
      </c>
      <c r="BB425" s="2">
        <v>39399</v>
      </c>
      <c r="BC425" s="2">
        <v>41060</v>
      </c>
      <c r="BD425" s="1" t="s">
        <v>122</v>
      </c>
      <c r="BE425" s="1" t="s">
        <v>395</v>
      </c>
      <c r="BF425" s="1" t="s">
        <v>124</v>
      </c>
      <c r="BH425" s="1" t="s">
        <v>949</v>
      </c>
      <c r="BI425" s="1" t="s">
        <v>599</v>
      </c>
      <c r="BJ425" s="1" t="s">
        <v>126</v>
      </c>
      <c r="BK425" s="1" t="s">
        <v>950</v>
      </c>
      <c r="BL425" s="1">
        <v>150</v>
      </c>
      <c r="BM425" s="1">
        <v>150</v>
      </c>
      <c r="BN425" s="1" t="s">
        <v>83</v>
      </c>
      <c r="BO425" s="1" t="s">
        <v>355</v>
      </c>
      <c r="BP425" s="1" t="s">
        <v>65</v>
      </c>
      <c r="BQ425" s="2">
        <v>38991</v>
      </c>
      <c r="BR425" s="1">
        <v>0</v>
      </c>
      <c r="BS425" s="1">
        <v>0</v>
      </c>
      <c r="BT425" s="1">
        <v>0</v>
      </c>
      <c r="BU425" s="1">
        <v>0</v>
      </c>
    </row>
    <row r="426" spans="4:73" hidden="1" x14ac:dyDescent="0.25">
      <c r="D426" s="4"/>
      <c r="E426" s="5">
        <f t="shared" si="63"/>
        <v>0</v>
      </c>
      <c r="F426" s="5" t="str">
        <f t="shared" si="64"/>
        <v>CS5</v>
      </c>
      <c r="G426" s="5" t="str">
        <f t="shared" si="65"/>
        <v>Withdrawn</v>
      </c>
      <c r="H426" s="6" t="str">
        <f t="shared" si="66"/>
        <v>Withdrawn</v>
      </c>
      <c r="I426" s="1" t="s">
        <v>951</v>
      </c>
      <c r="O426" s="1" t="str">
        <f t="shared" si="67"/>
        <v>ERIS</v>
      </c>
      <c r="Q426" s="1">
        <f t="shared" si="68"/>
        <v>3</v>
      </c>
      <c r="S426" s="1" t="str">
        <f t="shared" si="69"/>
        <v>Wind</v>
      </c>
      <c r="T426" s="1" t="str">
        <f t="shared" si="70"/>
        <v>Pipestone County</v>
      </c>
      <c r="U426" s="1" t="str">
        <f t="shared" si="71"/>
        <v>MN</v>
      </c>
      <c r="AA426" s="1"/>
      <c r="AB426" s="1"/>
      <c r="AI426" s="5"/>
      <c r="AJ426" s="5"/>
      <c r="AK426" s="5"/>
      <c r="AL426" s="5"/>
      <c r="AM426" s="5"/>
      <c r="AN426" s="5"/>
      <c r="AO426" s="5"/>
      <c r="AP426" s="5"/>
      <c r="AQ426" s="5"/>
      <c r="AR426" s="5"/>
      <c r="AY426" s="1" t="s">
        <v>73</v>
      </c>
      <c r="AZ426" s="2">
        <v>38715</v>
      </c>
      <c r="BA426" s="2">
        <v>39672</v>
      </c>
      <c r="BB426" s="2">
        <v>39672</v>
      </c>
      <c r="BD426" s="1" t="s">
        <v>153</v>
      </c>
      <c r="BE426" s="1" t="s">
        <v>169</v>
      </c>
      <c r="BF426" s="1" t="s">
        <v>93</v>
      </c>
      <c r="BH426" s="1" t="s">
        <v>888</v>
      </c>
      <c r="BI426" s="1" t="s">
        <v>143</v>
      </c>
      <c r="BJ426" s="1" t="s">
        <v>62</v>
      </c>
      <c r="BK426" s="1" t="s">
        <v>952</v>
      </c>
      <c r="BL426" s="1">
        <v>3</v>
      </c>
      <c r="BM426" s="1">
        <v>3</v>
      </c>
      <c r="BN426" s="1" t="s">
        <v>97</v>
      </c>
      <c r="BO426" s="1" t="s">
        <v>98</v>
      </c>
      <c r="BP426" s="1" t="s">
        <v>73</v>
      </c>
      <c r="BQ426" s="2">
        <v>39234</v>
      </c>
      <c r="BR426" s="1">
        <v>0</v>
      </c>
      <c r="BS426" s="1">
        <v>0</v>
      </c>
      <c r="BT426" s="1">
        <v>0</v>
      </c>
      <c r="BU426" s="1">
        <v>0</v>
      </c>
    </row>
    <row r="427" spans="4:73" hidden="1" x14ac:dyDescent="0.25">
      <c r="D427" s="4"/>
      <c r="E427" s="5">
        <f t="shared" si="63"/>
        <v>0</v>
      </c>
      <c r="F427" s="5">
        <f t="shared" si="64"/>
        <v>0</v>
      </c>
      <c r="G427" s="5" t="str">
        <f t="shared" si="65"/>
        <v>Withdrawn</v>
      </c>
      <c r="H427" s="6" t="str">
        <f t="shared" si="66"/>
        <v>Not Started</v>
      </c>
      <c r="I427" s="1" t="s">
        <v>953</v>
      </c>
      <c r="O427" s="1" t="str">
        <f t="shared" si="67"/>
        <v>NRIS</v>
      </c>
      <c r="Q427" s="1">
        <f t="shared" si="68"/>
        <v>81</v>
      </c>
      <c r="S427" s="1" t="str">
        <f t="shared" si="69"/>
        <v>Wind</v>
      </c>
      <c r="T427" s="1" t="str">
        <f t="shared" si="70"/>
        <v>O'Brien County</v>
      </c>
      <c r="U427" s="1" t="str">
        <f t="shared" si="71"/>
        <v>IA</v>
      </c>
      <c r="AA427" s="1"/>
      <c r="AB427" s="1"/>
      <c r="AI427" s="5"/>
      <c r="AJ427" s="5"/>
      <c r="AK427" s="5"/>
      <c r="AL427" s="5"/>
      <c r="AM427" s="5"/>
      <c r="AN427" s="5"/>
      <c r="AO427" s="5"/>
      <c r="AP427" s="5"/>
      <c r="AQ427" s="5"/>
      <c r="AR427" s="5"/>
      <c r="AY427" s="1" t="s">
        <v>73</v>
      </c>
      <c r="AZ427" s="2">
        <v>39608</v>
      </c>
      <c r="BA427" s="2">
        <v>39673</v>
      </c>
      <c r="BB427" s="2">
        <v>39673</v>
      </c>
      <c r="BD427" s="1" t="s">
        <v>87</v>
      </c>
      <c r="BE427" s="1" t="s">
        <v>254</v>
      </c>
      <c r="BF427" s="1" t="s">
        <v>89</v>
      </c>
      <c r="BJ427" s="1" t="s">
        <v>126</v>
      </c>
      <c r="BK427" s="1" t="s">
        <v>954</v>
      </c>
      <c r="BL427" s="1">
        <v>81</v>
      </c>
      <c r="BM427" s="1">
        <v>81</v>
      </c>
      <c r="BN427" s="1" t="s">
        <v>97</v>
      </c>
      <c r="BO427" s="1" t="s">
        <v>98</v>
      </c>
      <c r="BP427" s="1" t="s">
        <v>84</v>
      </c>
      <c r="BQ427" s="2">
        <v>40543</v>
      </c>
      <c r="BR427" s="1">
        <v>0</v>
      </c>
      <c r="BS427" s="1">
        <v>0</v>
      </c>
      <c r="BT427" s="1">
        <v>0</v>
      </c>
      <c r="BU427" s="1">
        <v>0</v>
      </c>
    </row>
    <row r="428" spans="4:73" hidden="1" x14ac:dyDescent="0.25">
      <c r="D428" s="4"/>
      <c r="E428" s="5">
        <f t="shared" si="63"/>
        <v>0</v>
      </c>
      <c r="F428" s="5">
        <f t="shared" si="64"/>
        <v>0</v>
      </c>
      <c r="G428" s="5" t="str">
        <f t="shared" si="65"/>
        <v>Withdrawn</v>
      </c>
      <c r="H428" s="6" t="str">
        <f t="shared" si="66"/>
        <v>Not Started</v>
      </c>
      <c r="I428" s="1" t="s">
        <v>955</v>
      </c>
      <c r="O428" s="1" t="str">
        <f t="shared" si="67"/>
        <v>NRIS</v>
      </c>
      <c r="Q428" s="1">
        <f t="shared" si="68"/>
        <v>1500</v>
      </c>
      <c r="S428" s="1" t="str">
        <f t="shared" si="69"/>
        <v>Wind</v>
      </c>
      <c r="T428" s="1" t="str">
        <f t="shared" si="70"/>
        <v>Winnebago County</v>
      </c>
      <c r="U428" s="1" t="str">
        <f t="shared" si="71"/>
        <v>IL</v>
      </c>
      <c r="AA428" s="1"/>
      <c r="AB428" s="1"/>
      <c r="AI428" s="5"/>
      <c r="AJ428" s="5"/>
      <c r="AK428" s="5"/>
      <c r="AL428" s="5"/>
      <c r="AM428" s="5"/>
      <c r="AN428" s="5"/>
      <c r="AO428" s="5"/>
      <c r="AP428" s="5"/>
      <c r="AQ428" s="5"/>
      <c r="AR428" s="5"/>
      <c r="AY428" s="1" t="s">
        <v>73</v>
      </c>
      <c r="AZ428" s="2">
        <v>39378</v>
      </c>
      <c r="BA428" s="2">
        <v>39679</v>
      </c>
      <c r="BB428" s="2">
        <v>39679</v>
      </c>
      <c r="BD428" s="1" t="s">
        <v>74</v>
      </c>
      <c r="BE428" s="1" t="s">
        <v>448</v>
      </c>
      <c r="BF428" s="1" t="s">
        <v>124</v>
      </c>
      <c r="BI428" s="1" t="s">
        <v>536</v>
      </c>
      <c r="BJ428" s="1" t="s">
        <v>126</v>
      </c>
      <c r="BK428" s="1" t="s">
        <v>956</v>
      </c>
      <c r="BL428" s="1">
        <v>1500</v>
      </c>
      <c r="BM428" s="1">
        <v>1500</v>
      </c>
      <c r="BN428" s="1" t="s">
        <v>97</v>
      </c>
      <c r="BO428" s="1" t="s">
        <v>98</v>
      </c>
      <c r="BP428" s="1" t="s">
        <v>84</v>
      </c>
      <c r="BQ428" s="2">
        <v>41244</v>
      </c>
      <c r="BR428" s="1">
        <v>0</v>
      </c>
      <c r="BS428" s="1">
        <v>0</v>
      </c>
      <c r="BT428" s="1">
        <v>0</v>
      </c>
      <c r="BU428" s="1">
        <v>0</v>
      </c>
    </row>
    <row r="429" spans="4:73" hidden="1" x14ac:dyDescent="0.25">
      <c r="D429" s="4"/>
      <c r="E429" s="5">
        <f t="shared" si="63"/>
        <v>0</v>
      </c>
      <c r="F429" s="5">
        <f t="shared" si="64"/>
        <v>0</v>
      </c>
      <c r="G429" s="5" t="str">
        <f t="shared" si="65"/>
        <v>Withdrawn</v>
      </c>
      <c r="H429" s="6" t="str">
        <f t="shared" si="66"/>
        <v>Not Started</v>
      </c>
      <c r="I429" s="1" t="s">
        <v>957</v>
      </c>
      <c r="O429" s="1" t="str">
        <f t="shared" si="67"/>
        <v>NRIS</v>
      </c>
      <c r="Q429" s="1">
        <f t="shared" si="68"/>
        <v>180</v>
      </c>
      <c r="S429" s="1" t="str">
        <f t="shared" si="69"/>
        <v>Wind</v>
      </c>
      <c r="T429" s="1" t="str">
        <f t="shared" si="70"/>
        <v>Polk County</v>
      </c>
      <c r="U429" s="1" t="str">
        <f t="shared" si="71"/>
        <v>MN</v>
      </c>
      <c r="AA429" s="1"/>
      <c r="AB429" s="1"/>
      <c r="AI429" s="5"/>
      <c r="AJ429" s="5"/>
      <c r="AK429" s="5"/>
      <c r="AL429" s="5"/>
      <c r="AM429" s="5"/>
      <c r="AN429" s="5"/>
      <c r="AO429" s="5"/>
      <c r="AP429" s="5"/>
      <c r="AQ429" s="5"/>
      <c r="AR429" s="5"/>
      <c r="AY429" s="1" t="s">
        <v>73</v>
      </c>
      <c r="AZ429" s="2">
        <v>39588</v>
      </c>
      <c r="BA429" s="2">
        <v>39706</v>
      </c>
      <c r="BB429" s="2">
        <v>39706</v>
      </c>
      <c r="BD429" s="1" t="s">
        <v>203</v>
      </c>
      <c r="BE429" s="1" t="s">
        <v>958</v>
      </c>
      <c r="BF429" s="1" t="s">
        <v>93</v>
      </c>
      <c r="BI429" s="1" t="s">
        <v>536</v>
      </c>
      <c r="BJ429" s="1" t="s">
        <v>126</v>
      </c>
      <c r="BK429" s="1" t="s">
        <v>959</v>
      </c>
      <c r="BL429" s="1">
        <v>180</v>
      </c>
      <c r="BM429" s="1">
        <v>180</v>
      </c>
      <c r="BN429" s="1" t="s">
        <v>97</v>
      </c>
      <c r="BO429" s="1" t="s">
        <v>98</v>
      </c>
      <c r="BP429" s="1" t="s">
        <v>84</v>
      </c>
      <c r="BQ429" s="2">
        <v>41244</v>
      </c>
      <c r="BR429" s="1">
        <v>0</v>
      </c>
      <c r="BS429" s="1">
        <v>0</v>
      </c>
      <c r="BT429" s="1">
        <v>0</v>
      </c>
      <c r="BU429" s="1">
        <v>0</v>
      </c>
    </row>
    <row r="430" spans="4:73" hidden="1" x14ac:dyDescent="0.25">
      <c r="D430" s="4"/>
      <c r="E430" s="5">
        <f t="shared" si="63"/>
        <v>0</v>
      </c>
      <c r="F430" s="5">
        <f t="shared" si="64"/>
        <v>0</v>
      </c>
      <c r="G430" s="5" t="str">
        <f t="shared" si="65"/>
        <v>Withdrawn</v>
      </c>
      <c r="H430" s="6" t="str">
        <f t="shared" si="66"/>
        <v>Withdrawn</v>
      </c>
      <c r="I430" s="1" t="s">
        <v>960</v>
      </c>
      <c r="O430" s="1" t="str">
        <f t="shared" si="67"/>
        <v>NRIS</v>
      </c>
      <c r="Q430" s="1">
        <f t="shared" si="68"/>
        <v>60</v>
      </c>
      <c r="S430" s="1" t="str">
        <f t="shared" si="69"/>
        <v>Wind</v>
      </c>
      <c r="T430" s="1" t="str">
        <f t="shared" si="70"/>
        <v>Cavalier County</v>
      </c>
      <c r="U430" s="1" t="str">
        <f t="shared" si="71"/>
        <v>ND</v>
      </c>
      <c r="AA430" s="1"/>
      <c r="AB430" s="1"/>
      <c r="AI430" s="5"/>
      <c r="AJ430" s="5"/>
      <c r="AK430" s="5"/>
      <c r="AL430" s="5"/>
      <c r="AM430" s="5"/>
      <c r="AN430" s="5"/>
      <c r="AO430" s="5"/>
      <c r="AP430" s="5"/>
      <c r="AQ430" s="5"/>
      <c r="AR430" s="5"/>
      <c r="AY430" s="1" t="s">
        <v>73</v>
      </c>
      <c r="AZ430" s="2">
        <v>39322</v>
      </c>
      <c r="BA430" s="2">
        <v>39716</v>
      </c>
      <c r="BB430" s="2">
        <v>39716</v>
      </c>
      <c r="BD430" s="1" t="s">
        <v>203</v>
      </c>
      <c r="BE430" s="1" t="s">
        <v>376</v>
      </c>
      <c r="BF430" s="1" t="s">
        <v>194</v>
      </c>
      <c r="BI430" s="1" t="s">
        <v>536</v>
      </c>
      <c r="BJ430" s="1" t="s">
        <v>126</v>
      </c>
      <c r="BK430" s="1" t="s">
        <v>961</v>
      </c>
      <c r="BL430" s="1">
        <v>60</v>
      </c>
      <c r="BM430" s="1">
        <v>60</v>
      </c>
      <c r="BN430" s="1" t="s">
        <v>97</v>
      </c>
      <c r="BO430" s="1" t="s">
        <v>98</v>
      </c>
      <c r="BP430" s="1" t="s">
        <v>73</v>
      </c>
      <c r="BQ430" s="2">
        <v>40908</v>
      </c>
      <c r="BR430" s="1">
        <v>0</v>
      </c>
      <c r="BS430" s="1">
        <v>0</v>
      </c>
      <c r="BT430" s="1">
        <v>0</v>
      </c>
      <c r="BU430" s="1">
        <v>0</v>
      </c>
    </row>
    <row r="431" spans="4:73" hidden="1" x14ac:dyDescent="0.25">
      <c r="D431" s="4"/>
      <c r="E431" s="5" t="str">
        <f t="shared" si="63"/>
        <v>G502</v>
      </c>
      <c r="F431" s="5" t="str">
        <f t="shared" si="64"/>
        <v>G502</v>
      </c>
      <c r="G431" s="5" t="str">
        <f t="shared" si="65"/>
        <v>Done</v>
      </c>
      <c r="H431" s="6" t="str">
        <f t="shared" si="66"/>
        <v>In Service</v>
      </c>
      <c r="I431" s="1" t="s">
        <v>962</v>
      </c>
      <c r="O431" s="1" t="str">
        <f t="shared" si="67"/>
        <v>NRIS</v>
      </c>
      <c r="Q431" s="1">
        <f t="shared" si="68"/>
        <v>50</v>
      </c>
      <c r="S431" s="1" t="str">
        <f t="shared" si="69"/>
        <v>Wind</v>
      </c>
      <c r="T431" s="1" t="str">
        <f t="shared" si="70"/>
        <v>Oliver County</v>
      </c>
      <c r="U431" s="1" t="str">
        <f t="shared" si="71"/>
        <v>ND</v>
      </c>
      <c r="AA431" s="1"/>
      <c r="AB431" s="1"/>
      <c r="AI431" s="5"/>
      <c r="AJ431" s="5"/>
      <c r="AK431" s="5"/>
      <c r="AL431" s="5"/>
      <c r="AM431" s="5"/>
      <c r="AN431" s="5"/>
      <c r="AO431" s="5"/>
      <c r="AP431" s="5"/>
      <c r="AQ431" s="5"/>
      <c r="AR431" s="5"/>
      <c r="AY431" s="1" t="s">
        <v>58</v>
      </c>
      <c r="AZ431" s="2">
        <v>38425</v>
      </c>
      <c r="BB431" s="2">
        <v>38827</v>
      </c>
      <c r="BD431" s="1" t="s">
        <v>315</v>
      </c>
      <c r="BE431" s="1" t="s">
        <v>864</v>
      </c>
      <c r="BF431" s="1" t="s">
        <v>194</v>
      </c>
      <c r="BG431" s="1" t="s">
        <v>962</v>
      </c>
      <c r="BH431" s="1" t="s">
        <v>962</v>
      </c>
      <c r="BI431" s="1" t="s">
        <v>77</v>
      </c>
      <c r="BJ431" s="1" t="s">
        <v>126</v>
      </c>
      <c r="BK431" s="1" t="s">
        <v>963</v>
      </c>
      <c r="BL431" s="1">
        <v>50</v>
      </c>
      <c r="BM431" s="1">
        <v>50</v>
      </c>
      <c r="BN431" s="1" t="s">
        <v>97</v>
      </c>
      <c r="BO431" s="1" t="s">
        <v>98</v>
      </c>
      <c r="BP431" s="1" t="s">
        <v>65</v>
      </c>
      <c r="BQ431" s="2">
        <v>39203</v>
      </c>
      <c r="BR431" s="1">
        <v>0</v>
      </c>
      <c r="BS431" s="1">
        <v>0</v>
      </c>
      <c r="BT431" s="1">
        <v>0</v>
      </c>
      <c r="BU431" s="1">
        <v>0</v>
      </c>
    </row>
    <row r="432" spans="4:73" hidden="1" x14ac:dyDescent="0.25">
      <c r="D432" s="4"/>
      <c r="E432" s="5">
        <f t="shared" si="63"/>
        <v>0</v>
      </c>
      <c r="F432" s="5">
        <f t="shared" si="64"/>
        <v>0</v>
      </c>
      <c r="G432" s="5" t="str">
        <f t="shared" si="65"/>
        <v>Done</v>
      </c>
      <c r="H432" s="6" t="str">
        <f t="shared" si="66"/>
        <v>In Service</v>
      </c>
      <c r="I432" s="1" t="s">
        <v>964</v>
      </c>
      <c r="O432" s="1" t="str">
        <f t="shared" si="67"/>
        <v>NRIS</v>
      </c>
      <c r="Q432" s="1">
        <f t="shared" si="68"/>
        <v>158</v>
      </c>
      <c r="S432" s="1" t="str">
        <f t="shared" si="69"/>
        <v>Wind</v>
      </c>
      <c r="T432" s="1" t="str">
        <f t="shared" si="70"/>
        <v>Huron County</v>
      </c>
      <c r="U432" s="1" t="str">
        <f t="shared" si="71"/>
        <v>MI</v>
      </c>
      <c r="AA432" s="1"/>
      <c r="AB432" s="1"/>
      <c r="AI432" s="5"/>
      <c r="AJ432" s="5"/>
      <c r="AK432" s="5"/>
      <c r="AL432" s="5"/>
      <c r="AM432" s="5"/>
      <c r="AN432" s="5"/>
      <c r="AO432" s="5"/>
      <c r="AP432" s="5"/>
      <c r="AQ432" s="5"/>
      <c r="AR432" s="5"/>
      <c r="AY432" s="1" t="s">
        <v>58</v>
      </c>
      <c r="AZ432" s="2">
        <v>38425</v>
      </c>
      <c r="BB432" s="2">
        <v>39455</v>
      </c>
      <c r="BD432" s="1" t="s">
        <v>128</v>
      </c>
      <c r="BE432" s="1" t="s">
        <v>546</v>
      </c>
      <c r="BF432" s="1" t="s">
        <v>130</v>
      </c>
      <c r="BI432" s="1" t="s">
        <v>77</v>
      </c>
      <c r="BJ432" s="1" t="s">
        <v>126</v>
      </c>
      <c r="BK432" s="1" t="s">
        <v>965</v>
      </c>
      <c r="BL432" s="1">
        <v>158</v>
      </c>
      <c r="BM432" s="1">
        <v>158</v>
      </c>
      <c r="BN432" s="1" t="s">
        <v>97</v>
      </c>
      <c r="BO432" s="1" t="s">
        <v>98</v>
      </c>
      <c r="BP432" s="1" t="s">
        <v>65</v>
      </c>
      <c r="BQ432" s="2">
        <v>39722</v>
      </c>
      <c r="BR432" s="1">
        <v>0</v>
      </c>
      <c r="BS432" s="1">
        <v>0</v>
      </c>
      <c r="BT432" s="1">
        <v>0</v>
      </c>
      <c r="BU432" s="1">
        <v>0</v>
      </c>
    </row>
    <row r="433" spans="4:73" hidden="1" x14ac:dyDescent="0.25">
      <c r="D433" s="4"/>
      <c r="E433" s="5">
        <f t="shared" si="63"/>
        <v>0</v>
      </c>
      <c r="F433" s="5">
        <f t="shared" si="64"/>
        <v>0</v>
      </c>
      <c r="G433" s="5" t="str">
        <f t="shared" si="65"/>
        <v>Withdrawn</v>
      </c>
      <c r="H433" s="6" t="str">
        <f t="shared" si="66"/>
        <v>Withdrawn</v>
      </c>
      <c r="I433" s="1" t="s">
        <v>966</v>
      </c>
      <c r="O433" s="1" t="str">
        <f t="shared" si="67"/>
        <v>NRIS</v>
      </c>
      <c r="Q433" s="1">
        <f t="shared" si="68"/>
        <v>300</v>
      </c>
      <c r="S433" s="1" t="str">
        <f t="shared" si="69"/>
        <v>Wind</v>
      </c>
      <c r="T433" s="1" t="str">
        <f t="shared" si="70"/>
        <v>Adair County</v>
      </c>
      <c r="U433" s="1" t="str">
        <f t="shared" si="71"/>
        <v>MO</v>
      </c>
      <c r="AA433" s="1"/>
      <c r="AB433" s="1"/>
      <c r="AI433" s="5"/>
      <c r="AJ433" s="5"/>
      <c r="AK433" s="5"/>
      <c r="AL433" s="5"/>
      <c r="AM433" s="5"/>
      <c r="AN433" s="5"/>
      <c r="AO433" s="5"/>
      <c r="AP433" s="5"/>
      <c r="AQ433" s="5"/>
      <c r="AR433" s="5"/>
      <c r="AY433" s="1" t="s">
        <v>73</v>
      </c>
      <c r="AZ433" s="2">
        <v>38706</v>
      </c>
      <c r="BA433" s="2">
        <v>39721</v>
      </c>
      <c r="BB433" s="2">
        <v>39721</v>
      </c>
      <c r="BC433" s="2">
        <v>40543</v>
      </c>
      <c r="BD433" s="1" t="s">
        <v>486</v>
      </c>
      <c r="BE433" s="1" t="s">
        <v>967</v>
      </c>
      <c r="BF433" s="1" t="s">
        <v>488</v>
      </c>
      <c r="BI433" s="1" t="s">
        <v>77</v>
      </c>
      <c r="BJ433" s="1" t="s">
        <v>126</v>
      </c>
      <c r="BK433" s="1" t="s">
        <v>968</v>
      </c>
      <c r="BL433" s="1">
        <v>300</v>
      </c>
      <c r="BM433" s="1">
        <v>300</v>
      </c>
      <c r="BN433" s="1" t="s">
        <v>97</v>
      </c>
      <c r="BO433" s="1" t="s">
        <v>98</v>
      </c>
      <c r="BP433" s="1" t="s">
        <v>73</v>
      </c>
      <c r="BQ433" s="2">
        <v>38991</v>
      </c>
      <c r="BR433" s="1">
        <v>0</v>
      </c>
      <c r="BS433" s="1">
        <v>0</v>
      </c>
      <c r="BT433" s="1">
        <v>0</v>
      </c>
      <c r="BU433" s="1">
        <v>0</v>
      </c>
    </row>
    <row r="434" spans="4:73" hidden="1" x14ac:dyDescent="0.25">
      <c r="D434" s="4"/>
      <c r="E434" s="5">
        <f t="shared" si="63"/>
        <v>0</v>
      </c>
      <c r="F434" s="5">
        <f t="shared" si="64"/>
        <v>0</v>
      </c>
      <c r="G434" s="5" t="str">
        <f t="shared" si="65"/>
        <v>Withdrawn</v>
      </c>
      <c r="H434" s="6" t="str">
        <f t="shared" si="66"/>
        <v>Not Started</v>
      </c>
      <c r="I434" s="1" t="s">
        <v>969</v>
      </c>
      <c r="O434" s="1" t="str">
        <f t="shared" si="67"/>
        <v>NRIS</v>
      </c>
      <c r="Q434" s="1">
        <f t="shared" si="68"/>
        <v>71</v>
      </c>
      <c r="S434" s="1" t="str">
        <f t="shared" si="69"/>
        <v>Wind</v>
      </c>
      <c r="T434" s="1" t="str">
        <f t="shared" si="70"/>
        <v>Tama County</v>
      </c>
      <c r="U434" s="1" t="str">
        <f t="shared" si="71"/>
        <v>IA</v>
      </c>
      <c r="AA434" s="1"/>
      <c r="AB434" s="1"/>
      <c r="AI434" s="5"/>
      <c r="AJ434" s="5"/>
      <c r="AK434" s="5"/>
      <c r="AL434" s="5"/>
      <c r="AM434" s="5"/>
      <c r="AN434" s="5"/>
      <c r="AO434" s="5"/>
      <c r="AP434" s="5"/>
      <c r="AQ434" s="5"/>
      <c r="AR434" s="5"/>
      <c r="AY434" s="1" t="s">
        <v>73</v>
      </c>
      <c r="AZ434" s="2">
        <v>39605</v>
      </c>
      <c r="BA434" s="2">
        <v>39730</v>
      </c>
      <c r="BB434" s="2">
        <v>39730</v>
      </c>
      <c r="BD434" s="1" t="s">
        <v>87</v>
      </c>
      <c r="BE434" s="1" t="s">
        <v>578</v>
      </c>
      <c r="BF434" s="1" t="s">
        <v>89</v>
      </c>
      <c r="BI434" s="1" t="s">
        <v>536</v>
      </c>
      <c r="BJ434" s="1" t="s">
        <v>126</v>
      </c>
      <c r="BK434" s="1" t="s">
        <v>970</v>
      </c>
      <c r="BL434" s="1">
        <v>71</v>
      </c>
      <c r="BM434" s="1">
        <v>71</v>
      </c>
      <c r="BN434" s="1" t="s">
        <v>97</v>
      </c>
      <c r="BO434" s="1" t="s">
        <v>98</v>
      </c>
      <c r="BP434" s="1" t="s">
        <v>84</v>
      </c>
      <c r="BQ434" s="2">
        <v>40544</v>
      </c>
      <c r="BR434" s="1">
        <v>0</v>
      </c>
      <c r="BS434" s="1">
        <v>0</v>
      </c>
      <c r="BT434" s="1">
        <v>0</v>
      </c>
      <c r="BU434" s="1">
        <v>0</v>
      </c>
    </row>
    <row r="435" spans="4:73" hidden="1" x14ac:dyDescent="0.25">
      <c r="D435" s="4"/>
      <c r="E435" s="5">
        <f t="shared" si="63"/>
        <v>0</v>
      </c>
      <c r="F435" s="5">
        <f t="shared" si="64"/>
        <v>0</v>
      </c>
      <c r="G435" s="5" t="str">
        <f t="shared" si="65"/>
        <v>Withdrawn</v>
      </c>
      <c r="H435" s="6" t="str">
        <f t="shared" si="66"/>
        <v>Not Started</v>
      </c>
      <c r="I435" s="1" t="s">
        <v>971</v>
      </c>
      <c r="O435" s="1" t="str">
        <f t="shared" si="67"/>
        <v>ERIS</v>
      </c>
      <c r="Q435" s="1">
        <f t="shared" si="68"/>
        <v>20</v>
      </c>
      <c r="S435" s="1" t="str">
        <f t="shared" si="69"/>
        <v>Biomass</v>
      </c>
      <c r="T435" s="1" t="str">
        <f t="shared" si="70"/>
        <v>Chippewa County</v>
      </c>
      <c r="U435" s="1" t="str">
        <f t="shared" si="71"/>
        <v>WI</v>
      </c>
      <c r="AA435" s="1"/>
      <c r="AB435" s="1"/>
      <c r="AI435" s="5"/>
      <c r="AJ435" s="5"/>
      <c r="AK435" s="5"/>
      <c r="AL435" s="5"/>
      <c r="AM435" s="5"/>
      <c r="AN435" s="5"/>
      <c r="AO435" s="5"/>
      <c r="AP435" s="5"/>
      <c r="AQ435" s="5"/>
      <c r="AR435" s="5"/>
      <c r="AY435" s="1" t="s">
        <v>73</v>
      </c>
      <c r="AZ435" s="2">
        <v>39296</v>
      </c>
      <c r="BA435" s="2">
        <v>39734</v>
      </c>
      <c r="BB435" s="2">
        <v>39734</v>
      </c>
      <c r="BD435" s="1" t="s">
        <v>91</v>
      </c>
      <c r="BE435" s="1" t="s">
        <v>972</v>
      </c>
      <c r="BF435" s="1" t="s">
        <v>76</v>
      </c>
      <c r="BI435" s="1" t="s">
        <v>536</v>
      </c>
      <c r="BJ435" s="1" t="s">
        <v>62</v>
      </c>
      <c r="BK435" s="1" t="s">
        <v>973</v>
      </c>
      <c r="BL435" s="1">
        <v>20</v>
      </c>
      <c r="BM435" s="1">
        <v>20</v>
      </c>
      <c r="BN435" s="1" t="s">
        <v>156</v>
      </c>
      <c r="BP435" s="1" t="s">
        <v>84</v>
      </c>
      <c r="BQ435" s="2">
        <v>40483</v>
      </c>
      <c r="BR435" s="1">
        <v>0</v>
      </c>
      <c r="BS435" s="1">
        <v>0</v>
      </c>
      <c r="BT435" s="1">
        <v>0</v>
      </c>
      <c r="BU435" s="1">
        <v>0</v>
      </c>
    </row>
    <row r="436" spans="4:73" hidden="1" x14ac:dyDescent="0.25">
      <c r="D436" s="4"/>
      <c r="E436" s="5" t="str">
        <f t="shared" si="63"/>
        <v>G507</v>
      </c>
      <c r="F436" s="5" t="str">
        <f t="shared" si="64"/>
        <v>G507</v>
      </c>
      <c r="G436" s="5" t="str">
        <f t="shared" si="65"/>
        <v>Done</v>
      </c>
      <c r="H436" s="6" t="str">
        <f t="shared" si="66"/>
        <v>In Service</v>
      </c>
      <c r="I436" s="1" t="s">
        <v>974</v>
      </c>
      <c r="O436" s="1" t="str">
        <f t="shared" si="67"/>
        <v>ERIS</v>
      </c>
      <c r="Q436" s="1">
        <f t="shared" si="68"/>
        <v>68</v>
      </c>
      <c r="S436" s="1" t="str">
        <f t="shared" si="69"/>
        <v>Wind</v>
      </c>
      <c r="T436" s="1" t="str">
        <f t="shared" si="70"/>
        <v>Fond du Lac County</v>
      </c>
      <c r="U436" s="1" t="str">
        <f t="shared" si="71"/>
        <v>WI</v>
      </c>
      <c r="AA436" s="1"/>
      <c r="AB436" s="1"/>
      <c r="AI436" s="5"/>
      <c r="AJ436" s="5"/>
      <c r="AK436" s="5"/>
      <c r="AL436" s="5"/>
      <c r="AM436" s="5"/>
      <c r="AN436" s="5"/>
      <c r="AO436" s="5"/>
      <c r="AP436" s="5"/>
      <c r="AQ436" s="5"/>
      <c r="AR436" s="5"/>
      <c r="AY436" s="1" t="s">
        <v>58</v>
      </c>
      <c r="AZ436" s="2">
        <v>38422</v>
      </c>
      <c r="BB436" s="2">
        <v>39114</v>
      </c>
      <c r="BD436" s="1" t="s">
        <v>301</v>
      </c>
      <c r="BE436" s="1" t="s">
        <v>403</v>
      </c>
      <c r="BF436" s="1" t="s">
        <v>76</v>
      </c>
      <c r="BG436" s="1" t="s">
        <v>974</v>
      </c>
      <c r="BH436" s="1" t="s">
        <v>974</v>
      </c>
      <c r="BI436" s="1" t="s">
        <v>77</v>
      </c>
      <c r="BJ436" s="1" t="s">
        <v>62</v>
      </c>
      <c r="BK436" s="1" t="s">
        <v>975</v>
      </c>
      <c r="BL436" s="1">
        <v>68</v>
      </c>
      <c r="BM436" s="1">
        <v>68</v>
      </c>
      <c r="BN436" s="1" t="s">
        <v>97</v>
      </c>
      <c r="BO436" s="1" t="s">
        <v>98</v>
      </c>
      <c r="BP436" s="1" t="s">
        <v>65</v>
      </c>
      <c r="BQ436" s="2">
        <v>38657</v>
      </c>
      <c r="BR436" s="1">
        <v>0</v>
      </c>
      <c r="BS436" s="1">
        <v>0</v>
      </c>
      <c r="BT436" s="1">
        <v>0</v>
      </c>
      <c r="BU436" s="1">
        <v>0</v>
      </c>
    </row>
    <row r="437" spans="4:73" hidden="1" x14ac:dyDescent="0.25">
      <c r="D437" s="4"/>
      <c r="E437" s="5">
        <f t="shared" si="63"/>
        <v>0</v>
      </c>
      <c r="F437" s="5">
        <f t="shared" si="64"/>
        <v>0</v>
      </c>
      <c r="G437" s="5" t="str">
        <f t="shared" si="65"/>
        <v>Done</v>
      </c>
      <c r="H437" s="6" t="str">
        <f t="shared" si="66"/>
        <v>In Service</v>
      </c>
      <c r="I437" s="1" t="s">
        <v>976</v>
      </c>
      <c r="O437" s="1" t="str">
        <f t="shared" si="67"/>
        <v>NRIS</v>
      </c>
      <c r="Q437" s="1">
        <f t="shared" si="68"/>
        <v>98</v>
      </c>
      <c r="S437" s="1" t="str">
        <f t="shared" si="69"/>
        <v>Wind</v>
      </c>
      <c r="T437" s="1" t="str">
        <f t="shared" si="70"/>
        <v>Fond du Lac County</v>
      </c>
      <c r="U437" s="1" t="str">
        <f t="shared" si="71"/>
        <v>WI</v>
      </c>
      <c r="AA437" s="1"/>
      <c r="AB437" s="1"/>
      <c r="AI437" s="5"/>
      <c r="AJ437" s="5"/>
      <c r="AK437" s="5"/>
      <c r="AL437" s="5"/>
      <c r="AM437" s="5"/>
      <c r="AN437" s="5"/>
      <c r="AO437" s="5"/>
      <c r="AP437" s="5"/>
      <c r="AQ437" s="5"/>
      <c r="AR437" s="5"/>
      <c r="AY437" s="1" t="s">
        <v>58</v>
      </c>
      <c r="AZ437" s="2">
        <v>38792</v>
      </c>
      <c r="BB437" s="2">
        <v>39232</v>
      </c>
      <c r="BD437" s="1" t="s">
        <v>301</v>
      </c>
      <c r="BE437" s="1" t="s">
        <v>403</v>
      </c>
      <c r="BF437" s="1" t="s">
        <v>76</v>
      </c>
      <c r="BI437" s="1" t="s">
        <v>143</v>
      </c>
      <c r="BJ437" s="1" t="s">
        <v>126</v>
      </c>
      <c r="BK437" s="1" t="s">
        <v>977</v>
      </c>
      <c r="BL437" s="1">
        <v>98</v>
      </c>
      <c r="BM437" s="1">
        <v>98</v>
      </c>
      <c r="BN437" s="1" t="s">
        <v>97</v>
      </c>
      <c r="BO437" s="1" t="s">
        <v>98</v>
      </c>
      <c r="BP437" s="1" t="s">
        <v>65</v>
      </c>
      <c r="BQ437" s="2">
        <v>39661</v>
      </c>
      <c r="BR437" s="1">
        <v>0</v>
      </c>
      <c r="BS437" s="1">
        <v>0</v>
      </c>
      <c r="BT437" s="1">
        <v>0</v>
      </c>
      <c r="BU437" s="1">
        <v>0</v>
      </c>
    </row>
    <row r="438" spans="4:73" hidden="1" x14ac:dyDescent="0.25">
      <c r="D438" s="4"/>
      <c r="E438" s="5">
        <f t="shared" si="63"/>
        <v>0</v>
      </c>
      <c r="F438" s="5">
        <f t="shared" si="64"/>
        <v>0</v>
      </c>
      <c r="G438" s="5" t="str">
        <f t="shared" si="65"/>
        <v>Withdrawn</v>
      </c>
      <c r="H438" s="6" t="str">
        <f t="shared" si="66"/>
        <v>Not Started</v>
      </c>
      <c r="I438" s="1" t="s">
        <v>978</v>
      </c>
      <c r="O438" s="1" t="str">
        <f t="shared" si="67"/>
        <v>NRIS</v>
      </c>
      <c r="Q438" s="1">
        <f t="shared" si="68"/>
        <v>200</v>
      </c>
      <c r="S438" s="1" t="str">
        <f t="shared" si="69"/>
        <v>Wind</v>
      </c>
      <c r="T438" s="1" t="str">
        <f t="shared" si="70"/>
        <v>Carroll County</v>
      </c>
      <c r="U438" s="1" t="str">
        <f t="shared" si="71"/>
        <v>IL</v>
      </c>
      <c r="AA438" s="1"/>
      <c r="AB438" s="1"/>
      <c r="AI438" s="5"/>
      <c r="AJ438" s="5"/>
      <c r="AK438" s="5"/>
      <c r="AL438" s="5"/>
      <c r="AM438" s="5"/>
      <c r="AN438" s="5"/>
      <c r="AO438" s="5"/>
      <c r="AP438" s="5"/>
      <c r="AQ438" s="5"/>
      <c r="AR438" s="5"/>
      <c r="AY438" s="1" t="s">
        <v>73</v>
      </c>
      <c r="AZ438" s="2">
        <v>39623</v>
      </c>
      <c r="BA438" s="2">
        <v>39734</v>
      </c>
      <c r="BB438" s="2">
        <v>39734</v>
      </c>
      <c r="BD438" s="1" t="s">
        <v>87</v>
      </c>
      <c r="BE438" s="1" t="s">
        <v>979</v>
      </c>
      <c r="BF438" s="1" t="s">
        <v>124</v>
      </c>
      <c r="BI438" s="1" t="s">
        <v>536</v>
      </c>
      <c r="BJ438" s="1" t="s">
        <v>126</v>
      </c>
      <c r="BK438" s="1" t="s">
        <v>980</v>
      </c>
      <c r="BL438" s="1">
        <v>200</v>
      </c>
      <c r="BM438" s="1">
        <v>200</v>
      </c>
      <c r="BN438" s="1" t="s">
        <v>97</v>
      </c>
      <c r="BO438" s="1" t="s">
        <v>98</v>
      </c>
      <c r="BP438" s="1" t="s">
        <v>84</v>
      </c>
      <c r="BQ438" s="2">
        <v>40543</v>
      </c>
      <c r="BR438" s="1">
        <v>0</v>
      </c>
      <c r="BS438" s="1">
        <v>0</v>
      </c>
      <c r="BT438" s="1">
        <v>0</v>
      </c>
      <c r="BU438" s="1">
        <v>0</v>
      </c>
    </row>
    <row r="439" spans="4:73" hidden="1" x14ac:dyDescent="0.25">
      <c r="D439" s="4"/>
      <c r="E439" s="5">
        <f t="shared" si="63"/>
        <v>0</v>
      </c>
      <c r="F439" s="5">
        <f t="shared" si="64"/>
        <v>0</v>
      </c>
      <c r="G439" s="5" t="str">
        <f t="shared" si="65"/>
        <v>Withdrawn</v>
      </c>
      <c r="H439" s="6" t="str">
        <f t="shared" si="66"/>
        <v>Not Started</v>
      </c>
      <c r="I439" s="1" t="s">
        <v>981</v>
      </c>
      <c r="O439" s="1" t="str">
        <f t="shared" si="67"/>
        <v>NRIS</v>
      </c>
      <c r="Q439" s="1">
        <f t="shared" si="68"/>
        <v>99</v>
      </c>
      <c r="S439" s="1" t="str">
        <f t="shared" si="69"/>
        <v>Wind</v>
      </c>
      <c r="T439" s="1" t="str">
        <f t="shared" si="70"/>
        <v>Lafayette County</v>
      </c>
      <c r="U439" s="1" t="str">
        <f t="shared" si="71"/>
        <v>WI</v>
      </c>
      <c r="AA439" s="1"/>
      <c r="AB439" s="1"/>
      <c r="AI439" s="5"/>
      <c r="AJ439" s="5"/>
      <c r="AK439" s="5"/>
      <c r="AL439" s="5"/>
      <c r="AM439" s="5"/>
      <c r="AN439" s="5"/>
      <c r="AO439" s="5"/>
      <c r="AP439" s="5"/>
      <c r="AQ439" s="5"/>
      <c r="AR439" s="5"/>
      <c r="AY439" s="1" t="s">
        <v>73</v>
      </c>
      <c r="AZ439" s="2">
        <v>39540</v>
      </c>
      <c r="BA439" s="2">
        <v>39743</v>
      </c>
      <c r="BB439" s="2">
        <v>39743</v>
      </c>
      <c r="BD439" s="1" t="s">
        <v>74</v>
      </c>
      <c r="BE439" s="1" t="s">
        <v>569</v>
      </c>
      <c r="BF439" s="1" t="s">
        <v>76</v>
      </c>
      <c r="BI439" s="1" t="s">
        <v>536</v>
      </c>
      <c r="BJ439" s="1" t="s">
        <v>126</v>
      </c>
      <c r="BK439" s="1" t="s">
        <v>982</v>
      </c>
      <c r="BL439" s="1">
        <v>99</v>
      </c>
      <c r="BM439" s="1">
        <v>99</v>
      </c>
      <c r="BN439" s="1" t="s">
        <v>97</v>
      </c>
      <c r="BO439" s="1" t="s">
        <v>98</v>
      </c>
      <c r="BP439" s="1" t="s">
        <v>84</v>
      </c>
      <c r="BQ439" s="2">
        <v>39994</v>
      </c>
      <c r="BR439" s="1">
        <v>0</v>
      </c>
      <c r="BS439" s="1">
        <v>0</v>
      </c>
      <c r="BT439" s="1">
        <v>0</v>
      </c>
      <c r="BU439" s="1">
        <v>0</v>
      </c>
    </row>
    <row r="440" spans="4:73" hidden="1" x14ac:dyDescent="0.25">
      <c r="D440" s="4"/>
      <c r="E440" s="5">
        <f t="shared" si="63"/>
        <v>0</v>
      </c>
      <c r="F440" s="5">
        <f t="shared" si="64"/>
        <v>0</v>
      </c>
      <c r="G440" s="5" t="str">
        <f t="shared" si="65"/>
        <v>Done</v>
      </c>
      <c r="H440" s="6" t="str">
        <f t="shared" si="66"/>
        <v>In Service</v>
      </c>
      <c r="I440" s="1" t="s">
        <v>983</v>
      </c>
      <c r="O440" s="1" t="str">
        <f t="shared" si="67"/>
        <v>ERIS</v>
      </c>
      <c r="Q440" s="1">
        <f t="shared" si="68"/>
        <v>90</v>
      </c>
      <c r="S440" s="1" t="str">
        <f t="shared" si="69"/>
        <v>Gas</v>
      </c>
      <c r="T440" s="1" t="str">
        <f t="shared" si="70"/>
        <v>Ozaukee County</v>
      </c>
      <c r="U440" s="1" t="str">
        <f t="shared" si="71"/>
        <v>WI</v>
      </c>
      <c r="AA440" s="1"/>
      <c r="AB440" s="1"/>
      <c r="AI440" s="5"/>
      <c r="AJ440" s="5"/>
      <c r="AK440" s="5"/>
      <c r="AL440" s="5"/>
      <c r="AM440" s="5"/>
      <c r="AN440" s="5"/>
      <c r="AO440" s="5"/>
      <c r="AP440" s="5"/>
      <c r="AQ440" s="5"/>
      <c r="AR440" s="5"/>
      <c r="AY440" s="1" t="s">
        <v>58</v>
      </c>
      <c r="AZ440" s="2">
        <v>38429</v>
      </c>
      <c r="BB440" s="2">
        <v>38960</v>
      </c>
      <c r="BD440" s="1" t="s">
        <v>176</v>
      </c>
      <c r="BE440" s="1" t="s">
        <v>268</v>
      </c>
      <c r="BF440" s="1" t="s">
        <v>76</v>
      </c>
      <c r="BI440" s="1" t="s">
        <v>143</v>
      </c>
      <c r="BJ440" s="1" t="s">
        <v>62</v>
      </c>
      <c r="BK440" s="1" t="s">
        <v>984</v>
      </c>
      <c r="BL440" s="1">
        <v>90</v>
      </c>
      <c r="BM440" s="1">
        <v>90</v>
      </c>
      <c r="BN440" s="1" t="s">
        <v>64</v>
      </c>
      <c r="BO440" s="1" t="s">
        <v>94</v>
      </c>
      <c r="BP440" s="1" t="s">
        <v>65</v>
      </c>
      <c r="BQ440" s="2">
        <v>38717</v>
      </c>
      <c r="BR440" s="1">
        <v>0</v>
      </c>
      <c r="BS440" s="1">
        <v>0</v>
      </c>
      <c r="BT440" s="1">
        <v>0</v>
      </c>
      <c r="BU440" s="1">
        <v>0</v>
      </c>
    </row>
    <row r="441" spans="4:73" hidden="1" x14ac:dyDescent="0.25">
      <c r="D441" s="4"/>
      <c r="E441" s="5">
        <f t="shared" si="63"/>
        <v>0</v>
      </c>
      <c r="F441" s="5">
        <f t="shared" si="64"/>
        <v>0</v>
      </c>
      <c r="G441" s="5" t="str">
        <f t="shared" si="65"/>
        <v>Withdrawn</v>
      </c>
      <c r="H441" s="6" t="str">
        <f t="shared" si="66"/>
        <v>Not Started</v>
      </c>
      <c r="I441" s="1" t="s">
        <v>985</v>
      </c>
      <c r="O441" s="1" t="str">
        <f t="shared" si="67"/>
        <v>NRIS</v>
      </c>
      <c r="Q441" s="1">
        <f t="shared" si="68"/>
        <v>40</v>
      </c>
      <c r="S441" s="1" t="str">
        <f t="shared" si="69"/>
        <v>Wind</v>
      </c>
      <c r="T441" s="1" t="str">
        <f t="shared" si="70"/>
        <v>McLeod County</v>
      </c>
      <c r="U441" s="1" t="str">
        <f t="shared" si="71"/>
        <v>MN</v>
      </c>
      <c r="AA441" s="1"/>
      <c r="AB441" s="1"/>
      <c r="AI441" s="5"/>
      <c r="AJ441" s="5"/>
      <c r="AK441" s="5"/>
      <c r="AL441" s="5"/>
      <c r="AM441" s="5"/>
      <c r="AN441" s="5"/>
      <c r="AO441" s="5"/>
      <c r="AP441" s="5"/>
      <c r="AQ441" s="5"/>
      <c r="AR441" s="5"/>
      <c r="AY441" s="1" t="s">
        <v>73</v>
      </c>
      <c r="AZ441" s="2">
        <v>39615</v>
      </c>
      <c r="BA441" s="2">
        <v>39744</v>
      </c>
      <c r="BB441" s="2">
        <v>39744</v>
      </c>
      <c r="BD441" s="1" t="s">
        <v>153</v>
      </c>
      <c r="BE441" s="1" t="s">
        <v>440</v>
      </c>
      <c r="BF441" s="1" t="s">
        <v>93</v>
      </c>
      <c r="BI441" s="1" t="s">
        <v>536</v>
      </c>
      <c r="BJ441" s="1" t="s">
        <v>126</v>
      </c>
      <c r="BK441" s="1" t="s">
        <v>986</v>
      </c>
      <c r="BL441" s="1">
        <v>40</v>
      </c>
      <c r="BM441" s="1">
        <v>40</v>
      </c>
      <c r="BN441" s="1" t="s">
        <v>97</v>
      </c>
      <c r="BO441" s="1" t="s">
        <v>98</v>
      </c>
      <c r="BP441" s="1" t="s">
        <v>84</v>
      </c>
      <c r="BQ441" s="2">
        <v>40908</v>
      </c>
      <c r="BR441" s="1">
        <v>0</v>
      </c>
      <c r="BS441" s="1">
        <v>0</v>
      </c>
      <c r="BT441" s="1">
        <v>0</v>
      </c>
      <c r="BU441" s="1">
        <v>0</v>
      </c>
    </row>
    <row r="442" spans="4:73" hidden="1" x14ac:dyDescent="0.25">
      <c r="D442" s="4"/>
      <c r="E442" s="5">
        <f t="shared" si="63"/>
        <v>0</v>
      </c>
      <c r="F442" s="5">
        <f t="shared" si="64"/>
        <v>0</v>
      </c>
      <c r="G442" s="5" t="str">
        <f t="shared" si="65"/>
        <v>Withdrawn</v>
      </c>
      <c r="H442" s="6" t="str">
        <f t="shared" si="66"/>
        <v>Not Started</v>
      </c>
      <c r="I442" s="1" t="s">
        <v>987</v>
      </c>
      <c r="O442" s="1" t="str">
        <f t="shared" si="67"/>
        <v>NRIS</v>
      </c>
      <c r="Q442" s="1">
        <f t="shared" si="68"/>
        <v>39</v>
      </c>
      <c r="S442" s="1" t="str">
        <f t="shared" si="69"/>
        <v>Wind</v>
      </c>
      <c r="T442" s="1" t="str">
        <f t="shared" si="70"/>
        <v>Sibley County</v>
      </c>
      <c r="U442" s="1" t="str">
        <f t="shared" si="71"/>
        <v>MN</v>
      </c>
      <c r="AA442" s="1"/>
      <c r="AB442" s="1"/>
      <c r="AI442" s="5"/>
      <c r="AJ442" s="5"/>
      <c r="AK442" s="5"/>
      <c r="AL442" s="5"/>
      <c r="AM442" s="5"/>
      <c r="AN442" s="5"/>
      <c r="AO442" s="5"/>
      <c r="AP442" s="5"/>
      <c r="AQ442" s="5"/>
      <c r="AR442" s="5"/>
      <c r="AY442" s="1" t="s">
        <v>73</v>
      </c>
      <c r="AZ442" s="2">
        <v>39615</v>
      </c>
      <c r="BA442" s="2">
        <v>39751</v>
      </c>
      <c r="BB442" s="2">
        <v>39751</v>
      </c>
      <c r="BD442" s="1" t="s">
        <v>91</v>
      </c>
      <c r="BE442" s="1" t="s">
        <v>405</v>
      </c>
      <c r="BF442" s="1" t="s">
        <v>93</v>
      </c>
      <c r="BI442" s="1" t="s">
        <v>536</v>
      </c>
      <c r="BJ442" s="1" t="s">
        <v>126</v>
      </c>
      <c r="BK442" s="1" t="s">
        <v>988</v>
      </c>
      <c r="BL442" s="1">
        <v>39</v>
      </c>
      <c r="BM442" s="1">
        <v>39</v>
      </c>
      <c r="BN442" s="1" t="s">
        <v>97</v>
      </c>
      <c r="BO442" s="1" t="s">
        <v>98</v>
      </c>
      <c r="BP442" s="1" t="s">
        <v>84</v>
      </c>
      <c r="BQ442" s="2">
        <v>40695</v>
      </c>
      <c r="BR442" s="1">
        <v>0</v>
      </c>
      <c r="BS442" s="1">
        <v>0</v>
      </c>
      <c r="BT442" s="1">
        <v>0</v>
      </c>
      <c r="BU442" s="1">
        <v>0</v>
      </c>
    </row>
    <row r="443" spans="4:73" hidden="1" x14ac:dyDescent="0.25">
      <c r="D443" s="4"/>
      <c r="E443" s="5">
        <f t="shared" si="63"/>
        <v>0</v>
      </c>
      <c r="F443" s="5">
        <f t="shared" si="64"/>
        <v>0</v>
      </c>
      <c r="G443" s="5" t="str">
        <f t="shared" si="65"/>
        <v>Done</v>
      </c>
      <c r="H443" s="6" t="str">
        <f t="shared" si="66"/>
        <v>Withdrawn</v>
      </c>
      <c r="I443" s="1" t="s">
        <v>989</v>
      </c>
      <c r="O443" s="1" t="str">
        <f t="shared" si="67"/>
        <v>NRIS</v>
      </c>
      <c r="Q443" s="1">
        <f t="shared" si="68"/>
        <v>100</v>
      </c>
      <c r="S443" s="1" t="str">
        <f t="shared" si="69"/>
        <v>Wind</v>
      </c>
      <c r="T443" s="1" t="str">
        <f t="shared" si="70"/>
        <v>Oceana County</v>
      </c>
      <c r="U443" s="1" t="str">
        <f t="shared" si="71"/>
        <v>MI</v>
      </c>
      <c r="AA443" s="1"/>
      <c r="AB443" s="1"/>
      <c r="AI443" s="5"/>
      <c r="AJ443" s="5"/>
      <c r="AK443" s="5"/>
      <c r="AL443" s="5"/>
      <c r="AM443" s="5"/>
      <c r="AN443" s="5"/>
      <c r="AO443" s="5"/>
      <c r="AP443" s="5"/>
      <c r="AQ443" s="5"/>
      <c r="AR443" s="5"/>
      <c r="AY443" s="1" t="s">
        <v>58</v>
      </c>
      <c r="AZ443" s="2">
        <v>38457</v>
      </c>
      <c r="BB443" s="2">
        <v>40175</v>
      </c>
      <c r="BC443" s="2">
        <v>40787</v>
      </c>
      <c r="BD443" s="1" t="s">
        <v>139</v>
      </c>
      <c r="BE443" s="1" t="s">
        <v>140</v>
      </c>
      <c r="BF443" s="1" t="s">
        <v>130</v>
      </c>
      <c r="BI443" s="1" t="s">
        <v>536</v>
      </c>
      <c r="BJ443" s="1" t="s">
        <v>126</v>
      </c>
      <c r="BK443" s="1" t="s">
        <v>990</v>
      </c>
      <c r="BL443" s="1">
        <v>100</v>
      </c>
      <c r="BM443" s="1">
        <v>100</v>
      </c>
      <c r="BN443" s="1" t="s">
        <v>97</v>
      </c>
      <c r="BO443" s="1" t="s">
        <v>98</v>
      </c>
      <c r="BP443" s="1" t="s">
        <v>73</v>
      </c>
      <c r="BQ443" s="2">
        <v>39020</v>
      </c>
      <c r="BR443" s="1">
        <v>0</v>
      </c>
      <c r="BS443" s="1">
        <v>0</v>
      </c>
      <c r="BT443" s="1">
        <v>0</v>
      </c>
      <c r="BU443" s="1">
        <v>0</v>
      </c>
    </row>
    <row r="444" spans="4:73" hidden="1" x14ac:dyDescent="0.25">
      <c r="D444" s="4"/>
      <c r="E444" s="5">
        <f t="shared" si="63"/>
        <v>0</v>
      </c>
      <c r="F444" s="5">
        <f t="shared" si="64"/>
        <v>0</v>
      </c>
      <c r="G444" s="5" t="str">
        <f t="shared" si="65"/>
        <v>Done</v>
      </c>
      <c r="H444" s="6" t="str">
        <f t="shared" si="66"/>
        <v>In Service</v>
      </c>
      <c r="I444" s="1" t="s">
        <v>991</v>
      </c>
      <c r="O444" s="1" t="str">
        <f t="shared" si="67"/>
        <v>ERIS</v>
      </c>
      <c r="Q444" s="1">
        <f t="shared" si="68"/>
        <v>150</v>
      </c>
      <c r="S444" s="1" t="str">
        <f t="shared" si="69"/>
        <v>Wind</v>
      </c>
      <c r="T444" s="1" t="str">
        <f t="shared" si="70"/>
        <v>Jackson County</v>
      </c>
      <c r="U444" s="1" t="str">
        <f t="shared" si="71"/>
        <v>MN</v>
      </c>
      <c r="AA444" s="1"/>
      <c r="AB444" s="1"/>
      <c r="AI444" s="5"/>
      <c r="AJ444" s="5"/>
      <c r="AK444" s="5"/>
      <c r="AL444" s="5"/>
      <c r="AM444" s="5"/>
      <c r="AN444" s="5"/>
      <c r="AO444" s="5"/>
      <c r="AP444" s="5"/>
      <c r="AQ444" s="5"/>
      <c r="AR444" s="5"/>
      <c r="AY444" s="1" t="s">
        <v>58</v>
      </c>
      <c r="AZ444" s="2">
        <v>38462</v>
      </c>
      <c r="BB444" s="2">
        <v>39953</v>
      </c>
      <c r="BC444" s="2">
        <v>40858</v>
      </c>
      <c r="BD444" s="1" t="s">
        <v>91</v>
      </c>
      <c r="BE444" s="1" t="s">
        <v>259</v>
      </c>
      <c r="BF444" s="1" t="s">
        <v>93</v>
      </c>
      <c r="BI444" s="1" t="s">
        <v>77</v>
      </c>
      <c r="BJ444" s="1" t="s">
        <v>62</v>
      </c>
      <c r="BK444" s="1" t="s">
        <v>992</v>
      </c>
      <c r="BL444" s="1">
        <v>150</v>
      </c>
      <c r="BM444" s="1">
        <v>150</v>
      </c>
      <c r="BN444" s="1" t="s">
        <v>97</v>
      </c>
      <c r="BO444" s="1" t="s">
        <v>98</v>
      </c>
      <c r="BP444" s="1" t="s">
        <v>65</v>
      </c>
      <c r="BQ444" s="2">
        <v>39082</v>
      </c>
      <c r="BR444" s="1">
        <v>0</v>
      </c>
      <c r="BS444" s="1">
        <v>0</v>
      </c>
      <c r="BT444" s="1">
        <v>0</v>
      </c>
      <c r="BU444" s="1">
        <v>0</v>
      </c>
    </row>
    <row r="445" spans="4:73" hidden="1" x14ac:dyDescent="0.25">
      <c r="D445" s="4"/>
      <c r="E445" s="5">
        <f t="shared" si="63"/>
        <v>0</v>
      </c>
      <c r="F445" s="5">
        <f t="shared" si="64"/>
        <v>0</v>
      </c>
      <c r="G445" s="5" t="str">
        <f t="shared" si="65"/>
        <v>Done</v>
      </c>
      <c r="H445" s="6" t="str">
        <f t="shared" si="66"/>
        <v>In Service</v>
      </c>
      <c r="I445" s="1" t="s">
        <v>993</v>
      </c>
      <c r="O445" s="1" t="str">
        <f t="shared" si="67"/>
        <v>NRIS</v>
      </c>
      <c r="Q445" s="1">
        <f t="shared" si="68"/>
        <v>100</v>
      </c>
      <c r="S445" s="1" t="str">
        <f t="shared" si="69"/>
        <v>Wind</v>
      </c>
      <c r="T445" s="1" t="str">
        <f t="shared" si="70"/>
        <v>Tazewell County</v>
      </c>
      <c r="U445" s="1" t="str">
        <f t="shared" si="71"/>
        <v>IL</v>
      </c>
      <c r="AA445" s="1"/>
      <c r="AB445" s="1"/>
      <c r="AI445" s="5"/>
      <c r="AJ445" s="5"/>
      <c r="AK445" s="5"/>
      <c r="AL445" s="5"/>
      <c r="AM445" s="5"/>
      <c r="AN445" s="5"/>
      <c r="AO445" s="5"/>
      <c r="AP445" s="5"/>
      <c r="AQ445" s="5"/>
      <c r="AR445" s="5"/>
      <c r="AY445" s="1" t="s">
        <v>58</v>
      </c>
      <c r="AZ445" s="2">
        <v>38463</v>
      </c>
      <c r="BB445" s="2">
        <v>39300</v>
      </c>
      <c r="BD445" s="1" t="s">
        <v>122</v>
      </c>
      <c r="BE445" s="1" t="s">
        <v>994</v>
      </c>
      <c r="BF445" s="1" t="s">
        <v>124</v>
      </c>
      <c r="BI445" s="1" t="s">
        <v>77</v>
      </c>
      <c r="BJ445" s="1" t="s">
        <v>126</v>
      </c>
      <c r="BK445" s="1" t="s">
        <v>995</v>
      </c>
      <c r="BL445" s="1">
        <v>100</v>
      </c>
      <c r="BM445" s="1">
        <v>100</v>
      </c>
      <c r="BN445" s="1" t="s">
        <v>97</v>
      </c>
      <c r="BO445" s="1" t="s">
        <v>98</v>
      </c>
      <c r="BP445" s="1" t="s">
        <v>65</v>
      </c>
      <c r="BQ445" s="2">
        <v>39356</v>
      </c>
      <c r="BR445" s="1">
        <v>0</v>
      </c>
      <c r="BS445" s="1">
        <v>0</v>
      </c>
      <c r="BT445" s="1">
        <v>0</v>
      </c>
      <c r="BU445" s="1">
        <v>0</v>
      </c>
    </row>
    <row r="446" spans="4:73" hidden="1" x14ac:dyDescent="0.25">
      <c r="D446" s="4"/>
      <c r="E446" s="5">
        <f t="shared" si="63"/>
        <v>0</v>
      </c>
      <c r="F446" s="5">
        <f t="shared" si="64"/>
        <v>0</v>
      </c>
      <c r="G446" s="5" t="str">
        <f t="shared" si="65"/>
        <v>Withdrawn</v>
      </c>
      <c r="H446" s="6" t="str">
        <f t="shared" si="66"/>
        <v>Not Started</v>
      </c>
      <c r="I446" s="1" t="s">
        <v>996</v>
      </c>
      <c r="O446" s="1" t="str">
        <f t="shared" si="67"/>
        <v>NRIS</v>
      </c>
      <c r="Q446" s="1">
        <f t="shared" si="68"/>
        <v>70</v>
      </c>
      <c r="S446" s="1" t="str">
        <f t="shared" si="69"/>
        <v>Wind</v>
      </c>
      <c r="T446" s="1" t="str">
        <f t="shared" si="70"/>
        <v>Rice County</v>
      </c>
      <c r="U446" s="1" t="str">
        <f t="shared" si="71"/>
        <v>MN</v>
      </c>
      <c r="AA446" s="1"/>
      <c r="AB446" s="1"/>
      <c r="AI446" s="5"/>
      <c r="AJ446" s="5"/>
      <c r="AK446" s="5"/>
      <c r="AL446" s="5"/>
      <c r="AM446" s="5"/>
      <c r="AN446" s="5"/>
      <c r="AO446" s="5"/>
      <c r="AP446" s="5"/>
      <c r="AQ446" s="5"/>
      <c r="AR446" s="5"/>
      <c r="AY446" s="1" t="s">
        <v>73</v>
      </c>
      <c r="AZ446" s="2">
        <v>39616</v>
      </c>
      <c r="BA446" s="2">
        <v>39751</v>
      </c>
      <c r="BB446" s="2">
        <v>39751</v>
      </c>
      <c r="BD446" s="1" t="s">
        <v>87</v>
      </c>
      <c r="BE446" s="1" t="s">
        <v>361</v>
      </c>
      <c r="BF446" s="1" t="s">
        <v>93</v>
      </c>
      <c r="BI446" s="1" t="s">
        <v>536</v>
      </c>
      <c r="BJ446" s="1" t="s">
        <v>126</v>
      </c>
      <c r="BK446" s="1" t="s">
        <v>997</v>
      </c>
      <c r="BL446" s="1">
        <v>70</v>
      </c>
      <c r="BM446" s="1">
        <v>70</v>
      </c>
      <c r="BN446" s="1" t="s">
        <v>97</v>
      </c>
      <c r="BO446" s="1" t="s">
        <v>98</v>
      </c>
      <c r="BP446" s="1" t="s">
        <v>84</v>
      </c>
      <c r="BQ446" s="2">
        <v>40422</v>
      </c>
      <c r="BR446" s="1">
        <v>0</v>
      </c>
      <c r="BS446" s="1">
        <v>0</v>
      </c>
      <c r="BT446" s="1">
        <v>0</v>
      </c>
      <c r="BU446" s="1">
        <v>0</v>
      </c>
    </row>
    <row r="447" spans="4:73" hidden="1" x14ac:dyDescent="0.25">
      <c r="D447" s="4"/>
      <c r="E447" s="5">
        <f t="shared" si="63"/>
        <v>0</v>
      </c>
      <c r="F447" s="5">
        <f t="shared" si="64"/>
        <v>0</v>
      </c>
      <c r="G447" s="5" t="str">
        <f t="shared" si="65"/>
        <v>Withdrawn</v>
      </c>
      <c r="H447" s="6" t="str">
        <f t="shared" si="66"/>
        <v>Not Started</v>
      </c>
      <c r="I447" s="1" t="s">
        <v>998</v>
      </c>
      <c r="O447" s="1" t="str">
        <f t="shared" si="67"/>
        <v>NRIS</v>
      </c>
      <c r="Q447" s="1">
        <f t="shared" si="68"/>
        <v>137</v>
      </c>
      <c r="S447" s="1" t="str">
        <f t="shared" si="69"/>
        <v>Wind</v>
      </c>
      <c r="T447" s="1" t="str">
        <f t="shared" si="70"/>
        <v>Putnam County</v>
      </c>
      <c r="U447" s="1" t="str">
        <f t="shared" si="71"/>
        <v>IL</v>
      </c>
      <c r="AA447" s="1"/>
      <c r="AB447" s="1"/>
      <c r="AI447" s="5"/>
      <c r="AJ447" s="5"/>
      <c r="AK447" s="5"/>
      <c r="AL447" s="5"/>
      <c r="AM447" s="5"/>
      <c r="AN447" s="5"/>
      <c r="AO447" s="5"/>
      <c r="AP447" s="5"/>
      <c r="AQ447" s="5"/>
      <c r="AR447" s="5"/>
      <c r="AY447" s="1" t="s">
        <v>73</v>
      </c>
      <c r="AZ447" s="2">
        <v>39402</v>
      </c>
      <c r="BA447" s="2">
        <v>39752</v>
      </c>
      <c r="BB447" s="2">
        <v>39752</v>
      </c>
      <c r="BD447" s="1" t="s">
        <v>122</v>
      </c>
      <c r="BE447" s="1" t="s">
        <v>224</v>
      </c>
      <c r="BF447" s="1" t="s">
        <v>124</v>
      </c>
      <c r="BI447" s="1" t="s">
        <v>536</v>
      </c>
      <c r="BJ447" s="1" t="s">
        <v>126</v>
      </c>
      <c r="BK447" s="1" t="s">
        <v>999</v>
      </c>
      <c r="BL447" s="1">
        <v>137</v>
      </c>
      <c r="BM447" s="1">
        <v>137</v>
      </c>
      <c r="BN447" s="1" t="s">
        <v>97</v>
      </c>
      <c r="BO447" s="1" t="s">
        <v>98</v>
      </c>
      <c r="BP447" s="1" t="s">
        <v>84</v>
      </c>
      <c r="BQ447" s="2">
        <v>41243</v>
      </c>
      <c r="BR447" s="1">
        <v>0</v>
      </c>
      <c r="BS447" s="1">
        <v>0</v>
      </c>
      <c r="BT447" s="1">
        <v>0</v>
      </c>
      <c r="BU447" s="1">
        <v>0</v>
      </c>
    </row>
    <row r="448" spans="4:73" hidden="1" x14ac:dyDescent="0.25">
      <c r="D448" s="4"/>
      <c r="E448" s="5">
        <f t="shared" si="63"/>
        <v>0</v>
      </c>
      <c r="F448" s="5" t="str">
        <f t="shared" si="64"/>
        <v>GS4</v>
      </c>
      <c r="G448" s="5" t="str">
        <f t="shared" si="65"/>
        <v>Done</v>
      </c>
      <c r="H448" s="6" t="str">
        <f t="shared" si="66"/>
        <v>In Service</v>
      </c>
      <c r="I448" s="1" t="s">
        <v>1000</v>
      </c>
      <c r="O448" s="1" t="str">
        <f t="shared" si="67"/>
        <v>ERIS</v>
      </c>
      <c r="Q448" s="1">
        <f t="shared" si="68"/>
        <v>8</v>
      </c>
      <c r="S448" s="1" t="str">
        <f t="shared" si="69"/>
        <v>Wind</v>
      </c>
      <c r="T448" s="1" t="str">
        <f t="shared" si="70"/>
        <v>Jackson County</v>
      </c>
      <c r="U448" s="1" t="str">
        <f t="shared" si="71"/>
        <v>MN</v>
      </c>
      <c r="AA448" s="1"/>
      <c r="AB448" s="1"/>
      <c r="AI448" s="5"/>
      <c r="AJ448" s="5"/>
      <c r="AK448" s="5"/>
      <c r="AL448" s="5"/>
      <c r="AM448" s="5"/>
      <c r="AN448" s="5"/>
      <c r="AO448" s="5"/>
      <c r="AP448" s="5"/>
      <c r="AQ448" s="5"/>
      <c r="AR448" s="5"/>
      <c r="AY448" s="1" t="s">
        <v>58</v>
      </c>
      <c r="AZ448" s="2">
        <v>38474</v>
      </c>
      <c r="BB448" s="2">
        <v>38987</v>
      </c>
      <c r="BD448" s="1" t="s">
        <v>87</v>
      </c>
      <c r="BE448" s="1" t="s">
        <v>259</v>
      </c>
      <c r="BF448" s="1" t="s">
        <v>93</v>
      </c>
      <c r="BH448" s="1" t="s">
        <v>1001</v>
      </c>
      <c r="BI448" s="1" t="s">
        <v>77</v>
      </c>
      <c r="BJ448" s="1" t="s">
        <v>62</v>
      </c>
      <c r="BK448" s="1" t="s">
        <v>1002</v>
      </c>
      <c r="BL448" s="1">
        <v>8</v>
      </c>
      <c r="BM448" s="1">
        <v>8</v>
      </c>
      <c r="BN448" s="1" t="s">
        <v>97</v>
      </c>
      <c r="BO448" s="1" t="s">
        <v>98</v>
      </c>
      <c r="BP448" s="1" t="s">
        <v>65</v>
      </c>
      <c r="BQ448" s="2">
        <v>39356</v>
      </c>
      <c r="BR448" s="1">
        <v>0</v>
      </c>
      <c r="BS448" s="1">
        <v>0</v>
      </c>
      <c r="BT448" s="1">
        <v>0</v>
      </c>
      <c r="BU448" s="1">
        <v>0</v>
      </c>
    </row>
    <row r="449" spans="4:73" hidden="1" x14ac:dyDescent="0.25">
      <c r="D449" s="4"/>
      <c r="E449" s="5">
        <f t="shared" si="63"/>
        <v>0</v>
      </c>
      <c r="F449" s="5">
        <f t="shared" si="64"/>
        <v>0</v>
      </c>
      <c r="G449" s="5" t="str">
        <f t="shared" si="65"/>
        <v>Withdrawn</v>
      </c>
      <c r="H449" s="6" t="str">
        <f t="shared" si="66"/>
        <v>Not Started</v>
      </c>
      <c r="I449" s="1" t="s">
        <v>1003</v>
      </c>
      <c r="O449" s="1" t="str">
        <f t="shared" si="67"/>
        <v>NRIS</v>
      </c>
      <c r="Q449" s="1">
        <f t="shared" si="68"/>
        <v>150</v>
      </c>
      <c r="S449" s="1" t="str">
        <f t="shared" si="69"/>
        <v>Wind</v>
      </c>
      <c r="T449" s="1" t="str">
        <f t="shared" si="70"/>
        <v>Montgomery County</v>
      </c>
      <c r="U449" s="1" t="str">
        <f t="shared" si="71"/>
        <v>IL</v>
      </c>
      <c r="AA449" s="1"/>
      <c r="AB449" s="1"/>
      <c r="AI449" s="5"/>
      <c r="AJ449" s="5"/>
      <c r="AK449" s="5"/>
      <c r="AL449" s="5"/>
      <c r="AM449" s="5"/>
      <c r="AN449" s="5"/>
      <c r="AO449" s="5"/>
      <c r="AP449" s="5"/>
      <c r="AQ449" s="5"/>
      <c r="AR449" s="5"/>
      <c r="AY449" s="1" t="s">
        <v>73</v>
      </c>
      <c r="AZ449" s="2">
        <v>39402</v>
      </c>
      <c r="BA449" s="2">
        <v>39752</v>
      </c>
      <c r="BB449" s="2">
        <v>39752</v>
      </c>
      <c r="BD449" s="1" t="s">
        <v>122</v>
      </c>
      <c r="BE449" s="1" t="s">
        <v>763</v>
      </c>
      <c r="BF449" s="1" t="s">
        <v>124</v>
      </c>
      <c r="BI449" s="1" t="s">
        <v>536</v>
      </c>
      <c r="BJ449" s="1" t="s">
        <v>126</v>
      </c>
      <c r="BK449" s="1" t="s">
        <v>1004</v>
      </c>
      <c r="BL449" s="1">
        <v>150</v>
      </c>
      <c r="BM449" s="1">
        <v>150</v>
      </c>
      <c r="BN449" s="1" t="s">
        <v>97</v>
      </c>
      <c r="BO449" s="1" t="s">
        <v>98</v>
      </c>
      <c r="BP449" s="1" t="s">
        <v>84</v>
      </c>
      <c r="BQ449" s="2">
        <v>40831</v>
      </c>
      <c r="BR449" s="1">
        <v>0</v>
      </c>
      <c r="BS449" s="1">
        <v>0</v>
      </c>
      <c r="BT449" s="1">
        <v>0</v>
      </c>
      <c r="BU449" s="1">
        <v>0</v>
      </c>
    </row>
    <row r="450" spans="4:73" hidden="1" x14ac:dyDescent="0.25">
      <c r="D450" s="4"/>
      <c r="E450" s="5">
        <f t="shared" si="63"/>
        <v>0</v>
      </c>
      <c r="F450" s="5" t="str">
        <f t="shared" si="64"/>
        <v>GS20</v>
      </c>
      <c r="G450" s="5" t="str">
        <f t="shared" si="65"/>
        <v>Withdrawn</v>
      </c>
      <c r="H450" s="6" t="str">
        <f t="shared" si="66"/>
        <v>Not Started</v>
      </c>
      <c r="I450" s="1" t="s">
        <v>1005</v>
      </c>
      <c r="O450" s="1" t="str">
        <f t="shared" si="67"/>
        <v>NRIS</v>
      </c>
      <c r="Q450" s="1">
        <f t="shared" si="68"/>
        <v>56</v>
      </c>
      <c r="S450" s="1" t="str">
        <f t="shared" si="69"/>
        <v>Wind</v>
      </c>
      <c r="T450" s="1" t="str">
        <f t="shared" si="70"/>
        <v>Swift County</v>
      </c>
      <c r="U450" s="1" t="str">
        <f t="shared" si="71"/>
        <v>MN</v>
      </c>
      <c r="AA450" s="1"/>
      <c r="AB450" s="1"/>
      <c r="AI450" s="5"/>
      <c r="AJ450" s="5"/>
      <c r="AK450" s="5"/>
      <c r="AL450" s="5"/>
      <c r="AM450" s="5"/>
      <c r="AN450" s="5"/>
      <c r="AO450" s="5"/>
      <c r="AP450" s="5"/>
      <c r="AQ450" s="5"/>
      <c r="AR450" s="5"/>
      <c r="AY450" s="1" t="s">
        <v>73</v>
      </c>
      <c r="AZ450" s="2">
        <v>39427</v>
      </c>
      <c r="BA450" s="2">
        <v>39752</v>
      </c>
      <c r="BB450" s="2">
        <v>39752</v>
      </c>
      <c r="BD450" s="1" t="s">
        <v>153</v>
      </c>
      <c r="BE450" s="1" t="s">
        <v>154</v>
      </c>
      <c r="BF450" s="1" t="s">
        <v>93</v>
      </c>
      <c r="BH450" s="1" t="s">
        <v>1006</v>
      </c>
      <c r="BI450" s="1" t="s">
        <v>536</v>
      </c>
      <c r="BJ450" s="1" t="s">
        <v>126</v>
      </c>
      <c r="BK450" s="1" t="s">
        <v>1007</v>
      </c>
      <c r="BL450" s="1">
        <v>56</v>
      </c>
      <c r="BM450" s="1">
        <v>56</v>
      </c>
      <c r="BN450" s="1" t="s">
        <v>97</v>
      </c>
      <c r="BO450" s="1" t="s">
        <v>98</v>
      </c>
      <c r="BP450" s="1" t="s">
        <v>84</v>
      </c>
      <c r="BQ450" s="2">
        <v>40909</v>
      </c>
      <c r="BR450" s="1">
        <v>0</v>
      </c>
      <c r="BS450" s="1">
        <v>0</v>
      </c>
      <c r="BT450" s="1">
        <v>0</v>
      </c>
      <c r="BU450" s="1">
        <v>0</v>
      </c>
    </row>
    <row r="451" spans="4:73" hidden="1" x14ac:dyDescent="0.25">
      <c r="D451" s="4"/>
      <c r="E451" s="5">
        <f t="shared" si="63"/>
        <v>0</v>
      </c>
      <c r="F451" s="5">
        <f t="shared" si="64"/>
        <v>0</v>
      </c>
      <c r="G451" s="5" t="str">
        <f t="shared" si="65"/>
        <v>Done</v>
      </c>
      <c r="H451" s="6" t="str">
        <f t="shared" si="66"/>
        <v>In Service</v>
      </c>
      <c r="I451" s="1" t="s">
        <v>1008</v>
      </c>
      <c r="O451" s="1" t="str">
        <f t="shared" si="67"/>
        <v>NRIS</v>
      </c>
      <c r="Q451" s="1">
        <f t="shared" si="68"/>
        <v>30</v>
      </c>
      <c r="S451" s="1" t="str">
        <f t="shared" si="69"/>
        <v>Nuclear</v>
      </c>
      <c r="T451" s="1" t="str">
        <f t="shared" si="70"/>
        <v>Ottawa County</v>
      </c>
      <c r="U451" s="1" t="str">
        <f t="shared" si="71"/>
        <v>OH</v>
      </c>
      <c r="AA451" s="1"/>
      <c r="AB451" s="1"/>
      <c r="AI451" s="5"/>
      <c r="AJ451" s="5"/>
      <c r="AK451" s="5"/>
      <c r="AL451" s="5"/>
      <c r="AM451" s="5"/>
      <c r="AN451" s="5"/>
      <c r="AO451" s="5"/>
      <c r="AP451" s="5"/>
      <c r="AQ451" s="5"/>
      <c r="AR451" s="5"/>
      <c r="AY451" s="1" t="s">
        <v>58</v>
      </c>
      <c r="AZ451" s="2">
        <v>38499</v>
      </c>
      <c r="BB451" s="2">
        <v>38786</v>
      </c>
      <c r="BD451" s="1" t="s">
        <v>619</v>
      </c>
      <c r="BE451" s="1" t="s">
        <v>821</v>
      </c>
      <c r="BF451" s="1" t="s">
        <v>242</v>
      </c>
      <c r="BI451" s="1" t="s">
        <v>143</v>
      </c>
      <c r="BJ451" s="1" t="s">
        <v>126</v>
      </c>
      <c r="BK451" s="1" t="s">
        <v>822</v>
      </c>
      <c r="BL451" s="1">
        <v>30</v>
      </c>
      <c r="BM451" s="1">
        <v>30</v>
      </c>
      <c r="BN451" s="1" t="s">
        <v>387</v>
      </c>
      <c r="BO451" s="1" t="s">
        <v>387</v>
      </c>
      <c r="BP451" s="1" t="s">
        <v>65</v>
      </c>
      <c r="BQ451" s="2">
        <v>40513</v>
      </c>
      <c r="BR451" s="1">
        <v>0</v>
      </c>
      <c r="BS451" s="1">
        <v>0</v>
      </c>
      <c r="BT451" s="1">
        <v>0</v>
      </c>
      <c r="BU451" s="1">
        <v>0</v>
      </c>
    </row>
    <row r="452" spans="4:73" hidden="1" x14ac:dyDescent="0.25">
      <c r="D452" s="4"/>
      <c r="E452" s="5">
        <f t="shared" si="63"/>
        <v>0</v>
      </c>
      <c r="F452" s="5">
        <f t="shared" si="64"/>
        <v>0</v>
      </c>
      <c r="G452" s="5" t="str">
        <f t="shared" si="65"/>
        <v>Withdrawn</v>
      </c>
      <c r="H452" s="6" t="str">
        <f t="shared" si="66"/>
        <v>Withdrawn</v>
      </c>
      <c r="I452" s="1" t="s">
        <v>1009</v>
      </c>
      <c r="O452" s="1" t="str">
        <f t="shared" si="67"/>
        <v>NRIS</v>
      </c>
      <c r="Q452" s="1">
        <f t="shared" si="68"/>
        <v>42</v>
      </c>
      <c r="S452" s="1" t="str">
        <f t="shared" si="69"/>
        <v>Gas</v>
      </c>
      <c r="T452" s="1" t="str">
        <f t="shared" si="70"/>
        <v>Fallon County</v>
      </c>
      <c r="U452" s="1" t="str">
        <f t="shared" si="71"/>
        <v>MT</v>
      </c>
      <c r="AA452" s="1"/>
      <c r="AB452" s="1"/>
      <c r="AI452" s="5"/>
      <c r="AJ452" s="5"/>
      <c r="AK452" s="5"/>
      <c r="AL452" s="5"/>
      <c r="AM452" s="5"/>
      <c r="AN452" s="5"/>
      <c r="AO452" s="5"/>
      <c r="AP452" s="5"/>
      <c r="AQ452" s="5"/>
      <c r="AR452" s="5"/>
      <c r="AY452" s="1" t="s">
        <v>73</v>
      </c>
      <c r="AZ452" s="2">
        <v>39374</v>
      </c>
      <c r="BA452" s="2">
        <v>39755</v>
      </c>
      <c r="BB452" s="2">
        <v>39755</v>
      </c>
      <c r="BD452" s="1" t="s">
        <v>192</v>
      </c>
      <c r="BE452" s="1" t="s">
        <v>1010</v>
      </c>
      <c r="BF452" s="1" t="s">
        <v>513</v>
      </c>
      <c r="BI452" s="1" t="s">
        <v>536</v>
      </c>
      <c r="BJ452" s="1" t="s">
        <v>126</v>
      </c>
      <c r="BK452" s="1" t="s">
        <v>1011</v>
      </c>
      <c r="BL452" s="1">
        <v>42</v>
      </c>
      <c r="BM452" s="1">
        <v>42</v>
      </c>
      <c r="BN452" s="1" t="s">
        <v>64</v>
      </c>
      <c r="BP452" s="1" t="s">
        <v>73</v>
      </c>
      <c r="BQ452" s="2">
        <v>39813</v>
      </c>
      <c r="BR452" s="1">
        <v>0</v>
      </c>
      <c r="BS452" s="1">
        <v>0</v>
      </c>
      <c r="BT452" s="1">
        <v>0</v>
      </c>
      <c r="BU452" s="1">
        <v>0</v>
      </c>
    </row>
    <row r="453" spans="4:73" hidden="1" x14ac:dyDescent="0.25">
      <c r="D453" s="4"/>
      <c r="E453" s="5">
        <f t="shared" ref="E453:E516" si="72">BG453</f>
        <v>0</v>
      </c>
      <c r="F453" s="5">
        <f t="shared" ref="F453:F516" si="73">BH453</f>
        <v>0</v>
      </c>
      <c r="G453" s="5" t="str">
        <f t="shared" ref="G453:G516" si="74">AY453</f>
        <v>Withdrawn</v>
      </c>
      <c r="H453" s="6" t="str">
        <f t="shared" ref="H453:H516" si="75">BP453</f>
        <v>Not Started</v>
      </c>
      <c r="I453" s="1" t="s">
        <v>1012</v>
      </c>
      <c r="O453" s="1" t="str">
        <f t="shared" ref="O453:O516" si="76">BJ453</f>
        <v>NRIS</v>
      </c>
      <c r="Q453" s="1">
        <f t="shared" ref="Q453:Q516" si="77">BM453</f>
        <v>101</v>
      </c>
      <c r="S453" s="1" t="str">
        <f t="shared" ref="S453:S516" si="78">BN453</f>
        <v>Wind</v>
      </c>
      <c r="T453" s="1" t="str">
        <f t="shared" ref="T453:T516" si="79">BE453</f>
        <v>Trumbull County</v>
      </c>
      <c r="U453" s="1" t="str">
        <f t="shared" ref="U453:U516" si="80">BF453</f>
        <v>OH</v>
      </c>
      <c r="AA453" s="1"/>
      <c r="AB453" s="1"/>
      <c r="AI453" s="5"/>
      <c r="AJ453" s="5"/>
      <c r="AK453" s="5"/>
      <c r="AL453" s="5"/>
      <c r="AM453" s="5"/>
      <c r="AN453" s="5"/>
      <c r="AO453" s="5"/>
      <c r="AP453" s="5"/>
      <c r="AQ453" s="5"/>
      <c r="AR453" s="5"/>
      <c r="AY453" s="1" t="s">
        <v>73</v>
      </c>
      <c r="AZ453" s="2">
        <v>39653</v>
      </c>
      <c r="BA453" s="2">
        <v>39759</v>
      </c>
      <c r="BB453" s="2">
        <v>39759</v>
      </c>
      <c r="BD453" s="1" t="s">
        <v>236</v>
      </c>
      <c r="BE453" s="1" t="s">
        <v>1013</v>
      </c>
      <c r="BF453" s="1" t="s">
        <v>242</v>
      </c>
      <c r="BI453" s="1" t="s">
        <v>536</v>
      </c>
      <c r="BJ453" s="1" t="s">
        <v>126</v>
      </c>
      <c r="BK453" s="1" t="s">
        <v>1014</v>
      </c>
      <c r="BL453" s="1">
        <v>101</v>
      </c>
      <c r="BM453" s="1">
        <v>101</v>
      </c>
      <c r="BN453" s="1" t="s">
        <v>97</v>
      </c>
      <c r="BO453" s="1" t="s">
        <v>98</v>
      </c>
      <c r="BP453" s="1" t="s">
        <v>84</v>
      </c>
      <c r="BQ453" s="2">
        <v>40725</v>
      </c>
      <c r="BR453" s="1">
        <v>0</v>
      </c>
      <c r="BS453" s="1">
        <v>0</v>
      </c>
      <c r="BT453" s="1">
        <v>0</v>
      </c>
      <c r="BU453" s="1">
        <v>0</v>
      </c>
    </row>
    <row r="454" spans="4:73" hidden="1" x14ac:dyDescent="0.25">
      <c r="D454" s="4"/>
      <c r="E454" s="5">
        <f t="shared" si="72"/>
        <v>0</v>
      </c>
      <c r="F454" s="5">
        <f t="shared" si="73"/>
        <v>0</v>
      </c>
      <c r="G454" s="5" t="str">
        <f t="shared" si="74"/>
        <v>Withdrawn</v>
      </c>
      <c r="H454" s="6" t="str">
        <f t="shared" si="75"/>
        <v>Withdrawn</v>
      </c>
      <c r="I454" s="1" t="s">
        <v>1015</v>
      </c>
      <c r="O454" s="1" t="str">
        <f t="shared" si="76"/>
        <v>NRIS</v>
      </c>
      <c r="Q454" s="1">
        <f t="shared" si="77"/>
        <v>130</v>
      </c>
      <c r="S454" s="1" t="str">
        <f t="shared" si="78"/>
        <v>Wind</v>
      </c>
      <c r="T454" s="1" t="str">
        <f t="shared" si="79"/>
        <v>White County</v>
      </c>
      <c r="U454" s="1" t="str">
        <f t="shared" si="80"/>
        <v>IN</v>
      </c>
      <c r="AA454" s="1"/>
      <c r="AB454" s="1"/>
      <c r="AI454" s="5"/>
      <c r="AJ454" s="5"/>
      <c r="AK454" s="5"/>
      <c r="AL454" s="5"/>
      <c r="AM454" s="5"/>
      <c r="AN454" s="5"/>
      <c r="AO454" s="5"/>
      <c r="AP454" s="5"/>
      <c r="AQ454" s="5"/>
      <c r="AR454" s="5"/>
      <c r="AY454" s="1" t="s">
        <v>73</v>
      </c>
      <c r="AZ454" s="2">
        <v>39133</v>
      </c>
      <c r="BA454" s="2">
        <v>39764</v>
      </c>
      <c r="BB454" s="2">
        <v>39764</v>
      </c>
      <c r="BD454" s="1" t="s">
        <v>804</v>
      </c>
      <c r="BE454" s="1" t="s">
        <v>805</v>
      </c>
      <c r="BF454" s="1" t="s">
        <v>103</v>
      </c>
      <c r="BI454" s="1" t="s">
        <v>536</v>
      </c>
      <c r="BJ454" s="1" t="s">
        <v>126</v>
      </c>
      <c r="BK454" s="1" t="s">
        <v>1016</v>
      </c>
      <c r="BL454" s="1">
        <v>130</v>
      </c>
      <c r="BM454" s="1">
        <v>130</v>
      </c>
      <c r="BN454" s="1" t="s">
        <v>97</v>
      </c>
      <c r="BO454" s="1" t="s">
        <v>98</v>
      </c>
      <c r="BP454" s="1" t="s">
        <v>73</v>
      </c>
      <c r="BQ454" s="2">
        <v>40543</v>
      </c>
      <c r="BR454" s="1">
        <v>0</v>
      </c>
      <c r="BS454" s="1">
        <v>0</v>
      </c>
      <c r="BT454" s="1">
        <v>0</v>
      </c>
      <c r="BU454" s="1">
        <v>0</v>
      </c>
    </row>
    <row r="455" spans="4:73" hidden="1" x14ac:dyDescent="0.25">
      <c r="D455" s="4"/>
      <c r="E455" s="5">
        <f t="shared" si="72"/>
        <v>0</v>
      </c>
      <c r="F455" s="5">
        <f t="shared" si="73"/>
        <v>0</v>
      </c>
      <c r="G455" s="5" t="str">
        <f t="shared" si="74"/>
        <v>Done</v>
      </c>
      <c r="H455" s="6" t="str">
        <f t="shared" si="75"/>
        <v>In Service</v>
      </c>
      <c r="I455" s="1" t="s">
        <v>1017</v>
      </c>
      <c r="O455" s="1" t="str">
        <f t="shared" si="76"/>
        <v>NRIS</v>
      </c>
      <c r="Q455" s="1">
        <f t="shared" si="77"/>
        <v>52</v>
      </c>
      <c r="S455" s="1" t="str">
        <f t="shared" si="78"/>
        <v>Wind</v>
      </c>
      <c r="T455" s="1" t="str">
        <f t="shared" si="79"/>
        <v>Huron County</v>
      </c>
      <c r="U455" s="1" t="str">
        <f t="shared" si="80"/>
        <v>MI</v>
      </c>
      <c r="AA455" s="1"/>
      <c r="AB455" s="1"/>
      <c r="AI455" s="5"/>
      <c r="AJ455" s="5"/>
      <c r="AK455" s="5"/>
      <c r="AL455" s="5"/>
      <c r="AM455" s="5"/>
      <c r="AN455" s="5"/>
      <c r="AO455" s="5"/>
      <c r="AP455" s="5"/>
      <c r="AQ455" s="5"/>
      <c r="AR455" s="5"/>
      <c r="AY455" s="1" t="s">
        <v>58</v>
      </c>
      <c r="AZ455" s="2">
        <v>38509</v>
      </c>
      <c r="BB455" s="2">
        <v>39266</v>
      </c>
      <c r="BD455" s="1" t="s">
        <v>128</v>
      </c>
      <c r="BE455" s="1" t="s">
        <v>546</v>
      </c>
      <c r="BF455" s="1" t="s">
        <v>130</v>
      </c>
      <c r="BI455" s="1" t="s">
        <v>77</v>
      </c>
      <c r="BJ455" s="1" t="s">
        <v>126</v>
      </c>
      <c r="BK455" s="1" t="s">
        <v>1018</v>
      </c>
      <c r="BL455" s="1">
        <v>52</v>
      </c>
      <c r="BM455" s="1">
        <v>52</v>
      </c>
      <c r="BN455" s="1" t="s">
        <v>97</v>
      </c>
      <c r="BO455" s="1" t="s">
        <v>98</v>
      </c>
      <c r="BP455" s="1" t="s">
        <v>65</v>
      </c>
      <c r="BQ455" s="2">
        <v>40299</v>
      </c>
      <c r="BR455" s="1">
        <v>0</v>
      </c>
      <c r="BS455" s="1">
        <v>0</v>
      </c>
      <c r="BT455" s="1">
        <v>0</v>
      </c>
      <c r="BU455" s="1">
        <v>0</v>
      </c>
    </row>
    <row r="456" spans="4:73" hidden="1" x14ac:dyDescent="0.25">
      <c r="D456" s="4"/>
      <c r="E456" s="5">
        <f t="shared" si="72"/>
        <v>0</v>
      </c>
      <c r="F456" s="5">
        <f t="shared" si="73"/>
        <v>0</v>
      </c>
      <c r="G456" s="5" t="str">
        <f t="shared" si="74"/>
        <v>Done</v>
      </c>
      <c r="H456" s="6" t="str">
        <f t="shared" si="75"/>
        <v>Withdrawn</v>
      </c>
      <c r="I456" s="1" t="s">
        <v>1019</v>
      </c>
      <c r="O456" s="1" t="str">
        <f t="shared" si="76"/>
        <v>NRIS</v>
      </c>
      <c r="Q456" s="1">
        <f t="shared" si="77"/>
        <v>280</v>
      </c>
      <c r="S456" s="1" t="str">
        <f t="shared" si="78"/>
        <v>Coal</v>
      </c>
      <c r="T456" s="1" t="str">
        <f t="shared" si="79"/>
        <v>Grant County</v>
      </c>
      <c r="U456" s="1" t="str">
        <f t="shared" si="80"/>
        <v>WI</v>
      </c>
      <c r="AA456" s="1"/>
      <c r="AB456" s="1"/>
      <c r="AI456" s="5"/>
      <c r="AJ456" s="5"/>
      <c r="AK456" s="5"/>
      <c r="AL456" s="5"/>
      <c r="AM456" s="5"/>
      <c r="AN456" s="5"/>
      <c r="AO456" s="5"/>
      <c r="AP456" s="5"/>
      <c r="AQ456" s="5"/>
      <c r="AR456" s="5"/>
      <c r="AY456" s="1" t="s">
        <v>58</v>
      </c>
      <c r="AZ456" s="2">
        <v>38512</v>
      </c>
      <c r="BB456" s="2">
        <v>39874</v>
      </c>
      <c r="BD456" s="1" t="s">
        <v>74</v>
      </c>
      <c r="BE456" s="1" t="s">
        <v>204</v>
      </c>
      <c r="BF456" s="1" t="s">
        <v>76</v>
      </c>
      <c r="BI456" s="1" t="s">
        <v>77</v>
      </c>
      <c r="BJ456" s="1" t="s">
        <v>126</v>
      </c>
      <c r="BK456" s="1" t="s">
        <v>1020</v>
      </c>
      <c r="BL456" s="1">
        <v>280</v>
      </c>
      <c r="BM456" s="1">
        <v>280</v>
      </c>
      <c r="BN456" s="1" t="s">
        <v>83</v>
      </c>
      <c r="BO456" s="1" t="s">
        <v>94</v>
      </c>
      <c r="BP456" s="1" t="s">
        <v>73</v>
      </c>
      <c r="BQ456" s="2">
        <v>39082</v>
      </c>
      <c r="BR456" s="1">
        <v>0</v>
      </c>
      <c r="BS456" s="1">
        <v>0</v>
      </c>
      <c r="BT456" s="1">
        <v>0</v>
      </c>
      <c r="BU456" s="1">
        <v>0</v>
      </c>
    </row>
    <row r="457" spans="4:73" hidden="1" x14ac:dyDescent="0.25">
      <c r="D457" s="4"/>
      <c r="E457" s="5">
        <f t="shared" si="72"/>
        <v>0</v>
      </c>
      <c r="F457" s="5">
        <f t="shared" si="73"/>
        <v>0</v>
      </c>
      <c r="G457" s="5" t="str">
        <f t="shared" si="74"/>
        <v>Withdrawn</v>
      </c>
      <c r="H457" s="6" t="str">
        <f t="shared" si="75"/>
        <v>Not Started</v>
      </c>
      <c r="I457" s="1" t="s">
        <v>1021</v>
      </c>
      <c r="O457" s="1" t="str">
        <f t="shared" si="76"/>
        <v>NRIS</v>
      </c>
      <c r="Q457" s="1">
        <f t="shared" si="77"/>
        <v>99</v>
      </c>
      <c r="S457" s="1" t="str">
        <f t="shared" si="78"/>
        <v>Wind</v>
      </c>
      <c r="T457" s="1" t="str">
        <f t="shared" si="79"/>
        <v>Woodford County</v>
      </c>
      <c r="U457" s="1" t="str">
        <f t="shared" si="80"/>
        <v>IL</v>
      </c>
      <c r="AA457" s="1"/>
      <c r="AB457" s="1"/>
      <c r="AI457" s="5"/>
      <c r="AJ457" s="5"/>
      <c r="AK457" s="5"/>
      <c r="AL457" s="5"/>
      <c r="AM457" s="5"/>
      <c r="AN457" s="5"/>
      <c r="AO457" s="5"/>
      <c r="AP457" s="5"/>
      <c r="AQ457" s="5"/>
      <c r="AR457" s="5"/>
      <c r="AY457" s="1" t="s">
        <v>73</v>
      </c>
      <c r="AZ457" s="2">
        <v>39525</v>
      </c>
      <c r="BA457" s="2">
        <v>39764</v>
      </c>
      <c r="BB457" s="2">
        <v>39764</v>
      </c>
      <c r="BD457" s="1" t="s">
        <v>122</v>
      </c>
      <c r="BE457" s="1" t="s">
        <v>1022</v>
      </c>
      <c r="BF457" s="1" t="s">
        <v>124</v>
      </c>
      <c r="BI457" s="1" t="s">
        <v>536</v>
      </c>
      <c r="BJ457" s="1" t="s">
        <v>126</v>
      </c>
      <c r="BK457" s="1" t="s">
        <v>1023</v>
      </c>
      <c r="BL457" s="1">
        <v>99</v>
      </c>
      <c r="BM457" s="1">
        <v>99</v>
      </c>
      <c r="BN457" s="1" t="s">
        <v>97</v>
      </c>
      <c r="BO457" s="1" t="s">
        <v>98</v>
      </c>
      <c r="BP457" s="1" t="s">
        <v>84</v>
      </c>
      <c r="BQ457" s="2">
        <v>40695</v>
      </c>
      <c r="BR457" s="1">
        <v>0</v>
      </c>
      <c r="BS457" s="1">
        <v>0</v>
      </c>
      <c r="BT457" s="1">
        <v>0</v>
      </c>
      <c r="BU457" s="1">
        <v>0</v>
      </c>
    </row>
    <row r="458" spans="4:73" hidden="1" x14ac:dyDescent="0.25">
      <c r="D458" s="4"/>
      <c r="E458" s="5">
        <f t="shared" si="72"/>
        <v>0</v>
      </c>
      <c r="F458" s="5">
        <f t="shared" si="73"/>
        <v>0</v>
      </c>
      <c r="G458" s="5" t="str">
        <f t="shared" si="74"/>
        <v>Withdrawn</v>
      </c>
      <c r="H458" s="6" t="str">
        <f t="shared" si="75"/>
        <v>Not Started</v>
      </c>
      <c r="I458" s="1" t="s">
        <v>1024</v>
      </c>
      <c r="O458" s="1" t="str">
        <f t="shared" si="76"/>
        <v>NRIS</v>
      </c>
      <c r="Q458" s="1">
        <f t="shared" si="77"/>
        <v>400</v>
      </c>
      <c r="S458" s="1" t="str">
        <f t="shared" si="78"/>
        <v>Wind</v>
      </c>
      <c r="T458" s="1" t="str">
        <f t="shared" si="79"/>
        <v>Brown County</v>
      </c>
      <c r="U458" s="1" t="str">
        <f t="shared" si="80"/>
        <v>WI</v>
      </c>
      <c r="AA458" s="1"/>
      <c r="AB458" s="1"/>
      <c r="AI458" s="5"/>
      <c r="AJ458" s="5"/>
      <c r="AK458" s="5"/>
      <c r="AL458" s="5"/>
      <c r="AM458" s="5"/>
      <c r="AN458" s="5"/>
      <c r="AO458" s="5"/>
      <c r="AP458" s="5"/>
      <c r="AQ458" s="5"/>
      <c r="AR458" s="5"/>
      <c r="AY458" s="1" t="s">
        <v>73</v>
      </c>
      <c r="AZ458" s="2">
        <v>39525</v>
      </c>
      <c r="BA458" s="2">
        <v>39764</v>
      </c>
      <c r="BB458" s="2">
        <v>39764</v>
      </c>
      <c r="BD458" s="1" t="s">
        <v>301</v>
      </c>
      <c r="BE458" s="1" t="s">
        <v>302</v>
      </c>
      <c r="BF458" s="1" t="s">
        <v>76</v>
      </c>
      <c r="BI458" s="1" t="s">
        <v>536</v>
      </c>
      <c r="BJ458" s="1" t="s">
        <v>126</v>
      </c>
      <c r="BK458" s="1" t="s">
        <v>1025</v>
      </c>
      <c r="BL458" s="1">
        <v>400</v>
      </c>
      <c r="BM458" s="1">
        <v>400</v>
      </c>
      <c r="BN458" s="1" t="s">
        <v>97</v>
      </c>
      <c r="BO458" s="1" t="s">
        <v>98</v>
      </c>
      <c r="BP458" s="1" t="s">
        <v>84</v>
      </c>
      <c r="BQ458" s="2">
        <v>40148</v>
      </c>
      <c r="BR458" s="1">
        <v>0</v>
      </c>
      <c r="BS458" s="1">
        <v>0</v>
      </c>
      <c r="BT458" s="1">
        <v>0</v>
      </c>
      <c r="BU458" s="1">
        <v>0</v>
      </c>
    </row>
    <row r="459" spans="4:73" hidden="1" x14ac:dyDescent="0.25">
      <c r="D459" s="4"/>
      <c r="E459" s="5" t="str">
        <f t="shared" si="72"/>
        <v>G530</v>
      </c>
      <c r="F459" s="5" t="str">
        <f t="shared" si="73"/>
        <v>G530</v>
      </c>
      <c r="G459" s="5" t="str">
        <f t="shared" si="74"/>
        <v>Done</v>
      </c>
      <c r="H459" s="6" t="str">
        <f t="shared" si="75"/>
        <v>In Service</v>
      </c>
      <c r="I459" s="1" t="s">
        <v>1026</v>
      </c>
      <c r="O459" s="1" t="str">
        <f t="shared" si="76"/>
        <v>NRIS</v>
      </c>
      <c r="Q459" s="1">
        <f t="shared" si="77"/>
        <v>14</v>
      </c>
      <c r="S459" s="1" t="str">
        <f t="shared" si="78"/>
        <v>Wind</v>
      </c>
      <c r="T459" s="1" t="str">
        <f t="shared" si="79"/>
        <v>Greene County</v>
      </c>
      <c r="U459" s="1" t="str">
        <f t="shared" si="80"/>
        <v>IA</v>
      </c>
      <c r="AA459" s="1"/>
      <c r="AB459" s="1"/>
      <c r="AI459" s="5"/>
      <c r="AJ459" s="5"/>
      <c r="AK459" s="5"/>
      <c r="AL459" s="5"/>
      <c r="AM459" s="5"/>
      <c r="AN459" s="5"/>
      <c r="AO459" s="5"/>
      <c r="AP459" s="5"/>
      <c r="AQ459" s="5"/>
      <c r="AR459" s="5"/>
      <c r="AY459" s="1" t="s">
        <v>58</v>
      </c>
      <c r="AZ459" s="2">
        <v>38518</v>
      </c>
      <c r="BB459" s="2">
        <v>39035</v>
      </c>
      <c r="BD459" s="1" t="s">
        <v>87</v>
      </c>
      <c r="BE459" s="1" t="s">
        <v>241</v>
      </c>
      <c r="BF459" s="1" t="s">
        <v>89</v>
      </c>
      <c r="BG459" s="1" t="s">
        <v>1026</v>
      </c>
      <c r="BH459" s="1" t="s">
        <v>1026</v>
      </c>
      <c r="BI459" s="1" t="s">
        <v>77</v>
      </c>
      <c r="BJ459" s="1" t="s">
        <v>126</v>
      </c>
      <c r="BK459" s="1" t="s">
        <v>1027</v>
      </c>
      <c r="BL459" s="1">
        <v>14</v>
      </c>
      <c r="BM459" s="1">
        <v>14</v>
      </c>
      <c r="BN459" s="1" t="s">
        <v>97</v>
      </c>
      <c r="BO459" s="1" t="s">
        <v>98</v>
      </c>
      <c r="BP459" s="1" t="s">
        <v>65</v>
      </c>
      <c r="BQ459" s="2">
        <v>39005</v>
      </c>
      <c r="BR459" s="1">
        <v>0</v>
      </c>
      <c r="BS459" s="1">
        <v>0</v>
      </c>
      <c r="BT459" s="1">
        <v>0</v>
      </c>
      <c r="BU459" s="1">
        <v>0</v>
      </c>
    </row>
    <row r="460" spans="4:73" hidden="1" x14ac:dyDescent="0.25">
      <c r="D460" s="4"/>
      <c r="E460" s="5">
        <f t="shared" si="72"/>
        <v>0</v>
      </c>
      <c r="F460" s="5">
        <f t="shared" si="73"/>
        <v>0</v>
      </c>
      <c r="G460" s="5" t="str">
        <f t="shared" si="74"/>
        <v>Withdrawn</v>
      </c>
      <c r="H460" s="6" t="str">
        <f t="shared" si="75"/>
        <v>Not Started</v>
      </c>
      <c r="I460" s="1" t="s">
        <v>1028</v>
      </c>
      <c r="O460" s="1" t="str">
        <f t="shared" si="76"/>
        <v>ERIS</v>
      </c>
      <c r="Q460" s="1">
        <f t="shared" si="77"/>
        <v>300</v>
      </c>
      <c r="S460" s="1" t="str">
        <f t="shared" si="78"/>
        <v>Wind</v>
      </c>
      <c r="T460" s="1" t="str">
        <f t="shared" si="79"/>
        <v>Lincoln County</v>
      </c>
      <c r="U460" s="1" t="str">
        <f t="shared" si="80"/>
        <v>MN</v>
      </c>
      <c r="AA460" s="1"/>
      <c r="AB460" s="1"/>
      <c r="AI460" s="5"/>
      <c r="AJ460" s="5"/>
      <c r="AK460" s="5"/>
      <c r="AL460" s="5"/>
      <c r="AM460" s="5"/>
      <c r="AN460" s="5"/>
      <c r="AO460" s="5"/>
      <c r="AP460" s="5"/>
      <c r="AQ460" s="5"/>
      <c r="AR460" s="5"/>
      <c r="AY460" s="1" t="s">
        <v>73</v>
      </c>
      <c r="AZ460" s="2">
        <v>39119</v>
      </c>
      <c r="BA460" s="2">
        <v>39766</v>
      </c>
      <c r="BB460" s="2">
        <v>39766</v>
      </c>
      <c r="BD460" s="1" t="s">
        <v>91</v>
      </c>
      <c r="BE460" s="1" t="s">
        <v>92</v>
      </c>
      <c r="BF460" s="1" t="s">
        <v>93</v>
      </c>
      <c r="BI460" s="1" t="s">
        <v>143</v>
      </c>
      <c r="BJ460" s="1" t="s">
        <v>62</v>
      </c>
      <c r="BK460" s="1" t="s">
        <v>1029</v>
      </c>
      <c r="BL460" s="1">
        <v>300</v>
      </c>
      <c r="BM460" s="1">
        <v>300</v>
      </c>
      <c r="BN460" s="1" t="s">
        <v>97</v>
      </c>
      <c r="BO460" s="1" t="s">
        <v>98</v>
      </c>
      <c r="BP460" s="1" t="s">
        <v>84</v>
      </c>
      <c r="BQ460" s="2">
        <v>39692</v>
      </c>
      <c r="BR460" s="1">
        <v>0</v>
      </c>
      <c r="BS460" s="1">
        <v>0</v>
      </c>
      <c r="BT460" s="1">
        <v>0</v>
      </c>
      <c r="BU460" s="1">
        <v>0</v>
      </c>
    </row>
    <row r="461" spans="4:73" hidden="1" x14ac:dyDescent="0.25">
      <c r="D461" s="4"/>
      <c r="E461" s="5" t="str">
        <f t="shared" si="72"/>
        <v>G532</v>
      </c>
      <c r="F461" s="5" t="str">
        <f t="shared" si="73"/>
        <v>G532</v>
      </c>
      <c r="G461" s="5" t="str">
        <f t="shared" si="74"/>
        <v>Done</v>
      </c>
      <c r="H461" s="6" t="str">
        <f t="shared" si="75"/>
        <v>In Service</v>
      </c>
      <c r="I461" s="1" t="s">
        <v>1030</v>
      </c>
      <c r="O461" s="1" t="str">
        <f t="shared" si="76"/>
        <v>ERIS</v>
      </c>
      <c r="Q461" s="1">
        <f t="shared" si="77"/>
        <v>20</v>
      </c>
      <c r="S461" s="1" t="str">
        <f t="shared" si="78"/>
        <v>Wind</v>
      </c>
      <c r="T461" s="1" t="str">
        <f t="shared" si="79"/>
        <v>Cottonwood County</v>
      </c>
      <c r="U461" s="1" t="str">
        <f t="shared" si="80"/>
        <v>MN</v>
      </c>
      <c r="AA461" s="1"/>
      <c r="AB461" s="1"/>
      <c r="AI461" s="5"/>
      <c r="AJ461" s="5"/>
      <c r="AK461" s="5"/>
      <c r="AL461" s="5"/>
      <c r="AM461" s="5"/>
      <c r="AN461" s="5"/>
      <c r="AO461" s="5"/>
      <c r="AP461" s="5"/>
      <c r="AQ461" s="5"/>
      <c r="AR461" s="5"/>
      <c r="AY461" s="1" t="s">
        <v>58</v>
      </c>
      <c r="AZ461" s="2">
        <v>38539</v>
      </c>
      <c r="BB461" s="2">
        <v>39128</v>
      </c>
      <c r="BD461" s="1" t="s">
        <v>87</v>
      </c>
      <c r="BE461" s="1" t="s">
        <v>632</v>
      </c>
      <c r="BF461" s="1" t="s">
        <v>93</v>
      </c>
      <c r="BG461" s="1" t="s">
        <v>1030</v>
      </c>
      <c r="BH461" s="1" t="s">
        <v>1030</v>
      </c>
      <c r="BI461" s="1" t="s">
        <v>77</v>
      </c>
      <c r="BJ461" s="1" t="s">
        <v>62</v>
      </c>
      <c r="BK461" s="1" t="s">
        <v>1031</v>
      </c>
      <c r="BL461" s="1">
        <v>20</v>
      </c>
      <c r="BM461" s="1">
        <v>20</v>
      </c>
      <c r="BN461" s="1" t="s">
        <v>97</v>
      </c>
      <c r="BO461" s="1" t="s">
        <v>98</v>
      </c>
      <c r="BP461" s="1" t="s">
        <v>65</v>
      </c>
      <c r="BQ461" s="2">
        <v>38961</v>
      </c>
      <c r="BR461" s="1">
        <v>0</v>
      </c>
      <c r="BS461" s="1">
        <v>0</v>
      </c>
      <c r="BT461" s="1">
        <v>0</v>
      </c>
      <c r="BU461" s="1">
        <v>0</v>
      </c>
    </row>
    <row r="462" spans="4:73" hidden="1" x14ac:dyDescent="0.25">
      <c r="D462" s="4"/>
      <c r="E462" s="5">
        <f t="shared" si="72"/>
        <v>0</v>
      </c>
      <c r="F462" s="5">
        <f t="shared" si="73"/>
        <v>0</v>
      </c>
      <c r="G462" s="5" t="str">
        <f t="shared" si="74"/>
        <v>Withdrawn</v>
      </c>
      <c r="H462" s="6" t="str">
        <f t="shared" si="75"/>
        <v>Withdrawn</v>
      </c>
      <c r="I462" s="1" t="s">
        <v>1032</v>
      </c>
      <c r="O462" s="1" t="str">
        <f t="shared" si="76"/>
        <v>NRIS</v>
      </c>
      <c r="Q462" s="1">
        <f t="shared" si="77"/>
        <v>200</v>
      </c>
      <c r="S462" s="1" t="str">
        <f t="shared" si="78"/>
        <v>Wind</v>
      </c>
      <c r="T462" s="1" t="str">
        <f t="shared" si="79"/>
        <v>Clinton County</v>
      </c>
      <c r="U462" s="1" t="str">
        <f t="shared" si="80"/>
        <v>IN</v>
      </c>
      <c r="AA462" s="1"/>
      <c r="AB462" s="1"/>
      <c r="AI462" s="5"/>
      <c r="AJ462" s="5"/>
      <c r="AK462" s="5"/>
      <c r="AL462" s="5"/>
      <c r="AM462" s="5"/>
      <c r="AN462" s="5"/>
      <c r="AO462" s="5"/>
      <c r="AP462" s="5"/>
      <c r="AQ462" s="5"/>
      <c r="AR462" s="5"/>
      <c r="AY462" s="1" t="s">
        <v>73</v>
      </c>
      <c r="AZ462" s="2">
        <v>39548</v>
      </c>
      <c r="BA462" s="2">
        <v>39770</v>
      </c>
      <c r="BB462" s="2">
        <v>39770</v>
      </c>
      <c r="BD462" s="1" t="s">
        <v>101</v>
      </c>
      <c r="BE462" s="1" t="s">
        <v>88</v>
      </c>
      <c r="BF462" s="1" t="s">
        <v>103</v>
      </c>
      <c r="BI462" s="1" t="s">
        <v>536</v>
      </c>
      <c r="BJ462" s="1" t="s">
        <v>126</v>
      </c>
      <c r="BK462" s="1" t="s">
        <v>1033</v>
      </c>
      <c r="BL462" s="1">
        <v>200</v>
      </c>
      <c r="BM462" s="1">
        <v>200</v>
      </c>
      <c r="BN462" s="1" t="s">
        <v>97</v>
      </c>
      <c r="BO462" s="1" t="s">
        <v>98</v>
      </c>
      <c r="BP462" s="1" t="s">
        <v>73</v>
      </c>
      <c r="BQ462" s="2">
        <v>40543</v>
      </c>
      <c r="BR462" s="1">
        <v>0</v>
      </c>
      <c r="BS462" s="1">
        <v>0</v>
      </c>
      <c r="BT462" s="1">
        <v>0</v>
      </c>
      <c r="BU462" s="1">
        <v>0</v>
      </c>
    </row>
    <row r="463" spans="4:73" hidden="1" x14ac:dyDescent="0.25">
      <c r="D463" s="4"/>
      <c r="E463" s="5" t="str">
        <f t="shared" si="72"/>
        <v>G535</v>
      </c>
      <c r="F463" s="5" t="str">
        <f t="shared" si="73"/>
        <v>G535</v>
      </c>
      <c r="G463" s="5" t="str">
        <f t="shared" si="74"/>
        <v>Done</v>
      </c>
      <c r="H463" s="6" t="str">
        <f t="shared" si="75"/>
        <v>In Service</v>
      </c>
      <c r="I463" s="1" t="s">
        <v>1034</v>
      </c>
      <c r="O463" s="1" t="str">
        <f t="shared" si="76"/>
        <v>NRIS</v>
      </c>
      <c r="Q463" s="1">
        <f t="shared" si="77"/>
        <v>16</v>
      </c>
      <c r="S463" s="1" t="str">
        <f t="shared" si="78"/>
        <v>Coal</v>
      </c>
      <c r="T463" s="1" t="str">
        <f t="shared" si="79"/>
        <v>Fulton County</v>
      </c>
      <c r="U463" s="1" t="str">
        <f t="shared" si="80"/>
        <v>IL</v>
      </c>
      <c r="AA463" s="1"/>
      <c r="AB463" s="1"/>
      <c r="AI463" s="5"/>
      <c r="AJ463" s="5"/>
      <c r="AK463" s="5"/>
      <c r="AL463" s="5"/>
      <c r="AM463" s="5"/>
      <c r="AN463" s="5"/>
      <c r="AO463" s="5"/>
      <c r="AP463" s="5"/>
      <c r="AQ463" s="5"/>
      <c r="AR463" s="5"/>
      <c r="AY463" s="1" t="s">
        <v>58</v>
      </c>
      <c r="AZ463" s="2">
        <v>38548</v>
      </c>
      <c r="BB463" s="2">
        <v>39072</v>
      </c>
      <c r="BD463" s="1" t="s">
        <v>122</v>
      </c>
      <c r="BE463" s="1" t="s">
        <v>533</v>
      </c>
      <c r="BF463" s="1" t="s">
        <v>124</v>
      </c>
      <c r="BG463" s="1" t="s">
        <v>1034</v>
      </c>
      <c r="BH463" s="1" t="s">
        <v>1034</v>
      </c>
      <c r="BI463" s="1" t="s">
        <v>143</v>
      </c>
      <c r="BJ463" s="1" t="s">
        <v>126</v>
      </c>
      <c r="BK463" s="1" t="s">
        <v>1035</v>
      </c>
      <c r="BL463" s="1">
        <v>16</v>
      </c>
      <c r="BM463" s="1">
        <v>16</v>
      </c>
      <c r="BN463" s="1" t="s">
        <v>83</v>
      </c>
      <c r="BO463" s="1" t="s">
        <v>355</v>
      </c>
      <c r="BP463" s="1" t="s">
        <v>65</v>
      </c>
      <c r="BQ463" s="2">
        <v>39661</v>
      </c>
      <c r="BR463" s="1">
        <v>0</v>
      </c>
      <c r="BS463" s="1">
        <v>0</v>
      </c>
      <c r="BT463" s="1">
        <v>0</v>
      </c>
      <c r="BU463" s="1">
        <v>0</v>
      </c>
    </row>
    <row r="464" spans="4:73" hidden="1" x14ac:dyDescent="0.25">
      <c r="D464" s="4"/>
      <c r="E464" s="5" t="str">
        <f t="shared" si="72"/>
        <v>G536</v>
      </c>
      <c r="F464" s="5" t="str">
        <f t="shared" si="73"/>
        <v>G536</v>
      </c>
      <c r="G464" s="5" t="str">
        <f t="shared" si="74"/>
        <v>Done</v>
      </c>
      <c r="H464" s="6" t="str">
        <f t="shared" si="75"/>
        <v>In Service</v>
      </c>
      <c r="I464" s="1" t="s">
        <v>1036</v>
      </c>
      <c r="O464" s="1" t="str">
        <f t="shared" si="76"/>
        <v>ERIS</v>
      </c>
      <c r="Q464" s="1">
        <f t="shared" si="77"/>
        <v>20</v>
      </c>
      <c r="S464" s="1" t="str">
        <f t="shared" si="78"/>
        <v>Wind</v>
      </c>
      <c r="T464" s="1" t="str">
        <f t="shared" si="79"/>
        <v>Jackson County</v>
      </c>
      <c r="U464" s="1" t="str">
        <f t="shared" si="80"/>
        <v>MN</v>
      </c>
      <c r="AA464" s="1"/>
      <c r="AB464" s="1"/>
      <c r="AI464" s="5"/>
      <c r="AJ464" s="5"/>
      <c r="AK464" s="5"/>
      <c r="AL464" s="5"/>
      <c r="AM464" s="5"/>
      <c r="AN464" s="5"/>
      <c r="AO464" s="5"/>
      <c r="AP464" s="5"/>
      <c r="AQ464" s="5"/>
      <c r="AR464" s="5"/>
      <c r="AY464" s="1" t="s">
        <v>58</v>
      </c>
      <c r="AZ464" s="2">
        <v>38553</v>
      </c>
      <c r="BB464" s="2">
        <v>38973</v>
      </c>
      <c r="BD464" s="1" t="s">
        <v>87</v>
      </c>
      <c r="BE464" s="1" t="s">
        <v>259</v>
      </c>
      <c r="BF464" s="1" t="s">
        <v>93</v>
      </c>
      <c r="BG464" s="1" t="s">
        <v>1036</v>
      </c>
      <c r="BH464" s="1" t="s">
        <v>1036</v>
      </c>
      <c r="BI464" s="1" t="s">
        <v>77</v>
      </c>
      <c r="BJ464" s="1" t="s">
        <v>62</v>
      </c>
      <c r="BK464" s="1" t="s">
        <v>1037</v>
      </c>
      <c r="BL464" s="1">
        <v>20</v>
      </c>
      <c r="BM464" s="1">
        <v>20</v>
      </c>
      <c r="BN464" s="1" t="s">
        <v>97</v>
      </c>
      <c r="BO464" s="1" t="s">
        <v>98</v>
      </c>
      <c r="BP464" s="1" t="s">
        <v>65</v>
      </c>
      <c r="BQ464" s="2">
        <v>39904</v>
      </c>
      <c r="BR464" s="1">
        <v>0</v>
      </c>
      <c r="BS464" s="1">
        <v>0</v>
      </c>
      <c r="BT464" s="1">
        <v>0</v>
      </c>
      <c r="BU464" s="1">
        <v>0</v>
      </c>
    </row>
    <row r="465" spans="4:73" hidden="1" x14ac:dyDescent="0.25">
      <c r="D465" s="4"/>
      <c r="E465" s="5">
        <f t="shared" si="72"/>
        <v>0</v>
      </c>
      <c r="F465" s="5">
        <f t="shared" si="73"/>
        <v>0</v>
      </c>
      <c r="G465" s="5" t="str">
        <f t="shared" si="74"/>
        <v>Withdrawn</v>
      </c>
      <c r="H465" s="6" t="str">
        <f t="shared" si="75"/>
        <v>Withdrawn</v>
      </c>
      <c r="I465" s="1" t="s">
        <v>1038</v>
      </c>
      <c r="O465" s="1" t="str">
        <f t="shared" si="76"/>
        <v>NRIS</v>
      </c>
      <c r="Q465" s="1">
        <f t="shared" si="77"/>
        <v>200</v>
      </c>
      <c r="S465" s="1" t="str">
        <f t="shared" si="78"/>
        <v>Wind</v>
      </c>
      <c r="T465" s="1" t="str">
        <f t="shared" si="79"/>
        <v>Clinton County</v>
      </c>
      <c r="U465" s="1" t="str">
        <f t="shared" si="80"/>
        <v>IN</v>
      </c>
      <c r="AA465" s="1"/>
      <c r="AB465" s="1"/>
      <c r="AI465" s="5"/>
      <c r="AJ465" s="5"/>
      <c r="AK465" s="5"/>
      <c r="AL465" s="5"/>
      <c r="AM465" s="5"/>
      <c r="AN465" s="5"/>
      <c r="AO465" s="5"/>
      <c r="AP465" s="5"/>
      <c r="AQ465" s="5"/>
      <c r="AR465" s="5"/>
      <c r="AY465" s="1" t="s">
        <v>73</v>
      </c>
      <c r="AZ465" s="2">
        <v>39548</v>
      </c>
      <c r="BA465" s="2">
        <v>39770</v>
      </c>
      <c r="BB465" s="2">
        <v>39770</v>
      </c>
      <c r="BD465" s="1" t="s">
        <v>101</v>
      </c>
      <c r="BE465" s="1" t="s">
        <v>88</v>
      </c>
      <c r="BF465" s="1" t="s">
        <v>103</v>
      </c>
      <c r="BI465" s="1" t="s">
        <v>536</v>
      </c>
      <c r="BJ465" s="1" t="s">
        <v>126</v>
      </c>
      <c r="BK465" s="1" t="s">
        <v>1039</v>
      </c>
      <c r="BL465" s="1">
        <v>200</v>
      </c>
      <c r="BM465" s="1">
        <v>200</v>
      </c>
      <c r="BN465" s="1" t="s">
        <v>97</v>
      </c>
      <c r="BO465" s="1" t="s">
        <v>98</v>
      </c>
      <c r="BP465" s="1" t="s">
        <v>73</v>
      </c>
      <c r="BQ465" s="2">
        <v>41274</v>
      </c>
      <c r="BR465" s="1">
        <v>0</v>
      </c>
      <c r="BS465" s="1">
        <v>0</v>
      </c>
      <c r="BT465" s="1">
        <v>0</v>
      </c>
      <c r="BU465" s="1">
        <v>0</v>
      </c>
    </row>
    <row r="466" spans="4:73" hidden="1" x14ac:dyDescent="0.25">
      <c r="D466" s="4"/>
      <c r="E466" s="5">
        <f t="shared" si="72"/>
        <v>0</v>
      </c>
      <c r="F466" s="5" t="str">
        <f t="shared" si="73"/>
        <v>G538</v>
      </c>
      <c r="G466" s="5" t="str">
        <f t="shared" si="74"/>
        <v>Done</v>
      </c>
      <c r="H466" s="6" t="str">
        <f t="shared" si="75"/>
        <v>In Service</v>
      </c>
      <c r="I466" s="1" t="s">
        <v>1040</v>
      </c>
      <c r="O466" s="1" t="str">
        <f t="shared" si="76"/>
        <v>NRIS</v>
      </c>
      <c r="Q466" s="1">
        <f t="shared" si="77"/>
        <v>50</v>
      </c>
      <c r="S466" s="1" t="str">
        <f t="shared" si="78"/>
        <v>Wind</v>
      </c>
      <c r="T466" s="1" t="str">
        <f t="shared" si="79"/>
        <v>Dickinson County</v>
      </c>
      <c r="U466" s="1" t="str">
        <f t="shared" si="80"/>
        <v>IA</v>
      </c>
      <c r="AA466" s="1"/>
      <c r="AB466" s="1"/>
      <c r="AI466" s="5"/>
      <c r="AJ466" s="5"/>
      <c r="AK466" s="5"/>
      <c r="AL466" s="5"/>
      <c r="AM466" s="5"/>
      <c r="AN466" s="5"/>
      <c r="AO466" s="5"/>
      <c r="AP466" s="5"/>
      <c r="AQ466" s="5"/>
      <c r="AR466" s="5"/>
      <c r="AY466" s="1" t="s">
        <v>58</v>
      </c>
      <c r="AZ466" s="2">
        <v>38572</v>
      </c>
      <c r="BB466" s="2">
        <v>39741</v>
      </c>
      <c r="BC466" s="2">
        <v>39721</v>
      </c>
      <c r="BD466" s="1" t="s">
        <v>87</v>
      </c>
      <c r="BE466" s="1" t="s">
        <v>467</v>
      </c>
      <c r="BF466" s="1" t="s">
        <v>89</v>
      </c>
      <c r="BH466" s="1" t="s">
        <v>1040</v>
      </c>
      <c r="BI466" s="1" t="s">
        <v>77</v>
      </c>
      <c r="BJ466" s="1" t="s">
        <v>126</v>
      </c>
      <c r="BK466" s="1" t="s">
        <v>858</v>
      </c>
      <c r="BL466" s="1">
        <v>50</v>
      </c>
      <c r="BM466" s="1">
        <v>50</v>
      </c>
      <c r="BN466" s="1" t="s">
        <v>97</v>
      </c>
      <c r="BO466" s="1" t="s">
        <v>98</v>
      </c>
      <c r="BP466" s="1" t="s">
        <v>65</v>
      </c>
      <c r="BQ466" s="2">
        <v>39197</v>
      </c>
      <c r="BR466" s="1">
        <v>0</v>
      </c>
      <c r="BS466" s="1">
        <v>0</v>
      </c>
      <c r="BT466" s="1">
        <v>0</v>
      </c>
      <c r="BU466" s="1">
        <v>0</v>
      </c>
    </row>
    <row r="467" spans="4:73" hidden="1" x14ac:dyDescent="0.25">
      <c r="D467" s="4"/>
      <c r="E467" s="5">
        <f t="shared" si="72"/>
        <v>0</v>
      </c>
      <c r="F467" s="5">
        <f t="shared" si="73"/>
        <v>0</v>
      </c>
      <c r="G467" s="5" t="str">
        <f t="shared" si="74"/>
        <v>Withdrawn</v>
      </c>
      <c r="H467" s="6" t="str">
        <f t="shared" si="75"/>
        <v>Withdrawn</v>
      </c>
      <c r="I467" s="1" t="s">
        <v>1041</v>
      </c>
      <c r="O467" s="1" t="str">
        <f t="shared" si="76"/>
        <v>NRIS</v>
      </c>
      <c r="Q467" s="1">
        <f t="shared" si="77"/>
        <v>200</v>
      </c>
      <c r="S467" s="1" t="str">
        <f t="shared" si="78"/>
        <v>Wind</v>
      </c>
      <c r="T467" s="1" t="str">
        <f t="shared" si="79"/>
        <v>Henry County</v>
      </c>
      <c r="U467" s="1" t="str">
        <f t="shared" si="80"/>
        <v>IN</v>
      </c>
      <c r="AA467" s="1"/>
      <c r="AB467" s="1"/>
      <c r="AI467" s="5"/>
      <c r="AJ467" s="5"/>
      <c r="AK467" s="5"/>
      <c r="AL467" s="5"/>
      <c r="AM467" s="5"/>
      <c r="AN467" s="5"/>
      <c r="AO467" s="5"/>
      <c r="AP467" s="5"/>
      <c r="AQ467" s="5"/>
      <c r="AR467" s="5"/>
      <c r="AY467" s="1" t="s">
        <v>73</v>
      </c>
      <c r="AZ467" s="2">
        <v>39568</v>
      </c>
      <c r="BA467" s="2">
        <v>39770</v>
      </c>
      <c r="BB467" s="2">
        <v>39770</v>
      </c>
      <c r="BD467" s="1" t="s">
        <v>101</v>
      </c>
      <c r="BE467" s="1" t="s">
        <v>429</v>
      </c>
      <c r="BF467" s="1" t="s">
        <v>103</v>
      </c>
      <c r="BI467" s="1" t="s">
        <v>536</v>
      </c>
      <c r="BJ467" s="1" t="s">
        <v>126</v>
      </c>
      <c r="BK467" s="1" t="s">
        <v>1042</v>
      </c>
      <c r="BL467" s="1">
        <v>200</v>
      </c>
      <c r="BM467" s="1">
        <v>200</v>
      </c>
      <c r="BN467" s="1" t="s">
        <v>97</v>
      </c>
      <c r="BO467" s="1" t="s">
        <v>98</v>
      </c>
      <c r="BP467" s="1" t="s">
        <v>73</v>
      </c>
      <c r="BQ467" s="2">
        <v>40908</v>
      </c>
      <c r="BR467" s="1">
        <v>0</v>
      </c>
      <c r="BS467" s="1">
        <v>0</v>
      </c>
      <c r="BT467" s="1">
        <v>0</v>
      </c>
      <c r="BU467" s="1">
        <v>0</v>
      </c>
    </row>
    <row r="468" spans="4:73" hidden="1" x14ac:dyDescent="0.25">
      <c r="D468" s="4"/>
      <c r="E468" s="5">
        <f t="shared" si="72"/>
        <v>0</v>
      </c>
      <c r="F468" s="5" t="str">
        <f t="shared" si="73"/>
        <v>CS5</v>
      </c>
      <c r="G468" s="5" t="str">
        <f t="shared" si="74"/>
        <v>Done</v>
      </c>
      <c r="H468" s="6" t="str">
        <f t="shared" si="75"/>
        <v>In Service</v>
      </c>
      <c r="I468" s="1" t="s">
        <v>1043</v>
      </c>
      <c r="O468" s="1" t="str">
        <f t="shared" si="76"/>
        <v>NRIS</v>
      </c>
      <c r="Q468" s="1">
        <f t="shared" si="77"/>
        <v>80</v>
      </c>
      <c r="S468" s="1" t="str">
        <f t="shared" si="78"/>
        <v>Wind</v>
      </c>
      <c r="T468" s="1" t="str">
        <f t="shared" si="79"/>
        <v>Worth County</v>
      </c>
      <c r="U468" s="1" t="str">
        <f t="shared" si="80"/>
        <v>IA</v>
      </c>
      <c r="AA468" s="1"/>
      <c r="AB468" s="1"/>
      <c r="AI468" s="5"/>
      <c r="AJ468" s="5"/>
      <c r="AK468" s="5"/>
      <c r="AL468" s="5"/>
      <c r="AM468" s="5"/>
      <c r="AN468" s="5"/>
      <c r="AO468" s="5"/>
      <c r="AP468" s="5"/>
      <c r="AQ468" s="5"/>
      <c r="AR468" s="5"/>
      <c r="AY468" s="1" t="s">
        <v>58</v>
      </c>
      <c r="AZ468" s="2">
        <v>38596</v>
      </c>
      <c r="BB468" s="2">
        <v>39797</v>
      </c>
      <c r="BD468" s="1" t="s">
        <v>87</v>
      </c>
      <c r="BE468" s="1" t="s">
        <v>181</v>
      </c>
      <c r="BF468" s="1" t="s">
        <v>89</v>
      </c>
      <c r="BH468" s="1" t="s">
        <v>888</v>
      </c>
      <c r="BI468" s="1" t="s">
        <v>134</v>
      </c>
      <c r="BJ468" s="1" t="s">
        <v>126</v>
      </c>
      <c r="BK468" s="1" t="s">
        <v>1044</v>
      </c>
      <c r="BL468" s="1">
        <v>80</v>
      </c>
      <c r="BM468" s="1">
        <v>80</v>
      </c>
      <c r="BN468" s="1" t="s">
        <v>97</v>
      </c>
      <c r="BO468" s="1" t="s">
        <v>98</v>
      </c>
      <c r="BP468" s="1" t="s">
        <v>65</v>
      </c>
      <c r="BQ468" s="2">
        <v>39387</v>
      </c>
      <c r="BR468" s="1">
        <v>0</v>
      </c>
      <c r="BS468" s="1">
        <v>0</v>
      </c>
      <c r="BT468" s="1">
        <v>0</v>
      </c>
      <c r="BU468" s="1">
        <v>0</v>
      </c>
    </row>
    <row r="469" spans="4:73" hidden="1" x14ac:dyDescent="0.25">
      <c r="D469" s="4"/>
      <c r="E469" s="5">
        <f t="shared" si="72"/>
        <v>0</v>
      </c>
      <c r="F469" s="5">
        <f t="shared" si="73"/>
        <v>0</v>
      </c>
      <c r="G469" s="5" t="str">
        <f t="shared" si="74"/>
        <v>Done</v>
      </c>
      <c r="H469" s="6" t="str">
        <f t="shared" si="75"/>
        <v>In Service</v>
      </c>
      <c r="I469" s="1" t="s">
        <v>1045</v>
      </c>
      <c r="O469" s="1" t="str">
        <f t="shared" si="76"/>
        <v>NRIS</v>
      </c>
      <c r="Q469" s="1">
        <f t="shared" si="77"/>
        <v>50</v>
      </c>
      <c r="S469" s="1" t="str">
        <f t="shared" si="78"/>
        <v>Coal</v>
      </c>
      <c r="T469" s="1" t="str">
        <f t="shared" si="79"/>
        <v>Beaver County</v>
      </c>
      <c r="U469" s="1" t="str">
        <f t="shared" si="80"/>
        <v>PA</v>
      </c>
      <c r="AA469" s="1"/>
      <c r="AB469" s="1"/>
      <c r="AI469" s="5"/>
      <c r="AJ469" s="5"/>
      <c r="AK469" s="5"/>
      <c r="AL469" s="5"/>
      <c r="AM469" s="5"/>
      <c r="AN469" s="5"/>
      <c r="AO469" s="5"/>
      <c r="AP469" s="5"/>
      <c r="AQ469" s="5"/>
      <c r="AR469" s="5"/>
      <c r="AY469" s="1" t="s">
        <v>58</v>
      </c>
      <c r="AZ469" s="2">
        <v>38597</v>
      </c>
      <c r="BB469" s="2">
        <v>38730</v>
      </c>
      <c r="BD469" s="1" t="s">
        <v>619</v>
      </c>
      <c r="BE469" s="1" t="s">
        <v>1046</v>
      </c>
      <c r="BF469" s="1" t="s">
        <v>1047</v>
      </c>
      <c r="BJ469" s="1" t="s">
        <v>126</v>
      </c>
      <c r="BK469" s="1" t="s">
        <v>1048</v>
      </c>
      <c r="BL469" s="1">
        <v>50</v>
      </c>
      <c r="BM469" s="1">
        <v>50</v>
      </c>
      <c r="BN469" s="1" t="s">
        <v>83</v>
      </c>
      <c r="BO469" s="1" t="s">
        <v>1049</v>
      </c>
      <c r="BP469" s="1" t="s">
        <v>65</v>
      </c>
      <c r="BQ469" s="2">
        <v>38991</v>
      </c>
      <c r="BR469" s="1">
        <v>0</v>
      </c>
      <c r="BS469" s="1">
        <v>0</v>
      </c>
      <c r="BT469" s="1">
        <v>0</v>
      </c>
      <c r="BU469" s="1">
        <v>0</v>
      </c>
    </row>
    <row r="470" spans="4:73" hidden="1" x14ac:dyDescent="0.25">
      <c r="D470" s="4"/>
      <c r="E470" s="5">
        <f t="shared" si="72"/>
        <v>0</v>
      </c>
      <c r="F470" s="5">
        <f t="shared" si="73"/>
        <v>0</v>
      </c>
      <c r="G470" s="5" t="str">
        <f t="shared" si="74"/>
        <v>Done</v>
      </c>
      <c r="H470" s="6" t="str">
        <f t="shared" si="75"/>
        <v>Withdrawn</v>
      </c>
      <c r="I470" s="1" t="s">
        <v>1050</v>
      </c>
      <c r="O470" s="1" t="str">
        <f t="shared" si="76"/>
        <v>NRIS</v>
      </c>
      <c r="Q470" s="1">
        <f t="shared" si="77"/>
        <v>50</v>
      </c>
      <c r="S470" s="1" t="str">
        <f t="shared" si="78"/>
        <v>Coal</v>
      </c>
      <c r="T470" s="1" t="str">
        <f t="shared" si="79"/>
        <v>Beaver County</v>
      </c>
      <c r="U470" s="1" t="str">
        <f t="shared" si="80"/>
        <v>PA</v>
      </c>
      <c r="AA470" s="1"/>
      <c r="AB470" s="1"/>
      <c r="AI470" s="5"/>
      <c r="AJ470" s="5"/>
      <c r="AK470" s="5"/>
      <c r="AL470" s="5"/>
      <c r="AM470" s="5"/>
      <c r="AN470" s="5"/>
      <c r="AO470" s="5"/>
      <c r="AP470" s="5"/>
      <c r="AQ470" s="5"/>
      <c r="AR470" s="5"/>
      <c r="AY470" s="1" t="s">
        <v>58</v>
      </c>
      <c r="AZ470" s="2">
        <v>38597</v>
      </c>
      <c r="BB470" s="2">
        <v>38730</v>
      </c>
      <c r="BD470" s="1" t="s">
        <v>619</v>
      </c>
      <c r="BE470" s="1" t="s">
        <v>1046</v>
      </c>
      <c r="BF470" s="1" t="s">
        <v>1047</v>
      </c>
      <c r="BJ470" s="1" t="s">
        <v>126</v>
      </c>
      <c r="BK470" s="1" t="s">
        <v>1051</v>
      </c>
      <c r="BL470" s="1">
        <v>50</v>
      </c>
      <c r="BM470" s="1">
        <v>50</v>
      </c>
      <c r="BN470" s="1" t="s">
        <v>83</v>
      </c>
      <c r="BO470" s="1" t="s">
        <v>1049</v>
      </c>
      <c r="BP470" s="1" t="s">
        <v>73</v>
      </c>
      <c r="BQ470" s="2">
        <v>39539</v>
      </c>
      <c r="BR470" s="1">
        <v>0</v>
      </c>
      <c r="BS470" s="1">
        <v>0</v>
      </c>
      <c r="BT470" s="1">
        <v>0</v>
      </c>
      <c r="BU470" s="1">
        <v>0</v>
      </c>
    </row>
    <row r="471" spans="4:73" hidden="1" x14ac:dyDescent="0.25">
      <c r="D471" s="4"/>
      <c r="E471" s="5">
        <f t="shared" si="72"/>
        <v>0</v>
      </c>
      <c r="F471" s="5">
        <f t="shared" si="73"/>
        <v>0</v>
      </c>
      <c r="G471" s="5" t="str">
        <f t="shared" si="74"/>
        <v>Done</v>
      </c>
      <c r="H471" s="6" t="str">
        <f t="shared" si="75"/>
        <v>In Service</v>
      </c>
      <c r="I471" s="1" t="s">
        <v>1052</v>
      </c>
      <c r="O471" s="1" t="str">
        <f t="shared" si="76"/>
        <v>NRIS</v>
      </c>
      <c r="Q471" s="1">
        <f t="shared" si="77"/>
        <v>50</v>
      </c>
      <c r="S471" s="1" t="str">
        <f t="shared" si="78"/>
        <v>Coal</v>
      </c>
      <c r="T471" s="1" t="str">
        <f t="shared" si="79"/>
        <v>Beaver County</v>
      </c>
      <c r="U471" s="1" t="str">
        <f t="shared" si="80"/>
        <v>PA</v>
      </c>
      <c r="AA471" s="1"/>
      <c r="AB471" s="1"/>
      <c r="AI471" s="5"/>
      <c r="AJ471" s="5"/>
      <c r="AK471" s="5"/>
      <c r="AL471" s="5"/>
      <c r="AM471" s="5"/>
      <c r="AN471" s="5"/>
      <c r="AO471" s="5"/>
      <c r="AP471" s="5"/>
      <c r="AQ471" s="5"/>
      <c r="AR471" s="5"/>
      <c r="AY471" s="1" t="s">
        <v>58</v>
      </c>
      <c r="AZ471" s="2">
        <v>38597</v>
      </c>
      <c r="BB471" s="2">
        <v>38730</v>
      </c>
      <c r="BD471" s="1" t="s">
        <v>619</v>
      </c>
      <c r="BE471" s="1" t="s">
        <v>1046</v>
      </c>
      <c r="BF471" s="1" t="s">
        <v>1047</v>
      </c>
      <c r="BJ471" s="1" t="s">
        <v>126</v>
      </c>
      <c r="BK471" s="1" t="s">
        <v>1053</v>
      </c>
      <c r="BL471" s="1">
        <v>50</v>
      </c>
      <c r="BM471" s="1">
        <v>50</v>
      </c>
      <c r="BN471" s="1" t="s">
        <v>83</v>
      </c>
      <c r="BO471" s="1" t="s">
        <v>1049</v>
      </c>
      <c r="BP471" s="1" t="s">
        <v>65</v>
      </c>
      <c r="BQ471" s="2">
        <v>38687</v>
      </c>
      <c r="BR471" s="1">
        <v>0</v>
      </c>
      <c r="BS471" s="1">
        <v>0</v>
      </c>
      <c r="BT471" s="1">
        <v>0</v>
      </c>
      <c r="BU471" s="1">
        <v>0</v>
      </c>
    </row>
    <row r="472" spans="4:73" hidden="1" x14ac:dyDescent="0.25">
      <c r="D472" s="4"/>
      <c r="E472" s="5">
        <f t="shared" si="72"/>
        <v>0</v>
      </c>
      <c r="F472" s="5">
        <f t="shared" si="73"/>
        <v>0</v>
      </c>
      <c r="G472" s="5" t="str">
        <f t="shared" si="74"/>
        <v>Withdrawn</v>
      </c>
      <c r="H472" s="6" t="str">
        <f t="shared" si="75"/>
        <v>Withdrawn</v>
      </c>
      <c r="I472" s="1" t="s">
        <v>1054</v>
      </c>
      <c r="O472" s="1" t="str">
        <f t="shared" si="76"/>
        <v>NRIS</v>
      </c>
      <c r="Q472" s="1">
        <f t="shared" si="77"/>
        <v>300</v>
      </c>
      <c r="S472" s="1" t="str">
        <f t="shared" si="78"/>
        <v>Wind</v>
      </c>
      <c r="T472" s="1" t="str">
        <f t="shared" si="79"/>
        <v>Rush County</v>
      </c>
      <c r="U472" s="1" t="str">
        <f t="shared" si="80"/>
        <v>IN</v>
      </c>
      <c r="AA472" s="1"/>
      <c r="AB472" s="1"/>
      <c r="AI472" s="5"/>
      <c r="AJ472" s="5"/>
      <c r="AK472" s="5"/>
      <c r="AL472" s="5"/>
      <c r="AM472" s="5"/>
      <c r="AN472" s="5"/>
      <c r="AO472" s="5"/>
      <c r="AP472" s="5"/>
      <c r="AQ472" s="5"/>
      <c r="AR472" s="5"/>
      <c r="AY472" s="1" t="s">
        <v>73</v>
      </c>
      <c r="AZ472" s="2">
        <v>39568</v>
      </c>
      <c r="BA472" s="2">
        <v>39770</v>
      </c>
      <c r="BB472" s="2">
        <v>39770</v>
      </c>
      <c r="BD472" s="1" t="s">
        <v>101</v>
      </c>
      <c r="BE472" s="1" t="s">
        <v>1055</v>
      </c>
      <c r="BF472" s="1" t="s">
        <v>103</v>
      </c>
      <c r="BI472" s="1" t="s">
        <v>536</v>
      </c>
      <c r="BJ472" s="1" t="s">
        <v>126</v>
      </c>
      <c r="BK472" s="1" t="s">
        <v>1056</v>
      </c>
      <c r="BL472" s="1">
        <v>300</v>
      </c>
      <c r="BM472" s="1">
        <v>300</v>
      </c>
      <c r="BN472" s="1" t="s">
        <v>97</v>
      </c>
      <c r="BO472" s="1" t="s">
        <v>98</v>
      </c>
      <c r="BP472" s="1" t="s">
        <v>73</v>
      </c>
      <c r="BQ472" s="2">
        <v>40725</v>
      </c>
      <c r="BR472" s="1">
        <v>0</v>
      </c>
      <c r="BS472" s="1">
        <v>0</v>
      </c>
      <c r="BT472" s="1">
        <v>0</v>
      </c>
      <c r="BU472" s="1">
        <v>0</v>
      </c>
    </row>
    <row r="473" spans="4:73" hidden="1" x14ac:dyDescent="0.25">
      <c r="D473" s="4"/>
      <c r="E473" s="5" t="str">
        <f t="shared" si="72"/>
        <v>Pre-Transition SIS</v>
      </c>
      <c r="F473" s="5" t="str">
        <f t="shared" si="73"/>
        <v>CIGS II</v>
      </c>
      <c r="G473" s="5" t="str">
        <f t="shared" si="74"/>
        <v>Done</v>
      </c>
      <c r="H473" s="6" t="str">
        <f t="shared" si="75"/>
        <v>In Service</v>
      </c>
      <c r="I473" s="1" t="s">
        <v>1057</v>
      </c>
      <c r="O473" s="1" t="str">
        <f t="shared" si="76"/>
        <v>NRIS</v>
      </c>
      <c r="Q473" s="1">
        <f t="shared" si="77"/>
        <v>200</v>
      </c>
      <c r="S473" s="1" t="str">
        <f t="shared" si="78"/>
        <v>Wind</v>
      </c>
      <c r="T473" s="1" t="str">
        <f t="shared" si="79"/>
        <v>Henry County</v>
      </c>
      <c r="U473" s="1" t="str">
        <f t="shared" si="80"/>
        <v>IL</v>
      </c>
      <c r="AA473" s="1"/>
      <c r="AB473" s="1"/>
      <c r="AI473" s="5"/>
      <c r="AJ473" s="5"/>
      <c r="AK473" s="5"/>
      <c r="AL473" s="5"/>
      <c r="AM473" s="5"/>
      <c r="AN473" s="5"/>
      <c r="AO473" s="5"/>
      <c r="AP473" s="5"/>
      <c r="AQ473" s="5"/>
      <c r="AR473" s="5"/>
      <c r="AY473" s="1" t="s">
        <v>58</v>
      </c>
      <c r="AZ473" s="2">
        <v>38602</v>
      </c>
      <c r="BB473" s="2">
        <v>40186</v>
      </c>
      <c r="BC473" s="2">
        <v>41274</v>
      </c>
      <c r="BD473" s="1" t="s">
        <v>122</v>
      </c>
      <c r="BE473" s="1" t="s">
        <v>429</v>
      </c>
      <c r="BF473" s="1" t="s">
        <v>124</v>
      </c>
      <c r="BG473" s="1" t="s">
        <v>1058</v>
      </c>
      <c r="BH473" s="1" t="s">
        <v>1059</v>
      </c>
      <c r="BI473" s="1" t="s">
        <v>77</v>
      </c>
      <c r="BJ473" s="1" t="s">
        <v>126</v>
      </c>
      <c r="BK473" s="1" t="s">
        <v>1060</v>
      </c>
      <c r="BL473" s="1">
        <v>200</v>
      </c>
      <c r="BM473" s="1">
        <v>200</v>
      </c>
      <c r="BN473" s="1" t="s">
        <v>97</v>
      </c>
      <c r="BO473" s="1" t="s">
        <v>98</v>
      </c>
      <c r="BP473" s="1" t="s">
        <v>65</v>
      </c>
      <c r="BQ473" s="2">
        <v>39447</v>
      </c>
      <c r="BR473" s="1">
        <v>0</v>
      </c>
      <c r="BS473" s="1">
        <v>0</v>
      </c>
      <c r="BT473" s="1">
        <v>0</v>
      </c>
      <c r="BU473" s="1">
        <v>0</v>
      </c>
    </row>
    <row r="474" spans="4:73" hidden="1" x14ac:dyDescent="0.25">
      <c r="D474" s="4"/>
      <c r="E474" s="5" t="str">
        <f t="shared" si="72"/>
        <v>G546</v>
      </c>
      <c r="F474" s="5" t="str">
        <f t="shared" si="73"/>
        <v>G546</v>
      </c>
      <c r="G474" s="5" t="str">
        <f t="shared" si="74"/>
        <v>Done</v>
      </c>
      <c r="H474" s="6" t="str">
        <f t="shared" si="75"/>
        <v>Withdrawn</v>
      </c>
      <c r="I474" s="1" t="s">
        <v>1061</v>
      </c>
      <c r="O474" s="1" t="str">
        <f t="shared" si="76"/>
        <v>NRIS</v>
      </c>
      <c r="Q474" s="1">
        <f t="shared" si="77"/>
        <v>100</v>
      </c>
      <c r="S474" s="1" t="str">
        <f t="shared" si="78"/>
        <v>Wind</v>
      </c>
      <c r="T474" s="1" t="str">
        <f t="shared" si="79"/>
        <v>Walworth County</v>
      </c>
      <c r="U474" s="1" t="str">
        <f t="shared" si="80"/>
        <v>WI</v>
      </c>
      <c r="AA474" s="1"/>
      <c r="AB474" s="1"/>
      <c r="AI474" s="5"/>
      <c r="AJ474" s="5"/>
      <c r="AK474" s="5"/>
      <c r="AL474" s="5"/>
      <c r="AM474" s="5"/>
      <c r="AN474" s="5"/>
      <c r="AO474" s="5"/>
      <c r="AP474" s="5"/>
      <c r="AQ474" s="5"/>
      <c r="AR474" s="5"/>
      <c r="AY474" s="1" t="s">
        <v>58</v>
      </c>
      <c r="AZ474" s="2">
        <v>38605</v>
      </c>
      <c r="BB474" s="2">
        <v>39272</v>
      </c>
      <c r="BD474" s="1" t="s">
        <v>176</v>
      </c>
      <c r="BE474" s="1" t="s">
        <v>331</v>
      </c>
      <c r="BF474" s="1" t="s">
        <v>76</v>
      </c>
      <c r="BG474" s="1" t="s">
        <v>1061</v>
      </c>
      <c r="BH474" s="1" t="s">
        <v>1061</v>
      </c>
      <c r="BI474" s="1" t="s">
        <v>77</v>
      </c>
      <c r="BJ474" s="1" t="s">
        <v>126</v>
      </c>
      <c r="BK474" s="1" t="s">
        <v>1062</v>
      </c>
      <c r="BL474" s="1">
        <v>100</v>
      </c>
      <c r="BM474" s="1">
        <v>100</v>
      </c>
      <c r="BN474" s="1" t="s">
        <v>97</v>
      </c>
      <c r="BO474" s="1" t="s">
        <v>98</v>
      </c>
      <c r="BP474" s="1" t="s">
        <v>73</v>
      </c>
      <c r="BQ474" s="2">
        <v>38991</v>
      </c>
      <c r="BR474" s="1">
        <v>0</v>
      </c>
      <c r="BS474" s="1">
        <v>0</v>
      </c>
      <c r="BT474" s="1">
        <v>0</v>
      </c>
      <c r="BU474" s="1">
        <v>0</v>
      </c>
    </row>
    <row r="475" spans="4:73" hidden="1" x14ac:dyDescent="0.25">
      <c r="D475" s="4"/>
      <c r="E475" s="5">
        <f t="shared" si="72"/>
        <v>0</v>
      </c>
      <c r="F475" s="5">
        <f t="shared" si="73"/>
        <v>0</v>
      </c>
      <c r="G475" s="5" t="str">
        <f t="shared" si="74"/>
        <v>Done</v>
      </c>
      <c r="H475" s="6" t="str">
        <f t="shared" si="75"/>
        <v>In Service</v>
      </c>
      <c r="I475" s="1" t="s">
        <v>1063</v>
      </c>
      <c r="O475" s="1" t="str">
        <f t="shared" si="76"/>
        <v>NRIS</v>
      </c>
      <c r="Q475" s="1">
        <f t="shared" si="77"/>
        <v>15</v>
      </c>
      <c r="S475" s="1" t="str">
        <f t="shared" si="78"/>
        <v>Hydro</v>
      </c>
      <c r="T475" s="1" t="str">
        <f t="shared" si="79"/>
        <v>Miller County</v>
      </c>
      <c r="U475" s="1" t="str">
        <f t="shared" si="80"/>
        <v>MO</v>
      </c>
      <c r="AA475" s="1"/>
      <c r="AB475" s="1"/>
      <c r="AI475" s="5"/>
      <c r="AJ475" s="5"/>
      <c r="AK475" s="5"/>
      <c r="AL475" s="5"/>
      <c r="AM475" s="5"/>
      <c r="AN475" s="5"/>
      <c r="AO475" s="5"/>
      <c r="AP475" s="5"/>
      <c r="AQ475" s="5"/>
      <c r="AR475" s="5"/>
      <c r="AY475" s="1" t="s">
        <v>58</v>
      </c>
      <c r="AZ475" s="2">
        <v>38612</v>
      </c>
      <c r="BB475" s="2">
        <v>39198</v>
      </c>
      <c r="BD475" s="1" t="s">
        <v>486</v>
      </c>
      <c r="BE475" s="1" t="s">
        <v>1064</v>
      </c>
      <c r="BF475" s="1" t="s">
        <v>488</v>
      </c>
      <c r="BI475" s="1" t="s">
        <v>143</v>
      </c>
      <c r="BJ475" s="1" t="s">
        <v>126</v>
      </c>
      <c r="BK475" s="1" t="s">
        <v>1065</v>
      </c>
      <c r="BL475" s="1">
        <v>15</v>
      </c>
      <c r="BM475" s="1">
        <v>15</v>
      </c>
      <c r="BN475" s="1" t="s">
        <v>69</v>
      </c>
      <c r="BO475" s="1" t="s">
        <v>1066</v>
      </c>
      <c r="BP475" s="1" t="s">
        <v>65</v>
      </c>
      <c r="BQ475" s="2">
        <v>38687</v>
      </c>
      <c r="BR475" s="1">
        <v>0</v>
      </c>
      <c r="BS475" s="1">
        <v>0</v>
      </c>
      <c r="BT475" s="1">
        <v>0</v>
      </c>
      <c r="BU475" s="1">
        <v>0</v>
      </c>
    </row>
    <row r="476" spans="4:73" hidden="1" x14ac:dyDescent="0.25">
      <c r="D476" s="4"/>
      <c r="E476" s="5">
        <f t="shared" si="72"/>
        <v>0</v>
      </c>
      <c r="F476" s="5" t="str">
        <f t="shared" si="73"/>
        <v>CS5</v>
      </c>
      <c r="G476" s="5" t="str">
        <f t="shared" si="74"/>
        <v>Done</v>
      </c>
      <c r="H476" s="6" t="str">
        <f t="shared" si="75"/>
        <v>In Service</v>
      </c>
      <c r="I476" s="1" t="s">
        <v>1067</v>
      </c>
      <c r="O476" s="1" t="str">
        <f t="shared" si="76"/>
        <v>NRIS</v>
      </c>
      <c r="Q476" s="1">
        <f t="shared" si="77"/>
        <v>80</v>
      </c>
      <c r="S476" s="1" t="str">
        <f t="shared" si="78"/>
        <v>Wind</v>
      </c>
      <c r="T476" s="1" t="str">
        <f t="shared" si="79"/>
        <v>Worth County</v>
      </c>
      <c r="U476" s="1" t="str">
        <f t="shared" si="80"/>
        <v>IA</v>
      </c>
      <c r="AA476" s="1"/>
      <c r="AB476" s="1"/>
      <c r="AI476" s="5"/>
      <c r="AJ476" s="5"/>
      <c r="AK476" s="5"/>
      <c r="AL476" s="5"/>
      <c r="AM476" s="5"/>
      <c r="AN476" s="5"/>
      <c r="AO476" s="5"/>
      <c r="AP476" s="5"/>
      <c r="AQ476" s="5"/>
      <c r="AR476" s="5"/>
      <c r="AY476" s="1" t="s">
        <v>58</v>
      </c>
      <c r="AZ476" s="2">
        <v>38612</v>
      </c>
      <c r="BB476" s="2">
        <v>39797</v>
      </c>
      <c r="BD476" s="1" t="s">
        <v>87</v>
      </c>
      <c r="BE476" s="1" t="s">
        <v>181</v>
      </c>
      <c r="BF476" s="1" t="s">
        <v>89</v>
      </c>
      <c r="BH476" s="1" t="s">
        <v>888</v>
      </c>
      <c r="BI476" s="1" t="s">
        <v>134</v>
      </c>
      <c r="BJ476" s="1" t="s">
        <v>126</v>
      </c>
      <c r="BK476" s="1" t="s">
        <v>1068</v>
      </c>
      <c r="BL476" s="1">
        <v>80</v>
      </c>
      <c r="BM476" s="1">
        <v>80</v>
      </c>
      <c r="BN476" s="1" t="s">
        <v>97</v>
      </c>
      <c r="BO476" s="1" t="s">
        <v>98</v>
      </c>
      <c r="BP476" s="1" t="s">
        <v>65</v>
      </c>
      <c r="BQ476" s="2">
        <v>39417</v>
      </c>
      <c r="BR476" s="1">
        <v>0</v>
      </c>
      <c r="BS476" s="1">
        <v>0</v>
      </c>
      <c r="BT476" s="1">
        <v>0</v>
      </c>
      <c r="BU476" s="1">
        <v>0</v>
      </c>
    </row>
    <row r="477" spans="4:73" hidden="1" x14ac:dyDescent="0.25">
      <c r="D477" s="4"/>
      <c r="E477" s="5">
        <f t="shared" si="72"/>
        <v>0</v>
      </c>
      <c r="F477" s="5">
        <f t="shared" si="73"/>
        <v>0</v>
      </c>
      <c r="G477" s="5" t="str">
        <f t="shared" si="74"/>
        <v>Withdrawn</v>
      </c>
      <c r="H477" s="6" t="str">
        <f t="shared" si="75"/>
        <v>Withdrawn</v>
      </c>
      <c r="I477" s="1" t="s">
        <v>1069</v>
      </c>
      <c r="O477" s="1" t="str">
        <f t="shared" si="76"/>
        <v>NRIS</v>
      </c>
      <c r="Q477" s="1">
        <f t="shared" si="77"/>
        <v>200</v>
      </c>
      <c r="S477" s="1" t="str">
        <f t="shared" si="78"/>
        <v>Wind</v>
      </c>
      <c r="T477" s="1" t="str">
        <f t="shared" si="79"/>
        <v>Boone County</v>
      </c>
      <c r="U477" s="1" t="str">
        <f t="shared" si="80"/>
        <v>IN</v>
      </c>
      <c r="AA477" s="1"/>
      <c r="AB477" s="1"/>
      <c r="AI477" s="5"/>
      <c r="AJ477" s="5"/>
      <c r="AK477" s="5"/>
      <c r="AL477" s="5"/>
      <c r="AM477" s="5"/>
      <c r="AN477" s="5"/>
      <c r="AO477" s="5"/>
      <c r="AP477" s="5"/>
      <c r="AQ477" s="5"/>
      <c r="AR477" s="5"/>
      <c r="AY477" s="1" t="s">
        <v>73</v>
      </c>
      <c r="AZ477" s="2">
        <v>39568</v>
      </c>
      <c r="BA477" s="2">
        <v>39770</v>
      </c>
      <c r="BB477" s="2">
        <v>39770</v>
      </c>
      <c r="BD477" s="1" t="s">
        <v>101</v>
      </c>
      <c r="BE477" s="1" t="s">
        <v>1070</v>
      </c>
      <c r="BF477" s="1" t="s">
        <v>103</v>
      </c>
      <c r="BI477" s="1" t="s">
        <v>536</v>
      </c>
      <c r="BJ477" s="1" t="s">
        <v>126</v>
      </c>
      <c r="BK477" s="1" t="s">
        <v>1071</v>
      </c>
      <c r="BL477" s="1">
        <v>200</v>
      </c>
      <c r="BM477" s="1">
        <v>200</v>
      </c>
      <c r="BN477" s="1" t="s">
        <v>97</v>
      </c>
      <c r="BO477" s="1" t="s">
        <v>98</v>
      </c>
      <c r="BP477" s="1" t="s">
        <v>73</v>
      </c>
      <c r="BQ477" s="2">
        <v>40178</v>
      </c>
      <c r="BR477" s="1">
        <v>0</v>
      </c>
      <c r="BS477" s="1">
        <v>0</v>
      </c>
      <c r="BT477" s="1">
        <v>0</v>
      </c>
      <c r="BU477" s="1">
        <v>0</v>
      </c>
    </row>
    <row r="478" spans="4:73" hidden="1" x14ac:dyDescent="0.25">
      <c r="D478" s="4"/>
      <c r="E478" s="5" t="str">
        <f t="shared" si="72"/>
        <v>G550</v>
      </c>
      <c r="F478" s="5" t="str">
        <f t="shared" si="73"/>
        <v>G550</v>
      </c>
      <c r="G478" s="5" t="str">
        <f t="shared" si="74"/>
        <v>Done</v>
      </c>
      <c r="H478" s="6" t="str">
        <f t="shared" si="75"/>
        <v>In Service</v>
      </c>
      <c r="I478" s="1" t="s">
        <v>1072</v>
      </c>
      <c r="O478" s="1" t="str">
        <f t="shared" si="76"/>
        <v>NRIS</v>
      </c>
      <c r="Q478" s="1">
        <f t="shared" si="77"/>
        <v>24</v>
      </c>
      <c r="S478" s="1" t="str">
        <f t="shared" si="78"/>
        <v>Gas</v>
      </c>
      <c r="T478" s="1" t="str">
        <f t="shared" si="79"/>
        <v>Jefferson County</v>
      </c>
      <c r="U478" s="1" t="str">
        <f t="shared" si="80"/>
        <v>WI</v>
      </c>
      <c r="AA478" s="1"/>
      <c r="AB478" s="1"/>
      <c r="AI478" s="5"/>
      <c r="AJ478" s="5"/>
      <c r="AK478" s="5"/>
      <c r="AL478" s="5"/>
      <c r="AM478" s="5"/>
      <c r="AN478" s="5"/>
      <c r="AO478" s="5"/>
      <c r="AP478" s="5"/>
      <c r="AQ478" s="5"/>
      <c r="AR478" s="5"/>
      <c r="AY478" s="1" t="s">
        <v>58</v>
      </c>
      <c r="AZ478" s="2">
        <v>38619</v>
      </c>
      <c r="BB478" s="2">
        <v>39015</v>
      </c>
      <c r="BD478" s="1" t="s">
        <v>176</v>
      </c>
      <c r="BE478" s="1" t="s">
        <v>1073</v>
      </c>
      <c r="BF478" s="1" t="s">
        <v>76</v>
      </c>
      <c r="BG478" s="1" t="s">
        <v>1072</v>
      </c>
      <c r="BH478" s="1" t="s">
        <v>1072</v>
      </c>
      <c r="BI478" s="1" t="s">
        <v>77</v>
      </c>
      <c r="BJ478" s="1" t="s">
        <v>126</v>
      </c>
      <c r="BK478" s="1" t="s">
        <v>1074</v>
      </c>
      <c r="BL478" s="1">
        <v>24</v>
      </c>
      <c r="BM478" s="1">
        <v>24</v>
      </c>
      <c r="BN478" s="1" t="s">
        <v>64</v>
      </c>
      <c r="BO478" s="1" t="s">
        <v>172</v>
      </c>
      <c r="BP478" s="1" t="s">
        <v>65</v>
      </c>
      <c r="BQ478" s="2">
        <v>39082</v>
      </c>
      <c r="BR478" s="1">
        <v>0</v>
      </c>
      <c r="BS478" s="1">
        <v>0</v>
      </c>
      <c r="BT478" s="1">
        <v>0</v>
      </c>
      <c r="BU478" s="1">
        <v>0</v>
      </c>
    </row>
    <row r="479" spans="4:73" hidden="1" x14ac:dyDescent="0.25">
      <c r="D479" s="4"/>
      <c r="E479" s="5">
        <f t="shared" si="72"/>
        <v>0</v>
      </c>
      <c r="F479" s="5" t="str">
        <f t="shared" si="73"/>
        <v>CS5</v>
      </c>
      <c r="G479" s="5" t="str">
        <f t="shared" si="74"/>
        <v>Done</v>
      </c>
      <c r="H479" s="6" t="str">
        <f t="shared" si="75"/>
        <v>In Service</v>
      </c>
      <c r="I479" s="1" t="s">
        <v>1075</v>
      </c>
      <c r="O479" s="1" t="str">
        <f t="shared" si="76"/>
        <v>NRIS</v>
      </c>
      <c r="Q479" s="1">
        <f t="shared" si="77"/>
        <v>99</v>
      </c>
      <c r="S479" s="1" t="str">
        <f t="shared" si="78"/>
        <v>Wind</v>
      </c>
      <c r="T479" s="1" t="str">
        <f t="shared" si="79"/>
        <v>Howard County</v>
      </c>
      <c r="U479" s="1" t="str">
        <f t="shared" si="80"/>
        <v>IA</v>
      </c>
      <c r="AA479" s="1"/>
      <c r="AB479" s="1"/>
      <c r="AI479" s="5"/>
      <c r="AJ479" s="5"/>
      <c r="AK479" s="5"/>
      <c r="AL479" s="5"/>
      <c r="AM479" s="5"/>
      <c r="AN479" s="5"/>
      <c r="AO479" s="5"/>
      <c r="AP479" s="5"/>
      <c r="AQ479" s="5"/>
      <c r="AR479" s="5"/>
      <c r="AY479" s="1" t="s">
        <v>58</v>
      </c>
      <c r="AZ479" s="2">
        <v>38622</v>
      </c>
      <c r="BB479" s="2">
        <v>40170</v>
      </c>
      <c r="BC479" s="2">
        <v>40148</v>
      </c>
      <c r="BD479" s="1" t="s">
        <v>87</v>
      </c>
      <c r="BE479" s="1" t="s">
        <v>538</v>
      </c>
      <c r="BF479" s="1" t="s">
        <v>89</v>
      </c>
      <c r="BH479" s="1" t="s">
        <v>888</v>
      </c>
      <c r="BI479" s="1" t="s">
        <v>134</v>
      </c>
      <c r="BJ479" s="1" t="s">
        <v>126</v>
      </c>
      <c r="BK479" s="1" t="s">
        <v>1076</v>
      </c>
      <c r="BL479" s="1">
        <v>99</v>
      </c>
      <c r="BM479" s="1">
        <v>99</v>
      </c>
      <c r="BN479" s="1" t="s">
        <v>97</v>
      </c>
      <c r="BO479" s="1" t="s">
        <v>98</v>
      </c>
      <c r="BP479" s="1" t="s">
        <v>65</v>
      </c>
      <c r="BQ479" s="2">
        <v>39066</v>
      </c>
      <c r="BR479" s="1">
        <v>0</v>
      </c>
      <c r="BS479" s="1">
        <v>0</v>
      </c>
      <c r="BT479" s="1">
        <v>0</v>
      </c>
      <c r="BU479" s="1">
        <v>0</v>
      </c>
    </row>
    <row r="480" spans="4:73" hidden="1" x14ac:dyDescent="0.25">
      <c r="D480" s="4"/>
      <c r="E480" s="5">
        <f t="shared" si="72"/>
        <v>0</v>
      </c>
      <c r="F480" s="5">
        <f t="shared" si="73"/>
        <v>0</v>
      </c>
      <c r="G480" s="5" t="str">
        <f t="shared" si="74"/>
        <v>Withdrawn</v>
      </c>
      <c r="H480" s="6" t="str">
        <f t="shared" si="75"/>
        <v>Withdrawn</v>
      </c>
      <c r="I480" s="1" t="s">
        <v>1077</v>
      </c>
      <c r="O480" s="1" t="str">
        <f t="shared" si="76"/>
        <v>NRIS</v>
      </c>
      <c r="Q480" s="1">
        <f t="shared" si="77"/>
        <v>513</v>
      </c>
      <c r="S480" s="1" t="str">
        <f t="shared" si="78"/>
        <v>Coal</v>
      </c>
      <c r="T480" s="1" t="str">
        <f t="shared" si="79"/>
        <v>Bowman County</v>
      </c>
      <c r="U480" s="1" t="str">
        <f t="shared" si="80"/>
        <v>ND</v>
      </c>
      <c r="AA480" s="1"/>
      <c r="AB480" s="1"/>
      <c r="AI480" s="5"/>
      <c r="AJ480" s="5"/>
      <c r="AK480" s="5"/>
      <c r="AL480" s="5"/>
      <c r="AM480" s="5"/>
      <c r="AN480" s="5"/>
      <c r="AO480" s="5"/>
      <c r="AP480" s="5"/>
      <c r="AQ480" s="5"/>
      <c r="AR480" s="5"/>
      <c r="AY480" s="1" t="s">
        <v>73</v>
      </c>
      <c r="AZ480" s="2">
        <v>39062</v>
      </c>
      <c r="BA480" s="2">
        <v>39783</v>
      </c>
      <c r="BB480" s="2">
        <v>39783</v>
      </c>
      <c r="BD480" s="1" t="s">
        <v>236</v>
      </c>
      <c r="BE480" s="1" t="s">
        <v>627</v>
      </c>
      <c r="BF480" s="1" t="s">
        <v>194</v>
      </c>
      <c r="BI480" s="1" t="s">
        <v>143</v>
      </c>
      <c r="BJ480" s="1" t="s">
        <v>126</v>
      </c>
      <c r="BK480" s="1" t="s">
        <v>1078</v>
      </c>
      <c r="BL480" s="1">
        <v>513</v>
      </c>
      <c r="BM480" s="1">
        <v>513</v>
      </c>
      <c r="BN480" s="1" t="s">
        <v>83</v>
      </c>
      <c r="BP480" s="1" t="s">
        <v>73</v>
      </c>
      <c r="BQ480" s="2">
        <v>41183</v>
      </c>
      <c r="BR480" s="1">
        <v>0</v>
      </c>
      <c r="BS480" s="1">
        <v>0</v>
      </c>
      <c r="BT480" s="1">
        <v>0</v>
      </c>
      <c r="BU480" s="1">
        <v>0</v>
      </c>
    </row>
    <row r="481" spans="4:73" hidden="1" x14ac:dyDescent="0.25">
      <c r="D481" s="4"/>
      <c r="E481" s="5" t="str">
        <f t="shared" si="72"/>
        <v>G553</v>
      </c>
      <c r="F481" s="5" t="str">
        <f t="shared" si="73"/>
        <v>G553</v>
      </c>
      <c r="G481" s="5" t="str">
        <f t="shared" si="74"/>
        <v>Done</v>
      </c>
      <c r="H481" s="6" t="str">
        <f t="shared" si="75"/>
        <v>Withdrawn</v>
      </c>
      <c r="I481" s="1" t="s">
        <v>1079</v>
      </c>
      <c r="O481" s="1" t="str">
        <f t="shared" si="76"/>
        <v>NRIS</v>
      </c>
      <c r="Q481" s="1">
        <f t="shared" si="77"/>
        <v>280</v>
      </c>
      <c r="S481" s="1" t="str">
        <f t="shared" si="78"/>
        <v>Coal</v>
      </c>
      <c r="T481" s="1" t="str">
        <f t="shared" si="79"/>
        <v>Columbia County</v>
      </c>
      <c r="U481" s="1" t="str">
        <f t="shared" si="80"/>
        <v>WI</v>
      </c>
      <c r="AA481" s="1"/>
      <c r="AB481" s="1"/>
      <c r="AI481" s="5"/>
      <c r="AJ481" s="5"/>
      <c r="AK481" s="5"/>
      <c r="AL481" s="5"/>
      <c r="AM481" s="5"/>
      <c r="AN481" s="5"/>
      <c r="AO481" s="5"/>
      <c r="AP481" s="5"/>
      <c r="AQ481" s="5"/>
      <c r="AR481" s="5"/>
      <c r="AY481" s="1" t="s">
        <v>58</v>
      </c>
      <c r="AZ481" s="2">
        <v>38625</v>
      </c>
      <c r="BB481" s="2">
        <v>39874</v>
      </c>
      <c r="BD481" s="1" t="s">
        <v>74</v>
      </c>
      <c r="BE481" s="1" t="s">
        <v>295</v>
      </c>
      <c r="BF481" s="1" t="s">
        <v>76</v>
      </c>
      <c r="BG481" s="1" t="s">
        <v>1079</v>
      </c>
      <c r="BH481" s="1" t="s">
        <v>1079</v>
      </c>
      <c r="BI481" s="1" t="s">
        <v>77</v>
      </c>
      <c r="BJ481" s="1" t="s">
        <v>126</v>
      </c>
      <c r="BK481" s="1" t="s">
        <v>1080</v>
      </c>
      <c r="BL481" s="1">
        <v>280</v>
      </c>
      <c r="BM481" s="1">
        <v>280</v>
      </c>
      <c r="BN481" s="1" t="s">
        <v>83</v>
      </c>
      <c r="BO481" s="1" t="s">
        <v>94</v>
      </c>
      <c r="BP481" s="1" t="s">
        <v>73</v>
      </c>
      <c r="BQ481" s="2">
        <v>39326</v>
      </c>
      <c r="BR481" s="1">
        <v>0</v>
      </c>
      <c r="BS481" s="1">
        <v>0</v>
      </c>
      <c r="BT481" s="1">
        <v>0</v>
      </c>
      <c r="BU481" s="1">
        <v>0</v>
      </c>
    </row>
    <row r="482" spans="4:73" hidden="1" x14ac:dyDescent="0.25">
      <c r="D482" s="4"/>
      <c r="E482" s="5">
        <f t="shared" si="72"/>
        <v>0</v>
      </c>
      <c r="F482" s="5" t="str">
        <f t="shared" si="73"/>
        <v>GS16</v>
      </c>
      <c r="G482" s="5" t="str">
        <f t="shared" si="74"/>
        <v>Withdrawn</v>
      </c>
      <c r="H482" s="6" t="str">
        <f t="shared" si="75"/>
        <v>Not Started</v>
      </c>
      <c r="I482" s="1" t="s">
        <v>1081</v>
      </c>
      <c r="O482" s="1" t="str">
        <f t="shared" si="76"/>
        <v>NRIS</v>
      </c>
      <c r="Q482" s="1">
        <f t="shared" si="77"/>
        <v>1500</v>
      </c>
      <c r="S482" s="1" t="str">
        <f t="shared" si="78"/>
        <v>Wind</v>
      </c>
      <c r="T482" s="1" t="str">
        <f t="shared" si="79"/>
        <v>Scott County</v>
      </c>
      <c r="U482" s="1" t="str">
        <f t="shared" si="80"/>
        <v>MN</v>
      </c>
      <c r="AA482" s="1"/>
      <c r="AB482" s="1"/>
      <c r="AI482" s="5"/>
      <c r="AJ482" s="5"/>
      <c r="AK482" s="5"/>
      <c r="AL482" s="5"/>
      <c r="AM482" s="5"/>
      <c r="AN482" s="5"/>
      <c r="AO482" s="5"/>
      <c r="AP482" s="5"/>
      <c r="AQ482" s="5"/>
      <c r="AR482" s="5"/>
      <c r="AY482" s="1" t="s">
        <v>73</v>
      </c>
      <c r="AZ482" s="2">
        <v>39378</v>
      </c>
      <c r="BA482" s="2">
        <v>39783</v>
      </c>
      <c r="BB482" s="2">
        <v>39783</v>
      </c>
      <c r="BD482" s="1" t="s">
        <v>91</v>
      </c>
      <c r="BE482" s="1" t="s">
        <v>265</v>
      </c>
      <c r="BF482" s="1" t="s">
        <v>93</v>
      </c>
      <c r="BH482" s="1" t="s">
        <v>1082</v>
      </c>
      <c r="BI482" s="1" t="s">
        <v>536</v>
      </c>
      <c r="BJ482" s="1" t="s">
        <v>126</v>
      </c>
      <c r="BK482" s="1" t="s">
        <v>1083</v>
      </c>
      <c r="BL482" s="1">
        <v>1500</v>
      </c>
      <c r="BM482" s="1">
        <v>1500</v>
      </c>
      <c r="BN482" s="1" t="s">
        <v>97</v>
      </c>
      <c r="BO482" s="1" t="s">
        <v>98</v>
      </c>
      <c r="BP482" s="1" t="s">
        <v>84</v>
      </c>
      <c r="BQ482" s="2">
        <v>40422</v>
      </c>
      <c r="BR482" s="1">
        <v>0</v>
      </c>
      <c r="BS482" s="1">
        <v>0</v>
      </c>
      <c r="BT482" s="1">
        <v>0</v>
      </c>
      <c r="BU482" s="1">
        <v>0</v>
      </c>
    </row>
    <row r="483" spans="4:73" hidden="1" x14ac:dyDescent="0.25">
      <c r="D483" s="4"/>
      <c r="E483" s="5">
        <f t="shared" si="72"/>
        <v>0</v>
      </c>
      <c r="F483" s="5" t="str">
        <f t="shared" si="73"/>
        <v>GS16</v>
      </c>
      <c r="G483" s="5" t="str">
        <f t="shared" si="74"/>
        <v>Withdrawn</v>
      </c>
      <c r="H483" s="6" t="str">
        <f t="shared" si="75"/>
        <v>Not Started</v>
      </c>
      <c r="I483" s="1" t="s">
        <v>1084</v>
      </c>
      <c r="O483" s="1" t="str">
        <f t="shared" si="76"/>
        <v>NRIS</v>
      </c>
      <c r="Q483" s="1">
        <f t="shared" si="77"/>
        <v>1500</v>
      </c>
      <c r="S483" s="1" t="str">
        <f t="shared" si="78"/>
        <v>Wind</v>
      </c>
      <c r="T483" s="1" t="str">
        <f t="shared" si="79"/>
        <v>Scott County</v>
      </c>
      <c r="U483" s="1" t="str">
        <f t="shared" si="80"/>
        <v>MN</v>
      </c>
      <c r="AA483" s="1"/>
      <c r="AB483" s="1"/>
      <c r="AI483" s="5"/>
      <c r="AJ483" s="5"/>
      <c r="AK483" s="5"/>
      <c r="AL483" s="5"/>
      <c r="AM483" s="5"/>
      <c r="AN483" s="5"/>
      <c r="AO483" s="5"/>
      <c r="AP483" s="5"/>
      <c r="AQ483" s="5"/>
      <c r="AR483" s="5"/>
      <c r="AY483" s="1" t="s">
        <v>73</v>
      </c>
      <c r="AZ483" s="2">
        <v>39378</v>
      </c>
      <c r="BA483" s="2">
        <v>39783</v>
      </c>
      <c r="BB483" s="2">
        <v>39783</v>
      </c>
      <c r="BD483" s="1" t="s">
        <v>91</v>
      </c>
      <c r="BE483" s="1" t="s">
        <v>265</v>
      </c>
      <c r="BF483" s="1" t="s">
        <v>93</v>
      </c>
      <c r="BH483" s="1" t="s">
        <v>1082</v>
      </c>
      <c r="BI483" s="1" t="s">
        <v>536</v>
      </c>
      <c r="BJ483" s="1" t="s">
        <v>126</v>
      </c>
      <c r="BK483" s="1" t="s">
        <v>1085</v>
      </c>
      <c r="BL483" s="1">
        <v>1500</v>
      </c>
      <c r="BM483" s="1">
        <v>1500</v>
      </c>
      <c r="BN483" s="1" t="s">
        <v>97</v>
      </c>
      <c r="BO483" s="1" t="s">
        <v>98</v>
      </c>
      <c r="BP483" s="1" t="s">
        <v>84</v>
      </c>
      <c r="BQ483" s="2">
        <v>40513</v>
      </c>
      <c r="BR483" s="1">
        <v>0</v>
      </c>
      <c r="BS483" s="1">
        <v>0</v>
      </c>
      <c r="BT483" s="1">
        <v>0</v>
      </c>
      <c r="BU483" s="1">
        <v>0</v>
      </c>
    </row>
    <row r="484" spans="4:73" hidden="1" x14ac:dyDescent="0.25">
      <c r="D484" s="4"/>
      <c r="E484" s="5">
        <f t="shared" si="72"/>
        <v>0</v>
      </c>
      <c r="F484" s="5">
        <f t="shared" si="73"/>
        <v>0</v>
      </c>
      <c r="G484" s="5" t="str">
        <f t="shared" si="74"/>
        <v>Withdrawn</v>
      </c>
      <c r="H484" s="6" t="str">
        <f t="shared" si="75"/>
        <v>Not Started</v>
      </c>
      <c r="I484" s="1" t="s">
        <v>1086</v>
      </c>
      <c r="O484" s="1" t="str">
        <f t="shared" si="76"/>
        <v>NRIS</v>
      </c>
      <c r="Q484" s="1">
        <f t="shared" si="77"/>
        <v>200</v>
      </c>
      <c r="S484" s="1" t="str">
        <f t="shared" si="78"/>
        <v>Wind</v>
      </c>
      <c r="T484" s="1" t="str">
        <f t="shared" si="79"/>
        <v>Adams County</v>
      </c>
      <c r="U484" s="1" t="str">
        <f t="shared" si="80"/>
        <v>IL</v>
      </c>
      <c r="AA484" s="1"/>
      <c r="AB484" s="1"/>
      <c r="AI484" s="5"/>
      <c r="AJ484" s="5"/>
      <c r="AK484" s="5"/>
      <c r="AL484" s="5"/>
      <c r="AM484" s="5"/>
      <c r="AN484" s="5"/>
      <c r="AO484" s="5"/>
      <c r="AP484" s="5"/>
      <c r="AQ484" s="5"/>
      <c r="AR484" s="5"/>
      <c r="AY484" s="1" t="s">
        <v>73</v>
      </c>
      <c r="AZ484" s="2">
        <v>39622</v>
      </c>
      <c r="BA484" s="2">
        <v>39783</v>
      </c>
      <c r="BB484" s="2">
        <v>39783</v>
      </c>
      <c r="BD484" s="1" t="s">
        <v>122</v>
      </c>
      <c r="BE484" s="1" t="s">
        <v>1087</v>
      </c>
      <c r="BF484" s="1" t="s">
        <v>124</v>
      </c>
      <c r="BI484" s="1" t="s">
        <v>536</v>
      </c>
      <c r="BJ484" s="1" t="s">
        <v>126</v>
      </c>
      <c r="BK484" s="1" t="s">
        <v>1088</v>
      </c>
      <c r="BL484" s="1">
        <v>200</v>
      </c>
      <c r="BM484" s="1">
        <v>200</v>
      </c>
      <c r="BN484" s="1" t="s">
        <v>97</v>
      </c>
      <c r="BO484" s="1" t="s">
        <v>98</v>
      </c>
      <c r="BP484" s="1" t="s">
        <v>84</v>
      </c>
      <c r="BQ484" s="2">
        <v>40544</v>
      </c>
      <c r="BR484" s="1">
        <v>0</v>
      </c>
      <c r="BS484" s="1">
        <v>0</v>
      </c>
      <c r="BT484" s="1">
        <v>0</v>
      </c>
      <c r="BU484" s="1">
        <v>0</v>
      </c>
    </row>
    <row r="485" spans="4:73" hidden="1" x14ac:dyDescent="0.25">
      <c r="D485" s="4"/>
      <c r="E485" s="5" t="str">
        <f t="shared" si="72"/>
        <v>G562</v>
      </c>
      <c r="F485" s="5" t="str">
        <f t="shared" si="73"/>
        <v>G562</v>
      </c>
      <c r="G485" s="5" t="str">
        <f t="shared" si="74"/>
        <v>Done</v>
      </c>
      <c r="H485" s="6" t="str">
        <f t="shared" si="75"/>
        <v>In Service</v>
      </c>
      <c r="I485" s="1" t="s">
        <v>1089</v>
      </c>
      <c r="O485" s="1" t="str">
        <f t="shared" si="76"/>
        <v>ERIS</v>
      </c>
      <c r="Q485" s="1">
        <f t="shared" si="77"/>
        <v>1</v>
      </c>
      <c r="S485" s="1" t="str">
        <f t="shared" si="78"/>
        <v>Hydro</v>
      </c>
      <c r="T485" s="1" t="str">
        <f t="shared" si="79"/>
        <v>Eau Claire County</v>
      </c>
      <c r="U485" s="1" t="str">
        <f t="shared" si="80"/>
        <v>WI</v>
      </c>
      <c r="AA485" s="1"/>
      <c r="AB485" s="1"/>
      <c r="AI485" s="5"/>
      <c r="AJ485" s="5"/>
      <c r="AK485" s="5"/>
      <c r="AL485" s="5"/>
      <c r="AM485" s="5"/>
      <c r="AN485" s="5"/>
      <c r="AO485" s="5"/>
      <c r="AP485" s="5"/>
      <c r="AQ485" s="5"/>
      <c r="AR485" s="5"/>
      <c r="AY485" s="1" t="s">
        <v>58</v>
      </c>
      <c r="AZ485" s="2">
        <v>38657</v>
      </c>
      <c r="BB485" s="2">
        <v>38989</v>
      </c>
      <c r="BD485" s="1" t="s">
        <v>91</v>
      </c>
      <c r="BE485" s="1" t="s">
        <v>637</v>
      </c>
      <c r="BF485" s="1" t="s">
        <v>76</v>
      </c>
      <c r="BG485" s="1" t="s">
        <v>1089</v>
      </c>
      <c r="BH485" s="1" t="s">
        <v>1089</v>
      </c>
      <c r="BI485" s="1" t="s">
        <v>143</v>
      </c>
      <c r="BJ485" s="1" t="s">
        <v>62</v>
      </c>
      <c r="BK485" s="1" t="s">
        <v>1090</v>
      </c>
      <c r="BL485" s="1">
        <v>1</v>
      </c>
      <c r="BM485" s="1">
        <v>1</v>
      </c>
      <c r="BN485" s="1" t="s">
        <v>69</v>
      </c>
      <c r="BO485" s="1" t="s">
        <v>150</v>
      </c>
      <c r="BP485" s="1" t="s">
        <v>65</v>
      </c>
      <c r="BQ485" s="2">
        <v>39356</v>
      </c>
      <c r="BR485" s="1">
        <v>0</v>
      </c>
      <c r="BS485" s="1">
        <v>0</v>
      </c>
      <c r="BT485" s="1">
        <v>0</v>
      </c>
      <c r="BU485" s="1">
        <v>0</v>
      </c>
    </row>
    <row r="486" spans="4:73" hidden="1" x14ac:dyDescent="0.25">
      <c r="D486" s="4"/>
      <c r="E486" s="5" t="str">
        <f t="shared" si="72"/>
        <v>G563</v>
      </c>
      <c r="F486" s="5" t="str">
        <f t="shared" si="73"/>
        <v>G563</v>
      </c>
      <c r="G486" s="5" t="str">
        <f t="shared" si="74"/>
        <v>Done</v>
      </c>
      <c r="H486" s="6" t="str">
        <f t="shared" si="75"/>
        <v>In Service</v>
      </c>
      <c r="I486" s="1" t="s">
        <v>1091</v>
      </c>
      <c r="O486" s="1" t="str">
        <f t="shared" si="76"/>
        <v>ERIS</v>
      </c>
      <c r="Q486" s="1">
        <f t="shared" si="77"/>
        <v>3</v>
      </c>
      <c r="S486" s="1" t="str">
        <f t="shared" si="78"/>
        <v>Hydro</v>
      </c>
      <c r="T486" s="1" t="str">
        <f t="shared" si="79"/>
        <v>Eau Claire County</v>
      </c>
      <c r="U486" s="1" t="str">
        <f t="shared" si="80"/>
        <v>WI</v>
      </c>
      <c r="AA486" s="1"/>
      <c r="AB486" s="1"/>
      <c r="AI486" s="5"/>
      <c r="AJ486" s="5"/>
      <c r="AK486" s="5"/>
      <c r="AL486" s="5"/>
      <c r="AM486" s="5"/>
      <c r="AN486" s="5"/>
      <c r="AO486" s="5"/>
      <c r="AP486" s="5"/>
      <c r="AQ486" s="5"/>
      <c r="AR486" s="5"/>
      <c r="AY486" s="1" t="s">
        <v>58</v>
      </c>
      <c r="AZ486" s="2">
        <v>38657</v>
      </c>
      <c r="BB486" s="2">
        <v>38989</v>
      </c>
      <c r="BD486" s="1" t="s">
        <v>91</v>
      </c>
      <c r="BE486" s="1" t="s">
        <v>637</v>
      </c>
      <c r="BF486" s="1" t="s">
        <v>76</v>
      </c>
      <c r="BG486" s="1" t="s">
        <v>1091</v>
      </c>
      <c r="BH486" s="1" t="s">
        <v>1091</v>
      </c>
      <c r="BI486" s="1" t="s">
        <v>143</v>
      </c>
      <c r="BJ486" s="1" t="s">
        <v>62</v>
      </c>
      <c r="BK486" s="1" t="s">
        <v>1090</v>
      </c>
      <c r="BL486" s="1">
        <v>3</v>
      </c>
      <c r="BM486" s="1">
        <v>3</v>
      </c>
      <c r="BN486" s="1" t="s">
        <v>69</v>
      </c>
      <c r="BO486" s="1" t="s">
        <v>150</v>
      </c>
      <c r="BP486" s="1" t="s">
        <v>65</v>
      </c>
      <c r="BQ486" s="2">
        <v>39447</v>
      </c>
      <c r="BR486" s="1">
        <v>0</v>
      </c>
      <c r="BS486" s="1">
        <v>0</v>
      </c>
      <c r="BT486" s="1">
        <v>0</v>
      </c>
      <c r="BU486" s="1">
        <v>0</v>
      </c>
    </row>
    <row r="487" spans="4:73" hidden="1" x14ac:dyDescent="0.25">
      <c r="D487" s="4"/>
      <c r="E487" s="5" t="str">
        <f t="shared" si="72"/>
        <v>G564</v>
      </c>
      <c r="F487" s="5" t="str">
        <f t="shared" si="73"/>
        <v>G564</v>
      </c>
      <c r="G487" s="5" t="str">
        <f t="shared" si="74"/>
        <v>Done</v>
      </c>
      <c r="H487" s="6" t="str">
        <f t="shared" si="75"/>
        <v>In Service</v>
      </c>
      <c r="I487" s="1" t="s">
        <v>1092</v>
      </c>
      <c r="O487" s="1" t="str">
        <f t="shared" si="76"/>
        <v>ERIS</v>
      </c>
      <c r="Q487" s="1">
        <f t="shared" si="77"/>
        <v>3</v>
      </c>
      <c r="S487" s="1" t="str">
        <f t="shared" si="78"/>
        <v>Hydro</v>
      </c>
      <c r="T487" s="1" t="str">
        <f t="shared" si="79"/>
        <v>Eau Claire County</v>
      </c>
      <c r="U487" s="1" t="str">
        <f t="shared" si="80"/>
        <v>WI</v>
      </c>
      <c r="AA487" s="1"/>
      <c r="AB487" s="1"/>
      <c r="AI487" s="5"/>
      <c r="AJ487" s="5"/>
      <c r="AK487" s="5"/>
      <c r="AL487" s="5"/>
      <c r="AM487" s="5"/>
      <c r="AN487" s="5"/>
      <c r="AO487" s="5"/>
      <c r="AP487" s="5"/>
      <c r="AQ487" s="5"/>
      <c r="AR487" s="5"/>
      <c r="AY487" s="1" t="s">
        <v>58</v>
      </c>
      <c r="AZ487" s="2">
        <v>38657</v>
      </c>
      <c r="BB487" s="2">
        <v>38989</v>
      </c>
      <c r="BD487" s="1" t="s">
        <v>91</v>
      </c>
      <c r="BE487" s="1" t="s">
        <v>637</v>
      </c>
      <c r="BF487" s="1" t="s">
        <v>76</v>
      </c>
      <c r="BG487" s="1" t="s">
        <v>1092</v>
      </c>
      <c r="BH487" s="1" t="s">
        <v>1092</v>
      </c>
      <c r="BI487" s="1" t="s">
        <v>143</v>
      </c>
      <c r="BJ487" s="1" t="s">
        <v>62</v>
      </c>
      <c r="BK487" s="1" t="s">
        <v>1090</v>
      </c>
      <c r="BL487" s="1">
        <v>3</v>
      </c>
      <c r="BM487" s="1">
        <v>3</v>
      </c>
      <c r="BN487" s="1" t="s">
        <v>69</v>
      </c>
      <c r="BO487" s="1" t="s">
        <v>150</v>
      </c>
      <c r="BP487" s="1" t="s">
        <v>65</v>
      </c>
      <c r="BQ487" s="2">
        <v>39234</v>
      </c>
      <c r="BR487" s="1">
        <v>0</v>
      </c>
      <c r="BS487" s="1">
        <v>0</v>
      </c>
      <c r="BT487" s="1">
        <v>0</v>
      </c>
      <c r="BU487" s="1">
        <v>0</v>
      </c>
    </row>
    <row r="488" spans="4:73" hidden="1" x14ac:dyDescent="0.25">
      <c r="D488" s="4"/>
      <c r="E488" s="5">
        <f t="shared" si="72"/>
        <v>0</v>
      </c>
      <c r="F488" s="5">
        <f t="shared" si="73"/>
        <v>0</v>
      </c>
      <c r="G488" s="5" t="str">
        <f t="shared" si="74"/>
        <v>Withdrawn</v>
      </c>
      <c r="H488" s="6" t="str">
        <f t="shared" si="75"/>
        <v>Not Started</v>
      </c>
      <c r="I488" s="1" t="s">
        <v>1093</v>
      </c>
      <c r="O488" s="1" t="str">
        <f t="shared" si="76"/>
        <v>NRIS</v>
      </c>
      <c r="Q488" s="1">
        <f t="shared" si="77"/>
        <v>200</v>
      </c>
      <c r="S488" s="1" t="str">
        <f t="shared" si="78"/>
        <v>Wind</v>
      </c>
      <c r="T488" s="1" t="str">
        <f t="shared" si="79"/>
        <v>Carroll County</v>
      </c>
      <c r="U488" s="1" t="str">
        <f t="shared" si="80"/>
        <v>IL</v>
      </c>
      <c r="AA488" s="1"/>
      <c r="AB488" s="1"/>
      <c r="AI488" s="5"/>
      <c r="AJ488" s="5"/>
      <c r="AK488" s="5"/>
      <c r="AL488" s="5"/>
      <c r="AM488" s="5"/>
      <c r="AN488" s="5"/>
      <c r="AO488" s="5"/>
      <c r="AP488" s="5"/>
      <c r="AQ488" s="5"/>
      <c r="AR488" s="5"/>
      <c r="AY488" s="1" t="s">
        <v>73</v>
      </c>
      <c r="AZ488" s="2">
        <v>39644</v>
      </c>
      <c r="BA488" s="2">
        <v>39783</v>
      </c>
      <c r="BB488" s="2">
        <v>39783</v>
      </c>
      <c r="BD488" s="1" t="s">
        <v>122</v>
      </c>
      <c r="BE488" s="1" t="s">
        <v>979</v>
      </c>
      <c r="BF488" s="1" t="s">
        <v>124</v>
      </c>
      <c r="BI488" s="1" t="s">
        <v>536</v>
      </c>
      <c r="BJ488" s="1" t="s">
        <v>126</v>
      </c>
      <c r="BK488" s="1" t="s">
        <v>1094</v>
      </c>
      <c r="BL488" s="1">
        <v>200</v>
      </c>
      <c r="BM488" s="1">
        <v>200</v>
      </c>
      <c r="BN488" s="1" t="s">
        <v>97</v>
      </c>
      <c r="BO488" s="1" t="s">
        <v>98</v>
      </c>
      <c r="BP488" s="1" t="s">
        <v>84</v>
      </c>
      <c r="BQ488" s="2">
        <v>40908</v>
      </c>
      <c r="BR488" s="1">
        <v>0</v>
      </c>
      <c r="BS488" s="1">
        <v>0</v>
      </c>
      <c r="BT488" s="1">
        <v>0</v>
      </c>
      <c r="BU488" s="1">
        <v>0</v>
      </c>
    </row>
    <row r="489" spans="4:73" hidden="1" x14ac:dyDescent="0.25">
      <c r="D489" s="4"/>
      <c r="E489" s="5" t="str">
        <f t="shared" si="72"/>
        <v>G566</v>
      </c>
      <c r="F489" s="5" t="str">
        <f t="shared" si="73"/>
        <v>G566</v>
      </c>
      <c r="G489" s="5" t="str">
        <f t="shared" si="74"/>
        <v>Done</v>
      </c>
      <c r="H489" s="6" t="str">
        <f t="shared" si="75"/>
        <v>In Service</v>
      </c>
      <c r="I489" s="1" t="s">
        <v>1095</v>
      </c>
      <c r="O489" s="1" t="str">
        <f t="shared" si="76"/>
        <v>NRIS</v>
      </c>
      <c r="Q489" s="1">
        <f t="shared" si="77"/>
        <v>3</v>
      </c>
      <c r="S489" s="1" t="str">
        <f t="shared" si="78"/>
        <v>Wind</v>
      </c>
      <c r="T489" s="1" t="str">
        <f t="shared" si="79"/>
        <v>Missaukee County</v>
      </c>
      <c r="U489" s="1" t="str">
        <f t="shared" si="80"/>
        <v>MI</v>
      </c>
      <c r="AA489" s="1"/>
      <c r="AB489" s="1"/>
      <c r="AI489" s="5"/>
      <c r="AJ489" s="5"/>
      <c r="AK489" s="5"/>
      <c r="AL489" s="5"/>
      <c r="AM489" s="5"/>
      <c r="AN489" s="5"/>
      <c r="AO489" s="5"/>
      <c r="AP489" s="5"/>
      <c r="AQ489" s="5"/>
      <c r="AR489" s="5"/>
      <c r="AY489" s="1" t="s">
        <v>58</v>
      </c>
      <c r="AZ489" s="2">
        <v>38663</v>
      </c>
      <c r="BB489" s="2">
        <v>39181</v>
      </c>
      <c r="BD489" s="1" t="s">
        <v>139</v>
      </c>
      <c r="BE489" s="1" t="s">
        <v>1096</v>
      </c>
      <c r="BF489" s="1" t="s">
        <v>130</v>
      </c>
      <c r="BG489" s="1" t="s">
        <v>1095</v>
      </c>
      <c r="BH489" s="1" t="s">
        <v>1095</v>
      </c>
      <c r="BI489" s="1" t="s">
        <v>77</v>
      </c>
      <c r="BJ489" s="1" t="s">
        <v>126</v>
      </c>
      <c r="BK489" s="1" t="s">
        <v>1097</v>
      </c>
      <c r="BL489" s="1">
        <v>3</v>
      </c>
      <c r="BM489" s="1">
        <v>3</v>
      </c>
      <c r="BN489" s="1" t="s">
        <v>97</v>
      </c>
      <c r="BO489" s="1" t="s">
        <v>98</v>
      </c>
      <c r="BP489" s="1" t="s">
        <v>65</v>
      </c>
      <c r="BQ489" s="2">
        <v>40695</v>
      </c>
      <c r="BR489" s="1">
        <v>0</v>
      </c>
      <c r="BS489" s="1">
        <v>0</v>
      </c>
      <c r="BT489" s="1">
        <v>0</v>
      </c>
      <c r="BU489" s="1">
        <v>0</v>
      </c>
    </row>
    <row r="490" spans="4:73" hidden="1" x14ac:dyDescent="0.25">
      <c r="D490" s="4"/>
      <c r="E490" s="5">
        <f t="shared" si="72"/>
        <v>0</v>
      </c>
      <c r="F490" s="5">
        <f t="shared" si="73"/>
        <v>0</v>
      </c>
      <c r="G490" s="5" t="str">
        <f t="shared" si="74"/>
        <v>Done</v>
      </c>
      <c r="H490" s="6" t="str">
        <f t="shared" si="75"/>
        <v>In Service</v>
      </c>
      <c r="I490" s="1" t="s">
        <v>1098</v>
      </c>
      <c r="O490" s="1" t="str">
        <f t="shared" si="76"/>
        <v>NRIS</v>
      </c>
      <c r="Q490" s="1">
        <f t="shared" si="77"/>
        <v>18</v>
      </c>
      <c r="S490" s="1" t="str">
        <f t="shared" si="78"/>
        <v>Wind</v>
      </c>
      <c r="T490" s="1" t="str">
        <f t="shared" si="79"/>
        <v>Missaukee County</v>
      </c>
      <c r="U490" s="1" t="str">
        <f t="shared" si="80"/>
        <v>MI</v>
      </c>
      <c r="AA490" s="1"/>
      <c r="AB490" s="1"/>
      <c r="AI490" s="5"/>
      <c r="AJ490" s="5"/>
      <c r="AK490" s="5"/>
      <c r="AL490" s="5"/>
      <c r="AM490" s="5"/>
      <c r="AN490" s="5"/>
      <c r="AO490" s="5"/>
      <c r="AP490" s="5"/>
      <c r="AQ490" s="5"/>
      <c r="AR490" s="5"/>
      <c r="AY490" s="1" t="s">
        <v>58</v>
      </c>
      <c r="AZ490" s="2">
        <v>39009</v>
      </c>
      <c r="BB490" s="2">
        <v>39181</v>
      </c>
      <c r="BD490" s="1" t="s">
        <v>139</v>
      </c>
      <c r="BE490" s="1" t="s">
        <v>1096</v>
      </c>
      <c r="BF490" s="1" t="s">
        <v>130</v>
      </c>
      <c r="BI490" s="1" t="s">
        <v>143</v>
      </c>
      <c r="BJ490" s="1" t="s">
        <v>126</v>
      </c>
      <c r="BK490" s="1" t="s">
        <v>1097</v>
      </c>
      <c r="BL490" s="1">
        <v>18</v>
      </c>
      <c r="BM490" s="1">
        <v>18</v>
      </c>
      <c r="BN490" s="1" t="s">
        <v>97</v>
      </c>
      <c r="BO490" s="1" t="s">
        <v>98</v>
      </c>
      <c r="BP490" s="1" t="s">
        <v>65</v>
      </c>
      <c r="BQ490" s="2">
        <v>39661</v>
      </c>
      <c r="BR490" s="1">
        <v>0</v>
      </c>
      <c r="BS490" s="1">
        <v>0</v>
      </c>
      <c r="BT490" s="1">
        <v>0</v>
      </c>
      <c r="BU490" s="1">
        <v>0</v>
      </c>
    </row>
    <row r="491" spans="4:73" hidden="1" x14ac:dyDescent="0.25">
      <c r="D491" s="4"/>
      <c r="E491" s="5">
        <f t="shared" si="72"/>
        <v>0</v>
      </c>
      <c r="F491" s="5">
        <f t="shared" si="73"/>
        <v>0</v>
      </c>
      <c r="G491" s="5" t="str">
        <f t="shared" si="74"/>
        <v>Withdrawn</v>
      </c>
      <c r="H491" s="6" t="str">
        <f t="shared" si="75"/>
        <v>Withdrawn</v>
      </c>
      <c r="I491" s="1" t="s">
        <v>1099</v>
      </c>
      <c r="O491" s="1" t="str">
        <f t="shared" si="76"/>
        <v>NRIS</v>
      </c>
      <c r="Q491" s="1">
        <f t="shared" si="77"/>
        <v>50</v>
      </c>
      <c r="S491" s="1" t="str">
        <f t="shared" si="78"/>
        <v>Wind</v>
      </c>
      <c r="T491" s="1" t="str">
        <f t="shared" si="79"/>
        <v>Lucas County</v>
      </c>
      <c r="U491" s="1" t="str">
        <f t="shared" si="80"/>
        <v>OH</v>
      </c>
      <c r="AA491" s="1"/>
      <c r="AB491" s="1"/>
      <c r="AI491" s="5"/>
      <c r="AJ491" s="5"/>
      <c r="AK491" s="5"/>
      <c r="AL491" s="5"/>
      <c r="AM491" s="5"/>
      <c r="AN491" s="5"/>
      <c r="AO491" s="5"/>
      <c r="AP491" s="5"/>
      <c r="AQ491" s="5"/>
      <c r="AR491" s="5"/>
      <c r="AY491" s="1" t="s">
        <v>73</v>
      </c>
      <c r="AZ491" s="2">
        <v>39141</v>
      </c>
      <c r="BA491" s="2">
        <v>39790</v>
      </c>
      <c r="BB491" s="2">
        <v>39790</v>
      </c>
      <c r="BD491" s="1" t="s">
        <v>619</v>
      </c>
      <c r="BE491" s="1" t="s">
        <v>908</v>
      </c>
      <c r="BF491" s="1" t="s">
        <v>242</v>
      </c>
      <c r="BI491" s="1" t="s">
        <v>77</v>
      </c>
      <c r="BJ491" s="1" t="s">
        <v>126</v>
      </c>
      <c r="BK491" s="1" t="s">
        <v>1100</v>
      </c>
      <c r="BL491" s="1">
        <v>50</v>
      </c>
      <c r="BM491" s="1">
        <v>50</v>
      </c>
      <c r="BN491" s="1" t="s">
        <v>97</v>
      </c>
      <c r="BO491" s="1" t="s">
        <v>98</v>
      </c>
      <c r="BP491" s="1" t="s">
        <v>73</v>
      </c>
      <c r="BQ491" s="2">
        <v>39753</v>
      </c>
      <c r="BR491" s="1">
        <v>0</v>
      </c>
      <c r="BS491" s="1">
        <v>0</v>
      </c>
      <c r="BT491" s="1">
        <v>0</v>
      </c>
      <c r="BU491" s="1">
        <v>0</v>
      </c>
    </row>
    <row r="492" spans="4:73" hidden="1" x14ac:dyDescent="0.25">
      <c r="D492" s="4"/>
      <c r="E492" s="5">
        <f t="shared" si="72"/>
        <v>0</v>
      </c>
      <c r="F492" s="5">
        <f t="shared" si="73"/>
        <v>0</v>
      </c>
      <c r="G492" s="5" t="str">
        <f t="shared" si="74"/>
        <v>Withdrawn</v>
      </c>
      <c r="H492" s="6" t="str">
        <f t="shared" si="75"/>
        <v>Withdrawn</v>
      </c>
      <c r="I492" s="1" t="s">
        <v>1101</v>
      </c>
      <c r="O492" s="1" t="str">
        <f t="shared" si="76"/>
        <v>NRIS</v>
      </c>
      <c r="Q492" s="1">
        <f t="shared" si="77"/>
        <v>550</v>
      </c>
      <c r="S492" s="1" t="str">
        <f t="shared" si="78"/>
        <v>Coal</v>
      </c>
      <c r="T492" s="1" t="str">
        <f t="shared" si="79"/>
        <v>Lake County</v>
      </c>
      <c r="U492" s="1" t="str">
        <f t="shared" si="80"/>
        <v>IN</v>
      </c>
      <c r="AA492" s="1"/>
      <c r="AB492" s="1"/>
      <c r="AI492" s="5"/>
      <c r="AJ492" s="5"/>
      <c r="AK492" s="5"/>
      <c r="AL492" s="5"/>
      <c r="AM492" s="5"/>
      <c r="AN492" s="5"/>
      <c r="AO492" s="5"/>
      <c r="AP492" s="5"/>
      <c r="AQ492" s="5"/>
      <c r="AR492" s="5"/>
      <c r="AY492" s="1" t="s">
        <v>73</v>
      </c>
      <c r="AZ492" s="2">
        <v>39148</v>
      </c>
      <c r="BA492" s="2">
        <v>39790</v>
      </c>
      <c r="BB492" s="2">
        <v>39790</v>
      </c>
      <c r="BD492" s="1" t="s">
        <v>804</v>
      </c>
      <c r="BE492" s="1" t="s">
        <v>1102</v>
      </c>
      <c r="BF492" s="1" t="s">
        <v>103</v>
      </c>
      <c r="BI492" s="1" t="s">
        <v>536</v>
      </c>
      <c r="BJ492" s="1" t="s">
        <v>126</v>
      </c>
      <c r="BK492" s="1" t="s">
        <v>1103</v>
      </c>
      <c r="BL492" s="1">
        <v>550</v>
      </c>
      <c r="BM492" s="1">
        <v>550</v>
      </c>
      <c r="BN492" s="1" t="s">
        <v>83</v>
      </c>
      <c r="BP492" s="1" t="s">
        <v>73</v>
      </c>
      <c r="BQ492" s="2">
        <v>39965</v>
      </c>
      <c r="BR492" s="1">
        <v>0</v>
      </c>
      <c r="BS492" s="1">
        <v>0</v>
      </c>
      <c r="BT492" s="1">
        <v>0</v>
      </c>
      <c r="BU492" s="1">
        <v>0</v>
      </c>
    </row>
    <row r="493" spans="4:73" hidden="1" x14ac:dyDescent="0.25">
      <c r="D493" s="4"/>
      <c r="E493" s="5">
        <f t="shared" si="72"/>
        <v>0</v>
      </c>
      <c r="F493" s="5">
        <f t="shared" si="73"/>
        <v>0</v>
      </c>
      <c r="G493" s="5" t="str">
        <f t="shared" si="74"/>
        <v>Done</v>
      </c>
      <c r="H493" s="6" t="str">
        <f t="shared" si="75"/>
        <v>Withdrawn</v>
      </c>
      <c r="I493" s="1" t="s">
        <v>1104</v>
      </c>
      <c r="O493" s="1" t="str">
        <f t="shared" si="76"/>
        <v>NRIS</v>
      </c>
      <c r="Q493" s="1">
        <f t="shared" si="77"/>
        <v>200</v>
      </c>
      <c r="S493" s="1" t="str">
        <f t="shared" si="78"/>
        <v>Wind</v>
      </c>
      <c r="T493" s="1" t="str">
        <f t="shared" si="79"/>
        <v>Mercer County</v>
      </c>
      <c r="U493" s="1" t="str">
        <f t="shared" si="80"/>
        <v>IL</v>
      </c>
      <c r="AA493" s="1"/>
      <c r="AB493" s="1"/>
      <c r="AI493" s="5"/>
      <c r="AJ493" s="5"/>
      <c r="AK493" s="5"/>
      <c r="AL493" s="5"/>
      <c r="AM493" s="5"/>
      <c r="AN493" s="5"/>
      <c r="AO493" s="5"/>
      <c r="AP493" s="5"/>
      <c r="AQ493" s="5"/>
      <c r="AR493" s="5"/>
      <c r="AY493" s="1" t="s">
        <v>58</v>
      </c>
      <c r="AZ493" s="2">
        <v>38667</v>
      </c>
      <c r="BB493" s="2">
        <v>40186</v>
      </c>
      <c r="BC493" s="2">
        <v>40543</v>
      </c>
      <c r="BD493" s="1" t="s">
        <v>122</v>
      </c>
      <c r="BE493" s="1" t="s">
        <v>113</v>
      </c>
      <c r="BF493" s="1" t="s">
        <v>124</v>
      </c>
      <c r="BI493" s="1" t="s">
        <v>143</v>
      </c>
      <c r="BJ493" s="1" t="s">
        <v>126</v>
      </c>
      <c r="BK493" s="1" t="s">
        <v>1105</v>
      </c>
      <c r="BL493" s="1">
        <v>200</v>
      </c>
      <c r="BM493" s="1">
        <v>200</v>
      </c>
      <c r="BN493" s="1" t="s">
        <v>97</v>
      </c>
      <c r="BO493" s="1" t="s">
        <v>98</v>
      </c>
      <c r="BP493" s="1" t="s">
        <v>73</v>
      </c>
      <c r="BQ493" s="2">
        <v>39387</v>
      </c>
      <c r="BR493" s="1">
        <v>0</v>
      </c>
      <c r="BS493" s="1">
        <v>0</v>
      </c>
      <c r="BT493" s="1">
        <v>0</v>
      </c>
      <c r="BU493" s="1">
        <v>0</v>
      </c>
    </row>
    <row r="494" spans="4:73" hidden="1" x14ac:dyDescent="0.25">
      <c r="D494" s="4"/>
      <c r="E494" s="5">
        <f t="shared" si="72"/>
        <v>0</v>
      </c>
      <c r="F494" s="5" t="str">
        <f t="shared" si="73"/>
        <v>CS5</v>
      </c>
      <c r="G494" s="5" t="str">
        <f t="shared" si="74"/>
        <v>Withdrawn</v>
      </c>
      <c r="H494" s="6" t="str">
        <f t="shared" si="75"/>
        <v>Not Started</v>
      </c>
      <c r="I494" s="1" t="s">
        <v>1106</v>
      </c>
      <c r="O494" s="1" t="str">
        <f t="shared" si="76"/>
        <v>NRIS</v>
      </c>
      <c r="Q494" s="1">
        <f t="shared" si="77"/>
        <v>21</v>
      </c>
      <c r="S494" s="1" t="str">
        <f t="shared" si="78"/>
        <v>Wind</v>
      </c>
      <c r="T494" s="1" t="str">
        <f t="shared" si="79"/>
        <v>Big Stone County</v>
      </c>
      <c r="U494" s="1" t="str">
        <f t="shared" si="80"/>
        <v>MN</v>
      </c>
      <c r="AA494" s="1"/>
      <c r="AB494" s="1"/>
      <c r="AI494" s="5"/>
      <c r="AJ494" s="5"/>
      <c r="AK494" s="5"/>
      <c r="AL494" s="5"/>
      <c r="AM494" s="5"/>
      <c r="AN494" s="5"/>
      <c r="AO494" s="5"/>
      <c r="AP494" s="5"/>
      <c r="AQ494" s="5"/>
      <c r="AR494" s="5"/>
      <c r="AY494" s="1" t="s">
        <v>73</v>
      </c>
      <c r="AZ494" s="2">
        <v>38842</v>
      </c>
      <c r="BA494" s="2">
        <v>39791</v>
      </c>
      <c r="BB494" s="2">
        <v>39791</v>
      </c>
      <c r="BD494" s="1" t="s">
        <v>203</v>
      </c>
      <c r="BE494" s="1" t="s">
        <v>1107</v>
      </c>
      <c r="BF494" s="1" t="s">
        <v>93</v>
      </c>
      <c r="BH494" s="1" t="s">
        <v>888</v>
      </c>
      <c r="BI494" s="1" t="s">
        <v>143</v>
      </c>
      <c r="BJ494" s="1" t="s">
        <v>126</v>
      </c>
      <c r="BK494" s="1" t="s">
        <v>1108</v>
      </c>
      <c r="BL494" s="1">
        <v>21</v>
      </c>
      <c r="BM494" s="1">
        <v>21</v>
      </c>
      <c r="BN494" s="1" t="s">
        <v>97</v>
      </c>
      <c r="BO494" s="1" t="s">
        <v>98</v>
      </c>
      <c r="BP494" s="1" t="s">
        <v>84</v>
      </c>
      <c r="BQ494" s="2">
        <v>39417</v>
      </c>
      <c r="BR494" s="1">
        <v>0</v>
      </c>
      <c r="BS494" s="1">
        <v>0</v>
      </c>
      <c r="BT494" s="1">
        <v>0</v>
      </c>
      <c r="BU494" s="1">
        <v>0</v>
      </c>
    </row>
    <row r="495" spans="4:73" hidden="1" x14ac:dyDescent="0.25">
      <c r="D495" s="4"/>
      <c r="E495" s="5">
        <f t="shared" si="72"/>
        <v>0</v>
      </c>
      <c r="F495" s="5">
        <f t="shared" si="73"/>
        <v>0</v>
      </c>
      <c r="G495" s="5" t="str">
        <f t="shared" si="74"/>
        <v>Withdrawn</v>
      </c>
      <c r="H495" s="6" t="str">
        <f t="shared" si="75"/>
        <v>Not Started</v>
      </c>
      <c r="I495" s="1" t="s">
        <v>1109</v>
      </c>
      <c r="O495" s="1" t="str">
        <f t="shared" si="76"/>
        <v>NRIS</v>
      </c>
      <c r="Q495" s="1">
        <f t="shared" si="77"/>
        <v>50</v>
      </c>
      <c r="S495" s="1" t="str">
        <f t="shared" si="78"/>
        <v>Wind</v>
      </c>
      <c r="T495" s="1" t="str">
        <f t="shared" si="79"/>
        <v>Osceola County</v>
      </c>
      <c r="U495" s="1" t="str">
        <f t="shared" si="80"/>
        <v>MI</v>
      </c>
      <c r="AA495" s="1"/>
      <c r="AB495" s="1"/>
      <c r="AI495" s="5"/>
      <c r="AJ495" s="5"/>
      <c r="AK495" s="5"/>
      <c r="AL495" s="5"/>
      <c r="AM495" s="5"/>
      <c r="AN495" s="5"/>
      <c r="AO495" s="5"/>
      <c r="AP495" s="5"/>
      <c r="AQ495" s="5"/>
      <c r="AR495" s="5"/>
      <c r="AY495" s="1" t="s">
        <v>73</v>
      </c>
      <c r="AZ495" s="2">
        <v>39141</v>
      </c>
      <c r="BA495" s="2">
        <v>39792</v>
      </c>
      <c r="BB495" s="2">
        <v>39792</v>
      </c>
      <c r="BD495" s="1" t="s">
        <v>139</v>
      </c>
      <c r="BE495" s="1" t="s">
        <v>606</v>
      </c>
      <c r="BF495" s="1" t="s">
        <v>130</v>
      </c>
      <c r="BI495" s="1" t="s">
        <v>536</v>
      </c>
      <c r="BJ495" s="1" t="s">
        <v>126</v>
      </c>
      <c r="BK495" s="1" t="s">
        <v>1110</v>
      </c>
      <c r="BL495" s="1">
        <v>50</v>
      </c>
      <c r="BM495" s="1">
        <v>50</v>
      </c>
      <c r="BN495" s="1" t="s">
        <v>97</v>
      </c>
      <c r="BO495" s="1" t="s">
        <v>98</v>
      </c>
      <c r="BP495" s="1" t="s">
        <v>84</v>
      </c>
      <c r="BQ495" s="2">
        <v>40101</v>
      </c>
      <c r="BR495" s="1">
        <v>0</v>
      </c>
      <c r="BS495" s="1">
        <v>0</v>
      </c>
      <c r="BT495" s="1">
        <v>0</v>
      </c>
      <c r="BU495" s="1">
        <v>0</v>
      </c>
    </row>
    <row r="496" spans="4:73" hidden="1" x14ac:dyDescent="0.25">
      <c r="D496" s="4"/>
      <c r="E496" s="5">
        <f t="shared" si="72"/>
        <v>0</v>
      </c>
      <c r="F496" s="5" t="str">
        <f t="shared" si="73"/>
        <v>CS5</v>
      </c>
      <c r="G496" s="5" t="str">
        <f t="shared" si="74"/>
        <v>Done</v>
      </c>
      <c r="H496" s="6" t="str">
        <f t="shared" si="75"/>
        <v>In Service</v>
      </c>
      <c r="I496" s="1" t="s">
        <v>1111</v>
      </c>
      <c r="O496" s="1" t="str">
        <f t="shared" si="76"/>
        <v>NRIS</v>
      </c>
      <c r="Q496" s="1">
        <f t="shared" si="77"/>
        <v>80</v>
      </c>
      <c r="S496" s="1" t="str">
        <f t="shared" si="78"/>
        <v>Wind</v>
      </c>
      <c r="T496" s="1" t="str">
        <f t="shared" si="79"/>
        <v>Franklin County</v>
      </c>
      <c r="U496" s="1" t="str">
        <f t="shared" si="80"/>
        <v>IA</v>
      </c>
      <c r="AA496" s="1"/>
      <c r="AB496" s="1"/>
      <c r="AI496" s="5"/>
      <c r="AJ496" s="5"/>
      <c r="AK496" s="5"/>
      <c r="AL496" s="5"/>
      <c r="AM496" s="5"/>
      <c r="AN496" s="5"/>
      <c r="AO496" s="5"/>
      <c r="AP496" s="5"/>
      <c r="AQ496" s="5"/>
      <c r="AR496" s="5"/>
      <c r="AY496" s="1" t="s">
        <v>58</v>
      </c>
      <c r="AZ496" s="2">
        <v>38695</v>
      </c>
      <c r="BB496" s="2">
        <v>41047</v>
      </c>
      <c r="BD496" s="1" t="s">
        <v>87</v>
      </c>
      <c r="BE496" s="1" t="s">
        <v>1112</v>
      </c>
      <c r="BF496" s="1" t="s">
        <v>89</v>
      </c>
      <c r="BH496" s="1" t="s">
        <v>888</v>
      </c>
      <c r="BI496" s="1" t="s">
        <v>134</v>
      </c>
      <c r="BJ496" s="1" t="s">
        <v>126</v>
      </c>
      <c r="BK496" s="1" t="s">
        <v>1113</v>
      </c>
      <c r="BL496" s="1">
        <v>80</v>
      </c>
      <c r="BM496" s="1">
        <v>80</v>
      </c>
      <c r="BN496" s="1" t="s">
        <v>97</v>
      </c>
      <c r="BO496" s="1" t="s">
        <v>98</v>
      </c>
      <c r="BP496" s="1" t="s">
        <v>65</v>
      </c>
      <c r="BR496" s="1">
        <v>0</v>
      </c>
      <c r="BS496" s="1">
        <v>0</v>
      </c>
      <c r="BT496" s="1">
        <v>0</v>
      </c>
      <c r="BU496" s="1">
        <v>0</v>
      </c>
    </row>
    <row r="497" spans="4:73" hidden="1" x14ac:dyDescent="0.25">
      <c r="D497" s="4"/>
      <c r="E497" s="5">
        <f t="shared" si="72"/>
        <v>0</v>
      </c>
      <c r="F497" s="5" t="str">
        <f t="shared" si="73"/>
        <v>CS5</v>
      </c>
      <c r="G497" s="5" t="str">
        <f t="shared" si="74"/>
        <v>Done</v>
      </c>
      <c r="H497" s="6" t="str">
        <f t="shared" si="75"/>
        <v>In Service</v>
      </c>
      <c r="I497" s="1" t="s">
        <v>1114</v>
      </c>
      <c r="O497" s="1" t="str">
        <f t="shared" si="76"/>
        <v>NRIS</v>
      </c>
      <c r="Q497" s="1">
        <f t="shared" si="77"/>
        <v>80</v>
      </c>
      <c r="S497" s="1" t="str">
        <f t="shared" si="78"/>
        <v>Wind</v>
      </c>
      <c r="T497" s="1" t="str">
        <f t="shared" si="79"/>
        <v>Franklin County</v>
      </c>
      <c r="U497" s="1" t="str">
        <f t="shared" si="80"/>
        <v>IA</v>
      </c>
      <c r="AA497" s="1"/>
      <c r="AB497" s="1"/>
      <c r="AI497" s="5"/>
      <c r="AJ497" s="5"/>
      <c r="AK497" s="5"/>
      <c r="AL497" s="5"/>
      <c r="AM497" s="5"/>
      <c r="AN497" s="5"/>
      <c r="AO497" s="5"/>
      <c r="AP497" s="5"/>
      <c r="AQ497" s="5"/>
      <c r="AR497" s="5"/>
      <c r="AY497" s="1" t="s">
        <v>58</v>
      </c>
      <c r="AZ497" s="2">
        <v>38695</v>
      </c>
      <c r="BB497" s="2">
        <v>41047</v>
      </c>
      <c r="BD497" s="1" t="s">
        <v>87</v>
      </c>
      <c r="BE497" s="1" t="s">
        <v>1112</v>
      </c>
      <c r="BF497" s="1" t="s">
        <v>89</v>
      </c>
      <c r="BH497" s="1" t="s">
        <v>888</v>
      </c>
      <c r="BI497" s="1" t="s">
        <v>134</v>
      </c>
      <c r="BJ497" s="1" t="s">
        <v>126</v>
      </c>
      <c r="BK497" s="1" t="s">
        <v>1113</v>
      </c>
      <c r="BL497" s="1">
        <v>80</v>
      </c>
      <c r="BM497" s="1">
        <v>80</v>
      </c>
      <c r="BN497" s="1" t="s">
        <v>97</v>
      </c>
      <c r="BO497" s="1" t="s">
        <v>98</v>
      </c>
      <c r="BP497" s="1" t="s">
        <v>65</v>
      </c>
      <c r="BQ497" s="2">
        <v>39386</v>
      </c>
      <c r="BR497" s="1">
        <v>0</v>
      </c>
      <c r="BS497" s="1">
        <v>0</v>
      </c>
      <c r="BT497" s="1">
        <v>0</v>
      </c>
      <c r="BU497" s="1">
        <v>0</v>
      </c>
    </row>
    <row r="498" spans="4:73" hidden="1" x14ac:dyDescent="0.25">
      <c r="D498" s="4"/>
      <c r="E498" s="5">
        <f t="shared" si="72"/>
        <v>0</v>
      </c>
      <c r="F498" s="5" t="str">
        <f t="shared" si="73"/>
        <v>CS5</v>
      </c>
      <c r="G498" s="5" t="str">
        <f t="shared" si="74"/>
        <v>Done</v>
      </c>
      <c r="H498" s="6" t="str">
        <f t="shared" si="75"/>
        <v>In Service</v>
      </c>
      <c r="I498" s="1" t="s">
        <v>1115</v>
      </c>
      <c r="O498" s="1" t="str">
        <f t="shared" si="76"/>
        <v>NRIS</v>
      </c>
      <c r="Q498" s="1">
        <f t="shared" si="77"/>
        <v>40</v>
      </c>
      <c r="S498" s="1" t="str">
        <f t="shared" si="78"/>
        <v>Wind</v>
      </c>
      <c r="T498" s="1" t="str">
        <f t="shared" si="79"/>
        <v>Franklin County</v>
      </c>
      <c r="U498" s="1" t="str">
        <f t="shared" si="80"/>
        <v>IA</v>
      </c>
      <c r="AA498" s="1"/>
      <c r="AB498" s="1"/>
      <c r="AI498" s="5"/>
      <c r="AJ498" s="5"/>
      <c r="AK498" s="5"/>
      <c r="AL498" s="5"/>
      <c r="AM498" s="5"/>
      <c r="AN498" s="5"/>
      <c r="AO498" s="5"/>
      <c r="AP498" s="5"/>
      <c r="AQ498" s="5"/>
      <c r="AR498" s="5"/>
      <c r="AY498" s="1" t="s">
        <v>58</v>
      </c>
      <c r="AZ498" s="2">
        <v>38695</v>
      </c>
      <c r="BB498" s="2">
        <v>41047</v>
      </c>
      <c r="BD498" s="1" t="s">
        <v>87</v>
      </c>
      <c r="BE498" s="1" t="s">
        <v>1112</v>
      </c>
      <c r="BF498" s="1" t="s">
        <v>89</v>
      </c>
      <c r="BH498" s="1" t="s">
        <v>888</v>
      </c>
      <c r="BI498" s="1" t="s">
        <v>134</v>
      </c>
      <c r="BJ498" s="1" t="s">
        <v>126</v>
      </c>
      <c r="BK498" s="1" t="s">
        <v>1113</v>
      </c>
      <c r="BL498" s="1">
        <v>40</v>
      </c>
      <c r="BM498" s="1">
        <v>40</v>
      </c>
      <c r="BN498" s="1" t="s">
        <v>97</v>
      </c>
      <c r="BO498" s="1" t="s">
        <v>98</v>
      </c>
      <c r="BP498" s="1" t="s">
        <v>65</v>
      </c>
      <c r="BQ498" s="2">
        <v>38991</v>
      </c>
      <c r="BR498" s="1">
        <v>0</v>
      </c>
      <c r="BS498" s="1">
        <v>0</v>
      </c>
      <c r="BT498" s="1">
        <v>0</v>
      </c>
      <c r="BU498" s="1">
        <v>0</v>
      </c>
    </row>
    <row r="499" spans="4:73" hidden="1" x14ac:dyDescent="0.25">
      <c r="D499" s="4"/>
      <c r="E499" s="5" t="str">
        <f t="shared" si="72"/>
        <v>G901</v>
      </c>
      <c r="F499" s="5" t="str">
        <f t="shared" si="73"/>
        <v>G901</v>
      </c>
      <c r="G499" s="5" t="str">
        <f t="shared" si="74"/>
        <v>Withdrawn</v>
      </c>
      <c r="H499" s="6" t="str">
        <f t="shared" si="75"/>
        <v>Not Started</v>
      </c>
      <c r="I499" s="1" t="s">
        <v>1116</v>
      </c>
      <c r="O499" s="1" t="str">
        <f t="shared" si="76"/>
        <v>NRIS</v>
      </c>
      <c r="Q499" s="1">
        <f t="shared" si="77"/>
        <v>600</v>
      </c>
      <c r="S499" s="1" t="str">
        <f t="shared" si="78"/>
        <v>Wind</v>
      </c>
      <c r="T499" s="1" t="str">
        <f t="shared" si="79"/>
        <v>Winnebago County</v>
      </c>
      <c r="U499" s="1" t="str">
        <f t="shared" si="80"/>
        <v>IL</v>
      </c>
      <c r="AA499" s="1"/>
      <c r="AB499" s="1"/>
      <c r="AI499" s="5"/>
      <c r="AJ499" s="5"/>
      <c r="AK499" s="5"/>
      <c r="AL499" s="5"/>
      <c r="AM499" s="5"/>
      <c r="AN499" s="5"/>
      <c r="AO499" s="5"/>
      <c r="AP499" s="5"/>
      <c r="AQ499" s="5"/>
      <c r="AR499" s="5"/>
      <c r="AY499" s="1" t="s">
        <v>73</v>
      </c>
      <c r="AZ499" s="2">
        <v>39378</v>
      </c>
      <c r="BA499" s="2">
        <v>39805</v>
      </c>
      <c r="BB499" s="2">
        <v>39805</v>
      </c>
      <c r="BD499" s="1" t="s">
        <v>74</v>
      </c>
      <c r="BE499" s="1" t="s">
        <v>448</v>
      </c>
      <c r="BF499" s="1" t="s">
        <v>124</v>
      </c>
      <c r="BG499" s="1" t="s">
        <v>1116</v>
      </c>
      <c r="BH499" s="1" t="s">
        <v>1116</v>
      </c>
      <c r="BI499" s="1" t="s">
        <v>143</v>
      </c>
      <c r="BJ499" s="1" t="s">
        <v>126</v>
      </c>
      <c r="BK499" s="1" t="s">
        <v>956</v>
      </c>
      <c r="BL499" s="1">
        <v>600</v>
      </c>
      <c r="BM499" s="1">
        <v>600</v>
      </c>
      <c r="BN499" s="1" t="s">
        <v>97</v>
      </c>
      <c r="BO499" s="1" t="s">
        <v>98</v>
      </c>
      <c r="BP499" s="1" t="s">
        <v>84</v>
      </c>
      <c r="BQ499" s="2">
        <v>40513</v>
      </c>
      <c r="BR499" s="1">
        <v>0</v>
      </c>
      <c r="BS499" s="1">
        <v>0</v>
      </c>
      <c r="BT499" s="1">
        <v>0</v>
      </c>
      <c r="BU499" s="1">
        <v>0</v>
      </c>
    </row>
    <row r="500" spans="4:73" hidden="1" x14ac:dyDescent="0.25">
      <c r="D500" s="4"/>
      <c r="E500" s="5">
        <f t="shared" si="72"/>
        <v>0</v>
      </c>
      <c r="F500" s="5">
        <f t="shared" si="73"/>
        <v>0</v>
      </c>
      <c r="G500" s="5" t="str">
        <f t="shared" si="74"/>
        <v>Done</v>
      </c>
      <c r="H500" s="6" t="str">
        <f t="shared" si="75"/>
        <v>In Service</v>
      </c>
      <c r="I500" s="1" t="s">
        <v>1117</v>
      </c>
      <c r="O500" s="1" t="str">
        <f t="shared" si="76"/>
        <v>NRIS</v>
      </c>
      <c r="Q500" s="1">
        <f t="shared" si="77"/>
        <v>50</v>
      </c>
      <c r="S500" s="1" t="str">
        <f t="shared" si="78"/>
        <v>Coal</v>
      </c>
      <c r="T500" s="1" t="str">
        <f t="shared" si="79"/>
        <v>Clinton County</v>
      </c>
      <c r="U500" s="1" t="str">
        <f t="shared" si="80"/>
        <v>IA</v>
      </c>
      <c r="AA500" s="1"/>
      <c r="AB500" s="1"/>
      <c r="AI500" s="5"/>
      <c r="AJ500" s="5"/>
      <c r="AK500" s="5"/>
      <c r="AL500" s="5"/>
      <c r="AM500" s="5"/>
      <c r="AN500" s="5"/>
      <c r="AO500" s="5"/>
      <c r="AP500" s="5"/>
      <c r="AQ500" s="5"/>
      <c r="AR500" s="5"/>
      <c r="AY500" s="1" t="s">
        <v>58</v>
      </c>
      <c r="AZ500" s="2">
        <v>38705</v>
      </c>
      <c r="BB500" s="2">
        <v>39062</v>
      </c>
      <c r="BD500" s="1" t="s">
        <v>87</v>
      </c>
      <c r="BE500" s="1" t="s">
        <v>88</v>
      </c>
      <c r="BF500" s="1" t="s">
        <v>89</v>
      </c>
      <c r="BI500" s="1" t="s">
        <v>143</v>
      </c>
      <c r="BJ500" s="1" t="s">
        <v>126</v>
      </c>
      <c r="BK500" s="1" t="s">
        <v>1118</v>
      </c>
      <c r="BL500" s="1">
        <v>50</v>
      </c>
      <c r="BM500" s="1">
        <v>50</v>
      </c>
      <c r="BN500" s="1" t="s">
        <v>83</v>
      </c>
      <c r="BO500" s="1" t="s">
        <v>94</v>
      </c>
      <c r="BP500" s="1" t="s">
        <v>65</v>
      </c>
      <c r="BQ500" s="2">
        <v>39355</v>
      </c>
      <c r="BR500" s="1">
        <v>0</v>
      </c>
      <c r="BS500" s="1">
        <v>0</v>
      </c>
      <c r="BT500" s="1">
        <v>0</v>
      </c>
      <c r="BU500" s="1">
        <v>0</v>
      </c>
    </row>
    <row r="501" spans="4:73" hidden="1" x14ac:dyDescent="0.25">
      <c r="D501" s="4"/>
      <c r="E501" s="5">
        <f t="shared" si="72"/>
        <v>0</v>
      </c>
      <c r="F501" s="5">
        <f t="shared" si="73"/>
        <v>0</v>
      </c>
      <c r="G501" s="5" t="str">
        <f t="shared" si="74"/>
        <v>Withdrawn</v>
      </c>
      <c r="H501" s="6" t="str">
        <f t="shared" si="75"/>
        <v>Not Started</v>
      </c>
      <c r="I501" s="1" t="s">
        <v>1119</v>
      </c>
      <c r="O501" s="1" t="str">
        <f t="shared" si="76"/>
        <v>NRIS</v>
      </c>
      <c r="Q501" s="1">
        <f t="shared" si="77"/>
        <v>30</v>
      </c>
      <c r="S501" s="1" t="str">
        <f t="shared" si="78"/>
        <v>Wind</v>
      </c>
      <c r="T501" s="1" t="str">
        <f t="shared" si="79"/>
        <v>Columbia County</v>
      </c>
      <c r="U501" s="1" t="str">
        <f t="shared" si="80"/>
        <v>WI</v>
      </c>
      <c r="AA501" s="1"/>
      <c r="AB501" s="1"/>
      <c r="AI501" s="5"/>
      <c r="AJ501" s="5"/>
      <c r="AK501" s="5"/>
      <c r="AL501" s="5"/>
      <c r="AM501" s="5"/>
      <c r="AN501" s="5"/>
      <c r="AO501" s="5"/>
      <c r="AP501" s="5"/>
      <c r="AQ501" s="5"/>
      <c r="AR501" s="5"/>
      <c r="AY501" s="1" t="s">
        <v>73</v>
      </c>
      <c r="AZ501" s="2">
        <v>39595</v>
      </c>
      <c r="BA501" s="2">
        <v>39805</v>
      </c>
      <c r="BB501" s="2">
        <v>39805</v>
      </c>
      <c r="BD501" s="1" t="s">
        <v>74</v>
      </c>
      <c r="BE501" s="1" t="s">
        <v>295</v>
      </c>
      <c r="BF501" s="1" t="s">
        <v>76</v>
      </c>
      <c r="BI501" s="1" t="s">
        <v>536</v>
      </c>
      <c r="BJ501" s="1" t="s">
        <v>126</v>
      </c>
      <c r="BK501" s="1" t="s">
        <v>1120</v>
      </c>
      <c r="BL501" s="1">
        <v>30</v>
      </c>
      <c r="BM501" s="1">
        <v>30</v>
      </c>
      <c r="BN501" s="1" t="s">
        <v>97</v>
      </c>
      <c r="BO501" s="1" t="s">
        <v>98</v>
      </c>
      <c r="BP501" s="1" t="s">
        <v>84</v>
      </c>
      <c r="BQ501" s="2">
        <v>40695</v>
      </c>
      <c r="BR501" s="1">
        <v>0</v>
      </c>
      <c r="BS501" s="1">
        <v>0</v>
      </c>
      <c r="BT501" s="1">
        <v>0</v>
      </c>
      <c r="BU501" s="1">
        <v>0</v>
      </c>
    </row>
    <row r="502" spans="4:73" hidden="1" x14ac:dyDescent="0.25">
      <c r="D502" s="4"/>
      <c r="E502" s="5">
        <f t="shared" si="72"/>
        <v>0</v>
      </c>
      <c r="F502" s="5">
        <f t="shared" si="73"/>
        <v>0</v>
      </c>
      <c r="G502" s="5" t="str">
        <f t="shared" si="74"/>
        <v>Done</v>
      </c>
      <c r="H502" s="6" t="str">
        <f t="shared" si="75"/>
        <v>In Service</v>
      </c>
      <c r="I502" s="1" t="s">
        <v>1121</v>
      </c>
      <c r="O502" s="1" t="str">
        <f t="shared" si="76"/>
        <v>NRIS</v>
      </c>
      <c r="Q502" s="1">
        <f t="shared" si="77"/>
        <v>50</v>
      </c>
      <c r="S502" s="1" t="str">
        <f t="shared" si="78"/>
        <v>Coal</v>
      </c>
      <c r="T502" s="1" t="str">
        <f t="shared" si="79"/>
        <v>Jefferson County</v>
      </c>
      <c r="U502" s="1" t="str">
        <f t="shared" si="80"/>
        <v>OH</v>
      </c>
      <c r="AA502" s="1"/>
      <c r="AB502" s="1"/>
      <c r="AI502" s="5"/>
      <c r="AJ502" s="5"/>
      <c r="AK502" s="5"/>
      <c r="AL502" s="5"/>
      <c r="AM502" s="5"/>
      <c r="AN502" s="5"/>
      <c r="AO502" s="5"/>
      <c r="AP502" s="5"/>
      <c r="AQ502" s="5"/>
      <c r="AR502" s="5"/>
      <c r="AY502" s="1" t="s">
        <v>58</v>
      </c>
      <c r="AZ502" s="2">
        <v>38709</v>
      </c>
      <c r="BB502" s="2">
        <v>39254</v>
      </c>
      <c r="BC502" s="2">
        <v>40264</v>
      </c>
      <c r="BD502" s="1" t="s">
        <v>619</v>
      </c>
      <c r="BE502" s="1" t="s">
        <v>1073</v>
      </c>
      <c r="BF502" s="1" t="s">
        <v>242</v>
      </c>
      <c r="BI502" s="1" t="s">
        <v>536</v>
      </c>
      <c r="BJ502" s="1" t="s">
        <v>126</v>
      </c>
      <c r="BK502" s="1" t="s">
        <v>1122</v>
      </c>
      <c r="BL502" s="1">
        <v>50</v>
      </c>
      <c r="BM502" s="1">
        <v>50</v>
      </c>
      <c r="BN502" s="1" t="s">
        <v>83</v>
      </c>
      <c r="BO502" s="1" t="s">
        <v>94</v>
      </c>
      <c r="BP502" s="1" t="s">
        <v>65</v>
      </c>
      <c r="BQ502" s="2">
        <v>38991</v>
      </c>
      <c r="BR502" s="1">
        <v>0</v>
      </c>
      <c r="BS502" s="1">
        <v>0</v>
      </c>
      <c r="BT502" s="1">
        <v>0</v>
      </c>
      <c r="BU502" s="1">
        <v>0</v>
      </c>
    </row>
    <row r="503" spans="4:73" hidden="1" x14ac:dyDescent="0.25">
      <c r="D503" s="4"/>
      <c r="E503" s="5">
        <f t="shared" si="72"/>
        <v>0</v>
      </c>
      <c r="F503" s="5">
        <f t="shared" si="73"/>
        <v>0</v>
      </c>
      <c r="G503" s="5" t="str">
        <f t="shared" si="74"/>
        <v>Done</v>
      </c>
      <c r="H503" s="6" t="str">
        <f t="shared" si="75"/>
        <v>In Service</v>
      </c>
      <c r="I503" s="1" t="s">
        <v>1123</v>
      </c>
      <c r="O503" s="1" t="str">
        <f t="shared" si="76"/>
        <v>NRIS</v>
      </c>
      <c r="Q503" s="1">
        <f t="shared" si="77"/>
        <v>50</v>
      </c>
      <c r="S503" s="1" t="str">
        <f t="shared" si="78"/>
        <v>Coal</v>
      </c>
      <c r="T503" s="1" t="str">
        <f t="shared" si="79"/>
        <v>Jefferson County</v>
      </c>
      <c r="U503" s="1" t="str">
        <f t="shared" si="80"/>
        <v>OH</v>
      </c>
      <c r="AA503" s="1"/>
      <c r="AB503" s="1"/>
      <c r="AI503" s="5"/>
      <c r="AJ503" s="5"/>
      <c r="AK503" s="5"/>
      <c r="AL503" s="5"/>
      <c r="AM503" s="5"/>
      <c r="AN503" s="5"/>
      <c r="AO503" s="5"/>
      <c r="AP503" s="5"/>
      <c r="AQ503" s="5"/>
      <c r="AR503" s="5"/>
      <c r="AY503" s="1" t="s">
        <v>58</v>
      </c>
      <c r="AZ503" s="2">
        <v>38709</v>
      </c>
      <c r="BB503" s="2">
        <v>39254</v>
      </c>
      <c r="BC503" s="2">
        <v>40272</v>
      </c>
      <c r="BD503" s="1" t="s">
        <v>619</v>
      </c>
      <c r="BE503" s="1" t="s">
        <v>1073</v>
      </c>
      <c r="BF503" s="1" t="s">
        <v>242</v>
      </c>
      <c r="BI503" s="1" t="s">
        <v>536</v>
      </c>
      <c r="BJ503" s="1" t="s">
        <v>126</v>
      </c>
      <c r="BK503" s="1" t="s">
        <v>1124</v>
      </c>
      <c r="BL503" s="1">
        <v>20</v>
      </c>
      <c r="BM503" s="1">
        <v>50</v>
      </c>
      <c r="BN503" s="1" t="s">
        <v>83</v>
      </c>
      <c r="BO503" s="1" t="s">
        <v>94</v>
      </c>
      <c r="BP503" s="1" t="s">
        <v>65</v>
      </c>
      <c r="BQ503" s="2">
        <v>38990</v>
      </c>
      <c r="BR503" s="1">
        <v>0</v>
      </c>
      <c r="BS503" s="1">
        <v>0</v>
      </c>
      <c r="BT503" s="1">
        <v>0</v>
      </c>
      <c r="BU503" s="1">
        <v>0</v>
      </c>
    </row>
    <row r="504" spans="4:73" hidden="1" x14ac:dyDescent="0.25">
      <c r="D504" s="4"/>
      <c r="E504" s="5">
        <f t="shared" si="72"/>
        <v>0</v>
      </c>
      <c r="F504" s="5">
        <f t="shared" si="73"/>
        <v>0</v>
      </c>
      <c r="G504" s="5" t="str">
        <f t="shared" si="74"/>
        <v>Withdrawn</v>
      </c>
      <c r="H504" s="6" t="str">
        <f t="shared" si="75"/>
        <v>Not Started</v>
      </c>
      <c r="I504" s="1" t="s">
        <v>1125</v>
      </c>
      <c r="O504" s="1" t="str">
        <f t="shared" si="76"/>
        <v>NRIS</v>
      </c>
      <c r="Q504" s="1">
        <f t="shared" si="77"/>
        <v>0</v>
      </c>
      <c r="S504" s="1" t="str">
        <f t="shared" si="78"/>
        <v>Coal</v>
      </c>
      <c r="T504" s="1" t="str">
        <f t="shared" si="79"/>
        <v>Jasper County</v>
      </c>
      <c r="U504" s="1" t="str">
        <f t="shared" si="80"/>
        <v>IL</v>
      </c>
      <c r="AA504" s="1"/>
      <c r="AB504" s="1"/>
      <c r="AI504" s="5"/>
      <c r="AJ504" s="5"/>
      <c r="AK504" s="5"/>
      <c r="AL504" s="5"/>
      <c r="AM504" s="5"/>
      <c r="AN504" s="5"/>
      <c r="AO504" s="5"/>
      <c r="AP504" s="5"/>
      <c r="AQ504" s="5"/>
      <c r="AR504" s="5"/>
      <c r="AY504" s="1" t="s">
        <v>73</v>
      </c>
      <c r="AZ504" s="2">
        <v>39533</v>
      </c>
      <c r="BA504" s="2">
        <v>39813</v>
      </c>
      <c r="BB504" s="2">
        <v>39813</v>
      </c>
      <c r="BD504" s="1" t="s">
        <v>122</v>
      </c>
      <c r="BE504" s="1" t="s">
        <v>848</v>
      </c>
      <c r="BF504" s="1" t="s">
        <v>124</v>
      </c>
      <c r="BJ504" s="1" t="s">
        <v>126</v>
      </c>
      <c r="BK504" s="1" t="s">
        <v>1126</v>
      </c>
      <c r="BL504" s="1">
        <v>0</v>
      </c>
      <c r="BM504" s="1">
        <v>0</v>
      </c>
      <c r="BN504" s="1" t="s">
        <v>83</v>
      </c>
      <c r="BO504" s="1" t="s">
        <v>355</v>
      </c>
      <c r="BP504" s="1" t="s">
        <v>84</v>
      </c>
      <c r="BQ504" s="2">
        <v>39539</v>
      </c>
      <c r="BR504" s="1">
        <v>0</v>
      </c>
      <c r="BS504" s="1">
        <v>0</v>
      </c>
      <c r="BT504" s="1">
        <v>0</v>
      </c>
      <c r="BU504" s="1">
        <v>0</v>
      </c>
    </row>
    <row r="505" spans="4:73" hidden="1" x14ac:dyDescent="0.25">
      <c r="D505" s="4"/>
      <c r="E505" s="5">
        <f t="shared" si="72"/>
        <v>0</v>
      </c>
      <c r="F505" s="5" t="str">
        <f t="shared" si="73"/>
        <v>CS5</v>
      </c>
      <c r="G505" s="5" t="str">
        <f t="shared" si="74"/>
        <v>Withdrawn</v>
      </c>
      <c r="H505" s="6" t="str">
        <f t="shared" si="75"/>
        <v>Not Started</v>
      </c>
      <c r="I505" s="1" t="s">
        <v>1127</v>
      </c>
      <c r="O505" s="1" t="str">
        <f t="shared" si="76"/>
        <v>NRIS</v>
      </c>
      <c r="Q505" s="1">
        <f t="shared" si="77"/>
        <v>750</v>
      </c>
      <c r="S505" s="1" t="str">
        <f t="shared" si="78"/>
        <v>Coal</v>
      </c>
      <c r="T505" s="1" t="str">
        <f t="shared" si="79"/>
        <v>Black Hawk County</v>
      </c>
      <c r="U505" s="1" t="str">
        <f t="shared" si="80"/>
        <v>IA</v>
      </c>
      <c r="AA505" s="1"/>
      <c r="AB505" s="1"/>
      <c r="AI505" s="5"/>
      <c r="AJ505" s="5"/>
      <c r="AK505" s="5"/>
      <c r="AL505" s="5"/>
      <c r="AM505" s="5"/>
      <c r="AN505" s="5"/>
      <c r="AO505" s="5"/>
      <c r="AP505" s="5"/>
      <c r="AQ505" s="5"/>
      <c r="AR505" s="5"/>
      <c r="AY505" s="1" t="s">
        <v>73</v>
      </c>
      <c r="AZ505" s="2">
        <v>38729</v>
      </c>
      <c r="BA505" s="2">
        <v>39818</v>
      </c>
      <c r="BB505" s="2">
        <v>39818</v>
      </c>
      <c r="BD505" s="1" t="s">
        <v>87</v>
      </c>
      <c r="BE505" s="1" t="s">
        <v>1128</v>
      </c>
      <c r="BF505" s="1" t="s">
        <v>89</v>
      </c>
      <c r="BH505" s="1" t="s">
        <v>888</v>
      </c>
      <c r="BI505" s="1" t="s">
        <v>143</v>
      </c>
      <c r="BJ505" s="1" t="s">
        <v>126</v>
      </c>
      <c r="BK505" s="1" t="s">
        <v>1129</v>
      </c>
      <c r="BL505" s="1">
        <v>750</v>
      </c>
      <c r="BM505" s="1">
        <v>750</v>
      </c>
      <c r="BN505" s="1" t="s">
        <v>83</v>
      </c>
      <c r="BP505" s="1" t="s">
        <v>84</v>
      </c>
      <c r="BQ505" s="2">
        <v>39082</v>
      </c>
      <c r="BR505" s="1">
        <v>0</v>
      </c>
      <c r="BS505" s="1">
        <v>0</v>
      </c>
      <c r="BT505" s="1">
        <v>0</v>
      </c>
      <c r="BU505" s="1">
        <v>0</v>
      </c>
    </row>
    <row r="506" spans="4:73" hidden="1" x14ac:dyDescent="0.25">
      <c r="D506" s="4"/>
      <c r="E506" s="5">
        <f t="shared" si="72"/>
        <v>0</v>
      </c>
      <c r="F506" s="5">
        <f t="shared" si="73"/>
        <v>0</v>
      </c>
      <c r="G506" s="5" t="str">
        <f t="shared" si="74"/>
        <v>Withdrawn</v>
      </c>
      <c r="H506" s="6" t="str">
        <f t="shared" si="75"/>
        <v>Withdrawn</v>
      </c>
      <c r="I506" s="1" t="s">
        <v>1130</v>
      </c>
      <c r="O506" s="1" t="str">
        <f t="shared" si="76"/>
        <v>ERIS</v>
      </c>
      <c r="Q506" s="1">
        <f t="shared" si="77"/>
        <v>10</v>
      </c>
      <c r="S506" s="1" t="str">
        <f t="shared" si="78"/>
        <v>Waste Heat Recovery</v>
      </c>
      <c r="T506" s="1" t="str">
        <f t="shared" si="79"/>
        <v>McIntosh County</v>
      </c>
      <c r="U506" s="1" t="str">
        <f t="shared" si="80"/>
        <v>ND</v>
      </c>
      <c r="AA506" s="1"/>
      <c r="AB506" s="1"/>
      <c r="AI506" s="5"/>
      <c r="AJ506" s="5"/>
      <c r="AK506" s="5"/>
      <c r="AL506" s="5"/>
      <c r="AM506" s="5"/>
      <c r="AN506" s="5"/>
      <c r="AO506" s="5"/>
      <c r="AP506" s="5"/>
      <c r="AQ506" s="5"/>
      <c r="AR506" s="5"/>
      <c r="AY506" s="1" t="s">
        <v>73</v>
      </c>
      <c r="AZ506" s="2">
        <v>39059</v>
      </c>
      <c r="BA506" s="2">
        <v>39818</v>
      </c>
      <c r="BB506" s="2">
        <v>39818</v>
      </c>
      <c r="BD506" s="1" t="s">
        <v>236</v>
      </c>
      <c r="BE506" s="1" t="s">
        <v>285</v>
      </c>
      <c r="BF506" s="1" t="s">
        <v>194</v>
      </c>
      <c r="BI506" s="1" t="s">
        <v>143</v>
      </c>
      <c r="BJ506" s="1" t="s">
        <v>62</v>
      </c>
      <c r="BK506" s="1" t="s">
        <v>1131</v>
      </c>
      <c r="BL506" s="1">
        <v>10</v>
      </c>
      <c r="BM506" s="1">
        <v>10</v>
      </c>
      <c r="BN506" s="1" t="s">
        <v>1132</v>
      </c>
      <c r="BP506" s="1" t="s">
        <v>73</v>
      </c>
      <c r="BQ506" s="2">
        <v>40452</v>
      </c>
      <c r="BR506" s="1">
        <v>0</v>
      </c>
      <c r="BS506" s="1">
        <v>0</v>
      </c>
      <c r="BT506" s="1">
        <v>0</v>
      </c>
      <c r="BU506" s="1">
        <v>0</v>
      </c>
    </row>
    <row r="507" spans="4:73" hidden="1" x14ac:dyDescent="0.25">
      <c r="D507" s="4"/>
      <c r="E507" s="5">
        <f t="shared" si="72"/>
        <v>0</v>
      </c>
      <c r="F507" s="5">
        <f t="shared" si="73"/>
        <v>0</v>
      </c>
      <c r="G507" s="5" t="str">
        <f t="shared" si="74"/>
        <v>Withdrawn</v>
      </c>
      <c r="H507" s="6" t="str">
        <f t="shared" si="75"/>
        <v>Not Started</v>
      </c>
      <c r="I507" s="1" t="s">
        <v>1133</v>
      </c>
      <c r="O507" s="1" t="str">
        <f t="shared" si="76"/>
        <v>NRIS</v>
      </c>
      <c r="Q507" s="1">
        <f t="shared" si="77"/>
        <v>270</v>
      </c>
      <c r="S507" s="1" t="str">
        <f t="shared" si="78"/>
        <v>Wind</v>
      </c>
      <c r="T507" s="1" t="str">
        <f t="shared" si="79"/>
        <v>Jackson County</v>
      </c>
      <c r="U507" s="1" t="str">
        <f t="shared" si="80"/>
        <v>MN</v>
      </c>
      <c r="AA507" s="1"/>
      <c r="AB507" s="1"/>
      <c r="AI507" s="5"/>
      <c r="AJ507" s="5"/>
      <c r="AK507" s="5"/>
      <c r="AL507" s="5"/>
      <c r="AM507" s="5"/>
      <c r="AN507" s="5"/>
      <c r="AO507" s="5"/>
      <c r="AP507" s="5"/>
      <c r="AQ507" s="5"/>
      <c r="AR507" s="5"/>
      <c r="AY507" s="1" t="s">
        <v>73</v>
      </c>
      <c r="AZ507" s="2">
        <v>39615</v>
      </c>
      <c r="BA507" s="2">
        <v>39833</v>
      </c>
      <c r="BB507" s="2">
        <v>39833</v>
      </c>
      <c r="BD507" s="1" t="s">
        <v>1134</v>
      </c>
      <c r="BE507" s="1" t="s">
        <v>259</v>
      </c>
      <c r="BF507" s="1" t="s">
        <v>93</v>
      </c>
      <c r="BI507" s="1" t="s">
        <v>143</v>
      </c>
      <c r="BJ507" s="1" t="s">
        <v>126</v>
      </c>
      <c r="BK507" s="1" t="s">
        <v>1135</v>
      </c>
      <c r="BL507" s="1">
        <v>270</v>
      </c>
      <c r="BM507" s="1">
        <v>270</v>
      </c>
      <c r="BN507" s="1" t="s">
        <v>97</v>
      </c>
      <c r="BO507" s="1" t="s">
        <v>98</v>
      </c>
      <c r="BP507" s="1" t="s">
        <v>84</v>
      </c>
      <c r="BQ507" s="2">
        <v>40908</v>
      </c>
      <c r="BR507" s="1">
        <v>0</v>
      </c>
      <c r="BS507" s="1">
        <v>0</v>
      </c>
      <c r="BT507" s="1">
        <v>0</v>
      </c>
      <c r="BU507" s="1">
        <v>0</v>
      </c>
    </row>
    <row r="508" spans="4:73" hidden="1" x14ac:dyDescent="0.25">
      <c r="D508" s="4"/>
      <c r="E508" s="5">
        <f t="shared" si="72"/>
        <v>0</v>
      </c>
      <c r="F508" s="5">
        <f t="shared" si="73"/>
        <v>0</v>
      </c>
      <c r="G508" s="5" t="str">
        <f t="shared" si="74"/>
        <v>Withdrawn</v>
      </c>
      <c r="H508" s="6" t="str">
        <f t="shared" si="75"/>
        <v>Not Started</v>
      </c>
      <c r="I508" s="1" t="s">
        <v>1136</v>
      </c>
      <c r="O508" s="1" t="str">
        <f t="shared" si="76"/>
        <v>NRIS</v>
      </c>
      <c r="Q508" s="1">
        <f t="shared" si="77"/>
        <v>22</v>
      </c>
      <c r="S508" s="1" t="str">
        <f t="shared" si="78"/>
        <v>Biomass</v>
      </c>
      <c r="T508" s="1" t="str">
        <f t="shared" si="79"/>
        <v>Hennepin County</v>
      </c>
      <c r="U508" s="1" t="str">
        <f t="shared" si="80"/>
        <v>MN</v>
      </c>
      <c r="AA508" s="1"/>
      <c r="AB508" s="1"/>
      <c r="AI508" s="5"/>
      <c r="AJ508" s="5"/>
      <c r="AK508" s="5"/>
      <c r="AL508" s="5"/>
      <c r="AM508" s="5"/>
      <c r="AN508" s="5"/>
      <c r="AO508" s="5"/>
      <c r="AP508" s="5"/>
      <c r="AQ508" s="5"/>
      <c r="AR508" s="5"/>
      <c r="AY508" s="1" t="s">
        <v>73</v>
      </c>
      <c r="AZ508" s="2">
        <v>38979</v>
      </c>
      <c r="BA508" s="2">
        <v>39850</v>
      </c>
      <c r="BB508" s="2">
        <v>39850</v>
      </c>
      <c r="BD508" s="1" t="s">
        <v>91</v>
      </c>
      <c r="BE508" s="1" t="s">
        <v>477</v>
      </c>
      <c r="BF508" s="1" t="s">
        <v>93</v>
      </c>
      <c r="BI508" s="1" t="s">
        <v>536</v>
      </c>
      <c r="BJ508" s="1" t="s">
        <v>126</v>
      </c>
      <c r="BK508" s="1" t="s">
        <v>1137</v>
      </c>
      <c r="BL508" s="1">
        <v>22</v>
      </c>
      <c r="BM508" s="1">
        <v>22</v>
      </c>
      <c r="BN508" s="1" t="s">
        <v>156</v>
      </c>
      <c r="BP508" s="1" t="s">
        <v>84</v>
      </c>
      <c r="BQ508" s="2">
        <v>37773</v>
      </c>
      <c r="BR508" s="1">
        <v>0</v>
      </c>
      <c r="BS508" s="1">
        <v>0</v>
      </c>
      <c r="BT508" s="1">
        <v>0</v>
      </c>
      <c r="BU508" s="1">
        <v>0</v>
      </c>
    </row>
    <row r="509" spans="4:73" hidden="1" x14ac:dyDescent="0.25">
      <c r="D509" s="4"/>
      <c r="E509" s="5">
        <f t="shared" si="72"/>
        <v>0</v>
      </c>
      <c r="F509" s="5" t="str">
        <f t="shared" si="73"/>
        <v>CS5</v>
      </c>
      <c r="G509" s="5" t="str">
        <f t="shared" si="74"/>
        <v>Done</v>
      </c>
      <c r="H509" s="6" t="str">
        <f t="shared" si="75"/>
        <v>In Service</v>
      </c>
      <c r="I509" s="1" t="s">
        <v>1138</v>
      </c>
      <c r="O509" s="1" t="str">
        <f t="shared" si="76"/>
        <v>NRIS</v>
      </c>
      <c r="Q509" s="1">
        <f t="shared" si="77"/>
        <v>30</v>
      </c>
      <c r="S509" s="1" t="str">
        <f t="shared" si="78"/>
        <v>Wind</v>
      </c>
      <c r="T509" s="1" t="str">
        <f t="shared" si="79"/>
        <v>Lincoln County</v>
      </c>
      <c r="U509" s="1" t="str">
        <f t="shared" si="80"/>
        <v>MN</v>
      </c>
      <c r="AA509" s="1"/>
      <c r="AB509" s="1"/>
      <c r="AI509" s="5"/>
      <c r="AJ509" s="5"/>
      <c r="AK509" s="5"/>
      <c r="AL509" s="5"/>
      <c r="AM509" s="5"/>
      <c r="AN509" s="5"/>
      <c r="AO509" s="5"/>
      <c r="AP509" s="5"/>
      <c r="AQ509" s="5"/>
      <c r="AR509" s="5"/>
      <c r="AY509" s="1" t="s">
        <v>58</v>
      </c>
      <c r="AZ509" s="2">
        <v>38716</v>
      </c>
      <c r="BB509" s="2">
        <v>39791</v>
      </c>
      <c r="BC509" s="2">
        <v>40178</v>
      </c>
      <c r="BD509" s="1" t="s">
        <v>91</v>
      </c>
      <c r="BE509" s="1" t="s">
        <v>92</v>
      </c>
      <c r="BF509" s="1" t="s">
        <v>93</v>
      </c>
      <c r="BH509" s="1" t="s">
        <v>888</v>
      </c>
      <c r="BI509" s="1" t="s">
        <v>134</v>
      </c>
      <c r="BJ509" s="1" t="s">
        <v>126</v>
      </c>
      <c r="BK509" s="1" t="s">
        <v>1139</v>
      </c>
      <c r="BL509" s="1">
        <v>30</v>
      </c>
      <c r="BM509" s="1">
        <v>30</v>
      </c>
      <c r="BN509" s="1" t="s">
        <v>97</v>
      </c>
      <c r="BO509" s="1" t="s">
        <v>98</v>
      </c>
      <c r="BP509" s="1" t="s">
        <v>65</v>
      </c>
      <c r="BQ509" s="2">
        <v>39326</v>
      </c>
      <c r="BR509" s="1">
        <v>0</v>
      </c>
      <c r="BS509" s="1">
        <v>0</v>
      </c>
      <c r="BT509" s="1">
        <v>0</v>
      </c>
      <c r="BU509" s="1">
        <v>0</v>
      </c>
    </row>
    <row r="510" spans="4:73" hidden="1" x14ac:dyDescent="0.25">
      <c r="D510" s="4"/>
      <c r="E510" s="5">
        <f t="shared" si="72"/>
        <v>0</v>
      </c>
      <c r="F510" s="5" t="str">
        <f t="shared" si="73"/>
        <v>CS5</v>
      </c>
      <c r="G510" s="5" t="str">
        <f t="shared" si="74"/>
        <v>Done</v>
      </c>
      <c r="H510" s="6" t="str">
        <f t="shared" si="75"/>
        <v>Withdrawn</v>
      </c>
      <c r="I510" s="1" t="s">
        <v>1140</v>
      </c>
      <c r="O510" s="1" t="str">
        <f t="shared" si="76"/>
        <v>NRIS</v>
      </c>
      <c r="Q510" s="1">
        <f t="shared" si="77"/>
        <v>20</v>
      </c>
      <c r="S510" s="1" t="str">
        <f t="shared" si="78"/>
        <v>Wind</v>
      </c>
      <c r="T510" s="1" t="str">
        <f t="shared" si="79"/>
        <v>Sibley County</v>
      </c>
      <c r="U510" s="1" t="str">
        <f t="shared" si="80"/>
        <v>MN</v>
      </c>
      <c r="AA510" s="1"/>
      <c r="AB510" s="1"/>
      <c r="AI510" s="5"/>
      <c r="AJ510" s="5"/>
      <c r="AK510" s="5"/>
      <c r="AL510" s="5"/>
      <c r="AM510" s="5"/>
      <c r="AN510" s="5"/>
      <c r="AO510" s="5"/>
      <c r="AP510" s="5"/>
      <c r="AQ510" s="5"/>
      <c r="AR510" s="5"/>
      <c r="AY510" s="1" t="s">
        <v>58</v>
      </c>
      <c r="AZ510" s="2">
        <v>38716</v>
      </c>
      <c r="BA510" s="2">
        <v>42807</v>
      </c>
      <c r="BB510" s="2">
        <v>39988</v>
      </c>
      <c r="BC510" s="2">
        <v>41791</v>
      </c>
      <c r="BD510" s="1" t="s">
        <v>91</v>
      </c>
      <c r="BE510" s="1" t="s">
        <v>405</v>
      </c>
      <c r="BF510" s="1" t="s">
        <v>93</v>
      </c>
      <c r="BH510" s="1" t="s">
        <v>888</v>
      </c>
      <c r="BI510" s="1" t="s">
        <v>134</v>
      </c>
      <c r="BJ510" s="1" t="s">
        <v>126</v>
      </c>
      <c r="BK510" s="1" t="s">
        <v>1141</v>
      </c>
      <c r="BL510" s="1">
        <v>20</v>
      </c>
      <c r="BM510" s="1">
        <v>20</v>
      </c>
      <c r="BN510" s="1" t="s">
        <v>97</v>
      </c>
      <c r="BO510" s="1" t="s">
        <v>98</v>
      </c>
      <c r="BP510" s="1" t="s">
        <v>73</v>
      </c>
      <c r="BQ510" s="2">
        <v>40179</v>
      </c>
      <c r="BR510" s="1">
        <v>0</v>
      </c>
      <c r="BS510" s="1">
        <v>0</v>
      </c>
      <c r="BT510" s="1">
        <v>0</v>
      </c>
      <c r="BU510" s="1">
        <v>0</v>
      </c>
    </row>
    <row r="511" spans="4:73" hidden="1" x14ac:dyDescent="0.25">
      <c r="D511" s="4"/>
      <c r="E511" s="5" t="str">
        <f t="shared" si="72"/>
        <v>G588</v>
      </c>
      <c r="F511" s="5" t="str">
        <f t="shared" si="73"/>
        <v>G588</v>
      </c>
      <c r="G511" s="5" t="str">
        <f t="shared" si="74"/>
        <v>Done</v>
      </c>
      <c r="H511" s="6" t="str">
        <f t="shared" si="75"/>
        <v>In Service</v>
      </c>
      <c r="I511" s="1" t="s">
        <v>1142</v>
      </c>
      <c r="O511" s="1" t="str">
        <f t="shared" si="76"/>
        <v>ERIS</v>
      </c>
      <c r="Q511" s="1">
        <f t="shared" si="77"/>
        <v>59.7</v>
      </c>
      <c r="S511" s="1" t="str">
        <f t="shared" si="78"/>
        <v>Gas</v>
      </c>
      <c r="T511" s="1" t="str">
        <f t="shared" si="79"/>
        <v>Wood County</v>
      </c>
      <c r="U511" s="1" t="str">
        <f t="shared" si="80"/>
        <v>WI</v>
      </c>
      <c r="AA511" s="1"/>
      <c r="AB511" s="1"/>
      <c r="AI511" s="5"/>
      <c r="AJ511" s="5"/>
      <c r="AK511" s="5"/>
      <c r="AL511" s="5"/>
      <c r="AM511" s="5"/>
      <c r="AN511" s="5"/>
      <c r="AO511" s="5"/>
      <c r="AP511" s="5"/>
      <c r="AQ511" s="5"/>
      <c r="AR511" s="5"/>
      <c r="AY511" s="1" t="s">
        <v>58</v>
      </c>
      <c r="AZ511" s="2">
        <v>38723</v>
      </c>
      <c r="BB511" s="2">
        <v>39176</v>
      </c>
      <c r="BD511" s="1" t="s">
        <v>74</v>
      </c>
      <c r="BE511" s="1" t="s">
        <v>326</v>
      </c>
      <c r="BF511" s="1" t="s">
        <v>76</v>
      </c>
      <c r="BG511" s="1" t="s">
        <v>1142</v>
      </c>
      <c r="BH511" s="1" t="s">
        <v>1142</v>
      </c>
      <c r="BI511" s="1" t="s">
        <v>77</v>
      </c>
      <c r="BJ511" s="1" t="s">
        <v>62</v>
      </c>
      <c r="BK511" s="1" t="s">
        <v>1143</v>
      </c>
      <c r="BL511" s="1">
        <v>59.7</v>
      </c>
      <c r="BM511" s="1">
        <v>59.7</v>
      </c>
      <c r="BN511" s="1" t="s">
        <v>64</v>
      </c>
      <c r="BO511" s="1" t="s">
        <v>172</v>
      </c>
      <c r="BP511" s="1" t="s">
        <v>65</v>
      </c>
      <c r="BQ511" s="2">
        <v>39083</v>
      </c>
      <c r="BR511" s="1">
        <v>0</v>
      </c>
      <c r="BS511" s="1">
        <v>0</v>
      </c>
      <c r="BT511" s="1">
        <v>0</v>
      </c>
      <c r="BU511" s="1">
        <v>0</v>
      </c>
    </row>
    <row r="512" spans="4:73" hidden="1" x14ac:dyDescent="0.25">
      <c r="D512" s="4"/>
      <c r="E512" s="5">
        <f t="shared" si="72"/>
        <v>0</v>
      </c>
      <c r="F512" s="5">
        <f t="shared" si="73"/>
        <v>0</v>
      </c>
      <c r="G512" s="5" t="str">
        <f t="shared" si="74"/>
        <v>Withdrawn</v>
      </c>
      <c r="H512" s="6" t="str">
        <f t="shared" si="75"/>
        <v>Not Started</v>
      </c>
      <c r="I512" s="1" t="s">
        <v>1144</v>
      </c>
      <c r="O512" s="1" t="str">
        <f t="shared" si="76"/>
        <v>NRIS</v>
      </c>
      <c r="Q512" s="1">
        <f t="shared" si="77"/>
        <v>50</v>
      </c>
      <c r="S512" s="1" t="str">
        <f t="shared" si="78"/>
        <v>Wind</v>
      </c>
      <c r="T512" s="1" t="str">
        <f t="shared" si="79"/>
        <v>St. Louis County</v>
      </c>
      <c r="U512" s="1" t="str">
        <f t="shared" si="80"/>
        <v>MN</v>
      </c>
      <c r="AA512" s="1"/>
      <c r="AB512" s="1"/>
      <c r="AI512" s="5"/>
      <c r="AJ512" s="5"/>
      <c r="AK512" s="5"/>
      <c r="AL512" s="5"/>
      <c r="AM512" s="5"/>
      <c r="AN512" s="5"/>
      <c r="AO512" s="5"/>
      <c r="AP512" s="5"/>
      <c r="AQ512" s="5"/>
      <c r="AR512" s="5"/>
      <c r="AY512" s="1" t="s">
        <v>73</v>
      </c>
      <c r="AZ512" s="2">
        <v>38915</v>
      </c>
      <c r="BA512" s="2">
        <v>39853</v>
      </c>
      <c r="BB512" s="2">
        <v>39853</v>
      </c>
      <c r="BD512" s="1" t="s">
        <v>315</v>
      </c>
      <c r="BE512" s="1" t="s">
        <v>416</v>
      </c>
      <c r="BF512" s="1" t="s">
        <v>93</v>
      </c>
      <c r="BI512" s="1" t="s">
        <v>536</v>
      </c>
      <c r="BJ512" s="1" t="s">
        <v>126</v>
      </c>
      <c r="BK512" s="1" t="s">
        <v>1145</v>
      </c>
      <c r="BL512" s="1">
        <v>50</v>
      </c>
      <c r="BM512" s="1">
        <v>50</v>
      </c>
      <c r="BN512" s="1" t="s">
        <v>97</v>
      </c>
      <c r="BO512" s="1" t="s">
        <v>98</v>
      </c>
      <c r="BP512" s="1" t="s">
        <v>84</v>
      </c>
      <c r="BQ512" s="2">
        <v>39448</v>
      </c>
      <c r="BR512" s="1">
        <v>0</v>
      </c>
      <c r="BS512" s="1">
        <v>0</v>
      </c>
      <c r="BT512" s="1">
        <v>0</v>
      </c>
      <c r="BU512" s="1">
        <v>0</v>
      </c>
    </row>
    <row r="513" spans="4:73" hidden="1" x14ac:dyDescent="0.25">
      <c r="D513" s="4"/>
      <c r="E513" s="5">
        <f t="shared" si="72"/>
        <v>0</v>
      </c>
      <c r="F513" s="5">
        <f t="shared" si="73"/>
        <v>0</v>
      </c>
      <c r="G513" s="5" t="str">
        <f t="shared" si="74"/>
        <v>Done</v>
      </c>
      <c r="H513" s="6" t="str">
        <f t="shared" si="75"/>
        <v>Withdrawn</v>
      </c>
      <c r="I513" s="1" t="s">
        <v>1146</v>
      </c>
      <c r="O513" s="1" t="str">
        <f t="shared" si="76"/>
        <v>NRIS</v>
      </c>
      <c r="Q513" s="1">
        <f t="shared" si="77"/>
        <v>98</v>
      </c>
      <c r="S513" s="1" t="str">
        <f t="shared" si="78"/>
        <v>Wind</v>
      </c>
      <c r="T513" s="1" t="str">
        <f t="shared" si="79"/>
        <v>Calumet County</v>
      </c>
      <c r="U513" s="1" t="str">
        <f t="shared" si="80"/>
        <v>WI</v>
      </c>
      <c r="AA513" s="1"/>
      <c r="AB513" s="1"/>
      <c r="AI513" s="5"/>
      <c r="AJ513" s="5"/>
      <c r="AK513" s="5"/>
      <c r="AL513" s="5"/>
      <c r="AM513" s="5"/>
      <c r="AN513" s="5"/>
      <c r="AO513" s="5"/>
      <c r="AP513" s="5"/>
      <c r="AQ513" s="5"/>
      <c r="AR513" s="5"/>
      <c r="AY513" s="1" t="s">
        <v>58</v>
      </c>
      <c r="AZ513" s="2">
        <v>38740</v>
      </c>
      <c r="BB513" s="2">
        <v>39647</v>
      </c>
      <c r="BD513" s="1" t="s">
        <v>301</v>
      </c>
      <c r="BE513" s="1" t="s">
        <v>390</v>
      </c>
      <c r="BF513" s="1" t="s">
        <v>76</v>
      </c>
      <c r="BI513" s="1" t="s">
        <v>77</v>
      </c>
      <c r="BJ513" s="1" t="s">
        <v>126</v>
      </c>
      <c r="BK513" s="1" t="s">
        <v>1147</v>
      </c>
      <c r="BL513" s="1">
        <v>98</v>
      </c>
      <c r="BM513" s="1">
        <v>98</v>
      </c>
      <c r="BN513" s="1" t="s">
        <v>97</v>
      </c>
      <c r="BO513" s="1" t="s">
        <v>98</v>
      </c>
      <c r="BP513" s="1" t="s">
        <v>73</v>
      </c>
      <c r="BQ513" s="2">
        <v>39295</v>
      </c>
      <c r="BR513" s="1">
        <v>0</v>
      </c>
      <c r="BS513" s="1">
        <v>0</v>
      </c>
      <c r="BT513" s="1">
        <v>0</v>
      </c>
      <c r="BU513" s="1">
        <v>0</v>
      </c>
    </row>
    <row r="514" spans="4:73" hidden="1" x14ac:dyDescent="0.25">
      <c r="D514" s="4"/>
      <c r="E514" s="5">
        <f t="shared" si="72"/>
        <v>0</v>
      </c>
      <c r="F514" s="5">
        <f t="shared" si="73"/>
        <v>0</v>
      </c>
      <c r="G514" s="5" t="str">
        <f t="shared" si="74"/>
        <v>Withdrawn</v>
      </c>
      <c r="H514" s="6" t="str">
        <f t="shared" si="75"/>
        <v>Not Started</v>
      </c>
      <c r="I514" s="1" t="s">
        <v>1148</v>
      </c>
      <c r="O514" s="1" t="str">
        <f t="shared" si="76"/>
        <v>NRIS</v>
      </c>
      <c r="Q514" s="1">
        <f t="shared" si="77"/>
        <v>25</v>
      </c>
      <c r="S514" s="1" t="str">
        <f t="shared" si="78"/>
        <v>Biomass</v>
      </c>
      <c r="T514" s="1" t="str">
        <f t="shared" si="79"/>
        <v>St. Louis County</v>
      </c>
      <c r="U514" s="1" t="str">
        <f t="shared" si="80"/>
        <v>MN</v>
      </c>
      <c r="AA514" s="1"/>
      <c r="AB514" s="1"/>
      <c r="AI514" s="5"/>
      <c r="AJ514" s="5"/>
      <c r="AK514" s="5"/>
      <c r="AL514" s="5"/>
      <c r="AM514" s="5"/>
      <c r="AN514" s="5"/>
      <c r="AO514" s="5"/>
      <c r="AP514" s="5"/>
      <c r="AQ514" s="5"/>
      <c r="AR514" s="5"/>
      <c r="AY514" s="1" t="s">
        <v>73</v>
      </c>
      <c r="AZ514" s="2">
        <v>39463</v>
      </c>
      <c r="BA514" s="2">
        <v>39853</v>
      </c>
      <c r="BB514" s="2">
        <v>39853</v>
      </c>
      <c r="BD514" s="1" t="s">
        <v>315</v>
      </c>
      <c r="BE514" s="1" t="s">
        <v>416</v>
      </c>
      <c r="BF514" s="1" t="s">
        <v>93</v>
      </c>
      <c r="BI514" s="1" t="s">
        <v>536</v>
      </c>
      <c r="BJ514" s="1" t="s">
        <v>126</v>
      </c>
      <c r="BK514" s="1" t="s">
        <v>1149</v>
      </c>
      <c r="BL514" s="1">
        <v>25</v>
      </c>
      <c r="BM514" s="1">
        <v>25</v>
      </c>
      <c r="BN514" s="1" t="s">
        <v>156</v>
      </c>
      <c r="BP514" s="1" t="s">
        <v>84</v>
      </c>
      <c r="BQ514" s="2">
        <v>40178</v>
      </c>
      <c r="BR514" s="1">
        <v>0</v>
      </c>
      <c r="BS514" s="1">
        <v>0</v>
      </c>
      <c r="BT514" s="1">
        <v>0</v>
      </c>
      <c r="BU514" s="1">
        <v>0</v>
      </c>
    </row>
    <row r="515" spans="4:73" hidden="1" x14ac:dyDescent="0.25">
      <c r="D515" s="4"/>
      <c r="E515" s="5">
        <f t="shared" si="72"/>
        <v>0</v>
      </c>
      <c r="F515" s="5">
        <f t="shared" si="73"/>
        <v>0</v>
      </c>
      <c r="G515" s="5" t="str">
        <f t="shared" si="74"/>
        <v>Withdrawn</v>
      </c>
      <c r="H515" s="6" t="str">
        <f t="shared" si="75"/>
        <v>Not Started</v>
      </c>
      <c r="I515" s="1" t="s">
        <v>1150</v>
      </c>
      <c r="O515" s="1" t="str">
        <f t="shared" si="76"/>
        <v>NRIS</v>
      </c>
      <c r="Q515" s="1">
        <f t="shared" si="77"/>
        <v>50</v>
      </c>
      <c r="S515" s="1" t="str">
        <f t="shared" si="78"/>
        <v>Wind</v>
      </c>
      <c r="T515" s="1" t="str">
        <f t="shared" si="79"/>
        <v>Grant County</v>
      </c>
      <c r="U515" s="1" t="str">
        <f t="shared" si="80"/>
        <v>WI</v>
      </c>
      <c r="AA515" s="1"/>
      <c r="AB515" s="1"/>
      <c r="AI515" s="5"/>
      <c r="AJ515" s="5"/>
      <c r="AK515" s="5"/>
      <c r="AL515" s="5"/>
      <c r="AM515" s="5"/>
      <c r="AN515" s="5"/>
      <c r="AO515" s="5"/>
      <c r="AP515" s="5"/>
      <c r="AQ515" s="5"/>
      <c r="AR515" s="5"/>
      <c r="AY515" s="1" t="s">
        <v>73</v>
      </c>
      <c r="AZ515" s="2">
        <v>39468</v>
      </c>
      <c r="BA515" s="2">
        <v>39856</v>
      </c>
      <c r="BB515" s="2">
        <v>39856</v>
      </c>
      <c r="BD515" s="1" t="s">
        <v>74</v>
      </c>
      <c r="BE515" s="1" t="s">
        <v>204</v>
      </c>
      <c r="BF515" s="1" t="s">
        <v>76</v>
      </c>
      <c r="BI515" s="1" t="s">
        <v>143</v>
      </c>
      <c r="BJ515" s="1" t="s">
        <v>126</v>
      </c>
      <c r="BK515" s="1" t="s">
        <v>1151</v>
      </c>
      <c r="BL515" s="1">
        <v>50</v>
      </c>
      <c r="BM515" s="1">
        <v>50</v>
      </c>
      <c r="BN515" s="1" t="s">
        <v>97</v>
      </c>
      <c r="BO515" s="1" t="s">
        <v>98</v>
      </c>
      <c r="BP515" s="1" t="s">
        <v>84</v>
      </c>
      <c r="BQ515" s="2">
        <v>40908</v>
      </c>
      <c r="BR515" s="1">
        <v>0</v>
      </c>
      <c r="BS515" s="1">
        <v>0</v>
      </c>
      <c r="BT515" s="1">
        <v>0</v>
      </c>
      <c r="BU515" s="1">
        <v>0</v>
      </c>
    </row>
    <row r="516" spans="4:73" hidden="1" x14ac:dyDescent="0.25">
      <c r="D516" s="4"/>
      <c r="E516" s="5">
        <f t="shared" si="72"/>
        <v>0</v>
      </c>
      <c r="F516" s="5">
        <f t="shared" si="73"/>
        <v>0</v>
      </c>
      <c r="G516" s="5" t="str">
        <f t="shared" si="74"/>
        <v>Withdrawn</v>
      </c>
      <c r="H516" s="6" t="str">
        <f t="shared" si="75"/>
        <v>Not Started</v>
      </c>
      <c r="I516" s="1" t="s">
        <v>1152</v>
      </c>
      <c r="O516" s="1" t="str">
        <f t="shared" si="76"/>
        <v>NRIS</v>
      </c>
      <c r="Q516" s="1">
        <f t="shared" si="77"/>
        <v>50</v>
      </c>
      <c r="S516" s="1" t="str">
        <f t="shared" si="78"/>
        <v>Wind</v>
      </c>
      <c r="T516" s="1" t="str">
        <f t="shared" si="79"/>
        <v>Grant County</v>
      </c>
      <c r="U516" s="1" t="str">
        <f t="shared" si="80"/>
        <v>WI</v>
      </c>
      <c r="AA516" s="1"/>
      <c r="AB516" s="1"/>
      <c r="AI516" s="5"/>
      <c r="AJ516" s="5"/>
      <c r="AK516" s="5"/>
      <c r="AL516" s="5"/>
      <c r="AM516" s="5"/>
      <c r="AN516" s="5"/>
      <c r="AO516" s="5"/>
      <c r="AP516" s="5"/>
      <c r="AQ516" s="5"/>
      <c r="AR516" s="5"/>
      <c r="AY516" s="1" t="s">
        <v>73</v>
      </c>
      <c r="AZ516" s="2">
        <v>39468</v>
      </c>
      <c r="BA516" s="2">
        <v>39856</v>
      </c>
      <c r="BB516" s="2">
        <v>39856</v>
      </c>
      <c r="BD516" s="1" t="s">
        <v>74</v>
      </c>
      <c r="BE516" s="1" t="s">
        <v>204</v>
      </c>
      <c r="BF516" s="1" t="s">
        <v>76</v>
      </c>
      <c r="BI516" s="1" t="s">
        <v>143</v>
      </c>
      <c r="BJ516" s="1" t="s">
        <v>126</v>
      </c>
      <c r="BK516" s="1" t="s">
        <v>1151</v>
      </c>
      <c r="BL516" s="1">
        <v>50</v>
      </c>
      <c r="BM516" s="1">
        <v>50</v>
      </c>
      <c r="BN516" s="1" t="s">
        <v>97</v>
      </c>
      <c r="BO516" s="1" t="s">
        <v>98</v>
      </c>
      <c r="BP516" s="1" t="s">
        <v>84</v>
      </c>
      <c r="BQ516" s="2">
        <v>40452</v>
      </c>
      <c r="BR516" s="1">
        <v>0</v>
      </c>
      <c r="BS516" s="1">
        <v>0</v>
      </c>
      <c r="BT516" s="1">
        <v>0</v>
      </c>
      <c r="BU516" s="1">
        <v>0</v>
      </c>
    </row>
    <row r="517" spans="4:73" hidden="1" x14ac:dyDescent="0.25">
      <c r="D517" s="4"/>
      <c r="E517" s="5" t="str">
        <f t="shared" ref="E517:E580" si="81">BG517</f>
        <v>Pre-Transition SIS</v>
      </c>
      <c r="F517" s="5" t="str">
        <f t="shared" ref="F517:F580" si="82">BH517</f>
        <v>CS5</v>
      </c>
      <c r="G517" s="5" t="str">
        <f t="shared" ref="G517:G580" si="83">AY517</f>
        <v>Done</v>
      </c>
      <c r="H517" s="6" t="str">
        <f t="shared" ref="H517:H580" si="84">BP517</f>
        <v>In Service</v>
      </c>
      <c r="I517" s="1" t="s">
        <v>1153</v>
      </c>
      <c r="O517" s="1" t="str">
        <f t="shared" ref="O517:O580" si="85">BJ517</f>
        <v>ERIS</v>
      </c>
      <c r="Q517" s="1">
        <f t="shared" ref="Q517:Q580" si="86">BM517</f>
        <v>150</v>
      </c>
      <c r="S517" s="1" t="str">
        <f t="shared" ref="S517:S580" si="87">BN517</f>
        <v>Wind</v>
      </c>
      <c r="T517" s="1" t="str">
        <f t="shared" ref="T517:T580" si="88">BE517</f>
        <v>Hancock County</v>
      </c>
      <c r="U517" s="1" t="str">
        <f t="shared" ref="U517:U580" si="89">BF517</f>
        <v>IA</v>
      </c>
      <c r="AA517" s="1"/>
      <c r="AB517" s="1"/>
      <c r="AI517" s="5"/>
      <c r="AJ517" s="5"/>
      <c r="AK517" s="5"/>
      <c r="AL517" s="5"/>
      <c r="AM517" s="5"/>
      <c r="AN517" s="5"/>
      <c r="AO517" s="5"/>
      <c r="AP517" s="5"/>
      <c r="AQ517" s="5"/>
      <c r="AR517" s="5"/>
      <c r="AY517" s="1" t="s">
        <v>58</v>
      </c>
      <c r="AZ517" s="2">
        <v>38761</v>
      </c>
      <c r="BB517" s="2">
        <v>39563</v>
      </c>
      <c r="BD517" s="1" t="s">
        <v>87</v>
      </c>
      <c r="BE517" s="1" t="s">
        <v>148</v>
      </c>
      <c r="BF517" s="1" t="s">
        <v>89</v>
      </c>
      <c r="BG517" s="1" t="s">
        <v>1058</v>
      </c>
      <c r="BH517" s="1" t="s">
        <v>888</v>
      </c>
      <c r="BI517" s="1" t="s">
        <v>134</v>
      </c>
      <c r="BJ517" s="1" t="s">
        <v>62</v>
      </c>
      <c r="BK517" s="1" t="s">
        <v>1154</v>
      </c>
      <c r="BL517" s="1">
        <v>150</v>
      </c>
      <c r="BM517" s="1">
        <v>150</v>
      </c>
      <c r="BN517" s="1" t="s">
        <v>97</v>
      </c>
      <c r="BO517" s="1" t="s">
        <v>98</v>
      </c>
      <c r="BP517" s="1" t="s">
        <v>65</v>
      </c>
      <c r="BQ517" s="2">
        <v>39356</v>
      </c>
      <c r="BR517" s="1">
        <v>0</v>
      </c>
      <c r="BS517" s="1">
        <v>0</v>
      </c>
      <c r="BT517" s="1">
        <v>0</v>
      </c>
      <c r="BU517" s="1">
        <v>0</v>
      </c>
    </row>
    <row r="518" spans="4:73" hidden="1" x14ac:dyDescent="0.25">
      <c r="D518" s="4"/>
      <c r="E518" s="5">
        <f t="shared" si="81"/>
        <v>0</v>
      </c>
      <c r="F518" s="5">
        <f t="shared" si="82"/>
        <v>0</v>
      </c>
      <c r="G518" s="5" t="str">
        <f t="shared" si="83"/>
        <v>Withdrawn</v>
      </c>
      <c r="H518" s="6" t="str">
        <f t="shared" si="84"/>
        <v>Not Started</v>
      </c>
      <c r="I518" s="1" t="s">
        <v>1155</v>
      </c>
      <c r="O518" s="1" t="str">
        <f t="shared" si="85"/>
        <v>NRIS</v>
      </c>
      <c r="Q518" s="1">
        <f t="shared" si="86"/>
        <v>99</v>
      </c>
      <c r="S518" s="1" t="str">
        <f t="shared" si="87"/>
        <v>Wind</v>
      </c>
      <c r="T518" s="1" t="str">
        <f t="shared" si="88"/>
        <v>Rock County</v>
      </c>
      <c r="U518" s="1" t="str">
        <f t="shared" si="89"/>
        <v>WI</v>
      </c>
      <c r="AA518" s="1"/>
      <c r="AB518" s="1"/>
      <c r="AI518" s="5"/>
      <c r="AJ518" s="5"/>
      <c r="AK518" s="5"/>
      <c r="AL518" s="5"/>
      <c r="AM518" s="5"/>
      <c r="AN518" s="5"/>
      <c r="AO518" s="5"/>
      <c r="AP518" s="5"/>
      <c r="AQ518" s="5"/>
      <c r="AR518" s="5"/>
      <c r="AY518" s="1" t="s">
        <v>73</v>
      </c>
      <c r="AZ518" s="2">
        <v>39468</v>
      </c>
      <c r="BA518" s="2">
        <v>39856</v>
      </c>
      <c r="BB518" s="2">
        <v>39856</v>
      </c>
      <c r="BD518" s="1" t="s">
        <v>74</v>
      </c>
      <c r="BE518" s="1" t="s">
        <v>158</v>
      </c>
      <c r="BF518" s="1" t="s">
        <v>76</v>
      </c>
      <c r="BI518" s="1" t="s">
        <v>536</v>
      </c>
      <c r="BJ518" s="1" t="s">
        <v>126</v>
      </c>
      <c r="BK518" s="1" t="s">
        <v>1156</v>
      </c>
      <c r="BL518" s="1">
        <v>99</v>
      </c>
      <c r="BM518" s="1">
        <v>99</v>
      </c>
      <c r="BN518" s="1" t="s">
        <v>97</v>
      </c>
      <c r="BO518" s="1" t="s">
        <v>98</v>
      </c>
      <c r="BP518" s="1" t="s">
        <v>84</v>
      </c>
      <c r="BQ518" s="2">
        <v>40178</v>
      </c>
      <c r="BR518" s="1">
        <v>0</v>
      </c>
      <c r="BS518" s="1">
        <v>0</v>
      </c>
      <c r="BT518" s="1">
        <v>0</v>
      </c>
      <c r="BU518" s="1">
        <v>0</v>
      </c>
    </row>
    <row r="519" spans="4:73" hidden="1" x14ac:dyDescent="0.25">
      <c r="D519" s="4"/>
      <c r="E519" s="5">
        <f t="shared" si="81"/>
        <v>0</v>
      </c>
      <c r="F519" s="5">
        <f t="shared" si="82"/>
        <v>0</v>
      </c>
      <c r="G519" s="5" t="str">
        <f t="shared" si="83"/>
        <v>Withdrawn</v>
      </c>
      <c r="H519" s="6" t="str">
        <f t="shared" si="84"/>
        <v>Not Started</v>
      </c>
      <c r="I519" s="1" t="s">
        <v>1157</v>
      </c>
      <c r="O519" s="1" t="str">
        <f t="shared" si="85"/>
        <v>NRIS</v>
      </c>
      <c r="Q519" s="1">
        <f t="shared" si="86"/>
        <v>50</v>
      </c>
      <c r="S519" s="1" t="str">
        <f t="shared" si="87"/>
        <v>Wind</v>
      </c>
      <c r="T519" s="1" t="str">
        <f t="shared" si="88"/>
        <v>Walworth County</v>
      </c>
      <c r="U519" s="1" t="str">
        <f t="shared" si="89"/>
        <v>WI</v>
      </c>
      <c r="AA519" s="1"/>
      <c r="AB519" s="1"/>
      <c r="AI519" s="5"/>
      <c r="AJ519" s="5"/>
      <c r="AK519" s="5"/>
      <c r="AL519" s="5"/>
      <c r="AM519" s="5"/>
      <c r="AN519" s="5"/>
      <c r="AO519" s="5"/>
      <c r="AP519" s="5"/>
      <c r="AQ519" s="5"/>
      <c r="AR519" s="5"/>
      <c r="AY519" s="1" t="s">
        <v>73</v>
      </c>
      <c r="AZ519" s="2">
        <v>39468</v>
      </c>
      <c r="BA519" s="2">
        <v>39856</v>
      </c>
      <c r="BB519" s="2">
        <v>39856</v>
      </c>
      <c r="BD519" s="1" t="s">
        <v>74</v>
      </c>
      <c r="BE519" s="1" t="s">
        <v>331</v>
      </c>
      <c r="BF519" s="1" t="s">
        <v>76</v>
      </c>
      <c r="BI519" s="1" t="s">
        <v>536</v>
      </c>
      <c r="BJ519" s="1" t="s">
        <v>126</v>
      </c>
      <c r="BK519" s="1" t="s">
        <v>1158</v>
      </c>
      <c r="BL519" s="1">
        <v>50</v>
      </c>
      <c r="BM519" s="1">
        <v>50</v>
      </c>
      <c r="BN519" s="1" t="s">
        <v>97</v>
      </c>
      <c r="BO519" s="1" t="s">
        <v>98</v>
      </c>
      <c r="BP519" s="1" t="s">
        <v>84</v>
      </c>
      <c r="BQ519" s="2">
        <v>40543</v>
      </c>
      <c r="BR519" s="1">
        <v>0</v>
      </c>
      <c r="BS519" s="1">
        <v>0</v>
      </c>
      <c r="BT519" s="1">
        <v>0</v>
      </c>
      <c r="BU519" s="1">
        <v>0</v>
      </c>
    </row>
    <row r="520" spans="4:73" hidden="1" x14ac:dyDescent="0.25">
      <c r="D520" s="4"/>
      <c r="E520" s="5">
        <f t="shared" si="81"/>
        <v>0</v>
      </c>
      <c r="F520" s="5" t="str">
        <f t="shared" si="82"/>
        <v>Quincy Area</v>
      </c>
      <c r="G520" s="5" t="str">
        <f t="shared" si="83"/>
        <v>Done</v>
      </c>
      <c r="H520" s="6" t="str">
        <f t="shared" si="84"/>
        <v>Withdrawn</v>
      </c>
      <c r="I520" s="1" t="s">
        <v>1159</v>
      </c>
      <c r="O520" s="1" t="str">
        <f t="shared" si="85"/>
        <v>NRIS</v>
      </c>
      <c r="Q520" s="1">
        <f t="shared" si="86"/>
        <v>144</v>
      </c>
      <c r="S520" s="1" t="str">
        <f t="shared" si="87"/>
        <v>Wind</v>
      </c>
      <c r="T520" s="1" t="str">
        <f t="shared" si="88"/>
        <v>Adams County</v>
      </c>
      <c r="U520" s="1" t="str">
        <f t="shared" si="89"/>
        <v>IL</v>
      </c>
      <c r="AA520" s="1"/>
      <c r="AB520" s="1"/>
      <c r="AI520" s="5"/>
      <c r="AJ520" s="5"/>
      <c r="AK520" s="5"/>
      <c r="AL520" s="5"/>
      <c r="AM520" s="5"/>
      <c r="AN520" s="5"/>
      <c r="AO520" s="5"/>
      <c r="AP520" s="5"/>
      <c r="AQ520" s="5"/>
      <c r="AR520" s="5"/>
      <c r="AY520" s="1" t="s">
        <v>58</v>
      </c>
      <c r="AZ520" s="2">
        <v>38763</v>
      </c>
      <c r="BB520" s="2">
        <v>40634</v>
      </c>
      <c r="BC520" s="2">
        <v>42004</v>
      </c>
      <c r="BD520" s="1" t="s">
        <v>122</v>
      </c>
      <c r="BE520" s="1" t="s">
        <v>1087</v>
      </c>
      <c r="BF520" s="1" t="s">
        <v>124</v>
      </c>
      <c r="BH520" s="1" t="s">
        <v>1160</v>
      </c>
      <c r="BI520" s="1" t="s">
        <v>77</v>
      </c>
      <c r="BJ520" s="1" t="s">
        <v>126</v>
      </c>
      <c r="BK520" s="1" t="s">
        <v>1161</v>
      </c>
      <c r="BL520" s="1">
        <v>144</v>
      </c>
      <c r="BM520" s="1">
        <v>144</v>
      </c>
      <c r="BN520" s="1" t="s">
        <v>97</v>
      </c>
      <c r="BO520" s="1" t="s">
        <v>98</v>
      </c>
      <c r="BP520" s="1" t="s">
        <v>73</v>
      </c>
      <c r="BQ520" s="2">
        <v>38838</v>
      </c>
      <c r="BR520" s="1">
        <v>0</v>
      </c>
      <c r="BS520" s="1">
        <v>0</v>
      </c>
      <c r="BT520" s="1">
        <v>0</v>
      </c>
      <c r="BU520" s="1">
        <v>0</v>
      </c>
    </row>
    <row r="521" spans="4:73" hidden="1" x14ac:dyDescent="0.25">
      <c r="D521" s="4"/>
      <c r="E521" s="5">
        <f t="shared" si="81"/>
        <v>0</v>
      </c>
      <c r="F521" s="5">
        <f t="shared" si="82"/>
        <v>0</v>
      </c>
      <c r="G521" s="5" t="str">
        <f t="shared" si="83"/>
        <v>Withdrawn</v>
      </c>
      <c r="H521" s="6" t="str">
        <f t="shared" si="84"/>
        <v>Not Started</v>
      </c>
      <c r="I521" s="1" t="s">
        <v>1162</v>
      </c>
      <c r="O521" s="1" t="str">
        <f t="shared" si="85"/>
        <v>NRIS</v>
      </c>
      <c r="Q521" s="1">
        <f t="shared" si="86"/>
        <v>300</v>
      </c>
      <c r="S521" s="1" t="str">
        <f t="shared" si="87"/>
        <v>Wind</v>
      </c>
      <c r="T521" s="1" t="str">
        <f t="shared" si="88"/>
        <v>Hillsdale County</v>
      </c>
      <c r="U521" s="1" t="str">
        <f t="shared" si="89"/>
        <v>MI</v>
      </c>
      <c r="AA521" s="1"/>
      <c r="AB521" s="1"/>
      <c r="AI521" s="5"/>
      <c r="AJ521" s="5"/>
      <c r="AK521" s="5"/>
      <c r="AL521" s="5"/>
      <c r="AM521" s="5"/>
      <c r="AN521" s="5"/>
      <c r="AO521" s="5"/>
      <c r="AP521" s="5"/>
      <c r="AQ521" s="5"/>
      <c r="AR521" s="5"/>
      <c r="AY521" s="1" t="s">
        <v>73</v>
      </c>
      <c r="AZ521" s="2">
        <v>39160</v>
      </c>
      <c r="BA521" s="2">
        <v>39862</v>
      </c>
      <c r="BB521" s="2">
        <v>39862</v>
      </c>
      <c r="BD521" s="1" t="s">
        <v>139</v>
      </c>
      <c r="BE521" s="1" t="s">
        <v>1163</v>
      </c>
      <c r="BF521" s="1" t="s">
        <v>130</v>
      </c>
      <c r="BI521" s="1" t="s">
        <v>536</v>
      </c>
      <c r="BJ521" s="1" t="s">
        <v>126</v>
      </c>
      <c r="BK521" s="1" t="s">
        <v>1164</v>
      </c>
      <c r="BL521" s="1">
        <v>300</v>
      </c>
      <c r="BM521" s="1">
        <v>300</v>
      </c>
      <c r="BN521" s="1" t="s">
        <v>97</v>
      </c>
      <c r="BO521" s="1" t="s">
        <v>98</v>
      </c>
      <c r="BP521" s="1" t="s">
        <v>84</v>
      </c>
      <c r="BQ521" s="2">
        <v>40575</v>
      </c>
      <c r="BR521" s="1">
        <v>0</v>
      </c>
      <c r="BS521" s="1">
        <v>0</v>
      </c>
      <c r="BT521" s="1">
        <v>0</v>
      </c>
      <c r="BU521" s="1">
        <v>0</v>
      </c>
    </row>
    <row r="522" spans="4:73" hidden="1" x14ac:dyDescent="0.25">
      <c r="D522" s="4"/>
      <c r="E522" s="5">
        <f t="shared" si="81"/>
        <v>0</v>
      </c>
      <c r="F522" s="5">
        <f t="shared" si="82"/>
        <v>0</v>
      </c>
      <c r="G522" s="5" t="str">
        <f t="shared" si="83"/>
        <v>Withdrawn</v>
      </c>
      <c r="H522" s="6" t="str">
        <f t="shared" si="84"/>
        <v>Not Started</v>
      </c>
      <c r="I522" s="1" t="s">
        <v>1165</v>
      </c>
      <c r="O522" s="1" t="str">
        <f t="shared" si="85"/>
        <v>NRIS</v>
      </c>
      <c r="Q522" s="1">
        <f t="shared" si="86"/>
        <v>200</v>
      </c>
      <c r="S522" s="1" t="str">
        <f t="shared" si="87"/>
        <v>Wind</v>
      </c>
      <c r="T522" s="1" t="str">
        <f t="shared" si="88"/>
        <v>Marquette County</v>
      </c>
      <c r="U522" s="1" t="str">
        <f t="shared" si="89"/>
        <v>MI</v>
      </c>
      <c r="AA522" s="1"/>
      <c r="AB522" s="1"/>
      <c r="AI522" s="5"/>
      <c r="AJ522" s="5"/>
      <c r="AK522" s="5"/>
      <c r="AL522" s="5"/>
      <c r="AM522" s="5"/>
      <c r="AN522" s="5"/>
      <c r="AO522" s="5"/>
      <c r="AP522" s="5"/>
      <c r="AQ522" s="5"/>
      <c r="AR522" s="5"/>
      <c r="AY522" s="1" t="s">
        <v>73</v>
      </c>
      <c r="AZ522" s="2">
        <v>39140</v>
      </c>
      <c r="BA522" s="2">
        <v>39874</v>
      </c>
      <c r="BB522" s="2">
        <v>39874</v>
      </c>
      <c r="BD522" s="1" t="s">
        <v>176</v>
      </c>
      <c r="BE522" s="1" t="s">
        <v>1166</v>
      </c>
      <c r="BF522" s="1" t="s">
        <v>130</v>
      </c>
      <c r="BI522" s="1" t="s">
        <v>143</v>
      </c>
      <c r="BJ522" s="1" t="s">
        <v>126</v>
      </c>
      <c r="BK522" s="1" t="s">
        <v>1167</v>
      </c>
      <c r="BL522" s="1">
        <v>200</v>
      </c>
      <c r="BM522" s="1">
        <v>200</v>
      </c>
      <c r="BN522" s="1" t="s">
        <v>97</v>
      </c>
      <c r="BO522" s="1" t="s">
        <v>98</v>
      </c>
      <c r="BP522" s="1" t="s">
        <v>84</v>
      </c>
      <c r="BQ522" s="2">
        <v>40087</v>
      </c>
      <c r="BR522" s="1">
        <v>0</v>
      </c>
      <c r="BS522" s="1">
        <v>0</v>
      </c>
      <c r="BT522" s="1">
        <v>0</v>
      </c>
      <c r="BU522" s="1">
        <v>0</v>
      </c>
    </row>
    <row r="523" spans="4:73" hidden="1" x14ac:dyDescent="0.25">
      <c r="D523" s="4"/>
      <c r="E523" s="5" t="str">
        <f t="shared" si="81"/>
        <v>Pre-Transition SIS</v>
      </c>
      <c r="F523" s="5" t="str">
        <f t="shared" si="82"/>
        <v>CS5</v>
      </c>
      <c r="G523" s="5" t="str">
        <f t="shared" si="83"/>
        <v>Done</v>
      </c>
      <c r="H523" s="6" t="str">
        <f t="shared" si="84"/>
        <v>In Service</v>
      </c>
      <c r="I523" s="1" t="s">
        <v>1168</v>
      </c>
      <c r="O523" s="1" t="str">
        <f t="shared" si="85"/>
        <v>NRIS</v>
      </c>
      <c r="Q523" s="1">
        <f t="shared" si="86"/>
        <v>32</v>
      </c>
      <c r="S523" s="1" t="str">
        <f t="shared" si="87"/>
        <v>Wind</v>
      </c>
      <c r="T523" s="1" t="str">
        <f t="shared" si="88"/>
        <v>Nobles County</v>
      </c>
      <c r="U523" s="1" t="str">
        <f t="shared" si="89"/>
        <v>MN</v>
      </c>
      <c r="AA523" s="1"/>
      <c r="AB523" s="1"/>
      <c r="AI523" s="5"/>
      <c r="AJ523" s="5"/>
      <c r="AK523" s="5"/>
      <c r="AL523" s="5"/>
      <c r="AM523" s="5"/>
      <c r="AN523" s="5"/>
      <c r="AO523" s="5"/>
      <c r="AP523" s="5"/>
      <c r="AQ523" s="5"/>
      <c r="AR523" s="5"/>
      <c r="AY523" s="1" t="s">
        <v>58</v>
      </c>
      <c r="AZ523" s="2">
        <v>38771</v>
      </c>
      <c r="BB523" s="2">
        <v>41037</v>
      </c>
      <c r="BC523" s="2">
        <v>41213</v>
      </c>
      <c r="BD523" s="1" t="s">
        <v>91</v>
      </c>
      <c r="BE523" s="1" t="s">
        <v>347</v>
      </c>
      <c r="BF523" s="1" t="s">
        <v>93</v>
      </c>
      <c r="BG523" s="1" t="s">
        <v>1058</v>
      </c>
      <c r="BH523" s="1" t="s">
        <v>888</v>
      </c>
      <c r="BI523" s="1" t="s">
        <v>134</v>
      </c>
      <c r="BJ523" s="1" t="s">
        <v>126</v>
      </c>
      <c r="BK523" s="1" t="s">
        <v>1169</v>
      </c>
      <c r="BL523" s="1">
        <v>32</v>
      </c>
      <c r="BM523" s="1">
        <v>32</v>
      </c>
      <c r="BN523" s="1" t="s">
        <v>97</v>
      </c>
      <c r="BO523" s="1" t="s">
        <v>98</v>
      </c>
      <c r="BP523" s="1" t="s">
        <v>65</v>
      </c>
      <c r="BQ523" s="2">
        <v>39356</v>
      </c>
      <c r="BR523" s="1">
        <v>0</v>
      </c>
      <c r="BS523" s="1">
        <v>0</v>
      </c>
      <c r="BT523" s="1">
        <v>0</v>
      </c>
      <c r="BU523" s="1">
        <v>0</v>
      </c>
    </row>
    <row r="524" spans="4:73" hidden="1" x14ac:dyDescent="0.25">
      <c r="D524" s="4"/>
      <c r="E524" s="5">
        <f t="shared" si="81"/>
        <v>0</v>
      </c>
      <c r="F524" s="5">
        <f t="shared" si="82"/>
        <v>0</v>
      </c>
      <c r="G524" s="5" t="str">
        <f t="shared" si="83"/>
        <v>Withdrawn</v>
      </c>
      <c r="H524" s="6" t="str">
        <f t="shared" si="84"/>
        <v>Withdrawn</v>
      </c>
      <c r="I524" s="1" t="s">
        <v>1170</v>
      </c>
      <c r="O524" s="1" t="str">
        <f t="shared" si="85"/>
        <v>NRIS</v>
      </c>
      <c r="Q524" s="1">
        <f t="shared" si="86"/>
        <v>600</v>
      </c>
      <c r="S524" s="1" t="str">
        <f t="shared" si="87"/>
        <v>Coal</v>
      </c>
      <c r="T524" s="1" t="str">
        <f t="shared" si="88"/>
        <v>Marshall County</v>
      </c>
      <c r="U524" s="1" t="str">
        <f t="shared" si="89"/>
        <v>IA</v>
      </c>
      <c r="AA524" s="1"/>
      <c r="AB524" s="1"/>
      <c r="AI524" s="5"/>
      <c r="AJ524" s="5"/>
      <c r="AK524" s="5"/>
      <c r="AL524" s="5"/>
      <c r="AM524" s="5"/>
      <c r="AN524" s="5"/>
      <c r="AO524" s="5"/>
      <c r="AP524" s="5"/>
      <c r="AQ524" s="5"/>
      <c r="AR524" s="5"/>
      <c r="AY524" s="1" t="s">
        <v>73</v>
      </c>
      <c r="AZ524" s="2">
        <v>39064</v>
      </c>
      <c r="BA524" s="2">
        <v>39877</v>
      </c>
      <c r="BB524" s="2">
        <v>39877</v>
      </c>
      <c r="BD524" s="1" t="s">
        <v>87</v>
      </c>
      <c r="BE524" s="1" t="s">
        <v>107</v>
      </c>
      <c r="BF524" s="1" t="s">
        <v>89</v>
      </c>
      <c r="BI524" s="1" t="s">
        <v>143</v>
      </c>
      <c r="BJ524" s="1" t="s">
        <v>126</v>
      </c>
      <c r="BK524" s="1" t="s">
        <v>1171</v>
      </c>
      <c r="BL524" s="1">
        <v>600</v>
      </c>
      <c r="BM524" s="1">
        <v>600</v>
      </c>
      <c r="BN524" s="1" t="s">
        <v>83</v>
      </c>
      <c r="BP524" s="1" t="s">
        <v>73</v>
      </c>
      <c r="BQ524" s="2">
        <v>40969</v>
      </c>
      <c r="BR524" s="1">
        <v>0</v>
      </c>
      <c r="BS524" s="1">
        <v>0</v>
      </c>
      <c r="BT524" s="1">
        <v>0</v>
      </c>
      <c r="BU524" s="1">
        <v>0</v>
      </c>
    </row>
    <row r="525" spans="4:73" hidden="1" x14ac:dyDescent="0.25">
      <c r="D525" s="4"/>
      <c r="E525" s="5">
        <f t="shared" si="81"/>
        <v>0</v>
      </c>
      <c r="F525" s="5" t="str">
        <f t="shared" si="82"/>
        <v>CS5</v>
      </c>
      <c r="G525" s="5" t="str">
        <f t="shared" si="83"/>
        <v>Done</v>
      </c>
      <c r="H525" s="6" t="str">
        <f t="shared" si="84"/>
        <v>In Service</v>
      </c>
      <c r="I525" s="1" t="s">
        <v>1172</v>
      </c>
      <c r="O525" s="1" t="str">
        <f t="shared" si="85"/>
        <v>NRIS</v>
      </c>
      <c r="Q525" s="1">
        <f t="shared" si="86"/>
        <v>44</v>
      </c>
      <c r="S525" s="1" t="str">
        <f t="shared" si="87"/>
        <v>Wind</v>
      </c>
      <c r="T525" s="1" t="str">
        <f t="shared" si="88"/>
        <v>Steele County</v>
      </c>
      <c r="U525" s="1" t="str">
        <f t="shared" si="89"/>
        <v>MN</v>
      </c>
      <c r="AA525" s="1"/>
      <c r="AB525" s="1"/>
      <c r="AI525" s="5"/>
      <c r="AJ525" s="5"/>
      <c r="AK525" s="5"/>
      <c r="AL525" s="5"/>
      <c r="AM525" s="5"/>
      <c r="AN525" s="5"/>
      <c r="AO525" s="5"/>
      <c r="AP525" s="5"/>
      <c r="AQ525" s="5"/>
      <c r="AR525" s="5"/>
      <c r="AY525" s="1" t="s">
        <v>58</v>
      </c>
      <c r="AZ525" s="2">
        <v>38775</v>
      </c>
      <c r="BB525" s="2">
        <v>39982</v>
      </c>
      <c r="BC525" s="2">
        <v>40466</v>
      </c>
      <c r="BD525" s="1" t="s">
        <v>87</v>
      </c>
      <c r="BE525" s="1" t="s">
        <v>801</v>
      </c>
      <c r="BF525" s="1" t="s">
        <v>93</v>
      </c>
      <c r="BH525" s="1" t="s">
        <v>888</v>
      </c>
      <c r="BI525" s="1" t="s">
        <v>134</v>
      </c>
      <c r="BJ525" s="1" t="s">
        <v>126</v>
      </c>
      <c r="BK525" s="1" t="s">
        <v>1173</v>
      </c>
      <c r="BL525" s="1">
        <v>44</v>
      </c>
      <c r="BM525" s="1">
        <v>44</v>
      </c>
      <c r="BN525" s="1" t="s">
        <v>97</v>
      </c>
      <c r="BO525" s="1" t="s">
        <v>98</v>
      </c>
      <c r="BP525" s="1" t="s">
        <v>65</v>
      </c>
      <c r="BQ525" s="2">
        <v>39293</v>
      </c>
      <c r="BR525" s="1">
        <v>0</v>
      </c>
      <c r="BS525" s="1">
        <v>0</v>
      </c>
      <c r="BT525" s="1">
        <v>0</v>
      </c>
      <c r="BU525" s="1">
        <v>0</v>
      </c>
    </row>
    <row r="526" spans="4:73" hidden="1" x14ac:dyDescent="0.25">
      <c r="D526" s="4"/>
      <c r="E526" s="5">
        <f t="shared" si="81"/>
        <v>0</v>
      </c>
      <c r="F526" s="5">
        <f t="shared" si="82"/>
        <v>0</v>
      </c>
      <c r="G526" s="5" t="str">
        <f t="shared" si="83"/>
        <v>Withdrawn</v>
      </c>
      <c r="H526" s="6" t="str">
        <f t="shared" si="84"/>
        <v>Not Started</v>
      </c>
      <c r="I526" s="1" t="s">
        <v>1174</v>
      </c>
      <c r="O526" s="1" t="str">
        <f t="shared" si="85"/>
        <v>NRIS</v>
      </c>
      <c r="Q526" s="1">
        <f t="shared" si="86"/>
        <v>200</v>
      </c>
      <c r="S526" s="1" t="str">
        <f t="shared" si="87"/>
        <v>Wind</v>
      </c>
      <c r="T526" s="1" t="str">
        <f t="shared" si="88"/>
        <v>Allamakee County</v>
      </c>
      <c r="U526" s="1" t="str">
        <f t="shared" si="89"/>
        <v>IA</v>
      </c>
      <c r="AA526" s="1"/>
      <c r="AB526" s="1"/>
      <c r="AI526" s="5"/>
      <c r="AJ526" s="5"/>
      <c r="AK526" s="5"/>
      <c r="AL526" s="5"/>
      <c r="AM526" s="5"/>
      <c r="AN526" s="5"/>
      <c r="AO526" s="5"/>
      <c r="AP526" s="5"/>
      <c r="AQ526" s="5"/>
      <c r="AR526" s="5"/>
      <c r="AY526" s="1" t="s">
        <v>73</v>
      </c>
      <c r="AZ526" s="2">
        <v>39356</v>
      </c>
      <c r="BA526" s="2">
        <v>39877</v>
      </c>
      <c r="BB526" s="2">
        <v>39877</v>
      </c>
      <c r="BD526" s="1" t="s">
        <v>87</v>
      </c>
      <c r="BE526" s="1" t="s">
        <v>1175</v>
      </c>
      <c r="BF526" s="1" t="s">
        <v>89</v>
      </c>
      <c r="BI526" s="1" t="s">
        <v>143</v>
      </c>
      <c r="BJ526" s="1" t="s">
        <v>126</v>
      </c>
      <c r="BK526" s="1" t="s">
        <v>1176</v>
      </c>
      <c r="BL526" s="1">
        <v>200</v>
      </c>
      <c r="BM526" s="1">
        <v>200</v>
      </c>
      <c r="BN526" s="1" t="s">
        <v>97</v>
      </c>
      <c r="BO526" s="1" t="s">
        <v>98</v>
      </c>
      <c r="BP526" s="1" t="s">
        <v>84</v>
      </c>
      <c r="BQ526" s="2">
        <v>40148</v>
      </c>
      <c r="BR526" s="1">
        <v>0</v>
      </c>
      <c r="BS526" s="1">
        <v>0</v>
      </c>
      <c r="BT526" s="1">
        <v>0</v>
      </c>
      <c r="BU526" s="1">
        <v>0</v>
      </c>
    </row>
    <row r="527" spans="4:73" hidden="1" x14ac:dyDescent="0.25">
      <c r="D527" s="4"/>
      <c r="E527" s="5" t="str">
        <f t="shared" si="81"/>
        <v>G606</v>
      </c>
      <c r="F527" s="5" t="str">
        <f t="shared" si="82"/>
        <v>G606</v>
      </c>
      <c r="G527" s="5" t="str">
        <f t="shared" si="83"/>
        <v>Done</v>
      </c>
      <c r="H527" s="6" t="str">
        <f t="shared" si="84"/>
        <v>In Service</v>
      </c>
      <c r="I527" s="1" t="s">
        <v>1177</v>
      </c>
      <c r="O527" s="1" t="str">
        <f t="shared" si="85"/>
        <v>NRIS</v>
      </c>
      <c r="Q527" s="1">
        <f t="shared" si="86"/>
        <v>30</v>
      </c>
      <c r="S527" s="1" t="str">
        <f t="shared" si="87"/>
        <v>Wind</v>
      </c>
      <c r="T527" s="1" t="str">
        <f t="shared" si="88"/>
        <v>Benton County</v>
      </c>
      <c r="U527" s="1" t="str">
        <f t="shared" si="89"/>
        <v>IN</v>
      </c>
      <c r="AA527" s="1"/>
      <c r="AB527" s="1"/>
      <c r="AI527" s="5"/>
      <c r="AJ527" s="5"/>
      <c r="AK527" s="5"/>
      <c r="AL527" s="5"/>
      <c r="AM527" s="5"/>
      <c r="AN527" s="5"/>
      <c r="AO527" s="5"/>
      <c r="AP527" s="5"/>
      <c r="AQ527" s="5"/>
      <c r="AR527" s="5"/>
      <c r="AY527" s="1" t="s">
        <v>58</v>
      </c>
      <c r="AZ527" s="2">
        <v>38776</v>
      </c>
      <c r="BB527" s="2">
        <v>39387</v>
      </c>
      <c r="BD527" s="1" t="s">
        <v>804</v>
      </c>
      <c r="BE527" s="1" t="s">
        <v>872</v>
      </c>
      <c r="BF527" s="1" t="s">
        <v>103</v>
      </c>
      <c r="BG527" s="1" t="s">
        <v>1177</v>
      </c>
      <c r="BH527" s="1" t="s">
        <v>1177</v>
      </c>
      <c r="BI527" s="1" t="s">
        <v>143</v>
      </c>
      <c r="BJ527" s="1" t="s">
        <v>126</v>
      </c>
      <c r="BK527" s="1" t="s">
        <v>1178</v>
      </c>
      <c r="BL527" s="1">
        <v>30</v>
      </c>
      <c r="BM527" s="1">
        <v>30</v>
      </c>
      <c r="BN527" s="1" t="s">
        <v>97</v>
      </c>
      <c r="BO527" s="1" t="s">
        <v>98</v>
      </c>
      <c r="BP527" s="1" t="s">
        <v>65</v>
      </c>
      <c r="BQ527" s="2">
        <v>39600</v>
      </c>
      <c r="BR527" s="1">
        <v>0</v>
      </c>
      <c r="BS527" s="1">
        <v>0</v>
      </c>
      <c r="BT527" s="1">
        <v>0</v>
      </c>
      <c r="BU527" s="1">
        <v>0</v>
      </c>
    </row>
    <row r="528" spans="4:73" hidden="1" x14ac:dyDescent="0.25">
      <c r="D528" s="4"/>
      <c r="E528" s="5">
        <f t="shared" si="81"/>
        <v>0</v>
      </c>
      <c r="F528" s="5">
        <f t="shared" si="82"/>
        <v>0</v>
      </c>
      <c r="G528" s="5" t="str">
        <f t="shared" si="83"/>
        <v>Withdrawn</v>
      </c>
      <c r="H528" s="6" t="str">
        <f t="shared" si="84"/>
        <v>Not Started</v>
      </c>
      <c r="I528" s="1" t="s">
        <v>1179</v>
      </c>
      <c r="O528" s="1" t="str">
        <f t="shared" si="85"/>
        <v>NRIS</v>
      </c>
      <c r="Q528" s="1">
        <f t="shared" si="86"/>
        <v>200</v>
      </c>
      <c r="S528" s="1" t="str">
        <f t="shared" si="87"/>
        <v>Wind</v>
      </c>
      <c r="T528" s="1" t="str">
        <f t="shared" si="88"/>
        <v>Clinton County</v>
      </c>
      <c r="U528" s="1" t="str">
        <f t="shared" si="89"/>
        <v>IN</v>
      </c>
      <c r="AA528" s="1"/>
      <c r="AB528" s="1"/>
      <c r="AI528" s="5"/>
      <c r="AJ528" s="5"/>
      <c r="AK528" s="5"/>
      <c r="AL528" s="5"/>
      <c r="AM528" s="5"/>
      <c r="AN528" s="5"/>
      <c r="AO528" s="5"/>
      <c r="AP528" s="5"/>
      <c r="AQ528" s="5"/>
      <c r="AR528" s="5"/>
      <c r="AY528" s="1" t="s">
        <v>73</v>
      </c>
      <c r="AZ528" s="2">
        <v>39300</v>
      </c>
      <c r="BA528" s="2">
        <v>39878</v>
      </c>
      <c r="BB528" s="2">
        <v>39878</v>
      </c>
      <c r="BD528" s="1" t="s">
        <v>101</v>
      </c>
      <c r="BE528" s="1" t="s">
        <v>88</v>
      </c>
      <c r="BF528" s="1" t="s">
        <v>103</v>
      </c>
      <c r="BI528" s="1" t="s">
        <v>143</v>
      </c>
      <c r="BJ528" s="1" t="s">
        <v>126</v>
      </c>
      <c r="BK528" s="1" t="s">
        <v>1180</v>
      </c>
      <c r="BL528" s="1">
        <v>200</v>
      </c>
      <c r="BM528" s="1">
        <v>200</v>
      </c>
      <c r="BN528" s="1" t="s">
        <v>97</v>
      </c>
      <c r="BO528" s="1" t="s">
        <v>98</v>
      </c>
      <c r="BP528" s="1" t="s">
        <v>84</v>
      </c>
      <c r="BQ528" s="2">
        <v>40817</v>
      </c>
      <c r="BR528" s="1">
        <v>0</v>
      </c>
      <c r="BS528" s="1">
        <v>0</v>
      </c>
      <c r="BT528" s="1">
        <v>0</v>
      </c>
      <c r="BU528" s="1">
        <v>0</v>
      </c>
    </row>
    <row r="529" spans="4:73" hidden="1" x14ac:dyDescent="0.25">
      <c r="D529" s="4"/>
      <c r="E529" s="5">
        <f t="shared" si="81"/>
        <v>0</v>
      </c>
      <c r="F529" s="5">
        <f t="shared" si="82"/>
        <v>0</v>
      </c>
      <c r="G529" s="5" t="str">
        <f t="shared" si="83"/>
        <v>Withdrawn</v>
      </c>
      <c r="H529" s="6" t="str">
        <f t="shared" si="84"/>
        <v>Not Started</v>
      </c>
      <c r="I529" s="1" t="s">
        <v>1181</v>
      </c>
      <c r="O529" s="1" t="str">
        <f t="shared" si="85"/>
        <v>NRIS</v>
      </c>
      <c r="Q529" s="1">
        <f t="shared" si="86"/>
        <v>200</v>
      </c>
      <c r="S529" s="1" t="str">
        <f t="shared" si="87"/>
        <v>Wind</v>
      </c>
      <c r="T529" s="1" t="str">
        <f t="shared" si="88"/>
        <v>Clinton County</v>
      </c>
      <c r="U529" s="1" t="str">
        <f t="shared" si="89"/>
        <v>IN</v>
      </c>
      <c r="AA529" s="1"/>
      <c r="AB529" s="1"/>
      <c r="AI529" s="5"/>
      <c r="AJ529" s="5"/>
      <c r="AK529" s="5"/>
      <c r="AL529" s="5"/>
      <c r="AM529" s="5"/>
      <c r="AN529" s="5"/>
      <c r="AO529" s="5"/>
      <c r="AP529" s="5"/>
      <c r="AQ529" s="5"/>
      <c r="AR529" s="5"/>
      <c r="AY529" s="1" t="s">
        <v>73</v>
      </c>
      <c r="AZ529" s="2">
        <v>39300</v>
      </c>
      <c r="BA529" s="2">
        <v>39878</v>
      </c>
      <c r="BB529" s="2">
        <v>39878</v>
      </c>
      <c r="BD529" s="1" t="s">
        <v>101</v>
      </c>
      <c r="BE529" s="1" t="s">
        <v>88</v>
      </c>
      <c r="BF529" s="1" t="s">
        <v>103</v>
      </c>
      <c r="BI529" s="1" t="s">
        <v>143</v>
      </c>
      <c r="BJ529" s="1" t="s">
        <v>126</v>
      </c>
      <c r="BK529" s="1" t="s">
        <v>1180</v>
      </c>
      <c r="BL529" s="1">
        <v>200</v>
      </c>
      <c r="BM529" s="1">
        <v>200</v>
      </c>
      <c r="BN529" s="1" t="s">
        <v>97</v>
      </c>
      <c r="BO529" s="1" t="s">
        <v>98</v>
      </c>
      <c r="BP529" s="1" t="s">
        <v>84</v>
      </c>
      <c r="BQ529" s="2">
        <v>39995</v>
      </c>
      <c r="BR529" s="1">
        <v>0</v>
      </c>
      <c r="BS529" s="1">
        <v>0</v>
      </c>
      <c r="BT529" s="1">
        <v>0</v>
      </c>
      <c r="BU529" s="1">
        <v>0</v>
      </c>
    </row>
    <row r="530" spans="4:73" hidden="1" x14ac:dyDescent="0.25">
      <c r="D530" s="4"/>
      <c r="E530" s="5" t="str">
        <f t="shared" si="81"/>
        <v>G609</v>
      </c>
      <c r="F530" s="5" t="str">
        <f t="shared" si="82"/>
        <v>G609</v>
      </c>
      <c r="G530" s="5" t="str">
        <f t="shared" si="83"/>
        <v>Done</v>
      </c>
      <c r="H530" s="6" t="str">
        <f t="shared" si="84"/>
        <v>In Service</v>
      </c>
      <c r="I530" s="1" t="s">
        <v>1182</v>
      </c>
      <c r="O530" s="1" t="str">
        <f t="shared" si="85"/>
        <v>ERIS</v>
      </c>
      <c r="Q530" s="1">
        <f t="shared" si="86"/>
        <v>6</v>
      </c>
      <c r="S530" s="1" t="str">
        <f t="shared" si="87"/>
        <v>Hydro</v>
      </c>
      <c r="T530" s="1" t="str">
        <f t="shared" si="88"/>
        <v>Price County</v>
      </c>
      <c r="U530" s="1" t="str">
        <f t="shared" si="89"/>
        <v>WI</v>
      </c>
      <c r="AA530" s="1"/>
      <c r="AB530" s="1"/>
      <c r="AI530" s="5"/>
      <c r="AJ530" s="5"/>
      <c r="AK530" s="5"/>
      <c r="AL530" s="5"/>
      <c r="AM530" s="5"/>
      <c r="AN530" s="5"/>
      <c r="AO530" s="5"/>
      <c r="AP530" s="5"/>
      <c r="AQ530" s="5"/>
      <c r="AR530" s="5"/>
      <c r="AY530" s="1" t="s">
        <v>58</v>
      </c>
      <c r="AZ530" s="2">
        <v>38779</v>
      </c>
      <c r="BB530" s="2">
        <v>39107</v>
      </c>
      <c r="BD530" s="1" t="s">
        <v>91</v>
      </c>
      <c r="BE530" s="1" t="s">
        <v>1183</v>
      </c>
      <c r="BF530" s="1" t="s">
        <v>76</v>
      </c>
      <c r="BG530" s="1" t="s">
        <v>1182</v>
      </c>
      <c r="BH530" s="1" t="s">
        <v>1182</v>
      </c>
      <c r="BI530" s="1" t="s">
        <v>77</v>
      </c>
      <c r="BJ530" s="1" t="s">
        <v>62</v>
      </c>
      <c r="BK530" s="1" t="s">
        <v>1184</v>
      </c>
      <c r="BL530" s="1">
        <v>6</v>
      </c>
      <c r="BM530" s="1">
        <v>6</v>
      </c>
      <c r="BN530" s="1" t="s">
        <v>69</v>
      </c>
      <c r="BO530" s="1" t="s">
        <v>150</v>
      </c>
      <c r="BP530" s="1" t="s">
        <v>65</v>
      </c>
      <c r="BQ530" s="2">
        <v>39746</v>
      </c>
      <c r="BR530" s="1">
        <v>0</v>
      </c>
      <c r="BS530" s="1">
        <v>0</v>
      </c>
      <c r="BT530" s="1">
        <v>0</v>
      </c>
      <c r="BU530" s="1">
        <v>0</v>
      </c>
    </row>
    <row r="531" spans="4:73" hidden="1" x14ac:dyDescent="0.25">
      <c r="D531" s="4"/>
      <c r="E531" s="5">
        <f t="shared" si="81"/>
        <v>0</v>
      </c>
      <c r="F531" s="5">
        <f t="shared" si="82"/>
        <v>0</v>
      </c>
      <c r="G531" s="5" t="str">
        <f t="shared" si="83"/>
        <v>Done</v>
      </c>
      <c r="H531" s="6" t="str">
        <f t="shared" si="84"/>
        <v>Withdrawn</v>
      </c>
      <c r="I531" s="1" t="s">
        <v>1185</v>
      </c>
      <c r="O531" s="1" t="str">
        <f t="shared" si="85"/>
        <v>NRIS</v>
      </c>
      <c r="Q531" s="1">
        <f t="shared" si="86"/>
        <v>99</v>
      </c>
      <c r="S531" s="1" t="str">
        <f t="shared" si="87"/>
        <v>Wind</v>
      </c>
      <c r="T531" s="1" t="str">
        <f t="shared" si="88"/>
        <v>Calumet County</v>
      </c>
      <c r="U531" s="1" t="str">
        <f t="shared" si="89"/>
        <v>WI</v>
      </c>
      <c r="AA531" s="1"/>
      <c r="AB531" s="1"/>
      <c r="AI531" s="5"/>
      <c r="AJ531" s="5"/>
      <c r="AK531" s="5"/>
      <c r="AL531" s="5"/>
      <c r="AM531" s="5"/>
      <c r="AN531" s="5"/>
      <c r="AO531" s="5"/>
      <c r="AP531" s="5"/>
      <c r="AQ531" s="5"/>
      <c r="AR531" s="5"/>
      <c r="AY531" s="1" t="s">
        <v>58</v>
      </c>
      <c r="AZ531" s="2">
        <v>38791</v>
      </c>
      <c r="BB531" s="2">
        <v>39702</v>
      </c>
      <c r="BC531" s="2">
        <v>40821</v>
      </c>
      <c r="BD531" s="1" t="s">
        <v>176</v>
      </c>
      <c r="BE531" s="1" t="s">
        <v>390</v>
      </c>
      <c r="BF531" s="1" t="s">
        <v>76</v>
      </c>
      <c r="BI531" s="1" t="s">
        <v>77</v>
      </c>
      <c r="BJ531" s="1" t="s">
        <v>126</v>
      </c>
      <c r="BK531" s="1" t="s">
        <v>1186</v>
      </c>
      <c r="BL531" s="1">
        <v>99</v>
      </c>
      <c r="BM531" s="1">
        <v>99</v>
      </c>
      <c r="BN531" s="1" t="s">
        <v>97</v>
      </c>
      <c r="BO531" s="1" t="s">
        <v>98</v>
      </c>
      <c r="BP531" s="1" t="s">
        <v>73</v>
      </c>
      <c r="BQ531" s="2">
        <v>38991</v>
      </c>
      <c r="BR531" s="1">
        <v>0</v>
      </c>
      <c r="BS531" s="1">
        <v>0</v>
      </c>
      <c r="BT531" s="1">
        <v>0</v>
      </c>
      <c r="BU531" s="1">
        <v>0</v>
      </c>
    </row>
    <row r="532" spans="4:73" hidden="1" x14ac:dyDescent="0.25">
      <c r="D532" s="4"/>
      <c r="E532" s="5">
        <f t="shared" si="81"/>
        <v>0</v>
      </c>
      <c r="F532" s="5" t="str">
        <f t="shared" si="82"/>
        <v>CS5</v>
      </c>
      <c r="G532" s="5" t="str">
        <f t="shared" si="83"/>
        <v>Done</v>
      </c>
      <c r="H532" s="6" t="str">
        <f t="shared" si="84"/>
        <v>In Service</v>
      </c>
      <c r="I532" s="1" t="s">
        <v>1187</v>
      </c>
      <c r="O532" s="1" t="str">
        <f t="shared" si="85"/>
        <v>ERIS</v>
      </c>
      <c r="Q532" s="1">
        <f t="shared" si="86"/>
        <v>150</v>
      </c>
      <c r="S532" s="1" t="str">
        <f t="shared" si="87"/>
        <v>Wind</v>
      </c>
      <c r="T532" s="1" t="str">
        <f t="shared" si="88"/>
        <v>Story County</v>
      </c>
      <c r="U532" s="1" t="str">
        <f t="shared" si="89"/>
        <v>IA</v>
      </c>
      <c r="AA532" s="1"/>
      <c r="AB532" s="1"/>
      <c r="AI532" s="5"/>
      <c r="AJ532" s="5"/>
      <c r="AK532" s="5"/>
      <c r="AL532" s="5"/>
      <c r="AM532" s="5"/>
      <c r="AN532" s="5"/>
      <c r="AO532" s="5"/>
      <c r="AP532" s="5"/>
      <c r="AQ532" s="5"/>
      <c r="AR532" s="5"/>
      <c r="AY532" s="1" t="s">
        <v>58</v>
      </c>
      <c r="AZ532" s="2">
        <v>38796</v>
      </c>
      <c r="BB532" s="2">
        <v>39638</v>
      </c>
      <c r="BD532" s="1" t="s">
        <v>87</v>
      </c>
      <c r="BE532" s="1" t="s">
        <v>550</v>
      </c>
      <c r="BF532" s="1" t="s">
        <v>89</v>
      </c>
      <c r="BH532" s="1" t="s">
        <v>888</v>
      </c>
      <c r="BI532" s="1" t="s">
        <v>134</v>
      </c>
      <c r="BJ532" s="1" t="s">
        <v>62</v>
      </c>
      <c r="BK532" s="1" t="s">
        <v>1188</v>
      </c>
      <c r="BL532" s="1">
        <v>150</v>
      </c>
      <c r="BM532" s="1">
        <v>150</v>
      </c>
      <c r="BN532" s="1" t="s">
        <v>97</v>
      </c>
      <c r="BO532" s="1" t="s">
        <v>98</v>
      </c>
      <c r="BP532" s="1" t="s">
        <v>65</v>
      </c>
      <c r="BQ532" s="2">
        <v>39217</v>
      </c>
      <c r="BR532" s="1">
        <v>0</v>
      </c>
      <c r="BS532" s="1">
        <v>0</v>
      </c>
      <c r="BT532" s="1">
        <v>0</v>
      </c>
      <c r="BU532" s="1">
        <v>0</v>
      </c>
    </row>
    <row r="533" spans="4:73" hidden="1" x14ac:dyDescent="0.25">
      <c r="D533" s="4"/>
      <c r="E533" s="5">
        <f t="shared" si="81"/>
        <v>0</v>
      </c>
      <c r="F533" s="5">
        <f t="shared" si="82"/>
        <v>0</v>
      </c>
      <c r="G533" s="5" t="str">
        <f t="shared" si="83"/>
        <v>Withdrawn</v>
      </c>
      <c r="H533" s="6" t="str">
        <f t="shared" si="84"/>
        <v>Not Started</v>
      </c>
      <c r="I533" s="1" t="s">
        <v>1189</v>
      </c>
      <c r="O533" s="1" t="str">
        <f t="shared" si="85"/>
        <v>NRIS</v>
      </c>
      <c r="Q533" s="1">
        <f t="shared" si="86"/>
        <v>105</v>
      </c>
      <c r="S533" s="1" t="str">
        <f t="shared" si="87"/>
        <v>Gas</v>
      </c>
      <c r="T533" s="1" t="str">
        <f t="shared" si="88"/>
        <v>Gibson County</v>
      </c>
      <c r="U533" s="1" t="str">
        <f t="shared" si="89"/>
        <v>IN</v>
      </c>
      <c r="AA533" s="1"/>
      <c r="AB533" s="1"/>
      <c r="AI533" s="5"/>
      <c r="AJ533" s="5"/>
      <c r="AK533" s="5"/>
      <c r="AL533" s="5"/>
      <c r="AM533" s="5"/>
      <c r="AN533" s="5"/>
      <c r="AO533" s="5"/>
      <c r="AP533" s="5"/>
      <c r="AQ533" s="5"/>
      <c r="AR533" s="5"/>
      <c r="AY533" s="1" t="s">
        <v>73</v>
      </c>
      <c r="AZ533" s="2">
        <v>39442</v>
      </c>
      <c r="BA533" s="2">
        <v>39878</v>
      </c>
      <c r="BB533" s="2">
        <v>39878</v>
      </c>
      <c r="BD533" s="1" t="s">
        <v>197</v>
      </c>
      <c r="BE533" s="1" t="s">
        <v>198</v>
      </c>
      <c r="BF533" s="1" t="s">
        <v>103</v>
      </c>
      <c r="BI533" s="1" t="s">
        <v>536</v>
      </c>
      <c r="BJ533" s="1" t="s">
        <v>126</v>
      </c>
      <c r="BK533" s="1" t="s">
        <v>1190</v>
      </c>
      <c r="BL533" s="1">
        <v>105</v>
      </c>
      <c r="BM533" s="1">
        <v>105</v>
      </c>
      <c r="BN533" s="1" t="s">
        <v>64</v>
      </c>
      <c r="BP533" s="1" t="s">
        <v>84</v>
      </c>
      <c r="BQ533" s="2">
        <v>39797</v>
      </c>
      <c r="BR533" s="1">
        <v>0</v>
      </c>
      <c r="BS533" s="1">
        <v>0</v>
      </c>
      <c r="BT533" s="1">
        <v>0</v>
      </c>
      <c r="BU533" s="1">
        <v>0</v>
      </c>
    </row>
    <row r="534" spans="4:73" hidden="1" x14ac:dyDescent="0.25">
      <c r="D534" s="4"/>
      <c r="E534" s="5">
        <f t="shared" si="81"/>
        <v>0</v>
      </c>
      <c r="F534" s="5">
        <f t="shared" si="82"/>
        <v>0</v>
      </c>
      <c r="G534" s="5" t="str">
        <f t="shared" si="83"/>
        <v>Withdrawn</v>
      </c>
      <c r="H534" s="6" t="str">
        <f t="shared" si="84"/>
        <v>Not Started</v>
      </c>
      <c r="I534" s="1" t="s">
        <v>1191</v>
      </c>
      <c r="O534" s="1" t="str">
        <f t="shared" si="85"/>
        <v>NRIS</v>
      </c>
      <c r="Q534" s="1">
        <f t="shared" si="86"/>
        <v>150</v>
      </c>
      <c r="S534" s="1" t="str">
        <f t="shared" si="87"/>
        <v>Wind</v>
      </c>
      <c r="T534" s="1" t="str">
        <f t="shared" si="88"/>
        <v>Schuyler County</v>
      </c>
      <c r="U534" s="1" t="str">
        <f t="shared" si="89"/>
        <v>MO</v>
      </c>
      <c r="AA534" s="1"/>
      <c r="AB534" s="1"/>
      <c r="AI534" s="5"/>
      <c r="AJ534" s="5"/>
      <c r="AK534" s="5"/>
      <c r="AL534" s="5"/>
      <c r="AM534" s="5"/>
      <c r="AN534" s="5"/>
      <c r="AO534" s="5"/>
      <c r="AP534" s="5"/>
      <c r="AQ534" s="5"/>
      <c r="AR534" s="5"/>
      <c r="AY534" s="1" t="s">
        <v>73</v>
      </c>
      <c r="AZ534" s="2">
        <v>39133</v>
      </c>
      <c r="BA534" s="2">
        <v>39889</v>
      </c>
      <c r="BB534" s="2">
        <v>39889</v>
      </c>
      <c r="BD534" s="1" t="s">
        <v>486</v>
      </c>
      <c r="BE534" s="1" t="s">
        <v>593</v>
      </c>
      <c r="BF534" s="1" t="s">
        <v>488</v>
      </c>
      <c r="BI534" s="1" t="s">
        <v>143</v>
      </c>
      <c r="BJ534" s="1" t="s">
        <v>126</v>
      </c>
      <c r="BK534" s="1" t="s">
        <v>1192</v>
      </c>
      <c r="BL534" s="1">
        <v>150</v>
      </c>
      <c r="BM534" s="1">
        <v>150</v>
      </c>
      <c r="BN534" s="1" t="s">
        <v>97</v>
      </c>
      <c r="BO534" s="1" t="s">
        <v>98</v>
      </c>
      <c r="BP534" s="1" t="s">
        <v>84</v>
      </c>
      <c r="BQ534" s="2">
        <v>39979</v>
      </c>
      <c r="BR534" s="1">
        <v>0</v>
      </c>
      <c r="BS534" s="1">
        <v>0</v>
      </c>
      <c r="BT534" s="1">
        <v>0</v>
      </c>
      <c r="BU534" s="1">
        <v>0</v>
      </c>
    </row>
    <row r="535" spans="4:73" hidden="1" x14ac:dyDescent="0.25">
      <c r="D535" s="4"/>
      <c r="E535" s="5">
        <f t="shared" si="81"/>
        <v>0</v>
      </c>
      <c r="F535" s="5">
        <f t="shared" si="82"/>
        <v>0</v>
      </c>
      <c r="G535" s="5" t="str">
        <f t="shared" si="83"/>
        <v>Withdrawn</v>
      </c>
      <c r="H535" s="6" t="str">
        <f t="shared" si="84"/>
        <v>Not Started</v>
      </c>
      <c r="I535" s="1" t="s">
        <v>1193</v>
      </c>
      <c r="O535" s="1" t="str">
        <f t="shared" si="85"/>
        <v>NRIS</v>
      </c>
      <c r="Q535" s="1">
        <f t="shared" si="86"/>
        <v>1500</v>
      </c>
      <c r="S535" s="1" t="str">
        <f t="shared" si="87"/>
        <v>Wind</v>
      </c>
      <c r="T535" s="1" t="str">
        <f t="shared" si="88"/>
        <v>Olmsted County</v>
      </c>
      <c r="U535" s="1" t="str">
        <f t="shared" si="89"/>
        <v>MN</v>
      </c>
      <c r="AA535" s="1"/>
      <c r="AB535" s="1"/>
      <c r="AI535" s="5"/>
      <c r="AJ535" s="5"/>
      <c r="AK535" s="5"/>
      <c r="AL535" s="5"/>
      <c r="AM535" s="5"/>
      <c r="AN535" s="5"/>
      <c r="AO535" s="5"/>
      <c r="AP535" s="5"/>
      <c r="AQ535" s="5"/>
      <c r="AR535" s="5"/>
      <c r="AY535" s="1" t="s">
        <v>73</v>
      </c>
      <c r="AZ535" s="2">
        <v>39366</v>
      </c>
      <c r="BA535" s="2">
        <v>39903</v>
      </c>
      <c r="BB535" s="2">
        <v>39903</v>
      </c>
      <c r="BD535" s="1" t="s">
        <v>91</v>
      </c>
      <c r="BE535" s="1" t="s">
        <v>1194</v>
      </c>
      <c r="BF535" s="1" t="s">
        <v>93</v>
      </c>
      <c r="BI535" s="1" t="s">
        <v>143</v>
      </c>
      <c r="BJ535" s="1" t="s">
        <v>126</v>
      </c>
      <c r="BK535" s="1" t="s">
        <v>1195</v>
      </c>
      <c r="BL535" s="1">
        <v>1500</v>
      </c>
      <c r="BM535" s="1">
        <v>1500</v>
      </c>
      <c r="BN535" s="1" t="s">
        <v>97</v>
      </c>
      <c r="BO535" s="1" t="s">
        <v>98</v>
      </c>
      <c r="BP535" s="1" t="s">
        <v>84</v>
      </c>
      <c r="BQ535" s="2">
        <v>40817</v>
      </c>
      <c r="BR535" s="1">
        <v>0</v>
      </c>
      <c r="BS535" s="1">
        <v>0</v>
      </c>
      <c r="BT535" s="1">
        <v>0</v>
      </c>
      <c r="BU535" s="1">
        <v>0</v>
      </c>
    </row>
    <row r="536" spans="4:73" hidden="1" x14ac:dyDescent="0.25">
      <c r="D536" s="4"/>
      <c r="E536" s="5">
        <f t="shared" si="81"/>
        <v>0</v>
      </c>
      <c r="F536" s="5">
        <f t="shared" si="82"/>
        <v>0</v>
      </c>
      <c r="G536" s="5" t="str">
        <f t="shared" si="83"/>
        <v>Withdrawn</v>
      </c>
      <c r="H536" s="6" t="str">
        <f t="shared" si="84"/>
        <v>Not Started</v>
      </c>
      <c r="I536" s="1" t="s">
        <v>1196</v>
      </c>
      <c r="O536" s="1" t="str">
        <f t="shared" si="85"/>
        <v>NRIS</v>
      </c>
      <c r="Q536" s="1">
        <f t="shared" si="86"/>
        <v>99</v>
      </c>
      <c r="S536" s="1" t="str">
        <f t="shared" si="87"/>
        <v>Wind</v>
      </c>
      <c r="T536" s="1" t="str">
        <f t="shared" si="88"/>
        <v>Dane County</v>
      </c>
      <c r="U536" s="1" t="str">
        <f t="shared" si="89"/>
        <v>WI</v>
      </c>
      <c r="AA536" s="1"/>
      <c r="AB536" s="1"/>
      <c r="AI536" s="5"/>
      <c r="AJ536" s="5"/>
      <c r="AK536" s="5"/>
      <c r="AL536" s="5"/>
      <c r="AM536" s="5"/>
      <c r="AN536" s="5"/>
      <c r="AO536" s="5"/>
      <c r="AP536" s="5"/>
      <c r="AQ536" s="5"/>
      <c r="AR536" s="5"/>
      <c r="AY536" s="1" t="s">
        <v>73</v>
      </c>
      <c r="AZ536" s="2">
        <v>39090</v>
      </c>
      <c r="BA536" s="2">
        <v>39911</v>
      </c>
      <c r="BB536" s="2">
        <v>39911</v>
      </c>
      <c r="BD536" s="1" t="s">
        <v>275</v>
      </c>
      <c r="BE536" s="1" t="s">
        <v>276</v>
      </c>
      <c r="BF536" s="1" t="s">
        <v>76</v>
      </c>
      <c r="BI536" s="1" t="s">
        <v>77</v>
      </c>
      <c r="BJ536" s="1" t="s">
        <v>126</v>
      </c>
      <c r="BK536" s="1" t="s">
        <v>1197</v>
      </c>
      <c r="BL536" s="1">
        <v>99</v>
      </c>
      <c r="BM536" s="1">
        <v>99</v>
      </c>
      <c r="BN536" s="1" t="s">
        <v>97</v>
      </c>
      <c r="BO536" s="1" t="s">
        <v>98</v>
      </c>
      <c r="BP536" s="1" t="s">
        <v>84</v>
      </c>
      <c r="BQ536" s="2">
        <v>39692</v>
      </c>
      <c r="BR536" s="1">
        <v>0</v>
      </c>
      <c r="BS536" s="1">
        <v>0</v>
      </c>
      <c r="BT536" s="1">
        <v>0</v>
      </c>
      <c r="BU536" s="1">
        <v>0</v>
      </c>
    </row>
    <row r="537" spans="4:73" hidden="1" x14ac:dyDescent="0.25">
      <c r="D537" s="4"/>
      <c r="E537" s="5">
        <f t="shared" si="81"/>
        <v>0</v>
      </c>
      <c r="F537" s="5">
        <f t="shared" si="82"/>
        <v>0</v>
      </c>
      <c r="G537" s="5" t="str">
        <f t="shared" si="83"/>
        <v>Withdrawn</v>
      </c>
      <c r="H537" s="6" t="str">
        <f t="shared" si="84"/>
        <v>Not Started</v>
      </c>
      <c r="I537" s="1" t="s">
        <v>1198</v>
      </c>
      <c r="O537" s="1" t="str">
        <f t="shared" si="85"/>
        <v>NRIS</v>
      </c>
      <c r="Q537" s="1">
        <f t="shared" si="86"/>
        <v>100</v>
      </c>
      <c r="S537" s="1" t="str">
        <f t="shared" si="87"/>
        <v>Wind</v>
      </c>
      <c r="T537" s="1" t="str">
        <f t="shared" si="88"/>
        <v>Rock County</v>
      </c>
      <c r="U537" s="1" t="str">
        <f t="shared" si="89"/>
        <v>WI</v>
      </c>
      <c r="AA537" s="1"/>
      <c r="AB537" s="1"/>
      <c r="AI537" s="5"/>
      <c r="AJ537" s="5"/>
      <c r="AK537" s="5"/>
      <c r="AL537" s="5"/>
      <c r="AM537" s="5"/>
      <c r="AN537" s="5"/>
      <c r="AO537" s="5"/>
      <c r="AP537" s="5"/>
      <c r="AQ537" s="5"/>
      <c r="AR537" s="5"/>
      <c r="AY537" s="1" t="s">
        <v>73</v>
      </c>
      <c r="AZ537" s="2">
        <v>39202</v>
      </c>
      <c r="BA537" s="2">
        <v>39911</v>
      </c>
      <c r="BB537" s="2">
        <v>39911</v>
      </c>
      <c r="BD537" s="1" t="s">
        <v>74</v>
      </c>
      <c r="BE537" s="1" t="s">
        <v>158</v>
      </c>
      <c r="BF537" s="1" t="s">
        <v>76</v>
      </c>
      <c r="BI537" s="1" t="s">
        <v>77</v>
      </c>
      <c r="BJ537" s="1" t="s">
        <v>126</v>
      </c>
      <c r="BK537" s="1" t="s">
        <v>1199</v>
      </c>
      <c r="BL537" s="1">
        <v>100</v>
      </c>
      <c r="BM537" s="1">
        <v>100</v>
      </c>
      <c r="BN537" s="1" t="s">
        <v>97</v>
      </c>
      <c r="BO537" s="1" t="s">
        <v>98</v>
      </c>
      <c r="BP537" s="1" t="s">
        <v>84</v>
      </c>
      <c r="BQ537" s="2">
        <v>39437</v>
      </c>
      <c r="BR537" s="1">
        <v>0</v>
      </c>
      <c r="BS537" s="1">
        <v>0</v>
      </c>
      <c r="BT537" s="1">
        <v>0</v>
      </c>
      <c r="BU537" s="1">
        <v>0</v>
      </c>
    </row>
    <row r="538" spans="4:73" hidden="1" x14ac:dyDescent="0.25">
      <c r="D538" s="4"/>
      <c r="E538" s="5">
        <f t="shared" si="81"/>
        <v>0</v>
      </c>
      <c r="F538" s="5" t="str">
        <f t="shared" si="82"/>
        <v>CS5</v>
      </c>
      <c r="G538" s="5" t="str">
        <f t="shared" si="83"/>
        <v>Done</v>
      </c>
      <c r="H538" s="6" t="str">
        <f t="shared" si="84"/>
        <v>In Service</v>
      </c>
      <c r="I538" s="1" t="s">
        <v>1200</v>
      </c>
      <c r="O538" s="1" t="str">
        <f t="shared" si="85"/>
        <v>NRIS</v>
      </c>
      <c r="Q538" s="1">
        <f t="shared" si="86"/>
        <v>50</v>
      </c>
      <c r="S538" s="1" t="str">
        <f t="shared" si="87"/>
        <v>Wind</v>
      </c>
      <c r="T538" s="1" t="str">
        <f t="shared" si="88"/>
        <v>Otter Tail County</v>
      </c>
      <c r="U538" s="1" t="str">
        <f t="shared" si="89"/>
        <v>MN</v>
      </c>
      <c r="AA538" s="1"/>
      <c r="AB538" s="1"/>
      <c r="AI538" s="5"/>
      <c r="AJ538" s="5"/>
      <c r="AK538" s="5"/>
      <c r="AL538" s="5"/>
      <c r="AM538" s="5"/>
      <c r="AN538" s="5"/>
      <c r="AO538" s="5"/>
      <c r="AP538" s="5"/>
      <c r="AQ538" s="5"/>
      <c r="AR538" s="5"/>
      <c r="AY538" s="1" t="s">
        <v>58</v>
      </c>
      <c r="AZ538" s="2">
        <v>38821</v>
      </c>
      <c r="BB538" s="2">
        <v>40002</v>
      </c>
      <c r="BC538" s="2">
        <v>41244</v>
      </c>
      <c r="BD538" s="1" t="s">
        <v>203</v>
      </c>
      <c r="BE538" s="1" t="s">
        <v>358</v>
      </c>
      <c r="BF538" s="1" t="s">
        <v>93</v>
      </c>
      <c r="BH538" s="1" t="s">
        <v>888</v>
      </c>
      <c r="BI538" s="1" t="s">
        <v>134</v>
      </c>
      <c r="BJ538" s="1" t="s">
        <v>126</v>
      </c>
      <c r="BK538" s="1" t="s">
        <v>1201</v>
      </c>
      <c r="BL538" s="1">
        <v>50</v>
      </c>
      <c r="BM538" s="1">
        <v>50</v>
      </c>
      <c r="BN538" s="1" t="s">
        <v>97</v>
      </c>
      <c r="BO538" s="1" t="s">
        <v>98</v>
      </c>
      <c r="BP538" s="1" t="s">
        <v>65</v>
      </c>
      <c r="BQ538" s="2">
        <v>39783</v>
      </c>
      <c r="BR538" s="1">
        <v>0</v>
      </c>
      <c r="BS538" s="1">
        <v>0</v>
      </c>
      <c r="BT538" s="1">
        <v>0</v>
      </c>
      <c r="BU538" s="1">
        <v>0</v>
      </c>
    </row>
    <row r="539" spans="4:73" hidden="1" x14ac:dyDescent="0.25">
      <c r="D539" s="4"/>
      <c r="E539" s="5">
        <f t="shared" si="81"/>
        <v>0</v>
      </c>
      <c r="F539" s="5">
        <f t="shared" si="82"/>
        <v>0</v>
      </c>
      <c r="G539" s="5" t="str">
        <f t="shared" si="83"/>
        <v>Withdrawn</v>
      </c>
      <c r="H539" s="6" t="str">
        <f t="shared" si="84"/>
        <v>Not Started</v>
      </c>
      <c r="I539" s="1" t="s">
        <v>1202</v>
      </c>
      <c r="O539" s="1" t="str">
        <f t="shared" si="85"/>
        <v>NRIS</v>
      </c>
      <c r="Q539" s="1">
        <f t="shared" si="86"/>
        <v>200</v>
      </c>
      <c r="S539" s="1" t="str">
        <f t="shared" si="87"/>
        <v>Wind</v>
      </c>
      <c r="T539" s="1" t="str">
        <f t="shared" si="88"/>
        <v>Montgomery County</v>
      </c>
      <c r="U539" s="1" t="str">
        <f t="shared" si="89"/>
        <v>IN</v>
      </c>
      <c r="AA539" s="1"/>
      <c r="AB539" s="1"/>
      <c r="AI539" s="5"/>
      <c r="AJ539" s="5"/>
      <c r="AK539" s="5"/>
      <c r="AL539" s="5"/>
      <c r="AM539" s="5"/>
      <c r="AN539" s="5"/>
      <c r="AO539" s="5"/>
      <c r="AP539" s="5"/>
      <c r="AQ539" s="5"/>
      <c r="AR539" s="5"/>
      <c r="AY539" s="1" t="s">
        <v>73</v>
      </c>
      <c r="AZ539" s="2">
        <v>39743</v>
      </c>
      <c r="BA539" s="2">
        <v>39922</v>
      </c>
      <c r="BB539" s="2">
        <v>39922</v>
      </c>
      <c r="BD539" s="1" t="s">
        <v>101</v>
      </c>
      <c r="BE539" s="1" t="s">
        <v>763</v>
      </c>
      <c r="BF539" s="1" t="s">
        <v>103</v>
      </c>
      <c r="BI539" s="1" t="s">
        <v>536</v>
      </c>
      <c r="BJ539" s="1" t="s">
        <v>126</v>
      </c>
      <c r="BK539" s="1" t="s">
        <v>1203</v>
      </c>
      <c r="BL539" s="1">
        <v>200</v>
      </c>
      <c r="BM539" s="1">
        <v>200</v>
      </c>
      <c r="BN539" s="1" t="s">
        <v>97</v>
      </c>
      <c r="BO539" s="1" t="s">
        <v>98</v>
      </c>
      <c r="BP539" s="1" t="s">
        <v>84</v>
      </c>
      <c r="BQ539" s="2">
        <v>40695</v>
      </c>
      <c r="BR539" s="1">
        <v>0</v>
      </c>
      <c r="BS539" s="1">
        <v>0</v>
      </c>
      <c r="BT539" s="1">
        <v>0</v>
      </c>
      <c r="BU539" s="1">
        <v>0</v>
      </c>
    </row>
    <row r="540" spans="4:73" hidden="1" x14ac:dyDescent="0.25">
      <c r="D540" s="4"/>
      <c r="E540" s="5">
        <f t="shared" si="81"/>
        <v>0</v>
      </c>
      <c r="F540" s="5" t="str">
        <f t="shared" si="82"/>
        <v>CS5</v>
      </c>
      <c r="G540" s="5" t="str">
        <f t="shared" si="83"/>
        <v>Done</v>
      </c>
      <c r="H540" s="6" t="str">
        <f t="shared" si="84"/>
        <v>Under Construction</v>
      </c>
      <c r="I540" s="1" t="s">
        <v>1204</v>
      </c>
      <c r="O540" s="1" t="str">
        <f t="shared" si="85"/>
        <v>NRIS</v>
      </c>
      <c r="Q540" s="1">
        <f t="shared" si="86"/>
        <v>20</v>
      </c>
      <c r="S540" s="1" t="str">
        <f t="shared" si="87"/>
        <v>Wind</v>
      </c>
      <c r="T540" s="1" t="str">
        <f t="shared" si="88"/>
        <v>Pipestone County</v>
      </c>
      <c r="U540" s="1" t="str">
        <f t="shared" si="89"/>
        <v>MN</v>
      </c>
      <c r="AA540" s="1"/>
      <c r="AB540" s="1"/>
      <c r="AI540" s="5"/>
      <c r="AJ540" s="5"/>
      <c r="AK540" s="5"/>
      <c r="AL540" s="5"/>
      <c r="AM540" s="5"/>
      <c r="AN540" s="5"/>
      <c r="AO540" s="5"/>
      <c r="AP540" s="5"/>
      <c r="AQ540" s="5"/>
      <c r="AR540" s="5"/>
      <c r="AY540" s="1" t="s">
        <v>58</v>
      </c>
      <c r="AZ540" s="2">
        <v>38825</v>
      </c>
      <c r="BB540" s="2">
        <v>41131</v>
      </c>
      <c r="BC540" s="2">
        <v>43435</v>
      </c>
      <c r="BD540" s="1" t="s">
        <v>91</v>
      </c>
      <c r="BE540" s="1" t="s">
        <v>169</v>
      </c>
      <c r="BF540" s="1" t="s">
        <v>93</v>
      </c>
      <c r="BH540" s="1" t="s">
        <v>888</v>
      </c>
      <c r="BI540" s="1" t="s">
        <v>134</v>
      </c>
      <c r="BJ540" s="1" t="s">
        <v>126</v>
      </c>
      <c r="BK540" s="1" t="s">
        <v>1205</v>
      </c>
      <c r="BL540" s="1">
        <v>20</v>
      </c>
      <c r="BM540" s="1">
        <v>20</v>
      </c>
      <c r="BN540" s="1" t="s">
        <v>97</v>
      </c>
      <c r="BO540" s="1" t="s">
        <v>98</v>
      </c>
      <c r="BP540" s="1" t="s">
        <v>71</v>
      </c>
      <c r="BQ540" s="2">
        <v>39995</v>
      </c>
      <c r="BR540" s="1">
        <v>0</v>
      </c>
      <c r="BS540" s="1">
        <v>0</v>
      </c>
      <c r="BT540" s="1">
        <v>0</v>
      </c>
      <c r="BU540" s="1">
        <v>0</v>
      </c>
    </row>
    <row r="541" spans="4:73" hidden="1" x14ac:dyDescent="0.25">
      <c r="D541" s="4"/>
      <c r="E541" s="5">
        <f t="shared" si="81"/>
        <v>0</v>
      </c>
      <c r="F541" s="5">
        <f t="shared" si="82"/>
        <v>0</v>
      </c>
      <c r="G541" s="5" t="str">
        <f t="shared" si="83"/>
        <v>Withdrawn</v>
      </c>
      <c r="H541" s="6" t="str">
        <f t="shared" si="84"/>
        <v>Not Started</v>
      </c>
      <c r="I541" s="1" t="s">
        <v>1206</v>
      </c>
      <c r="O541" s="1" t="str">
        <f t="shared" si="85"/>
        <v>NRIS</v>
      </c>
      <c r="Q541" s="1">
        <f t="shared" si="86"/>
        <v>100</v>
      </c>
      <c r="S541" s="1" t="str">
        <f t="shared" si="87"/>
        <v>Wind</v>
      </c>
      <c r="T541" s="1" t="str">
        <f t="shared" si="88"/>
        <v>Rock County</v>
      </c>
      <c r="U541" s="1" t="str">
        <f t="shared" si="89"/>
        <v>WI</v>
      </c>
      <c r="AA541" s="1"/>
      <c r="AB541" s="1"/>
      <c r="AI541" s="5"/>
      <c r="AJ541" s="5"/>
      <c r="AK541" s="5"/>
      <c r="AL541" s="5"/>
      <c r="AM541" s="5"/>
      <c r="AN541" s="5"/>
      <c r="AO541" s="5"/>
      <c r="AP541" s="5"/>
      <c r="AQ541" s="5"/>
      <c r="AR541" s="5"/>
      <c r="AY541" s="1" t="s">
        <v>73</v>
      </c>
      <c r="AZ541" s="2">
        <v>39134</v>
      </c>
      <c r="BA541" s="2">
        <v>39930</v>
      </c>
      <c r="BB541" s="2">
        <v>39930</v>
      </c>
      <c r="BD541" s="1" t="s">
        <v>74</v>
      </c>
      <c r="BE541" s="1" t="s">
        <v>158</v>
      </c>
      <c r="BF541" s="1" t="s">
        <v>76</v>
      </c>
      <c r="BI541" s="1" t="s">
        <v>77</v>
      </c>
      <c r="BJ541" s="1" t="s">
        <v>126</v>
      </c>
      <c r="BK541" s="1" t="s">
        <v>1207</v>
      </c>
      <c r="BL541" s="1">
        <v>100</v>
      </c>
      <c r="BM541" s="1">
        <v>100</v>
      </c>
      <c r="BN541" s="1" t="s">
        <v>97</v>
      </c>
      <c r="BO541" s="1" t="s">
        <v>98</v>
      </c>
      <c r="BP541" s="1" t="s">
        <v>84</v>
      </c>
      <c r="BR541" s="1">
        <v>0</v>
      </c>
      <c r="BS541" s="1">
        <v>0</v>
      </c>
      <c r="BT541" s="1">
        <v>0</v>
      </c>
      <c r="BU541" s="1">
        <v>0</v>
      </c>
    </row>
    <row r="542" spans="4:73" hidden="1" x14ac:dyDescent="0.25">
      <c r="D542" s="4"/>
      <c r="E542" s="5">
        <f t="shared" si="81"/>
        <v>0</v>
      </c>
      <c r="F542" s="5" t="str">
        <f t="shared" si="82"/>
        <v>CIGS II</v>
      </c>
      <c r="G542" s="5" t="str">
        <f t="shared" si="83"/>
        <v>Withdrawn</v>
      </c>
      <c r="H542" s="6" t="str">
        <f t="shared" si="84"/>
        <v>Not Started</v>
      </c>
      <c r="I542" s="1" t="s">
        <v>1208</v>
      </c>
      <c r="O542" s="1" t="str">
        <f t="shared" si="85"/>
        <v>NRIS</v>
      </c>
      <c r="Q542" s="1">
        <f t="shared" si="86"/>
        <v>200</v>
      </c>
      <c r="S542" s="1" t="str">
        <f t="shared" si="87"/>
        <v>Wind</v>
      </c>
      <c r="T542" s="1" t="str">
        <f t="shared" si="88"/>
        <v>Henry County</v>
      </c>
      <c r="U542" s="1" t="str">
        <f t="shared" si="89"/>
        <v>IL</v>
      </c>
      <c r="AA542" s="1"/>
      <c r="AB542" s="1"/>
      <c r="AI542" s="5"/>
      <c r="AJ542" s="5"/>
      <c r="AK542" s="5"/>
      <c r="AL542" s="5"/>
      <c r="AM542" s="5"/>
      <c r="AN542" s="5"/>
      <c r="AO542" s="5"/>
      <c r="AP542" s="5"/>
      <c r="AQ542" s="5"/>
      <c r="AR542" s="5"/>
      <c r="AY542" s="1" t="s">
        <v>73</v>
      </c>
      <c r="AZ542" s="2">
        <v>38601</v>
      </c>
      <c r="BA542" s="2">
        <v>39937</v>
      </c>
      <c r="BB542" s="2">
        <v>39937</v>
      </c>
      <c r="BD542" s="1" t="s">
        <v>122</v>
      </c>
      <c r="BE542" s="1" t="s">
        <v>429</v>
      </c>
      <c r="BF542" s="1" t="s">
        <v>124</v>
      </c>
      <c r="BH542" s="1" t="s">
        <v>1059</v>
      </c>
      <c r="BI542" s="1" t="s">
        <v>77</v>
      </c>
      <c r="BJ542" s="1" t="s">
        <v>126</v>
      </c>
      <c r="BK542" s="1" t="s">
        <v>1060</v>
      </c>
      <c r="BL542" s="1">
        <v>200</v>
      </c>
      <c r="BM542" s="1">
        <v>200</v>
      </c>
      <c r="BN542" s="1" t="s">
        <v>97</v>
      </c>
      <c r="BO542" s="1" t="s">
        <v>98</v>
      </c>
      <c r="BP542" s="1" t="s">
        <v>84</v>
      </c>
      <c r="BQ542" s="2">
        <v>38991</v>
      </c>
      <c r="BR542" s="1">
        <v>0</v>
      </c>
      <c r="BS542" s="1">
        <v>0</v>
      </c>
      <c r="BT542" s="1">
        <v>0</v>
      </c>
      <c r="BU542" s="1">
        <v>0</v>
      </c>
    </row>
    <row r="543" spans="4:73" hidden="1" x14ac:dyDescent="0.25">
      <c r="D543" s="4"/>
      <c r="E543" s="5">
        <f t="shared" si="81"/>
        <v>0</v>
      </c>
      <c r="F543" s="5">
        <f t="shared" si="82"/>
        <v>0</v>
      </c>
      <c r="G543" s="5" t="str">
        <f t="shared" si="83"/>
        <v>Withdrawn</v>
      </c>
      <c r="H543" s="6" t="str">
        <f t="shared" si="84"/>
        <v>Not Started</v>
      </c>
      <c r="I543" s="1" t="s">
        <v>1209</v>
      </c>
      <c r="O543" s="1" t="str">
        <f t="shared" si="85"/>
        <v>NRIS</v>
      </c>
      <c r="Q543" s="1">
        <f t="shared" si="86"/>
        <v>750</v>
      </c>
      <c r="S543" s="1" t="str">
        <f t="shared" si="87"/>
        <v>Coal</v>
      </c>
      <c r="T543" s="1" t="str">
        <f t="shared" si="88"/>
        <v>Midland County</v>
      </c>
      <c r="U543" s="1" t="str">
        <f t="shared" si="89"/>
        <v>MI</v>
      </c>
      <c r="AA543" s="1"/>
      <c r="AB543" s="1"/>
      <c r="AI543" s="5"/>
      <c r="AJ543" s="5"/>
      <c r="AK543" s="5"/>
      <c r="AL543" s="5"/>
      <c r="AM543" s="5"/>
      <c r="AN543" s="5"/>
      <c r="AO543" s="5"/>
      <c r="AP543" s="5"/>
      <c r="AQ543" s="5"/>
      <c r="AR543" s="5"/>
      <c r="AY543" s="1" t="s">
        <v>73</v>
      </c>
      <c r="AZ543" s="2">
        <v>39001</v>
      </c>
      <c r="BA543" s="2">
        <v>39937</v>
      </c>
      <c r="BB543" s="2">
        <v>39937</v>
      </c>
      <c r="BD543" s="1" t="s">
        <v>139</v>
      </c>
      <c r="BE543" s="1" t="s">
        <v>1210</v>
      </c>
      <c r="BF543" s="1" t="s">
        <v>130</v>
      </c>
      <c r="BI543" s="1" t="s">
        <v>77</v>
      </c>
      <c r="BJ543" s="1" t="s">
        <v>126</v>
      </c>
      <c r="BK543" s="1" t="s">
        <v>1211</v>
      </c>
      <c r="BL543" s="1">
        <v>750</v>
      </c>
      <c r="BM543" s="1">
        <v>750</v>
      </c>
      <c r="BN543" s="1" t="s">
        <v>83</v>
      </c>
      <c r="BO543" s="1" t="s">
        <v>355</v>
      </c>
      <c r="BP543" s="1" t="s">
        <v>84</v>
      </c>
      <c r="BQ543" s="2">
        <v>39630</v>
      </c>
      <c r="BR543" s="1">
        <v>0</v>
      </c>
      <c r="BS543" s="1">
        <v>0</v>
      </c>
      <c r="BT543" s="1">
        <v>0</v>
      </c>
      <c r="BU543" s="1">
        <v>0</v>
      </c>
    </row>
    <row r="544" spans="4:73" hidden="1" x14ac:dyDescent="0.25">
      <c r="D544" s="4"/>
      <c r="E544" s="5">
        <f t="shared" si="81"/>
        <v>0</v>
      </c>
      <c r="F544" s="5" t="str">
        <f t="shared" si="82"/>
        <v>CS5</v>
      </c>
      <c r="G544" s="5" t="str">
        <f t="shared" si="83"/>
        <v>Done</v>
      </c>
      <c r="H544" s="6" t="str">
        <f t="shared" si="84"/>
        <v>Withdrawn</v>
      </c>
      <c r="I544" s="1" t="s">
        <v>1212</v>
      </c>
      <c r="O544" s="1" t="str">
        <f t="shared" si="85"/>
        <v>NRIS</v>
      </c>
      <c r="Q544" s="1">
        <f t="shared" si="86"/>
        <v>32</v>
      </c>
      <c r="S544" s="1" t="str">
        <f t="shared" si="87"/>
        <v>Wind</v>
      </c>
      <c r="T544" s="1" t="str">
        <f t="shared" si="88"/>
        <v>Brown County</v>
      </c>
      <c r="U544" s="1" t="str">
        <f t="shared" si="89"/>
        <v>MN</v>
      </c>
      <c r="AA544" s="1"/>
      <c r="AB544" s="1"/>
      <c r="AI544" s="5"/>
      <c r="AJ544" s="5"/>
      <c r="AK544" s="5"/>
      <c r="AL544" s="5"/>
      <c r="AM544" s="5"/>
      <c r="AN544" s="5"/>
      <c r="AO544" s="5"/>
      <c r="AP544" s="5"/>
      <c r="AQ544" s="5"/>
      <c r="AR544" s="5"/>
      <c r="AY544" s="1" t="s">
        <v>58</v>
      </c>
      <c r="AZ544" s="2">
        <v>38832</v>
      </c>
      <c r="BA544" s="2">
        <v>41191</v>
      </c>
      <c r="BB544" s="2">
        <v>39724</v>
      </c>
      <c r="BC544" s="2">
        <v>40026</v>
      </c>
      <c r="BD544" s="1" t="s">
        <v>91</v>
      </c>
      <c r="BE544" s="1" t="s">
        <v>302</v>
      </c>
      <c r="BF544" s="1" t="s">
        <v>93</v>
      </c>
      <c r="BH544" s="1" t="s">
        <v>888</v>
      </c>
      <c r="BI544" s="1" t="s">
        <v>134</v>
      </c>
      <c r="BJ544" s="1" t="s">
        <v>126</v>
      </c>
      <c r="BK544" s="1" t="s">
        <v>1213</v>
      </c>
      <c r="BL544" s="1">
        <v>32</v>
      </c>
      <c r="BM544" s="1">
        <v>32</v>
      </c>
      <c r="BN544" s="1" t="s">
        <v>97</v>
      </c>
      <c r="BO544" s="1" t="s">
        <v>98</v>
      </c>
      <c r="BP544" s="1" t="s">
        <v>73</v>
      </c>
      <c r="BQ544" s="2">
        <v>39264</v>
      </c>
      <c r="BR544" s="1">
        <v>0</v>
      </c>
      <c r="BS544" s="1">
        <v>0</v>
      </c>
      <c r="BT544" s="1">
        <v>0</v>
      </c>
      <c r="BU544" s="1">
        <v>0</v>
      </c>
    </row>
    <row r="545" spans="4:73" hidden="1" x14ac:dyDescent="0.25">
      <c r="D545" s="4"/>
      <c r="E545" s="5">
        <f t="shared" si="81"/>
        <v>0</v>
      </c>
      <c r="F545" s="5">
        <f t="shared" si="82"/>
        <v>0</v>
      </c>
      <c r="G545" s="5" t="str">
        <f t="shared" si="83"/>
        <v>Withdrawn</v>
      </c>
      <c r="H545" s="6" t="str">
        <f t="shared" si="84"/>
        <v>Not Started</v>
      </c>
      <c r="I545" s="1" t="s">
        <v>1214</v>
      </c>
      <c r="O545" s="1" t="str">
        <f t="shared" si="85"/>
        <v>NRIS</v>
      </c>
      <c r="Q545" s="1">
        <f t="shared" si="86"/>
        <v>860</v>
      </c>
      <c r="S545" s="1" t="str">
        <f t="shared" si="87"/>
        <v>Gas</v>
      </c>
      <c r="T545" s="1" t="str">
        <f t="shared" si="88"/>
        <v>Eau Claire County</v>
      </c>
      <c r="U545" s="1" t="str">
        <f t="shared" si="89"/>
        <v>WI</v>
      </c>
      <c r="AA545" s="1"/>
      <c r="AB545" s="1"/>
      <c r="AI545" s="5"/>
      <c r="AJ545" s="5"/>
      <c r="AK545" s="5"/>
      <c r="AL545" s="5"/>
      <c r="AM545" s="5"/>
      <c r="AN545" s="5"/>
      <c r="AO545" s="5"/>
      <c r="AP545" s="5"/>
      <c r="AQ545" s="5"/>
      <c r="AR545" s="5"/>
      <c r="AY545" s="1" t="s">
        <v>73</v>
      </c>
      <c r="AZ545" s="2">
        <v>39552</v>
      </c>
      <c r="BA545" s="2">
        <v>39947</v>
      </c>
      <c r="BB545" s="2">
        <v>39947</v>
      </c>
      <c r="BD545" s="1" t="s">
        <v>91</v>
      </c>
      <c r="BE545" s="1" t="s">
        <v>637</v>
      </c>
      <c r="BF545" s="1" t="s">
        <v>76</v>
      </c>
      <c r="BI545" s="1" t="s">
        <v>143</v>
      </c>
      <c r="BJ545" s="1" t="s">
        <v>126</v>
      </c>
      <c r="BK545" s="1" t="s">
        <v>1215</v>
      </c>
      <c r="BL545" s="1">
        <v>860</v>
      </c>
      <c r="BM545" s="1">
        <v>860</v>
      </c>
      <c r="BN545" s="1" t="s">
        <v>64</v>
      </c>
      <c r="BO545" s="1" t="s">
        <v>1216</v>
      </c>
      <c r="BP545" s="1" t="s">
        <v>84</v>
      </c>
      <c r="BQ545" s="2">
        <v>40178</v>
      </c>
      <c r="BR545" s="1">
        <v>0</v>
      </c>
      <c r="BS545" s="1">
        <v>0</v>
      </c>
      <c r="BT545" s="1">
        <v>0</v>
      </c>
      <c r="BU545" s="1">
        <v>0</v>
      </c>
    </row>
    <row r="546" spans="4:73" hidden="1" x14ac:dyDescent="0.25">
      <c r="D546" s="4"/>
      <c r="E546" s="5">
        <f t="shared" si="81"/>
        <v>0</v>
      </c>
      <c r="F546" s="5">
        <f t="shared" si="82"/>
        <v>0</v>
      </c>
      <c r="G546" s="5" t="str">
        <f t="shared" si="83"/>
        <v>Withdrawn</v>
      </c>
      <c r="H546" s="6" t="str">
        <f t="shared" si="84"/>
        <v>Not Started</v>
      </c>
      <c r="I546" s="1" t="s">
        <v>1217</v>
      </c>
      <c r="O546" s="1" t="str">
        <f t="shared" si="85"/>
        <v>NRIS</v>
      </c>
      <c r="Q546" s="1">
        <f t="shared" si="86"/>
        <v>150</v>
      </c>
      <c r="S546" s="1" t="str">
        <f t="shared" si="87"/>
        <v>Wind</v>
      </c>
      <c r="T546" s="1" t="str">
        <f t="shared" si="88"/>
        <v>Mason County</v>
      </c>
      <c r="U546" s="1" t="str">
        <f t="shared" si="89"/>
        <v>MI</v>
      </c>
      <c r="AA546" s="1"/>
      <c r="AB546" s="1"/>
      <c r="AI546" s="5"/>
      <c r="AJ546" s="5"/>
      <c r="AK546" s="5"/>
      <c r="AL546" s="5"/>
      <c r="AM546" s="5"/>
      <c r="AN546" s="5"/>
      <c r="AO546" s="5"/>
      <c r="AP546" s="5"/>
      <c r="AQ546" s="5"/>
      <c r="AR546" s="5"/>
      <c r="AY546" s="1" t="s">
        <v>73</v>
      </c>
      <c r="AZ546" s="2">
        <v>39335</v>
      </c>
      <c r="BA546" s="2">
        <v>39952</v>
      </c>
      <c r="BB546" s="2">
        <v>39952</v>
      </c>
      <c r="BD546" s="1" t="s">
        <v>139</v>
      </c>
      <c r="BE546" s="1" t="s">
        <v>1218</v>
      </c>
      <c r="BF546" s="1" t="s">
        <v>130</v>
      </c>
      <c r="BI546" s="1" t="s">
        <v>536</v>
      </c>
      <c r="BJ546" s="1" t="s">
        <v>126</v>
      </c>
      <c r="BK546" s="1" t="s">
        <v>1219</v>
      </c>
      <c r="BL546" s="1">
        <v>150</v>
      </c>
      <c r="BM546" s="1">
        <v>150</v>
      </c>
      <c r="BN546" s="1" t="s">
        <v>97</v>
      </c>
      <c r="BO546" s="1" t="s">
        <v>98</v>
      </c>
      <c r="BP546" s="1" t="s">
        <v>84</v>
      </c>
      <c r="BQ546" s="2">
        <v>40391</v>
      </c>
      <c r="BR546" s="1">
        <v>0</v>
      </c>
      <c r="BS546" s="1">
        <v>0</v>
      </c>
      <c r="BT546" s="1">
        <v>0</v>
      </c>
      <c r="BU546" s="1">
        <v>0</v>
      </c>
    </row>
    <row r="547" spans="4:73" hidden="1" x14ac:dyDescent="0.25">
      <c r="D547" s="4"/>
      <c r="E547" s="5">
        <f t="shared" si="81"/>
        <v>0</v>
      </c>
      <c r="F547" s="5">
        <f t="shared" si="82"/>
        <v>0</v>
      </c>
      <c r="G547" s="5" t="str">
        <f t="shared" si="83"/>
        <v>Withdrawn</v>
      </c>
      <c r="H547" s="6" t="str">
        <f t="shared" si="84"/>
        <v>Not Started</v>
      </c>
      <c r="I547" s="1" t="s">
        <v>1220</v>
      </c>
      <c r="O547" s="1" t="str">
        <f t="shared" si="85"/>
        <v>NRIS</v>
      </c>
      <c r="Q547" s="1">
        <f t="shared" si="86"/>
        <v>200</v>
      </c>
      <c r="S547" s="1" t="str">
        <f t="shared" si="87"/>
        <v>Wind</v>
      </c>
      <c r="T547" s="1" t="str">
        <f t="shared" si="88"/>
        <v>Tipton County</v>
      </c>
      <c r="U547" s="1" t="str">
        <f t="shared" si="89"/>
        <v>IN</v>
      </c>
      <c r="AA547" s="1"/>
      <c r="AB547" s="1"/>
      <c r="AI547" s="5"/>
      <c r="AJ547" s="5"/>
      <c r="AK547" s="5"/>
      <c r="AL547" s="5"/>
      <c r="AM547" s="5"/>
      <c r="AN547" s="5"/>
      <c r="AO547" s="5"/>
      <c r="AP547" s="5"/>
      <c r="AQ547" s="5"/>
      <c r="AR547" s="5"/>
      <c r="AY547" s="1" t="s">
        <v>73</v>
      </c>
      <c r="AZ547" s="2">
        <v>39419</v>
      </c>
      <c r="BA547" s="2">
        <v>39952</v>
      </c>
      <c r="BB547" s="2">
        <v>39952</v>
      </c>
      <c r="BD547" s="1" t="s">
        <v>101</v>
      </c>
      <c r="BE547" s="1" t="s">
        <v>1221</v>
      </c>
      <c r="BF547" s="1" t="s">
        <v>103</v>
      </c>
      <c r="BI547" s="1" t="s">
        <v>143</v>
      </c>
      <c r="BJ547" s="1" t="s">
        <v>126</v>
      </c>
      <c r="BK547" s="1" t="s">
        <v>1222</v>
      </c>
      <c r="BL547" s="1">
        <v>200</v>
      </c>
      <c r="BM547" s="1">
        <v>200</v>
      </c>
      <c r="BN547" s="1" t="s">
        <v>97</v>
      </c>
      <c r="BO547" s="1" t="s">
        <v>98</v>
      </c>
      <c r="BP547" s="1" t="s">
        <v>84</v>
      </c>
      <c r="BQ547" s="2">
        <v>40118</v>
      </c>
      <c r="BR547" s="1">
        <v>0</v>
      </c>
      <c r="BS547" s="1">
        <v>0</v>
      </c>
      <c r="BT547" s="1">
        <v>0</v>
      </c>
      <c r="BU547" s="1">
        <v>0</v>
      </c>
    </row>
    <row r="548" spans="4:73" hidden="1" x14ac:dyDescent="0.25">
      <c r="D548" s="4"/>
      <c r="E548" s="5">
        <f t="shared" si="81"/>
        <v>0</v>
      </c>
      <c r="F548" s="5">
        <f t="shared" si="82"/>
        <v>0</v>
      </c>
      <c r="G548" s="5" t="str">
        <f t="shared" si="83"/>
        <v>Withdrawn</v>
      </c>
      <c r="H548" s="6" t="str">
        <f t="shared" si="84"/>
        <v>Not Started</v>
      </c>
      <c r="I548" s="1" t="s">
        <v>1223</v>
      </c>
      <c r="O548" s="1" t="str">
        <f t="shared" si="85"/>
        <v>NRIS</v>
      </c>
      <c r="Q548" s="1">
        <f t="shared" si="86"/>
        <v>1500</v>
      </c>
      <c r="S548" s="1" t="str">
        <f t="shared" si="87"/>
        <v>Wind</v>
      </c>
      <c r="T548" s="1" t="str">
        <f t="shared" si="88"/>
        <v>Roberts County</v>
      </c>
      <c r="U548" s="1" t="str">
        <f t="shared" si="89"/>
        <v>SD</v>
      </c>
      <c r="AA548" s="1"/>
      <c r="AB548" s="1"/>
      <c r="AI548" s="5"/>
      <c r="AJ548" s="5"/>
      <c r="AK548" s="5"/>
      <c r="AL548" s="5"/>
      <c r="AM548" s="5"/>
      <c r="AN548" s="5"/>
      <c r="AO548" s="5"/>
      <c r="AP548" s="5"/>
      <c r="AQ548" s="5"/>
      <c r="AR548" s="5"/>
      <c r="AY548" s="1" t="s">
        <v>73</v>
      </c>
      <c r="AZ548" s="2">
        <v>39366</v>
      </c>
      <c r="BA548" s="2">
        <v>39953</v>
      </c>
      <c r="BB548" s="2">
        <v>39953</v>
      </c>
      <c r="BD548" s="1" t="s">
        <v>91</v>
      </c>
      <c r="BE548" s="1" t="s">
        <v>1224</v>
      </c>
      <c r="BF548" s="1" t="s">
        <v>205</v>
      </c>
      <c r="BI548" s="1" t="s">
        <v>143</v>
      </c>
      <c r="BJ548" s="1" t="s">
        <v>126</v>
      </c>
      <c r="BK548" s="1" t="s">
        <v>1225</v>
      </c>
      <c r="BL548" s="1">
        <v>1500</v>
      </c>
      <c r="BM548" s="1">
        <v>1500</v>
      </c>
      <c r="BN548" s="1" t="s">
        <v>97</v>
      </c>
      <c r="BO548" s="1" t="s">
        <v>98</v>
      </c>
      <c r="BP548" s="1" t="s">
        <v>84</v>
      </c>
      <c r="BQ548" s="2">
        <v>40634</v>
      </c>
      <c r="BR548" s="1">
        <v>0</v>
      </c>
      <c r="BS548" s="1">
        <v>0</v>
      </c>
      <c r="BT548" s="1">
        <v>0</v>
      </c>
      <c r="BU548" s="1">
        <v>0</v>
      </c>
    </row>
    <row r="549" spans="4:73" hidden="1" x14ac:dyDescent="0.25">
      <c r="D549" s="4"/>
      <c r="E549" s="5">
        <f t="shared" si="81"/>
        <v>0</v>
      </c>
      <c r="F549" s="5">
        <f t="shared" si="82"/>
        <v>0</v>
      </c>
      <c r="G549" s="5" t="str">
        <f t="shared" si="83"/>
        <v>Withdrawn</v>
      </c>
      <c r="H549" s="6" t="str">
        <f t="shared" si="84"/>
        <v>Not Started</v>
      </c>
      <c r="I549" s="1" t="s">
        <v>1226</v>
      </c>
      <c r="O549" s="1" t="str">
        <f t="shared" si="85"/>
        <v>NRIS</v>
      </c>
      <c r="Q549" s="1">
        <f t="shared" si="86"/>
        <v>23</v>
      </c>
      <c r="S549" s="1" t="str">
        <f t="shared" si="87"/>
        <v>Coal</v>
      </c>
      <c r="T549" s="1" t="str">
        <f t="shared" si="88"/>
        <v>Oakland County</v>
      </c>
      <c r="U549" s="1" t="str">
        <f t="shared" si="89"/>
        <v>MI</v>
      </c>
      <c r="AA549" s="1"/>
      <c r="AB549" s="1"/>
      <c r="AI549" s="5"/>
      <c r="AJ549" s="5"/>
      <c r="AK549" s="5"/>
      <c r="AL549" s="5"/>
      <c r="AM549" s="5"/>
      <c r="AN549" s="5"/>
      <c r="AO549" s="5"/>
      <c r="AP549" s="5"/>
      <c r="AQ549" s="5"/>
      <c r="AR549" s="5"/>
      <c r="AY549" s="1" t="s">
        <v>73</v>
      </c>
      <c r="AZ549" s="2">
        <v>39818</v>
      </c>
      <c r="BA549" s="2">
        <v>39953</v>
      </c>
      <c r="BB549" s="2">
        <v>39953</v>
      </c>
      <c r="BD549" s="1" t="s">
        <v>128</v>
      </c>
      <c r="BE549" s="1" t="s">
        <v>1227</v>
      </c>
      <c r="BF549" s="1" t="s">
        <v>130</v>
      </c>
      <c r="BI549" s="1" t="s">
        <v>536</v>
      </c>
      <c r="BJ549" s="1" t="s">
        <v>126</v>
      </c>
      <c r="BK549" s="1" t="s">
        <v>1228</v>
      </c>
      <c r="BL549" s="1">
        <v>19</v>
      </c>
      <c r="BM549" s="1">
        <v>23</v>
      </c>
      <c r="BN549" s="1" t="s">
        <v>83</v>
      </c>
      <c r="BP549" s="1" t="s">
        <v>84</v>
      </c>
      <c r="BQ549" s="2">
        <v>40543</v>
      </c>
      <c r="BR549" s="1">
        <v>0</v>
      </c>
      <c r="BS549" s="1">
        <v>0</v>
      </c>
      <c r="BT549" s="1">
        <v>0</v>
      </c>
      <c r="BU549" s="1">
        <v>0</v>
      </c>
    </row>
    <row r="550" spans="4:73" hidden="1" x14ac:dyDescent="0.25">
      <c r="D550" s="4"/>
      <c r="E550" s="5">
        <f t="shared" si="81"/>
        <v>0</v>
      </c>
      <c r="F550" s="5">
        <f t="shared" si="82"/>
        <v>0</v>
      </c>
      <c r="G550" s="5" t="str">
        <f t="shared" si="83"/>
        <v>Withdrawn</v>
      </c>
      <c r="H550" s="6" t="str">
        <f t="shared" si="84"/>
        <v>Not Started</v>
      </c>
      <c r="I550" s="1" t="s">
        <v>1229</v>
      </c>
      <c r="O550" s="1" t="str">
        <f t="shared" si="85"/>
        <v>NRIS</v>
      </c>
      <c r="Q550" s="1">
        <f t="shared" si="86"/>
        <v>500</v>
      </c>
      <c r="S550" s="1" t="str">
        <f t="shared" si="87"/>
        <v>Wind</v>
      </c>
      <c r="T550" s="1" t="str">
        <f t="shared" si="88"/>
        <v>Benton County</v>
      </c>
      <c r="U550" s="1" t="str">
        <f t="shared" si="89"/>
        <v>IN</v>
      </c>
      <c r="AA550" s="1"/>
      <c r="AB550" s="1"/>
      <c r="AI550" s="5"/>
      <c r="AJ550" s="5"/>
      <c r="AK550" s="5"/>
      <c r="AL550" s="5"/>
      <c r="AM550" s="5"/>
      <c r="AN550" s="5"/>
      <c r="AO550" s="5"/>
      <c r="AP550" s="5"/>
      <c r="AQ550" s="5"/>
      <c r="AR550" s="5"/>
      <c r="AY550" s="1" t="s">
        <v>73</v>
      </c>
      <c r="AZ550" s="2">
        <v>38908</v>
      </c>
      <c r="BA550" s="2">
        <v>39959</v>
      </c>
      <c r="BB550" s="2">
        <v>39959</v>
      </c>
      <c r="BD550" s="1" t="s">
        <v>101</v>
      </c>
      <c r="BE550" s="1" t="s">
        <v>872</v>
      </c>
      <c r="BF550" s="1" t="s">
        <v>103</v>
      </c>
      <c r="BI550" s="1" t="s">
        <v>143</v>
      </c>
      <c r="BJ550" s="1" t="s">
        <v>126</v>
      </c>
      <c r="BK550" s="1" t="s">
        <v>1230</v>
      </c>
      <c r="BL550" s="1">
        <v>500</v>
      </c>
      <c r="BM550" s="1">
        <v>500</v>
      </c>
      <c r="BN550" s="1" t="s">
        <v>97</v>
      </c>
      <c r="BO550" s="1" t="s">
        <v>98</v>
      </c>
      <c r="BP550" s="1" t="s">
        <v>84</v>
      </c>
      <c r="BQ550" s="2">
        <v>38902</v>
      </c>
      <c r="BR550" s="1">
        <v>0</v>
      </c>
      <c r="BS550" s="1">
        <v>0</v>
      </c>
      <c r="BT550" s="1">
        <v>0</v>
      </c>
      <c r="BU550" s="1">
        <v>0</v>
      </c>
    </row>
    <row r="551" spans="4:73" hidden="1" x14ac:dyDescent="0.25">
      <c r="D551" s="4"/>
      <c r="E551" s="5">
        <f t="shared" si="81"/>
        <v>0</v>
      </c>
      <c r="F551" s="5">
        <f t="shared" si="82"/>
        <v>0</v>
      </c>
      <c r="G551" s="5" t="str">
        <f t="shared" si="83"/>
        <v>Withdrawn</v>
      </c>
      <c r="H551" s="6" t="str">
        <f t="shared" si="84"/>
        <v>Not Started</v>
      </c>
      <c r="I551" s="1" t="s">
        <v>1231</v>
      </c>
      <c r="O551" s="1" t="str">
        <f t="shared" si="85"/>
        <v>NRIS</v>
      </c>
      <c r="Q551" s="1">
        <f t="shared" si="86"/>
        <v>250</v>
      </c>
      <c r="S551" s="1" t="str">
        <f t="shared" si="87"/>
        <v>Wind</v>
      </c>
      <c r="T551" s="1" t="str">
        <f t="shared" si="88"/>
        <v>Benton County</v>
      </c>
      <c r="U551" s="1" t="str">
        <f t="shared" si="89"/>
        <v>IN</v>
      </c>
      <c r="AA551" s="1"/>
      <c r="AB551" s="1"/>
      <c r="AI551" s="5"/>
      <c r="AJ551" s="5"/>
      <c r="AK551" s="5"/>
      <c r="AL551" s="5"/>
      <c r="AM551" s="5"/>
      <c r="AN551" s="5"/>
      <c r="AO551" s="5"/>
      <c r="AP551" s="5"/>
      <c r="AQ551" s="5"/>
      <c r="AR551" s="5"/>
      <c r="AY551" s="1" t="s">
        <v>73</v>
      </c>
      <c r="AZ551" s="2">
        <v>38938</v>
      </c>
      <c r="BA551" s="2">
        <v>39959</v>
      </c>
      <c r="BB551" s="2">
        <v>39959</v>
      </c>
      <c r="BD551" s="1" t="s">
        <v>101</v>
      </c>
      <c r="BE551" s="1" t="s">
        <v>872</v>
      </c>
      <c r="BF551" s="1" t="s">
        <v>103</v>
      </c>
      <c r="BI551" s="1" t="s">
        <v>143</v>
      </c>
      <c r="BJ551" s="1" t="s">
        <v>126</v>
      </c>
      <c r="BK551" s="1" t="s">
        <v>1232</v>
      </c>
      <c r="BL551" s="1">
        <v>250</v>
      </c>
      <c r="BM551" s="1">
        <v>250</v>
      </c>
      <c r="BN551" s="1" t="s">
        <v>97</v>
      </c>
      <c r="BO551" s="1" t="s">
        <v>98</v>
      </c>
      <c r="BP551" s="1" t="s">
        <v>84</v>
      </c>
      <c r="BQ551" s="2">
        <v>39813</v>
      </c>
      <c r="BR551" s="1">
        <v>0</v>
      </c>
      <c r="BS551" s="1">
        <v>0</v>
      </c>
      <c r="BT551" s="1">
        <v>0</v>
      </c>
      <c r="BU551" s="1">
        <v>0</v>
      </c>
    </row>
    <row r="552" spans="4:73" hidden="1" x14ac:dyDescent="0.25">
      <c r="D552" s="4"/>
      <c r="E552" s="5">
        <f t="shared" si="81"/>
        <v>0</v>
      </c>
      <c r="F552" s="5">
        <f t="shared" si="82"/>
        <v>0</v>
      </c>
      <c r="G552" s="5" t="str">
        <f t="shared" si="83"/>
        <v>Withdrawn</v>
      </c>
      <c r="H552" s="6" t="str">
        <f t="shared" si="84"/>
        <v>Not Started</v>
      </c>
      <c r="I552" s="1" t="s">
        <v>1233</v>
      </c>
      <c r="O552" s="1" t="str">
        <f t="shared" si="85"/>
        <v>NRIS</v>
      </c>
      <c r="Q552" s="1">
        <f t="shared" si="86"/>
        <v>200</v>
      </c>
      <c r="S552" s="1" t="str">
        <f t="shared" si="87"/>
        <v>Wind</v>
      </c>
      <c r="T552" s="1" t="str">
        <f t="shared" si="88"/>
        <v>Jackson County</v>
      </c>
      <c r="U552" s="1" t="str">
        <f t="shared" si="89"/>
        <v>IA</v>
      </c>
      <c r="AA552" s="1"/>
      <c r="AB552" s="1"/>
      <c r="AI552" s="5"/>
      <c r="AJ552" s="5"/>
      <c r="AK552" s="5"/>
      <c r="AL552" s="5"/>
      <c r="AM552" s="5"/>
      <c r="AN552" s="5"/>
      <c r="AO552" s="5"/>
      <c r="AP552" s="5"/>
      <c r="AQ552" s="5"/>
      <c r="AR552" s="5"/>
      <c r="AY552" s="1" t="s">
        <v>73</v>
      </c>
      <c r="AZ552" s="2">
        <v>39673</v>
      </c>
      <c r="BA552" s="2">
        <v>39967</v>
      </c>
      <c r="BB552" s="2">
        <v>39967</v>
      </c>
      <c r="BD552" s="1" t="s">
        <v>87</v>
      </c>
      <c r="BE552" s="1" t="s">
        <v>259</v>
      </c>
      <c r="BF552" s="1" t="s">
        <v>89</v>
      </c>
      <c r="BI552" s="1" t="s">
        <v>143</v>
      </c>
      <c r="BJ552" s="1" t="s">
        <v>126</v>
      </c>
      <c r="BK552" s="1" t="s">
        <v>1234</v>
      </c>
      <c r="BL552" s="1">
        <v>200</v>
      </c>
      <c r="BM552" s="1">
        <v>200</v>
      </c>
      <c r="BN552" s="1" t="s">
        <v>97</v>
      </c>
      <c r="BO552" s="1" t="s">
        <v>98</v>
      </c>
      <c r="BP552" s="1" t="s">
        <v>84</v>
      </c>
      <c r="BQ552" s="2">
        <v>41274</v>
      </c>
      <c r="BR552" s="1">
        <v>0</v>
      </c>
      <c r="BS552" s="1">
        <v>0</v>
      </c>
      <c r="BT552" s="1">
        <v>0</v>
      </c>
      <c r="BU552" s="1">
        <v>0</v>
      </c>
    </row>
    <row r="553" spans="4:73" hidden="1" x14ac:dyDescent="0.25">
      <c r="D553" s="4"/>
      <c r="E553" s="5">
        <f t="shared" si="81"/>
        <v>0</v>
      </c>
      <c r="F553" s="5">
        <f t="shared" si="82"/>
        <v>0</v>
      </c>
      <c r="G553" s="5" t="str">
        <f t="shared" si="83"/>
        <v>Withdrawn</v>
      </c>
      <c r="H553" s="6" t="str">
        <f t="shared" si="84"/>
        <v>Not Started</v>
      </c>
      <c r="I553" s="1" t="s">
        <v>1235</v>
      </c>
      <c r="O553" s="1" t="str">
        <f t="shared" si="85"/>
        <v>NRIS</v>
      </c>
      <c r="Q553" s="1">
        <f t="shared" si="86"/>
        <v>101</v>
      </c>
      <c r="S553" s="1" t="str">
        <f t="shared" si="87"/>
        <v>Wind</v>
      </c>
      <c r="T553" s="1" t="str">
        <f t="shared" si="88"/>
        <v>Edgar County</v>
      </c>
      <c r="U553" s="1" t="str">
        <f t="shared" si="89"/>
        <v>IL</v>
      </c>
      <c r="AA553" s="1"/>
      <c r="AB553" s="1"/>
      <c r="AI553" s="5"/>
      <c r="AJ553" s="5"/>
      <c r="AK553" s="5"/>
      <c r="AL553" s="5"/>
      <c r="AM553" s="5"/>
      <c r="AN553" s="5"/>
      <c r="AO553" s="5"/>
      <c r="AP553" s="5"/>
      <c r="AQ553" s="5"/>
      <c r="AR553" s="5"/>
      <c r="AY553" s="1" t="s">
        <v>73</v>
      </c>
      <c r="AZ553" s="2">
        <v>38880</v>
      </c>
      <c r="BA553" s="2">
        <v>39969</v>
      </c>
      <c r="BB553" s="2">
        <v>39969</v>
      </c>
      <c r="BD553" s="1" t="s">
        <v>122</v>
      </c>
      <c r="BE553" s="1" t="s">
        <v>1236</v>
      </c>
      <c r="BF553" s="1" t="s">
        <v>124</v>
      </c>
      <c r="BI553" s="1" t="s">
        <v>143</v>
      </c>
      <c r="BJ553" s="1" t="s">
        <v>126</v>
      </c>
      <c r="BK553" s="1" t="s">
        <v>1237</v>
      </c>
      <c r="BL553" s="1">
        <v>101</v>
      </c>
      <c r="BM553" s="1">
        <v>101</v>
      </c>
      <c r="BN553" s="1" t="s">
        <v>97</v>
      </c>
      <c r="BO553" s="1" t="s">
        <v>98</v>
      </c>
      <c r="BP553" s="1" t="s">
        <v>84</v>
      </c>
      <c r="BQ553" s="2">
        <v>38898</v>
      </c>
      <c r="BR553" s="1">
        <v>0</v>
      </c>
      <c r="BS553" s="1">
        <v>0</v>
      </c>
      <c r="BT553" s="1">
        <v>0</v>
      </c>
      <c r="BU553" s="1">
        <v>0</v>
      </c>
    </row>
    <row r="554" spans="4:73" hidden="1" x14ac:dyDescent="0.25">
      <c r="D554" s="4"/>
      <c r="E554" s="5">
        <f t="shared" si="81"/>
        <v>0</v>
      </c>
      <c r="F554" s="5">
        <f t="shared" si="82"/>
        <v>0</v>
      </c>
      <c r="G554" s="5" t="str">
        <f t="shared" si="83"/>
        <v>Withdrawn</v>
      </c>
      <c r="H554" s="6" t="str">
        <f t="shared" si="84"/>
        <v>Not Started</v>
      </c>
      <c r="I554" s="1" t="s">
        <v>1238</v>
      </c>
      <c r="O554" s="1" t="str">
        <f t="shared" si="85"/>
        <v>NRIS</v>
      </c>
      <c r="Q554" s="1">
        <f t="shared" si="86"/>
        <v>300</v>
      </c>
      <c r="S554" s="1" t="str">
        <f t="shared" si="87"/>
        <v>Wind</v>
      </c>
      <c r="T554" s="1" t="str">
        <f t="shared" si="88"/>
        <v>Edgar County</v>
      </c>
      <c r="U554" s="1" t="str">
        <f t="shared" si="89"/>
        <v>IL</v>
      </c>
      <c r="AA554" s="1"/>
      <c r="AB554" s="1"/>
      <c r="AI554" s="5"/>
      <c r="AJ554" s="5"/>
      <c r="AK554" s="5"/>
      <c r="AL554" s="5"/>
      <c r="AM554" s="5"/>
      <c r="AN554" s="5"/>
      <c r="AO554" s="5"/>
      <c r="AP554" s="5"/>
      <c r="AQ554" s="5"/>
      <c r="AR554" s="5"/>
      <c r="AY554" s="1" t="s">
        <v>73</v>
      </c>
      <c r="AZ554" s="2">
        <v>38880</v>
      </c>
      <c r="BA554" s="2">
        <v>39969</v>
      </c>
      <c r="BB554" s="2">
        <v>39969</v>
      </c>
      <c r="BD554" s="1" t="s">
        <v>122</v>
      </c>
      <c r="BE554" s="1" t="s">
        <v>1236</v>
      </c>
      <c r="BF554" s="1" t="s">
        <v>124</v>
      </c>
      <c r="BI554" s="1" t="s">
        <v>143</v>
      </c>
      <c r="BJ554" s="1" t="s">
        <v>126</v>
      </c>
      <c r="BK554" s="1" t="s">
        <v>1237</v>
      </c>
      <c r="BL554" s="1">
        <v>300</v>
      </c>
      <c r="BM554" s="1">
        <v>300</v>
      </c>
      <c r="BN554" s="1" t="s">
        <v>97</v>
      </c>
      <c r="BO554" s="1" t="s">
        <v>98</v>
      </c>
      <c r="BP554" s="1" t="s">
        <v>84</v>
      </c>
      <c r="BQ554" s="2">
        <v>39630</v>
      </c>
      <c r="BR554" s="1">
        <v>0</v>
      </c>
      <c r="BS554" s="1">
        <v>0</v>
      </c>
      <c r="BT554" s="1">
        <v>0</v>
      </c>
      <c r="BU554" s="1">
        <v>0</v>
      </c>
    </row>
    <row r="555" spans="4:73" hidden="1" x14ac:dyDescent="0.25">
      <c r="D555" s="4"/>
      <c r="E555" s="5">
        <f t="shared" si="81"/>
        <v>0</v>
      </c>
      <c r="F555" s="5">
        <f t="shared" si="82"/>
        <v>0</v>
      </c>
      <c r="G555" s="5" t="str">
        <f t="shared" si="83"/>
        <v>Withdrawn</v>
      </c>
      <c r="H555" s="6" t="str">
        <f t="shared" si="84"/>
        <v>Not Started</v>
      </c>
      <c r="I555" s="1" t="s">
        <v>1239</v>
      </c>
      <c r="O555" s="1" t="str">
        <f t="shared" si="85"/>
        <v>NRIS</v>
      </c>
      <c r="Q555" s="1">
        <f t="shared" si="86"/>
        <v>100</v>
      </c>
      <c r="S555" s="1" t="str">
        <f t="shared" si="87"/>
        <v>Wind</v>
      </c>
      <c r="T555" s="1" t="str">
        <f t="shared" si="88"/>
        <v>Goodhue County</v>
      </c>
      <c r="U555" s="1" t="str">
        <f t="shared" si="89"/>
        <v>MN</v>
      </c>
      <c r="AA555" s="1"/>
      <c r="AB555" s="1"/>
      <c r="AI555" s="5"/>
      <c r="AJ555" s="5"/>
      <c r="AK555" s="5"/>
      <c r="AL555" s="5"/>
      <c r="AM555" s="5"/>
      <c r="AN555" s="5"/>
      <c r="AO555" s="5"/>
      <c r="AP555" s="5"/>
      <c r="AQ555" s="5"/>
      <c r="AR555" s="5"/>
      <c r="AY555" s="1" t="s">
        <v>73</v>
      </c>
      <c r="AZ555" s="2">
        <v>39819</v>
      </c>
      <c r="BA555" s="2">
        <v>39987</v>
      </c>
      <c r="BB555" s="2">
        <v>39987</v>
      </c>
      <c r="BD555" s="1" t="s">
        <v>91</v>
      </c>
      <c r="BE555" s="1" t="s">
        <v>222</v>
      </c>
      <c r="BF555" s="1" t="s">
        <v>93</v>
      </c>
      <c r="BI555" s="1" t="s">
        <v>536</v>
      </c>
      <c r="BJ555" s="1" t="s">
        <v>126</v>
      </c>
      <c r="BK555" s="1" t="s">
        <v>1240</v>
      </c>
      <c r="BL555" s="1">
        <v>100</v>
      </c>
      <c r="BM555" s="1">
        <v>100</v>
      </c>
      <c r="BN555" s="1" t="s">
        <v>97</v>
      </c>
      <c r="BO555" s="1" t="s">
        <v>98</v>
      </c>
      <c r="BP555" s="1" t="s">
        <v>84</v>
      </c>
      <c r="BQ555" s="2">
        <v>41274</v>
      </c>
      <c r="BR555" s="1">
        <v>0</v>
      </c>
      <c r="BS555" s="1">
        <v>0</v>
      </c>
      <c r="BT555" s="1">
        <v>0</v>
      </c>
      <c r="BU555" s="1">
        <v>0</v>
      </c>
    </row>
    <row r="556" spans="4:73" hidden="1" x14ac:dyDescent="0.25">
      <c r="D556" s="4"/>
      <c r="E556" s="5">
        <f t="shared" si="81"/>
        <v>0</v>
      </c>
      <c r="F556" s="5">
        <f t="shared" si="82"/>
        <v>0</v>
      </c>
      <c r="G556" s="5" t="str">
        <f t="shared" si="83"/>
        <v>Withdrawn</v>
      </c>
      <c r="H556" s="6" t="str">
        <f t="shared" si="84"/>
        <v>Not Started</v>
      </c>
      <c r="I556" s="1" t="s">
        <v>1241</v>
      </c>
      <c r="O556" s="1" t="str">
        <f t="shared" si="85"/>
        <v>NRIS</v>
      </c>
      <c r="Q556" s="1">
        <f t="shared" si="86"/>
        <v>200</v>
      </c>
      <c r="S556" s="1" t="str">
        <f t="shared" si="87"/>
        <v>Wind</v>
      </c>
      <c r="T556" s="1" t="str">
        <f t="shared" si="88"/>
        <v>Steele County</v>
      </c>
      <c r="U556" s="1" t="str">
        <f t="shared" si="89"/>
        <v>MN</v>
      </c>
      <c r="AA556" s="1"/>
      <c r="AB556" s="1"/>
      <c r="AI556" s="5"/>
      <c r="AJ556" s="5"/>
      <c r="AK556" s="5"/>
      <c r="AL556" s="5"/>
      <c r="AM556" s="5"/>
      <c r="AN556" s="5"/>
      <c r="AO556" s="5"/>
      <c r="AP556" s="5"/>
      <c r="AQ556" s="5"/>
      <c r="AR556" s="5"/>
      <c r="AY556" s="1" t="s">
        <v>73</v>
      </c>
      <c r="AZ556" s="2">
        <v>39819</v>
      </c>
      <c r="BA556" s="2">
        <v>39987</v>
      </c>
      <c r="BB556" s="2">
        <v>39987</v>
      </c>
      <c r="BD556" s="1" t="s">
        <v>1242</v>
      </c>
      <c r="BE556" s="1" t="s">
        <v>801</v>
      </c>
      <c r="BF556" s="1" t="s">
        <v>93</v>
      </c>
      <c r="BI556" s="1" t="s">
        <v>536</v>
      </c>
      <c r="BJ556" s="1" t="s">
        <v>126</v>
      </c>
      <c r="BK556" s="1" t="s">
        <v>1243</v>
      </c>
      <c r="BL556" s="1">
        <v>200</v>
      </c>
      <c r="BM556" s="1">
        <v>200</v>
      </c>
      <c r="BN556" s="1" t="s">
        <v>97</v>
      </c>
      <c r="BO556" s="1" t="s">
        <v>98</v>
      </c>
      <c r="BP556" s="1" t="s">
        <v>84</v>
      </c>
      <c r="BQ556" s="2">
        <v>41274</v>
      </c>
      <c r="BR556" s="1">
        <v>0</v>
      </c>
      <c r="BS556" s="1">
        <v>0</v>
      </c>
      <c r="BT556" s="1">
        <v>0</v>
      </c>
      <c r="BU556" s="1">
        <v>0</v>
      </c>
    </row>
    <row r="557" spans="4:73" hidden="1" x14ac:dyDescent="0.25">
      <c r="D557" s="4"/>
      <c r="E557" s="5">
        <f t="shared" si="81"/>
        <v>0</v>
      </c>
      <c r="F557" s="5">
        <f t="shared" si="82"/>
        <v>0</v>
      </c>
      <c r="G557" s="5" t="str">
        <f t="shared" si="83"/>
        <v>Withdrawn</v>
      </c>
      <c r="H557" s="6" t="str">
        <f t="shared" si="84"/>
        <v>Not Started</v>
      </c>
      <c r="I557" s="1" t="s">
        <v>1244</v>
      </c>
      <c r="O557" s="1" t="str">
        <f t="shared" si="85"/>
        <v>NRIS</v>
      </c>
      <c r="Q557" s="1">
        <f t="shared" si="86"/>
        <v>200</v>
      </c>
      <c r="S557" s="1" t="str">
        <f t="shared" si="87"/>
        <v>Wind</v>
      </c>
      <c r="T557" s="1" t="str">
        <f t="shared" si="88"/>
        <v>Stearns County</v>
      </c>
      <c r="U557" s="1" t="str">
        <f t="shared" si="89"/>
        <v>MN</v>
      </c>
      <c r="AA557" s="1"/>
      <c r="AB557" s="1"/>
      <c r="AI557" s="5"/>
      <c r="AJ557" s="5"/>
      <c r="AK557" s="5"/>
      <c r="AL557" s="5"/>
      <c r="AM557" s="5"/>
      <c r="AN557" s="5"/>
      <c r="AO557" s="5"/>
      <c r="AP557" s="5"/>
      <c r="AQ557" s="5"/>
      <c r="AR557" s="5"/>
      <c r="AY557" s="1" t="s">
        <v>73</v>
      </c>
      <c r="AZ557" s="2">
        <v>39819</v>
      </c>
      <c r="BA557" s="2">
        <v>39987</v>
      </c>
      <c r="BB557" s="2">
        <v>39987</v>
      </c>
      <c r="BD557" s="1" t="s">
        <v>91</v>
      </c>
      <c r="BE557" s="1" t="s">
        <v>1245</v>
      </c>
      <c r="BF557" s="1" t="s">
        <v>93</v>
      </c>
      <c r="BI557" s="1" t="s">
        <v>536</v>
      </c>
      <c r="BJ557" s="1" t="s">
        <v>126</v>
      </c>
      <c r="BK557" s="1" t="s">
        <v>1246</v>
      </c>
      <c r="BL557" s="1">
        <v>200</v>
      </c>
      <c r="BM557" s="1">
        <v>200</v>
      </c>
      <c r="BN557" s="1" t="s">
        <v>97</v>
      </c>
      <c r="BO557" s="1" t="s">
        <v>98</v>
      </c>
      <c r="BP557" s="1" t="s">
        <v>84</v>
      </c>
      <c r="BQ557" s="2">
        <v>41274</v>
      </c>
      <c r="BR557" s="1">
        <v>0</v>
      </c>
      <c r="BS557" s="1">
        <v>0</v>
      </c>
      <c r="BT557" s="1">
        <v>0</v>
      </c>
      <c r="BU557" s="1">
        <v>0</v>
      </c>
    </row>
    <row r="558" spans="4:73" hidden="1" x14ac:dyDescent="0.25">
      <c r="D558" s="4"/>
      <c r="E558" s="5">
        <f t="shared" si="81"/>
        <v>0</v>
      </c>
      <c r="F558" s="5">
        <f t="shared" si="82"/>
        <v>0</v>
      </c>
      <c r="G558" s="5" t="str">
        <f t="shared" si="83"/>
        <v>Withdrawn</v>
      </c>
      <c r="H558" s="6" t="str">
        <f t="shared" si="84"/>
        <v>Not Started</v>
      </c>
      <c r="I558" s="1" t="s">
        <v>1247</v>
      </c>
      <c r="O558" s="1" t="str">
        <f t="shared" si="85"/>
        <v>NRIS</v>
      </c>
      <c r="Q558" s="1">
        <f t="shared" si="86"/>
        <v>100</v>
      </c>
      <c r="S558" s="1" t="str">
        <f t="shared" si="87"/>
        <v>Wind</v>
      </c>
      <c r="T558" s="1" t="str">
        <f t="shared" si="88"/>
        <v>Bowman County</v>
      </c>
      <c r="U558" s="1" t="str">
        <f t="shared" si="89"/>
        <v>ND</v>
      </c>
      <c r="AA558" s="1"/>
      <c r="AB558" s="1"/>
      <c r="AI558" s="5"/>
      <c r="AJ558" s="5"/>
      <c r="AK558" s="5"/>
      <c r="AL558" s="5"/>
      <c r="AM558" s="5"/>
      <c r="AN558" s="5"/>
      <c r="AO558" s="5"/>
      <c r="AP558" s="5"/>
      <c r="AQ558" s="5"/>
      <c r="AR558" s="5"/>
      <c r="AY558" s="1" t="s">
        <v>73</v>
      </c>
      <c r="AZ558" s="2">
        <v>39819</v>
      </c>
      <c r="BA558" s="2">
        <v>39987</v>
      </c>
      <c r="BB558" s="2">
        <v>39987</v>
      </c>
      <c r="BD558" s="1" t="s">
        <v>192</v>
      </c>
      <c r="BE558" s="1" t="s">
        <v>627</v>
      </c>
      <c r="BF558" s="1" t="s">
        <v>194</v>
      </c>
      <c r="BI558" s="1" t="s">
        <v>536</v>
      </c>
      <c r="BJ558" s="1" t="s">
        <v>126</v>
      </c>
      <c r="BK558" s="1" t="s">
        <v>1248</v>
      </c>
      <c r="BL558" s="1">
        <v>100</v>
      </c>
      <c r="BM558" s="1">
        <v>100</v>
      </c>
      <c r="BN558" s="1" t="s">
        <v>97</v>
      </c>
      <c r="BO558" s="1" t="s">
        <v>98</v>
      </c>
      <c r="BP558" s="1" t="s">
        <v>84</v>
      </c>
      <c r="BQ558" s="2">
        <v>41274</v>
      </c>
      <c r="BR558" s="1">
        <v>0</v>
      </c>
      <c r="BS558" s="1">
        <v>0</v>
      </c>
      <c r="BT558" s="1">
        <v>0</v>
      </c>
      <c r="BU558" s="1">
        <v>0</v>
      </c>
    </row>
    <row r="559" spans="4:73" hidden="1" x14ac:dyDescent="0.25">
      <c r="D559" s="4"/>
      <c r="E559" s="5">
        <f t="shared" si="81"/>
        <v>0</v>
      </c>
      <c r="F559" s="5">
        <f t="shared" si="82"/>
        <v>0</v>
      </c>
      <c r="G559" s="5" t="str">
        <f t="shared" si="83"/>
        <v>Done</v>
      </c>
      <c r="H559" s="6" t="str">
        <f t="shared" si="84"/>
        <v>In Service</v>
      </c>
      <c r="I559" s="1" t="s">
        <v>1249</v>
      </c>
      <c r="O559" s="1" t="str">
        <f t="shared" si="85"/>
        <v>ERIS</v>
      </c>
      <c r="Q559" s="1">
        <f t="shared" si="86"/>
        <v>18</v>
      </c>
      <c r="S559" s="1" t="str">
        <f t="shared" si="87"/>
        <v>Diesel</v>
      </c>
      <c r="T559" s="1" t="str">
        <f t="shared" si="88"/>
        <v>Cook County</v>
      </c>
      <c r="U559" s="1" t="str">
        <f t="shared" si="89"/>
        <v>MN</v>
      </c>
      <c r="AA559" s="1"/>
      <c r="AB559" s="1"/>
      <c r="AI559" s="5"/>
      <c r="AJ559" s="5"/>
      <c r="AK559" s="5"/>
      <c r="AL559" s="5"/>
      <c r="AM559" s="5"/>
      <c r="AN559" s="5"/>
      <c r="AO559" s="5"/>
      <c r="AP559" s="5"/>
      <c r="AQ559" s="5"/>
      <c r="AR559" s="5"/>
      <c r="AY559" s="1" t="s">
        <v>58</v>
      </c>
      <c r="AZ559" s="2">
        <v>38861</v>
      </c>
      <c r="BB559" s="2">
        <v>39722</v>
      </c>
      <c r="BD559" s="1" t="s">
        <v>153</v>
      </c>
      <c r="BE559" s="1" t="s">
        <v>1250</v>
      </c>
      <c r="BF559" s="1" t="s">
        <v>93</v>
      </c>
      <c r="BI559" s="1" t="s">
        <v>143</v>
      </c>
      <c r="BJ559" s="1" t="s">
        <v>62</v>
      </c>
      <c r="BK559" s="1" t="s">
        <v>1251</v>
      </c>
      <c r="BL559" s="1">
        <v>18</v>
      </c>
      <c r="BM559" s="1">
        <v>18</v>
      </c>
      <c r="BN559" s="1" t="s">
        <v>207</v>
      </c>
      <c r="BO559" s="1" t="s">
        <v>208</v>
      </c>
      <c r="BP559" s="1" t="s">
        <v>65</v>
      </c>
      <c r="BQ559" s="2">
        <v>39722</v>
      </c>
      <c r="BR559" s="1">
        <v>0</v>
      </c>
      <c r="BS559" s="1">
        <v>0</v>
      </c>
      <c r="BT559" s="1">
        <v>0</v>
      </c>
      <c r="BU559" s="1">
        <v>0</v>
      </c>
    </row>
    <row r="560" spans="4:73" hidden="1" x14ac:dyDescent="0.25">
      <c r="D560" s="4"/>
      <c r="E560" s="5">
        <f t="shared" si="81"/>
        <v>0</v>
      </c>
      <c r="F560" s="5">
        <f t="shared" si="82"/>
        <v>0</v>
      </c>
      <c r="G560" s="5" t="str">
        <f t="shared" si="83"/>
        <v>Withdrawn</v>
      </c>
      <c r="H560" s="6" t="str">
        <f t="shared" si="84"/>
        <v>Not Started</v>
      </c>
      <c r="I560" s="1" t="s">
        <v>1252</v>
      </c>
      <c r="O560" s="1" t="str">
        <f t="shared" si="85"/>
        <v>NRIS</v>
      </c>
      <c r="Q560" s="1">
        <f t="shared" si="86"/>
        <v>100</v>
      </c>
      <c r="S560" s="1" t="str">
        <f t="shared" si="87"/>
        <v>Wind</v>
      </c>
      <c r="T560" s="1" t="str">
        <f t="shared" si="88"/>
        <v>Douglas County</v>
      </c>
      <c r="U560" s="1" t="str">
        <f t="shared" si="89"/>
        <v>MN</v>
      </c>
      <c r="AA560" s="1"/>
      <c r="AB560" s="1"/>
      <c r="AI560" s="5"/>
      <c r="AJ560" s="5"/>
      <c r="AK560" s="5"/>
      <c r="AL560" s="5"/>
      <c r="AM560" s="5"/>
      <c r="AN560" s="5"/>
      <c r="AO560" s="5"/>
      <c r="AP560" s="5"/>
      <c r="AQ560" s="5"/>
      <c r="AR560" s="5"/>
      <c r="AY560" s="1" t="s">
        <v>73</v>
      </c>
      <c r="AZ560" s="2">
        <v>39819</v>
      </c>
      <c r="BA560" s="2">
        <v>39987</v>
      </c>
      <c r="BB560" s="2">
        <v>39987</v>
      </c>
      <c r="BD560" s="1" t="s">
        <v>203</v>
      </c>
      <c r="BE560" s="1" t="s">
        <v>316</v>
      </c>
      <c r="BF560" s="1" t="s">
        <v>93</v>
      </c>
      <c r="BI560" s="1" t="s">
        <v>536</v>
      </c>
      <c r="BJ560" s="1" t="s">
        <v>126</v>
      </c>
      <c r="BK560" s="1" t="s">
        <v>1253</v>
      </c>
      <c r="BL560" s="1">
        <v>100</v>
      </c>
      <c r="BM560" s="1">
        <v>100</v>
      </c>
      <c r="BN560" s="1" t="s">
        <v>97</v>
      </c>
      <c r="BO560" s="1" t="s">
        <v>98</v>
      </c>
      <c r="BP560" s="1" t="s">
        <v>84</v>
      </c>
      <c r="BQ560" s="2">
        <v>41274</v>
      </c>
      <c r="BR560" s="1">
        <v>0</v>
      </c>
      <c r="BS560" s="1">
        <v>0</v>
      </c>
      <c r="BT560" s="1">
        <v>0</v>
      </c>
      <c r="BU560" s="1">
        <v>0</v>
      </c>
    </row>
    <row r="561" spans="4:73" hidden="1" x14ac:dyDescent="0.25">
      <c r="D561" s="4"/>
      <c r="E561" s="5" t="str">
        <f t="shared" si="81"/>
        <v>Pre-Transition SIS</v>
      </c>
      <c r="F561" s="5" t="str">
        <f t="shared" si="82"/>
        <v>CS5</v>
      </c>
      <c r="G561" s="5" t="str">
        <f t="shared" si="83"/>
        <v>Withdrawn</v>
      </c>
      <c r="H561" s="6" t="str">
        <f t="shared" si="84"/>
        <v>Not Started</v>
      </c>
      <c r="I561" s="1" t="s">
        <v>1254</v>
      </c>
      <c r="O561" s="1" t="str">
        <f t="shared" si="85"/>
        <v>NRIS</v>
      </c>
      <c r="Q561" s="1">
        <f t="shared" si="86"/>
        <v>20</v>
      </c>
      <c r="S561" s="1" t="str">
        <f t="shared" si="87"/>
        <v>Wind</v>
      </c>
      <c r="T561" s="1" t="str">
        <f t="shared" si="88"/>
        <v>Marshall County</v>
      </c>
      <c r="U561" s="1" t="str">
        <f t="shared" si="89"/>
        <v>SD</v>
      </c>
      <c r="AA561" s="1"/>
      <c r="AB561" s="1"/>
      <c r="AI561" s="5"/>
      <c r="AJ561" s="5"/>
      <c r="AK561" s="5"/>
      <c r="AL561" s="5"/>
      <c r="AM561" s="5"/>
      <c r="AN561" s="5"/>
      <c r="AO561" s="5"/>
      <c r="AP561" s="5"/>
      <c r="AQ561" s="5"/>
      <c r="AR561" s="5"/>
      <c r="AY561" s="1" t="s">
        <v>73</v>
      </c>
      <c r="AZ561" s="2">
        <v>38194</v>
      </c>
      <c r="BA561" s="2">
        <v>40001</v>
      </c>
      <c r="BB561" s="2">
        <v>40001</v>
      </c>
      <c r="BD561" s="1" t="s">
        <v>203</v>
      </c>
      <c r="BE561" s="1" t="s">
        <v>107</v>
      </c>
      <c r="BF561" s="1" t="s">
        <v>205</v>
      </c>
      <c r="BG561" s="1" t="s">
        <v>1058</v>
      </c>
      <c r="BH561" s="1" t="s">
        <v>888</v>
      </c>
      <c r="BI561" s="1" t="s">
        <v>143</v>
      </c>
      <c r="BJ561" s="1" t="s">
        <v>126</v>
      </c>
      <c r="BK561" s="1" t="s">
        <v>1255</v>
      </c>
      <c r="BL561" s="1">
        <v>20</v>
      </c>
      <c r="BM561" s="1">
        <v>20</v>
      </c>
      <c r="BN561" s="1" t="s">
        <v>97</v>
      </c>
      <c r="BO561" s="1" t="s">
        <v>98</v>
      </c>
      <c r="BP561" s="1" t="s">
        <v>84</v>
      </c>
      <c r="BQ561" s="2">
        <v>39203</v>
      </c>
      <c r="BR561" s="1">
        <v>0</v>
      </c>
      <c r="BS561" s="1">
        <v>0</v>
      </c>
      <c r="BT561" s="1">
        <v>0</v>
      </c>
      <c r="BU561" s="1">
        <v>0</v>
      </c>
    </row>
    <row r="562" spans="4:73" hidden="1" x14ac:dyDescent="0.25">
      <c r="D562" s="4"/>
      <c r="E562" s="5">
        <f t="shared" si="81"/>
        <v>0</v>
      </c>
      <c r="F562" s="5">
        <f t="shared" si="82"/>
        <v>0</v>
      </c>
      <c r="G562" s="5" t="str">
        <f t="shared" si="83"/>
        <v>Withdrawn</v>
      </c>
      <c r="H562" s="6" t="str">
        <f t="shared" si="84"/>
        <v>Not Started</v>
      </c>
      <c r="I562" s="1" t="s">
        <v>1256</v>
      </c>
      <c r="O562" s="1" t="str">
        <f t="shared" si="85"/>
        <v>NRIS</v>
      </c>
      <c r="Q562" s="1">
        <f t="shared" si="86"/>
        <v>200</v>
      </c>
      <c r="S562" s="1" t="str">
        <f t="shared" si="87"/>
        <v>Wind</v>
      </c>
      <c r="T562" s="1" t="str">
        <f t="shared" si="88"/>
        <v>Delta County</v>
      </c>
      <c r="U562" s="1" t="str">
        <f t="shared" si="89"/>
        <v>MI</v>
      </c>
      <c r="AA562" s="1"/>
      <c r="AB562" s="1"/>
      <c r="AI562" s="5"/>
      <c r="AJ562" s="5"/>
      <c r="AK562" s="5"/>
      <c r="AL562" s="5"/>
      <c r="AM562" s="5"/>
      <c r="AN562" s="5"/>
      <c r="AO562" s="5"/>
      <c r="AP562" s="5"/>
      <c r="AQ562" s="5"/>
      <c r="AR562" s="5"/>
      <c r="AY562" s="1" t="s">
        <v>73</v>
      </c>
      <c r="AZ562" s="2">
        <v>39436</v>
      </c>
      <c r="BA562" s="2">
        <v>40001</v>
      </c>
      <c r="BB562" s="2">
        <v>40001</v>
      </c>
      <c r="BD562" s="1" t="s">
        <v>176</v>
      </c>
      <c r="BE562" s="1" t="s">
        <v>808</v>
      </c>
      <c r="BF562" s="1" t="s">
        <v>130</v>
      </c>
      <c r="BI562" s="1" t="s">
        <v>536</v>
      </c>
      <c r="BJ562" s="1" t="s">
        <v>126</v>
      </c>
      <c r="BK562" s="1" t="s">
        <v>1257</v>
      </c>
      <c r="BL562" s="1">
        <v>200</v>
      </c>
      <c r="BM562" s="1">
        <v>200</v>
      </c>
      <c r="BN562" s="1" t="s">
        <v>97</v>
      </c>
      <c r="BO562" s="1" t="s">
        <v>98</v>
      </c>
      <c r="BP562" s="1" t="s">
        <v>84</v>
      </c>
      <c r="BQ562" s="2">
        <v>40452</v>
      </c>
      <c r="BR562" s="1">
        <v>0</v>
      </c>
      <c r="BS562" s="1">
        <v>0</v>
      </c>
      <c r="BT562" s="1">
        <v>0</v>
      </c>
      <c r="BU562" s="1">
        <v>0</v>
      </c>
    </row>
    <row r="563" spans="4:73" hidden="1" x14ac:dyDescent="0.25">
      <c r="D563" s="4"/>
      <c r="E563" s="5" t="str">
        <f t="shared" si="81"/>
        <v>G645</v>
      </c>
      <c r="F563" s="5" t="str">
        <f t="shared" si="82"/>
        <v>G645</v>
      </c>
      <c r="G563" s="5" t="str">
        <f t="shared" si="83"/>
        <v>Done</v>
      </c>
      <c r="H563" s="6" t="str">
        <f t="shared" si="84"/>
        <v>In Service</v>
      </c>
      <c r="I563" s="1" t="s">
        <v>1258</v>
      </c>
      <c r="O563" s="1" t="str">
        <f t="shared" si="85"/>
        <v>NRIS</v>
      </c>
      <c r="Q563" s="1">
        <f t="shared" si="86"/>
        <v>50</v>
      </c>
      <c r="S563" s="1" t="str">
        <f t="shared" si="87"/>
        <v>Coal</v>
      </c>
      <c r="T563" s="1" t="str">
        <f t="shared" si="88"/>
        <v>Stutsman County</v>
      </c>
      <c r="U563" s="1" t="str">
        <f t="shared" si="89"/>
        <v>ND</v>
      </c>
      <c r="AA563" s="1"/>
      <c r="AB563" s="1"/>
      <c r="AI563" s="5"/>
      <c r="AJ563" s="5"/>
      <c r="AK563" s="5"/>
      <c r="AL563" s="5"/>
      <c r="AM563" s="5"/>
      <c r="AN563" s="5"/>
      <c r="AO563" s="5"/>
      <c r="AP563" s="5"/>
      <c r="AQ563" s="5"/>
      <c r="AR563" s="5"/>
      <c r="AY563" s="1" t="s">
        <v>58</v>
      </c>
      <c r="AZ563" s="2">
        <v>38863</v>
      </c>
      <c r="BB563" s="2">
        <v>39603</v>
      </c>
      <c r="BC563" s="2">
        <v>40179</v>
      </c>
      <c r="BD563" s="1" t="s">
        <v>203</v>
      </c>
      <c r="BE563" s="1" t="s">
        <v>291</v>
      </c>
      <c r="BF563" s="1" t="s">
        <v>194</v>
      </c>
      <c r="BG563" s="1" t="s">
        <v>1258</v>
      </c>
      <c r="BH563" s="1" t="s">
        <v>1258</v>
      </c>
      <c r="BI563" s="1" t="s">
        <v>77</v>
      </c>
      <c r="BJ563" s="1" t="s">
        <v>126</v>
      </c>
      <c r="BK563" s="1" t="s">
        <v>1259</v>
      </c>
      <c r="BL563" s="1">
        <v>50</v>
      </c>
      <c r="BM563" s="1">
        <v>50</v>
      </c>
      <c r="BN563" s="1" t="s">
        <v>83</v>
      </c>
      <c r="BO563" s="1" t="s">
        <v>1260</v>
      </c>
      <c r="BP563" s="1" t="s">
        <v>65</v>
      </c>
      <c r="BQ563" s="2">
        <v>39722</v>
      </c>
      <c r="BR563" s="1">
        <v>0</v>
      </c>
      <c r="BS563" s="1">
        <v>0</v>
      </c>
      <c r="BT563" s="1">
        <v>0</v>
      </c>
      <c r="BU563" s="1">
        <v>0</v>
      </c>
    </row>
    <row r="564" spans="4:73" hidden="1" x14ac:dyDescent="0.25">
      <c r="D564" s="4"/>
      <c r="E564" s="5">
        <f t="shared" si="81"/>
        <v>0</v>
      </c>
      <c r="F564" s="5">
        <f t="shared" si="82"/>
        <v>0</v>
      </c>
      <c r="G564" s="5" t="str">
        <f t="shared" si="83"/>
        <v>Done</v>
      </c>
      <c r="H564" s="6" t="str">
        <f t="shared" si="84"/>
        <v>In Service</v>
      </c>
      <c r="I564" s="1" t="s">
        <v>1261</v>
      </c>
      <c r="O564" s="1" t="str">
        <f t="shared" si="85"/>
        <v>NRIS</v>
      </c>
      <c r="Q564" s="1">
        <f t="shared" si="86"/>
        <v>30</v>
      </c>
      <c r="S564" s="1" t="str">
        <f t="shared" si="87"/>
        <v>Coal</v>
      </c>
      <c r="T564" s="1" t="str">
        <f t="shared" si="88"/>
        <v>Pike County</v>
      </c>
      <c r="U564" s="1" t="str">
        <f t="shared" si="89"/>
        <v>IN</v>
      </c>
      <c r="AA564" s="1"/>
      <c r="AB564" s="1"/>
      <c r="AI564" s="5"/>
      <c r="AJ564" s="5"/>
      <c r="AK564" s="5"/>
      <c r="AL564" s="5"/>
      <c r="AM564" s="5"/>
      <c r="AN564" s="5"/>
      <c r="AO564" s="5"/>
      <c r="AP564" s="5"/>
      <c r="AQ564" s="5"/>
      <c r="AR564" s="5"/>
      <c r="AY564" s="1" t="s">
        <v>58</v>
      </c>
      <c r="AZ564" s="2">
        <v>38868</v>
      </c>
      <c r="BB564" s="2">
        <v>39041</v>
      </c>
      <c r="BD564" s="1" t="s">
        <v>132</v>
      </c>
      <c r="BE564" s="1" t="s">
        <v>248</v>
      </c>
      <c r="BF564" s="1" t="s">
        <v>103</v>
      </c>
      <c r="BI564" s="1" t="s">
        <v>536</v>
      </c>
      <c r="BJ564" s="1" t="s">
        <v>126</v>
      </c>
      <c r="BK564" s="1" t="s">
        <v>1262</v>
      </c>
      <c r="BL564" s="1">
        <v>30</v>
      </c>
      <c r="BM564" s="1">
        <v>30</v>
      </c>
      <c r="BN564" s="1" t="s">
        <v>83</v>
      </c>
      <c r="BO564" s="1" t="s">
        <v>94</v>
      </c>
      <c r="BP564" s="1" t="s">
        <v>65</v>
      </c>
      <c r="BQ564" s="2">
        <v>39508</v>
      </c>
      <c r="BR564" s="1">
        <v>0</v>
      </c>
      <c r="BS564" s="1">
        <v>0</v>
      </c>
      <c r="BT564" s="1">
        <v>0</v>
      </c>
      <c r="BU564" s="1">
        <v>0</v>
      </c>
    </row>
    <row r="565" spans="4:73" hidden="1" x14ac:dyDescent="0.25">
      <c r="D565" s="4"/>
      <c r="E565" s="5">
        <f t="shared" si="81"/>
        <v>0</v>
      </c>
      <c r="F565" s="5">
        <f t="shared" si="82"/>
        <v>0</v>
      </c>
      <c r="G565" s="5" t="str">
        <f t="shared" si="83"/>
        <v>Withdrawn</v>
      </c>
      <c r="H565" s="6" t="str">
        <f t="shared" si="84"/>
        <v>Not Started</v>
      </c>
      <c r="I565" s="1" t="s">
        <v>1263</v>
      </c>
      <c r="O565" s="1" t="str">
        <f t="shared" si="85"/>
        <v>NRIS</v>
      </c>
      <c r="Q565" s="1">
        <f t="shared" si="86"/>
        <v>120</v>
      </c>
      <c r="S565" s="1" t="str">
        <f t="shared" si="87"/>
        <v>Wind</v>
      </c>
      <c r="T565" s="1" t="str">
        <f t="shared" si="88"/>
        <v>Gratiot County</v>
      </c>
      <c r="U565" s="1" t="str">
        <f t="shared" si="89"/>
        <v>MI</v>
      </c>
      <c r="AA565" s="1"/>
      <c r="AB565" s="1"/>
      <c r="AI565" s="5"/>
      <c r="AJ565" s="5"/>
      <c r="AK565" s="5"/>
      <c r="AL565" s="5"/>
      <c r="AM565" s="5"/>
      <c r="AN565" s="5"/>
      <c r="AO565" s="5"/>
      <c r="AP565" s="5"/>
      <c r="AQ565" s="5"/>
      <c r="AR565" s="5"/>
      <c r="AY565" s="1" t="s">
        <v>73</v>
      </c>
      <c r="AZ565" s="2">
        <v>39948</v>
      </c>
      <c r="BA565" s="2">
        <v>40003</v>
      </c>
      <c r="BB565" s="2">
        <v>40003</v>
      </c>
      <c r="BD565" s="1" t="s">
        <v>139</v>
      </c>
      <c r="BE565" s="1" t="s">
        <v>1264</v>
      </c>
      <c r="BF565" s="1" t="s">
        <v>130</v>
      </c>
      <c r="BI565" s="1" t="s">
        <v>536</v>
      </c>
      <c r="BJ565" s="1" t="s">
        <v>126</v>
      </c>
      <c r="BK565" s="1" t="s">
        <v>1265</v>
      </c>
      <c r="BL565" s="1">
        <v>120</v>
      </c>
      <c r="BM565" s="1">
        <v>120</v>
      </c>
      <c r="BN565" s="1" t="s">
        <v>97</v>
      </c>
      <c r="BO565" s="1" t="s">
        <v>98</v>
      </c>
      <c r="BP565" s="1" t="s">
        <v>84</v>
      </c>
      <c r="BQ565" s="2">
        <v>40452</v>
      </c>
      <c r="BR565" s="1">
        <v>0</v>
      </c>
      <c r="BS565" s="1">
        <v>0</v>
      </c>
      <c r="BT565" s="1">
        <v>0</v>
      </c>
      <c r="BU565" s="1">
        <v>0</v>
      </c>
    </row>
    <row r="566" spans="4:73" hidden="1" x14ac:dyDescent="0.25">
      <c r="D566" s="4"/>
      <c r="E566" s="5">
        <f t="shared" si="81"/>
        <v>0</v>
      </c>
      <c r="F566" s="5">
        <f t="shared" si="82"/>
        <v>0</v>
      </c>
      <c r="G566" s="5" t="str">
        <f t="shared" si="83"/>
        <v>Withdrawn</v>
      </c>
      <c r="H566" s="6" t="str">
        <f t="shared" si="84"/>
        <v>Not Started</v>
      </c>
      <c r="I566" s="1" t="s">
        <v>1266</v>
      </c>
      <c r="O566" s="1" t="str">
        <f t="shared" si="85"/>
        <v>NRIS</v>
      </c>
      <c r="Q566" s="1">
        <f t="shared" si="86"/>
        <v>62</v>
      </c>
      <c r="S566" s="1" t="str">
        <f t="shared" si="87"/>
        <v>Wind</v>
      </c>
      <c r="T566" s="1" t="str">
        <f t="shared" si="88"/>
        <v>Knox County</v>
      </c>
      <c r="U566" s="1" t="str">
        <f t="shared" si="89"/>
        <v>IL</v>
      </c>
      <c r="AA566" s="1"/>
      <c r="AB566" s="1"/>
      <c r="AI566" s="5"/>
      <c r="AJ566" s="5"/>
      <c r="AK566" s="5"/>
      <c r="AL566" s="5"/>
      <c r="AM566" s="5"/>
      <c r="AN566" s="5"/>
      <c r="AO566" s="5"/>
      <c r="AP566" s="5"/>
      <c r="AQ566" s="5"/>
      <c r="AR566" s="5"/>
      <c r="AY566" s="1" t="s">
        <v>73</v>
      </c>
      <c r="AZ566" s="2">
        <v>39013</v>
      </c>
      <c r="BA566" s="2">
        <v>40010</v>
      </c>
      <c r="BB566" s="2">
        <v>40010</v>
      </c>
      <c r="BD566" s="1" t="s">
        <v>122</v>
      </c>
      <c r="BE566" s="1" t="s">
        <v>869</v>
      </c>
      <c r="BF566" s="1" t="s">
        <v>124</v>
      </c>
      <c r="BI566" s="1" t="s">
        <v>143</v>
      </c>
      <c r="BJ566" s="1" t="s">
        <v>126</v>
      </c>
      <c r="BK566" s="1" t="s">
        <v>1267</v>
      </c>
      <c r="BL566" s="1">
        <v>62</v>
      </c>
      <c r="BM566" s="1">
        <v>62</v>
      </c>
      <c r="BN566" s="1" t="s">
        <v>97</v>
      </c>
      <c r="BO566" s="1" t="s">
        <v>98</v>
      </c>
      <c r="BP566" s="1" t="s">
        <v>84</v>
      </c>
      <c r="BQ566" s="2">
        <v>39356</v>
      </c>
      <c r="BR566" s="1">
        <v>0</v>
      </c>
      <c r="BS566" s="1">
        <v>0</v>
      </c>
      <c r="BT566" s="1">
        <v>0</v>
      </c>
      <c r="BU566" s="1">
        <v>0</v>
      </c>
    </row>
    <row r="567" spans="4:73" hidden="1" x14ac:dyDescent="0.25">
      <c r="D567" s="4"/>
      <c r="E567" s="5" t="str">
        <f t="shared" si="81"/>
        <v>Pre-Transition SIS</v>
      </c>
      <c r="F567" s="5">
        <f t="shared" si="82"/>
        <v>0</v>
      </c>
      <c r="G567" s="5" t="str">
        <f t="shared" si="83"/>
        <v>Withdrawn</v>
      </c>
      <c r="H567" s="6" t="str">
        <f t="shared" si="84"/>
        <v>Not Started</v>
      </c>
      <c r="I567" s="1" t="s">
        <v>1268</v>
      </c>
      <c r="O567" s="1" t="str">
        <f t="shared" si="85"/>
        <v>NRIS</v>
      </c>
      <c r="Q567" s="1">
        <f t="shared" si="86"/>
        <v>20</v>
      </c>
      <c r="S567" s="1" t="str">
        <f t="shared" si="87"/>
        <v>Wind</v>
      </c>
      <c r="T567" s="1" t="str">
        <f t="shared" si="88"/>
        <v>Lyon County</v>
      </c>
      <c r="U567" s="1" t="str">
        <f t="shared" si="89"/>
        <v>MN</v>
      </c>
      <c r="AA567" s="1"/>
      <c r="AB567" s="1"/>
      <c r="AI567" s="5"/>
      <c r="AJ567" s="5"/>
      <c r="AK567" s="5"/>
      <c r="AL567" s="5"/>
      <c r="AM567" s="5"/>
      <c r="AN567" s="5"/>
      <c r="AO567" s="5"/>
      <c r="AP567" s="5"/>
      <c r="AQ567" s="5"/>
      <c r="AR567" s="5"/>
      <c r="AY567" s="1" t="s">
        <v>73</v>
      </c>
      <c r="AZ567" s="2">
        <v>38371</v>
      </c>
      <c r="BA567" s="2">
        <v>40029</v>
      </c>
      <c r="BB567" s="2">
        <v>40029</v>
      </c>
      <c r="BD567" s="1" t="s">
        <v>91</v>
      </c>
      <c r="BE567" s="1" t="s">
        <v>409</v>
      </c>
      <c r="BF567" s="1" t="s">
        <v>93</v>
      </c>
      <c r="BG567" s="1" t="s">
        <v>1058</v>
      </c>
      <c r="BI567" s="1" t="s">
        <v>77</v>
      </c>
      <c r="BJ567" s="1" t="s">
        <v>126</v>
      </c>
      <c r="BK567" s="1" t="s">
        <v>1269</v>
      </c>
      <c r="BL567" s="1">
        <v>20</v>
      </c>
      <c r="BM567" s="1">
        <v>20</v>
      </c>
      <c r="BN567" s="1" t="s">
        <v>97</v>
      </c>
      <c r="BO567" s="1" t="s">
        <v>98</v>
      </c>
      <c r="BP567" s="1" t="s">
        <v>84</v>
      </c>
      <c r="BQ567" s="2">
        <v>38625</v>
      </c>
      <c r="BR567" s="1">
        <v>0</v>
      </c>
      <c r="BS567" s="1">
        <v>0</v>
      </c>
      <c r="BT567" s="1">
        <v>0</v>
      </c>
      <c r="BU567" s="1">
        <v>0</v>
      </c>
    </row>
    <row r="568" spans="4:73" hidden="1" x14ac:dyDescent="0.25">
      <c r="D568" s="4"/>
      <c r="E568" s="5">
        <f t="shared" si="81"/>
        <v>0</v>
      </c>
      <c r="F568" s="5">
        <f t="shared" si="82"/>
        <v>0</v>
      </c>
      <c r="G568" s="5" t="str">
        <f t="shared" si="83"/>
        <v>Withdrawn</v>
      </c>
      <c r="H568" s="6" t="str">
        <f t="shared" si="84"/>
        <v>Not Started</v>
      </c>
      <c r="I568" s="1" t="s">
        <v>1270</v>
      </c>
      <c r="O568" s="1" t="str">
        <f t="shared" si="85"/>
        <v>NRIS</v>
      </c>
      <c r="Q568" s="1">
        <f t="shared" si="86"/>
        <v>32.5</v>
      </c>
      <c r="S568" s="1" t="str">
        <f t="shared" si="87"/>
        <v>Wood</v>
      </c>
      <c r="T568" s="1" t="str">
        <f t="shared" si="88"/>
        <v>Perry County</v>
      </c>
      <c r="U568" s="1" t="str">
        <f t="shared" si="89"/>
        <v>MO</v>
      </c>
      <c r="AA568" s="1"/>
      <c r="AB568" s="1"/>
      <c r="AI568" s="5"/>
      <c r="AJ568" s="5"/>
      <c r="AK568" s="5"/>
      <c r="AL568" s="5"/>
      <c r="AM568" s="5"/>
      <c r="AN568" s="5"/>
      <c r="AO568" s="5"/>
      <c r="AP568" s="5"/>
      <c r="AQ568" s="5"/>
      <c r="AR568" s="5"/>
      <c r="AY568" s="1" t="s">
        <v>73</v>
      </c>
      <c r="AZ568" s="2">
        <v>39951</v>
      </c>
      <c r="BA568" s="2">
        <v>40029</v>
      </c>
      <c r="BB568" s="2">
        <v>40029</v>
      </c>
      <c r="BD568" s="1" t="s">
        <v>486</v>
      </c>
      <c r="BE568" s="1" t="s">
        <v>1271</v>
      </c>
      <c r="BF568" s="1" t="s">
        <v>488</v>
      </c>
      <c r="BJ568" s="1" t="s">
        <v>126</v>
      </c>
      <c r="BK568" s="1" t="s">
        <v>1272</v>
      </c>
      <c r="BL568" s="1">
        <v>32</v>
      </c>
      <c r="BM568" s="1">
        <v>32.5</v>
      </c>
      <c r="BN568" s="1" t="s">
        <v>1273</v>
      </c>
      <c r="BP568" s="1" t="s">
        <v>84</v>
      </c>
      <c r="BQ568" s="2">
        <v>41153</v>
      </c>
      <c r="BR568" s="1">
        <v>0</v>
      </c>
      <c r="BS568" s="1">
        <v>0</v>
      </c>
      <c r="BT568" s="1">
        <v>0</v>
      </c>
      <c r="BU568" s="1">
        <v>0</v>
      </c>
    </row>
    <row r="569" spans="4:73" hidden="1" x14ac:dyDescent="0.25">
      <c r="D569" s="4"/>
      <c r="E569" s="5">
        <f t="shared" si="81"/>
        <v>0</v>
      </c>
      <c r="F569" s="5">
        <f t="shared" si="82"/>
        <v>0</v>
      </c>
      <c r="G569" s="5" t="str">
        <f t="shared" si="83"/>
        <v>Withdrawn</v>
      </c>
      <c r="H569" s="6" t="str">
        <f t="shared" si="84"/>
        <v>Not Started</v>
      </c>
      <c r="I569" s="1" t="s">
        <v>1274</v>
      </c>
      <c r="O569" s="1" t="str">
        <f t="shared" si="85"/>
        <v>NRIS</v>
      </c>
      <c r="Q569" s="1">
        <f t="shared" si="86"/>
        <v>300</v>
      </c>
      <c r="S569" s="1" t="str">
        <f t="shared" si="87"/>
        <v>Wind</v>
      </c>
      <c r="T569" s="1" t="str">
        <f t="shared" si="88"/>
        <v>Rice County</v>
      </c>
      <c r="U569" s="1" t="str">
        <f t="shared" si="89"/>
        <v>MN</v>
      </c>
      <c r="AA569" s="1"/>
      <c r="AB569" s="1"/>
      <c r="AI569" s="5"/>
      <c r="AJ569" s="5"/>
      <c r="AK569" s="5"/>
      <c r="AL569" s="5"/>
      <c r="AM569" s="5"/>
      <c r="AN569" s="5"/>
      <c r="AO569" s="5"/>
      <c r="AP569" s="5"/>
      <c r="AQ569" s="5"/>
      <c r="AR569" s="5"/>
      <c r="AY569" s="1" t="s">
        <v>73</v>
      </c>
      <c r="AZ569" s="2">
        <v>39419</v>
      </c>
      <c r="BA569" s="2">
        <v>40045</v>
      </c>
      <c r="BB569" s="2">
        <v>40045</v>
      </c>
      <c r="BD569" s="1" t="s">
        <v>91</v>
      </c>
      <c r="BE569" s="1" t="s">
        <v>361</v>
      </c>
      <c r="BF569" s="1" t="s">
        <v>93</v>
      </c>
      <c r="BI569" s="1" t="s">
        <v>143</v>
      </c>
      <c r="BJ569" s="1" t="s">
        <v>126</v>
      </c>
      <c r="BK569" s="1" t="s">
        <v>1275</v>
      </c>
      <c r="BL569" s="1">
        <v>300</v>
      </c>
      <c r="BM569" s="1">
        <v>300</v>
      </c>
      <c r="BN569" s="1" t="s">
        <v>97</v>
      </c>
      <c r="BO569" s="1" t="s">
        <v>98</v>
      </c>
      <c r="BP569" s="1" t="s">
        <v>84</v>
      </c>
      <c r="BQ569" s="2">
        <v>40118</v>
      </c>
      <c r="BR569" s="1">
        <v>0</v>
      </c>
      <c r="BS569" s="1">
        <v>0</v>
      </c>
      <c r="BT569" s="1">
        <v>0</v>
      </c>
      <c r="BU569" s="1">
        <v>0</v>
      </c>
    </row>
    <row r="570" spans="4:73" hidden="1" x14ac:dyDescent="0.25">
      <c r="D570" s="4"/>
      <c r="E570" s="5" t="str">
        <f t="shared" si="81"/>
        <v>Pre-Transition SIS</v>
      </c>
      <c r="F570" s="5">
        <f t="shared" si="82"/>
        <v>0</v>
      </c>
      <c r="G570" s="5" t="str">
        <f t="shared" si="83"/>
        <v>Done</v>
      </c>
      <c r="H570" s="6" t="str">
        <f t="shared" si="84"/>
        <v>Withdrawn</v>
      </c>
      <c r="I570" s="1" t="s">
        <v>1276</v>
      </c>
      <c r="O570" s="1" t="str">
        <f t="shared" si="85"/>
        <v>NRIS</v>
      </c>
      <c r="Q570" s="1">
        <f t="shared" si="86"/>
        <v>48</v>
      </c>
      <c r="S570" s="1" t="str">
        <f t="shared" si="87"/>
        <v>Wind</v>
      </c>
      <c r="T570" s="1" t="str">
        <f t="shared" si="88"/>
        <v>Erie County</v>
      </c>
      <c r="U570" s="1" t="str">
        <f t="shared" si="89"/>
        <v>OH</v>
      </c>
      <c r="AA570" s="1"/>
      <c r="AB570" s="1"/>
      <c r="AI570" s="5"/>
      <c r="AJ570" s="5"/>
      <c r="AK570" s="5"/>
      <c r="AL570" s="5"/>
      <c r="AM570" s="5"/>
      <c r="AN570" s="5"/>
      <c r="AO570" s="5"/>
      <c r="AP570" s="5"/>
      <c r="AQ570" s="5"/>
      <c r="AR570" s="5"/>
      <c r="AY570" s="1" t="s">
        <v>58</v>
      </c>
      <c r="AZ570" s="2">
        <v>38901</v>
      </c>
      <c r="BB570" s="2">
        <v>40344</v>
      </c>
      <c r="BC570" s="2">
        <v>41229</v>
      </c>
      <c r="BD570" s="1" t="s">
        <v>619</v>
      </c>
      <c r="BE570" s="1" t="s">
        <v>1277</v>
      </c>
      <c r="BF570" s="1" t="s">
        <v>242</v>
      </c>
      <c r="BG570" s="1" t="s">
        <v>1058</v>
      </c>
      <c r="BI570" s="1" t="s">
        <v>77</v>
      </c>
      <c r="BJ570" s="1" t="s">
        <v>126</v>
      </c>
      <c r="BK570" s="1" t="s">
        <v>1278</v>
      </c>
      <c r="BL570" s="1">
        <v>48</v>
      </c>
      <c r="BM570" s="1">
        <v>48</v>
      </c>
      <c r="BN570" s="1" t="s">
        <v>97</v>
      </c>
      <c r="BO570" s="1" t="s">
        <v>98</v>
      </c>
      <c r="BP570" s="1" t="s">
        <v>73</v>
      </c>
      <c r="BQ570" s="2">
        <v>39448</v>
      </c>
      <c r="BR570" s="1">
        <v>0</v>
      </c>
      <c r="BS570" s="1">
        <v>0</v>
      </c>
      <c r="BT570" s="1">
        <v>0</v>
      </c>
      <c r="BU570" s="1">
        <v>0</v>
      </c>
    </row>
    <row r="571" spans="4:73" hidden="1" x14ac:dyDescent="0.25">
      <c r="D571" s="4"/>
      <c r="E571" s="5">
        <f t="shared" si="81"/>
        <v>0</v>
      </c>
      <c r="F571" s="5">
        <f t="shared" si="82"/>
        <v>0</v>
      </c>
      <c r="G571" s="5" t="str">
        <f t="shared" si="83"/>
        <v>Withdrawn</v>
      </c>
      <c r="H571" s="6" t="str">
        <f t="shared" si="84"/>
        <v>Not Started</v>
      </c>
      <c r="I571" s="1" t="s">
        <v>1279</v>
      </c>
      <c r="O571" s="1" t="str">
        <f t="shared" si="85"/>
        <v>ERIS</v>
      </c>
      <c r="Q571" s="1">
        <f t="shared" si="86"/>
        <v>300</v>
      </c>
      <c r="S571" s="1" t="str">
        <f t="shared" si="87"/>
        <v>Wind</v>
      </c>
      <c r="T571" s="1" t="str">
        <f t="shared" si="88"/>
        <v>Martin County</v>
      </c>
      <c r="U571" s="1" t="str">
        <f t="shared" si="89"/>
        <v>MN</v>
      </c>
      <c r="AA571" s="1"/>
      <c r="AB571" s="1"/>
      <c r="AI571" s="5"/>
      <c r="AJ571" s="5"/>
      <c r="AK571" s="5"/>
      <c r="AL571" s="5"/>
      <c r="AM571" s="5"/>
      <c r="AN571" s="5"/>
      <c r="AO571" s="5"/>
      <c r="AP571" s="5"/>
      <c r="AQ571" s="5"/>
      <c r="AR571" s="5"/>
      <c r="AY571" s="1" t="s">
        <v>73</v>
      </c>
      <c r="AZ571" s="2">
        <v>39553</v>
      </c>
      <c r="BA571" s="2">
        <v>40045</v>
      </c>
      <c r="BB571" s="2">
        <v>40045</v>
      </c>
      <c r="BD571" s="1" t="s">
        <v>91</v>
      </c>
      <c r="BE571" s="1" t="s">
        <v>382</v>
      </c>
      <c r="BF571" s="1" t="s">
        <v>93</v>
      </c>
      <c r="BI571" s="1" t="s">
        <v>143</v>
      </c>
      <c r="BJ571" s="1" t="s">
        <v>62</v>
      </c>
      <c r="BK571" s="1" t="s">
        <v>1280</v>
      </c>
      <c r="BL571" s="1">
        <v>300</v>
      </c>
      <c r="BM571" s="1">
        <v>300</v>
      </c>
      <c r="BN571" s="1" t="s">
        <v>97</v>
      </c>
      <c r="BO571" s="1" t="s">
        <v>98</v>
      </c>
      <c r="BP571" s="1" t="s">
        <v>84</v>
      </c>
      <c r="BQ571" s="2">
        <v>40452</v>
      </c>
      <c r="BR571" s="1">
        <v>0</v>
      </c>
      <c r="BS571" s="1">
        <v>0</v>
      </c>
      <c r="BT571" s="1">
        <v>0</v>
      </c>
      <c r="BU571" s="1">
        <v>0</v>
      </c>
    </row>
    <row r="572" spans="4:73" hidden="1" x14ac:dyDescent="0.25">
      <c r="D572" s="4"/>
      <c r="E572" s="5">
        <f t="shared" si="81"/>
        <v>0</v>
      </c>
      <c r="F572" s="5">
        <f t="shared" si="82"/>
        <v>0</v>
      </c>
      <c r="G572" s="5" t="str">
        <f t="shared" si="83"/>
        <v>Withdrawn</v>
      </c>
      <c r="H572" s="6" t="str">
        <f t="shared" si="84"/>
        <v>Not Started</v>
      </c>
      <c r="I572" s="1" t="s">
        <v>1281</v>
      </c>
      <c r="O572" s="1" t="str">
        <f t="shared" si="85"/>
        <v>NRIS</v>
      </c>
      <c r="Q572" s="1">
        <f t="shared" si="86"/>
        <v>1500</v>
      </c>
      <c r="S572" s="1" t="str">
        <f t="shared" si="87"/>
        <v>Wind</v>
      </c>
      <c r="T572" s="1" t="str">
        <f t="shared" si="88"/>
        <v>Dodge County</v>
      </c>
      <c r="U572" s="1" t="str">
        <f t="shared" si="89"/>
        <v>MN</v>
      </c>
      <c r="AA572" s="1"/>
      <c r="AB572" s="1"/>
      <c r="AI572" s="5"/>
      <c r="AJ572" s="5"/>
      <c r="AK572" s="5"/>
      <c r="AL572" s="5"/>
      <c r="AM572" s="5"/>
      <c r="AN572" s="5"/>
      <c r="AO572" s="5"/>
      <c r="AP572" s="5"/>
      <c r="AQ572" s="5"/>
      <c r="AR572" s="5"/>
      <c r="AY572" s="1" t="s">
        <v>73</v>
      </c>
      <c r="AZ572" s="2">
        <v>39366</v>
      </c>
      <c r="BA572" s="2">
        <v>40064</v>
      </c>
      <c r="BB572" s="2">
        <v>40064</v>
      </c>
      <c r="BD572" s="1" t="s">
        <v>91</v>
      </c>
      <c r="BE572" s="1" t="s">
        <v>297</v>
      </c>
      <c r="BF572" s="1" t="s">
        <v>93</v>
      </c>
      <c r="BI572" s="1" t="s">
        <v>143</v>
      </c>
      <c r="BJ572" s="1" t="s">
        <v>126</v>
      </c>
      <c r="BK572" s="1" t="s">
        <v>1282</v>
      </c>
      <c r="BL572" s="1">
        <v>1500</v>
      </c>
      <c r="BM572" s="1">
        <v>1500</v>
      </c>
      <c r="BN572" s="1" t="s">
        <v>97</v>
      </c>
      <c r="BO572" s="1" t="s">
        <v>98</v>
      </c>
      <c r="BP572" s="1" t="s">
        <v>84</v>
      </c>
      <c r="BQ572" s="2">
        <v>40452</v>
      </c>
      <c r="BR572" s="1">
        <v>0</v>
      </c>
      <c r="BS572" s="1">
        <v>0</v>
      </c>
      <c r="BT572" s="1">
        <v>0</v>
      </c>
      <c r="BU572" s="1">
        <v>0</v>
      </c>
    </row>
    <row r="573" spans="4:73" hidden="1" x14ac:dyDescent="0.25">
      <c r="D573" s="4"/>
      <c r="E573" s="5">
        <f t="shared" si="81"/>
        <v>0</v>
      </c>
      <c r="F573" s="5">
        <f t="shared" si="82"/>
        <v>0</v>
      </c>
      <c r="G573" s="5" t="str">
        <f t="shared" si="83"/>
        <v>Withdrawn</v>
      </c>
      <c r="H573" s="6" t="str">
        <f t="shared" si="84"/>
        <v>Not Started</v>
      </c>
      <c r="I573" s="1" t="s">
        <v>1283</v>
      </c>
      <c r="O573" s="1" t="str">
        <f t="shared" si="85"/>
        <v>NRIS</v>
      </c>
      <c r="Q573" s="1">
        <f t="shared" si="86"/>
        <v>40</v>
      </c>
      <c r="S573" s="1" t="str">
        <f t="shared" si="87"/>
        <v>Wind</v>
      </c>
      <c r="T573" s="1" t="str">
        <f t="shared" si="88"/>
        <v>Deuel County</v>
      </c>
      <c r="U573" s="1" t="str">
        <f t="shared" si="89"/>
        <v>SD</v>
      </c>
      <c r="AA573" s="1"/>
      <c r="AB573" s="1"/>
      <c r="AI573" s="5"/>
      <c r="AJ573" s="5"/>
      <c r="AK573" s="5"/>
      <c r="AL573" s="5"/>
      <c r="AM573" s="5"/>
      <c r="AN573" s="5"/>
      <c r="AO573" s="5"/>
      <c r="AP573" s="5"/>
      <c r="AQ573" s="5"/>
      <c r="AR573" s="5"/>
      <c r="AY573" s="1" t="s">
        <v>73</v>
      </c>
      <c r="AZ573" s="2">
        <v>40021</v>
      </c>
      <c r="BA573" s="2">
        <v>40087</v>
      </c>
      <c r="BB573" s="2">
        <v>40087</v>
      </c>
      <c r="BD573" s="1" t="s">
        <v>203</v>
      </c>
      <c r="BE573" s="1" t="s">
        <v>263</v>
      </c>
      <c r="BF573" s="1" t="s">
        <v>205</v>
      </c>
      <c r="BI573" s="1" t="s">
        <v>536</v>
      </c>
      <c r="BJ573" s="1" t="s">
        <v>126</v>
      </c>
      <c r="BK573" s="1" t="s">
        <v>703</v>
      </c>
      <c r="BL573" s="1">
        <v>40</v>
      </c>
      <c r="BM573" s="1">
        <v>40</v>
      </c>
      <c r="BN573" s="1" t="s">
        <v>97</v>
      </c>
      <c r="BO573" s="1" t="s">
        <v>98</v>
      </c>
      <c r="BP573" s="1" t="s">
        <v>84</v>
      </c>
      <c r="BQ573" s="2">
        <v>40878</v>
      </c>
      <c r="BR573" s="1">
        <v>0</v>
      </c>
      <c r="BS573" s="1">
        <v>0</v>
      </c>
      <c r="BT573" s="1">
        <v>0</v>
      </c>
      <c r="BU573" s="1">
        <v>0</v>
      </c>
    </row>
    <row r="574" spans="4:73" hidden="1" x14ac:dyDescent="0.25">
      <c r="D574" s="4"/>
      <c r="E574" s="5">
        <f t="shared" si="81"/>
        <v>0</v>
      </c>
      <c r="F574" s="5">
        <f t="shared" si="82"/>
        <v>0</v>
      </c>
      <c r="G574" s="5" t="str">
        <f t="shared" si="83"/>
        <v>Withdrawn</v>
      </c>
      <c r="H574" s="6" t="str">
        <f t="shared" si="84"/>
        <v>Not Started</v>
      </c>
      <c r="I574" s="1" t="s">
        <v>1284</v>
      </c>
      <c r="O574" s="1" t="str">
        <f t="shared" si="85"/>
        <v>NRIS</v>
      </c>
      <c r="Q574" s="1">
        <f t="shared" si="86"/>
        <v>16</v>
      </c>
      <c r="S574" s="1" t="str">
        <f t="shared" si="87"/>
        <v>Wind</v>
      </c>
      <c r="T574" s="1" t="str">
        <f t="shared" si="88"/>
        <v>Hancock County</v>
      </c>
      <c r="U574" s="1" t="str">
        <f t="shared" si="89"/>
        <v>IA</v>
      </c>
      <c r="AA574" s="1"/>
      <c r="AB574" s="1"/>
      <c r="AI574" s="5"/>
      <c r="AJ574" s="5"/>
      <c r="AK574" s="5"/>
      <c r="AL574" s="5"/>
      <c r="AM574" s="5"/>
      <c r="AN574" s="5"/>
      <c r="AO574" s="5"/>
      <c r="AP574" s="5"/>
      <c r="AQ574" s="5"/>
      <c r="AR574" s="5"/>
      <c r="AY574" s="1" t="s">
        <v>73</v>
      </c>
      <c r="AZ574" s="2">
        <v>39983</v>
      </c>
      <c r="BA574" s="2">
        <v>40114</v>
      </c>
      <c r="BB574" s="2">
        <v>40114</v>
      </c>
      <c r="BD574" s="1" t="s">
        <v>87</v>
      </c>
      <c r="BE574" s="1" t="s">
        <v>148</v>
      </c>
      <c r="BF574" s="1" t="s">
        <v>89</v>
      </c>
      <c r="BI574" s="1" t="s">
        <v>536</v>
      </c>
      <c r="BJ574" s="1" t="s">
        <v>126</v>
      </c>
      <c r="BK574" s="1" t="s">
        <v>1285</v>
      </c>
      <c r="BL574" s="1">
        <v>16</v>
      </c>
      <c r="BM574" s="1">
        <v>16</v>
      </c>
      <c r="BN574" s="1" t="s">
        <v>97</v>
      </c>
      <c r="BO574" s="1" t="s">
        <v>98</v>
      </c>
      <c r="BP574" s="1" t="s">
        <v>84</v>
      </c>
      <c r="BQ574" s="2">
        <v>40725</v>
      </c>
      <c r="BR574" s="1">
        <v>0</v>
      </c>
      <c r="BS574" s="1">
        <v>0</v>
      </c>
      <c r="BT574" s="1">
        <v>0</v>
      </c>
      <c r="BU574" s="1">
        <v>0</v>
      </c>
    </row>
    <row r="575" spans="4:73" hidden="1" x14ac:dyDescent="0.25">
      <c r="D575" s="4"/>
      <c r="E575" s="5" t="str">
        <f t="shared" si="81"/>
        <v>G392</v>
      </c>
      <c r="F575" s="5" t="str">
        <f t="shared" si="82"/>
        <v>G392</v>
      </c>
      <c r="G575" s="5" t="str">
        <f t="shared" si="83"/>
        <v>Withdrawn</v>
      </c>
      <c r="H575" s="6" t="str">
        <f t="shared" si="84"/>
        <v>Not Started</v>
      </c>
      <c r="I575" s="1" t="s">
        <v>1286</v>
      </c>
      <c r="O575" s="1" t="str">
        <f t="shared" si="85"/>
        <v>NRIS</v>
      </c>
      <c r="Q575" s="1">
        <f t="shared" si="86"/>
        <v>600</v>
      </c>
      <c r="S575" s="1" t="str">
        <f t="shared" si="87"/>
        <v>Coal</v>
      </c>
      <c r="T575" s="1" t="str">
        <f t="shared" si="88"/>
        <v>Grant County</v>
      </c>
      <c r="U575" s="1" t="str">
        <f t="shared" si="89"/>
        <v>SD</v>
      </c>
      <c r="AA575" s="1"/>
      <c r="AB575" s="1"/>
      <c r="AI575" s="5"/>
      <c r="AJ575" s="5"/>
      <c r="AK575" s="5"/>
      <c r="AL575" s="5"/>
      <c r="AM575" s="5"/>
      <c r="AN575" s="5"/>
      <c r="AO575" s="5"/>
      <c r="AP575" s="5"/>
      <c r="AQ575" s="5"/>
      <c r="AR575" s="5"/>
      <c r="AY575" s="1" t="s">
        <v>73</v>
      </c>
      <c r="AZ575" s="2">
        <v>38020</v>
      </c>
      <c r="BA575" s="2">
        <v>40119</v>
      </c>
      <c r="BB575" s="2">
        <v>40119</v>
      </c>
      <c r="BD575" s="1" t="s">
        <v>203</v>
      </c>
      <c r="BE575" s="1" t="s">
        <v>204</v>
      </c>
      <c r="BF575" s="1" t="s">
        <v>205</v>
      </c>
      <c r="BG575" s="1" t="s">
        <v>1286</v>
      </c>
      <c r="BH575" s="1" t="s">
        <v>1286</v>
      </c>
      <c r="BI575" s="1" t="s">
        <v>77</v>
      </c>
      <c r="BJ575" s="1" t="s">
        <v>126</v>
      </c>
      <c r="BK575" s="1" t="s">
        <v>1287</v>
      </c>
      <c r="BL575" s="1">
        <v>600</v>
      </c>
      <c r="BM575" s="1">
        <v>600</v>
      </c>
      <c r="BN575" s="1" t="s">
        <v>83</v>
      </c>
      <c r="BP575" s="1" t="s">
        <v>84</v>
      </c>
      <c r="BQ575" s="2">
        <v>39083</v>
      </c>
      <c r="BR575" s="1">
        <v>0</v>
      </c>
      <c r="BS575" s="1">
        <v>0</v>
      </c>
      <c r="BT575" s="1">
        <v>0</v>
      </c>
      <c r="BU575" s="1">
        <v>0</v>
      </c>
    </row>
    <row r="576" spans="4:73" hidden="1" x14ac:dyDescent="0.25">
      <c r="D576" s="4"/>
      <c r="E576" s="5">
        <f t="shared" si="81"/>
        <v>0</v>
      </c>
      <c r="F576" s="5">
        <f t="shared" si="82"/>
        <v>0</v>
      </c>
      <c r="G576" s="5" t="str">
        <f t="shared" si="83"/>
        <v>Withdrawn</v>
      </c>
      <c r="H576" s="6" t="str">
        <f t="shared" si="84"/>
        <v>Not Started</v>
      </c>
      <c r="I576" s="1" t="s">
        <v>1288</v>
      </c>
      <c r="O576" s="1" t="str">
        <f t="shared" si="85"/>
        <v>NRIS</v>
      </c>
      <c r="Q576" s="1">
        <f t="shared" si="86"/>
        <v>36</v>
      </c>
      <c r="S576" s="1" t="str">
        <f t="shared" si="87"/>
        <v>Biomass</v>
      </c>
      <c r="T576" s="1" t="str">
        <f t="shared" si="88"/>
        <v>Kalkaska County</v>
      </c>
      <c r="U576" s="1" t="str">
        <f t="shared" si="89"/>
        <v>MI</v>
      </c>
      <c r="AA576" s="1"/>
      <c r="AB576" s="1"/>
      <c r="AI576" s="5"/>
      <c r="AJ576" s="5"/>
      <c r="AK576" s="5"/>
      <c r="AL576" s="5"/>
      <c r="AM576" s="5"/>
      <c r="AN576" s="5"/>
      <c r="AO576" s="5"/>
      <c r="AP576" s="5"/>
      <c r="AQ576" s="5"/>
      <c r="AR576" s="5"/>
      <c r="AY576" s="1" t="s">
        <v>73</v>
      </c>
      <c r="AZ576" s="2">
        <v>40003</v>
      </c>
      <c r="BA576" s="2">
        <v>40127</v>
      </c>
      <c r="BB576" s="2">
        <v>40127</v>
      </c>
      <c r="BD576" s="1" t="s">
        <v>139</v>
      </c>
      <c r="BE576" s="1" t="s">
        <v>1289</v>
      </c>
      <c r="BF576" s="1" t="s">
        <v>130</v>
      </c>
      <c r="BI576" s="1" t="s">
        <v>536</v>
      </c>
      <c r="BJ576" s="1" t="s">
        <v>126</v>
      </c>
      <c r="BK576" s="1" t="s">
        <v>1290</v>
      </c>
      <c r="BL576" s="1">
        <v>36</v>
      </c>
      <c r="BM576" s="1">
        <v>36</v>
      </c>
      <c r="BN576" s="1" t="s">
        <v>156</v>
      </c>
      <c r="BO576" s="1" t="s">
        <v>355</v>
      </c>
      <c r="BP576" s="1" t="s">
        <v>84</v>
      </c>
      <c r="BQ576" s="2">
        <v>40878</v>
      </c>
      <c r="BR576" s="1">
        <v>0</v>
      </c>
      <c r="BS576" s="1">
        <v>0</v>
      </c>
      <c r="BT576" s="1">
        <v>0</v>
      </c>
      <c r="BU576" s="1">
        <v>0</v>
      </c>
    </row>
    <row r="577" spans="4:73" hidden="1" x14ac:dyDescent="0.25">
      <c r="D577" s="4"/>
      <c r="E577" s="5">
        <f t="shared" si="81"/>
        <v>0</v>
      </c>
      <c r="F577" s="5">
        <f t="shared" si="82"/>
        <v>0</v>
      </c>
      <c r="G577" s="5" t="str">
        <f t="shared" si="83"/>
        <v>Withdrawn</v>
      </c>
      <c r="H577" s="6" t="str">
        <f t="shared" si="84"/>
        <v>Not Started</v>
      </c>
      <c r="I577" s="1" t="s">
        <v>1291</v>
      </c>
      <c r="O577" s="1">
        <f t="shared" si="85"/>
        <v>0</v>
      </c>
      <c r="Q577" s="1">
        <f t="shared" si="86"/>
        <v>100</v>
      </c>
      <c r="S577" s="1" t="str">
        <f t="shared" si="87"/>
        <v>Wind</v>
      </c>
      <c r="T577" s="1" t="str">
        <f t="shared" si="88"/>
        <v>Cherokee County</v>
      </c>
      <c r="U577" s="1" t="str">
        <f t="shared" si="89"/>
        <v>IA</v>
      </c>
      <c r="AA577" s="1"/>
      <c r="AB577" s="1"/>
      <c r="AI577" s="5"/>
      <c r="AJ577" s="5"/>
      <c r="AK577" s="5"/>
      <c r="AL577" s="5"/>
      <c r="AM577" s="5"/>
      <c r="AN577" s="5"/>
      <c r="AO577" s="5"/>
      <c r="AP577" s="5"/>
      <c r="AQ577" s="5"/>
      <c r="AR577" s="5"/>
      <c r="AY577" s="1" t="s">
        <v>73</v>
      </c>
      <c r="AZ577" s="2">
        <v>39462</v>
      </c>
      <c r="BA577" s="2">
        <v>40128</v>
      </c>
      <c r="BB577" s="2">
        <v>40128</v>
      </c>
      <c r="BD577" s="1" t="s">
        <v>251</v>
      </c>
      <c r="BE577" s="1" t="s">
        <v>1292</v>
      </c>
      <c r="BF577" s="1" t="s">
        <v>89</v>
      </c>
      <c r="BI577" s="1" t="s">
        <v>134</v>
      </c>
      <c r="BK577" s="1" t="s">
        <v>1293</v>
      </c>
      <c r="BL577" s="1">
        <v>100</v>
      </c>
      <c r="BM577" s="1">
        <v>100</v>
      </c>
      <c r="BN577" s="1" t="s">
        <v>97</v>
      </c>
      <c r="BO577" s="1" t="s">
        <v>98</v>
      </c>
      <c r="BP577" s="1" t="s">
        <v>84</v>
      </c>
      <c r="BQ577" s="2">
        <v>40087</v>
      </c>
      <c r="BR577" s="1">
        <v>0</v>
      </c>
      <c r="BS577" s="1">
        <v>0</v>
      </c>
      <c r="BT577" s="1">
        <v>0</v>
      </c>
      <c r="BU577" s="1">
        <v>0</v>
      </c>
    </row>
    <row r="578" spans="4:73" hidden="1" x14ac:dyDescent="0.25">
      <c r="D578" s="4"/>
      <c r="E578" s="5">
        <f t="shared" si="81"/>
        <v>0</v>
      </c>
      <c r="F578" s="5">
        <f t="shared" si="82"/>
        <v>0</v>
      </c>
      <c r="G578" s="5" t="str">
        <f t="shared" si="83"/>
        <v>Withdrawn</v>
      </c>
      <c r="H578" s="6" t="str">
        <f t="shared" si="84"/>
        <v>Not Started</v>
      </c>
      <c r="I578" s="1" t="s">
        <v>1294</v>
      </c>
      <c r="O578" s="1">
        <f t="shared" si="85"/>
        <v>0</v>
      </c>
      <c r="Q578" s="1">
        <f t="shared" si="86"/>
        <v>100</v>
      </c>
      <c r="S578" s="1" t="str">
        <f t="shared" si="87"/>
        <v>Wind</v>
      </c>
      <c r="T578" s="1" t="str">
        <f t="shared" si="88"/>
        <v>Cherokee County</v>
      </c>
      <c r="U578" s="1" t="str">
        <f t="shared" si="89"/>
        <v>IA</v>
      </c>
      <c r="AA578" s="1"/>
      <c r="AB578" s="1"/>
      <c r="AI578" s="5"/>
      <c r="AJ578" s="5"/>
      <c r="AK578" s="5"/>
      <c r="AL578" s="5"/>
      <c r="AM578" s="5"/>
      <c r="AN578" s="5"/>
      <c r="AO578" s="5"/>
      <c r="AP578" s="5"/>
      <c r="AQ578" s="5"/>
      <c r="AR578" s="5"/>
      <c r="AY578" s="1" t="s">
        <v>73</v>
      </c>
      <c r="AZ578" s="2">
        <v>39462</v>
      </c>
      <c r="BA578" s="2">
        <v>40128</v>
      </c>
      <c r="BB578" s="2">
        <v>40128</v>
      </c>
      <c r="BD578" s="1" t="s">
        <v>251</v>
      </c>
      <c r="BE578" s="1" t="s">
        <v>1292</v>
      </c>
      <c r="BF578" s="1" t="s">
        <v>89</v>
      </c>
      <c r="BI578" s="1" t="s">
        <v>134</v>
      </c>
      <c r="BK578" s="1" t="s">
        <v>1293</v>
      </c>
      <c r="BL578" s="1">
        <v>100</v>
      </c>
      <c r="BM578" s="1">
        <v>100</v>
      </c>
      <c r="BN578" s="1" t="s">
        <v>97</v>
      </c>
      <c r="BO578" s="1" t="s">
        <v>98</v>
      </c>
      <c r="BP578" s="1" t="s">
        <v>84</v>
      </c>
      <c r="BQ578" s="2">
        <v>40057</v>
      </c>
      <c r="BR578" s="1">
        <v>0</v>
      </c>
      <c r="BS578" s="1">
        <v>0</v>
      </c>
      <c r="BT578" s="1">
        <v>0</v>
      </c>
      <c r="BU578" s="1">
        <v>0</v>
      </c>
    </row>
    <row r="579" spans="4:73" hidden="1" x14ac:dyDescent="0.25">
      <c r="D579" s="4"/>
      <c r="E579" s="5">
        <f t="shared" si="81"/>
        <v>0</v>
      </c>
      <c r="F579" s="5">
        <f t="shared" si="82"/>
        <v>0</v>
      </c>
      <c r="G579" s="5" t="str">
        <f t="shared" si="83"/>
        <v>Withdrawn</v>
      </c>
      <c r="H579" s="6" t="str">
        <f t="shared" si="84"/>
        <v>Not Started</v>
      </c>
      <c r="I579" s="1" t="s">
        <v>1295</v>
      </c>
      <c r="O579" s="1" t="str">
        <f t="shared" si="85"/>
        <v>ERIS</v>
      </c>
      <c r="Q579" s="1">
        <f t="shared" si="86"/>
        <v>64.5</v>
      </c>
      <c r="S579" s="1" t="str">
        <f t="shared" si="87"/>
        <v>Wind</v>
      </c>
      <c r="T579" s="1" t="str">
        <f t="shared" si="88"/>
        <v>Allegan County</v>
      </c>
      <c r="U579" s="1" t="str">
        <f t="shared" si="89"/>
        <v>MI</v>
      </c>
      <c r="AA579" s="1"/>
      <c r="AB579" s="1"/>
      <c r="AI579" s="5"/>
      <c r="AJ579" s="5"/>
      <c r="AK579" s="5"/>
      <c r="AL579" s="5"/>
      <c r="AM579" s="5"/>
      <c r="AN579" s="5"/>
      <c r="AO579" s="5"/>
      <c r="AP579" s="5"/>
      <c r="AQ579" s="5"/>
      <c r="AR579" s="5"/>
      <c r="AY579" s="1" t="s">
        <v>73</v>
      </c>
      <c r="AZ579" s="2">
        <v>39888</v>
      </c>
      <c r="BA579" s="2">
        <v>40130</v>
      </c>
      <c r="BB579" s="2">
        <v>40130</v>
      </c>
      <c r="BD579" s="1" t="s">
        <v>139</v>
      </c>
      <c r="BE579" s="1" t="s">
        <v>721</v>
      </c>
      <c r="BF579" s="1" t="s">
        <v>130</v>
      </c>
      <c r="BI579" s="1" t="s">
        <v>536</v>
      </c>
      <c r="BJ579" s="1" t="s">
        <v>62</v>
      </c>
      <c r="BK579" s="1" t="s">
        <v>1296</v>
      </c>
      <c r="BL579" s="1">
        <v>64.5</v>
      </c>
      <c r="BM579" s="1">
        <v>64.5</v>
      </c>
      <c r="BN579" s="1" t="s">
        <v>97</v>
      </c>
      <c r="BO579" s="1" t="s">
        <v>98</v>
      </c>
      <c r="BP579" s="1" t="s">
        <v>84</v>
      </c>
      <c r="BQ579" s="2">
        <v>40512</v>
      </c>
      <c r="BR579" s="1">
        <v>0</v>
      </c>
      <c r="BS579" s="1">
        <v>0</v>
      </c>
      <c r="BT579" s="1">
        <v>0</v>
      </c>
      <c r="BU579" s="1">
        <v>0</v>
      </c>
    </row>
    <row r="580" spans="4:73" hidden="1" x14ac:dyDescent="0.25">
      <c r="D580" s="4"/>
      <c r="E580" s="5" t="str">
        <f t="shared" si="81"/>
        <v>G691</v>
      </c>
      <c r="F580" s="5" t="str">
        <f t="shared" si="82"/>
        <v>G691</v>
      </c>
      <c r="G580" s="5" t="str">
        <f t="shared" si="83"/>
        <v>Withdrawn</v>
      </c>
      <c r="H580" s="6" t="str">
        <f t="shared" si="84"/>
        <v>Not Started</v>
      </c>
      <c r="I580" s="1" t="s">
        <v>1297</v>
      </c>
      <c r="O580" s="1" t="str">
        <f t="shared" si="85"/>
        <v>NRIS</v>
      </c>
      <c r="Q580" s="1">
        <f t="shared" si="86"/>
        <v>50</v>
      </c>
      <c r="S580" s="1" t="str">
        <f t="shared" si="87"/>
        <v>Wind</v>
      </c>
      <c r="T580" s="1" t="str">
        <f t="shared" si="88"/>
        <v>Vernon County</v>
      </c>
      <c r="U580" s="1" t="str">
        <f t="shared" si="89"/>
        <v>WI</v>
      </c>
      <c r="AA580" s="1"/>
      <c r="AB580" s="1"/>
      <c r="AI580" s="5"/>
      <c r="AJ580" s="5"/>
      <c r="AK580" s="5"/>
      <c r="AL580" s="5"/>
      <c r="AM580" s="5"/>
      <c r="AN580" s="5"/>
      <c r="AO580" s="5"/>
      <c r="AP580" s="5"/>
      <c r="AQ580" s="5"/>
      <c r="AR580" s="5"/>
      <c r="AY580" s="1" t="s">
        <v>73</v>
      </c>
      <c r="AZ580" s="2">
        <v>39006</v>
      </c>
      <c r="BA580" s="2">
        <v>40134</v>
      </c>
      <c r="BB580" s="2">
        <v>40134</v>
      </c>
      <c r="BD580" s="1" t="s">
        <v>91</v>
      </c>
      <c r="BE580" s="1" t="s">
        <v>1298</v>
      </c>
      <c r="BF580" s="1" t="s">
        <v>76</v>
      </c>
      <c r="BG580" s="1" t="s">
        <v>1297</v>
      </c>
      <c r="BH580" s="1" t="s">
        <v>1297</v>
      </c>
      <c r="BI580" s="1" t="s">
        <v>143</v>
      </c>
      <c r="BJ580" s="1" t="s">
        <v>126</v>
      </c>
      <c r="BK580" s="1" t="s">
        <v>1299</v>
      </c>
      <c r="BL580" s="1">
        <v>50</v>
      </c>
      <c r="BM580" s="1">
        <v>50</v>
      </c>
      <c r="BN580" s="1" t="s">
        <v>97</v>
      </c>
      <c r="BO580" s="1" t="s">
        <v>98</v>
      </c>
      <c r="BP580" s="1" t="s">
        <v>84</v>
      </c>
      <c r="BQ580" s="2">
        <v>39264</v>
      </c>
      <c r="BR580" s="1">
        <v>0</v>
      </c>
      <c r="BS580" s="1">
        <v>0</v>
      </c>
      <c r="BT580" s="1">
        <v>0</v>
      </c>
      <c r="BU580" s="1">
        <v>0</v>
      </c>
    </row>
    <row r="581" spans="4:73" hidden="1" x14ac:dyDescent="0.25">
      <c r="D581" s="4"/>
      <c r="E581" s="5">
        <f t="shared" ref="E581:E644" si="90">BG581</f>
        <v>0</v>
      </c>
      <c r="F581" s="5">
        <f t="shared" ref="F581:F644" si="91">BH581</f>
        <v>0</v>
      </c>
      <c r="G581" s="5" t="str">
        <f t="shared" ref="G581:G644" si="92">AY581</f>
        <v>Withdrawn</v>
      </c>
      <c r="H581" s="6" t="str">
        <f t="shared" ref="H581:H644" si="93">BP581</f>
        <v>Not Started</v>
      </c>
      <c r="I581" s="1" t="s">
        <v>1300</v>
      </c>
      <c r="O581" s="1" t="str">
        <f t="shared" ref="O581:O644" si="94">BJ581</f>
        <v>NRIS</v>
      </c>
      <c r="Q581" s="1">
        <f t="shared" ref="Q581:Q644" si="95">BM581</f>
        <v>150</v>
      </c>
      <c r="S581" s="1" t="str">
        <f t="shared" ref="S581:S644" si="96">BN581</f>
        <v>Wind</v>
      </c>
      <c r="T581" s="1" t="str">
        <f t="shared" ref="T581:T644" si="97">BE581</f>
        <v>Kent County</v>
      </c>
      <c r="U581" s="1" t="str">
        <f t="shared" ref="U581:U644" si="98">BF581</f>
        <v>MI</v>
      </c>
      <c r="AA581" s="1"/>
      <c r="AB581" s="1"/>
      <c r="AI581" s="5"/>
      <c r="AJ581" s="5"/>
      <c r="AK581" s="5"/>
      <c r="AL581" s="5"/>
      <c r="AM581" s="5"/>
      <c r="AN581" s="5"/>
      <c r="AO581" s="5"/>
      <c r="AP581" s="5"/>
      <c r="AQ581" s="5"/>
      <c r="AR581" s="5"/>
      <c r="AY581" s="1" t="s">
        <v>73</v>
      </c>
      <c r="AZ581" s="2">
        <v>39442</v>
      </c>
      <c r="BA581" s="2">
        <v>40134</v>
      </c>
      <c r="BB581" s="2">
        <v>40134</v>
      </c>
      <c r="BD581" s="1" t="s">
        <v>139</v>
      </c>
      <c r="BE581" s="1" t="s">
        <v>184</v>
      </c>
      <c r="BF581" s="1" t="s">
        <v>130</v>
      </c>
      <c r="BI581" s="1" t="s">
        <v>536</v>
      </c>
      <c r="BJ581" s="1" t="s">
        <v>126</v>
      </c>
      <c r="BK581" s="1" t="s">
        <v>1301</v>
      </c>
      <c r="BL581" s="1">
        <v>150</v>
      </c>
      <c r="BM581" s="1">
        <v>150</v>
      </c>
      <c r="BN581" s="1" t="s">
        <v>97</v>
      </c>
      <c r="BO581" s="1" t="s">
        <v>98</v>
      </c>
      <c r="BP581" s="1" t="s">
        <v>84</v>
      </c>
      <c r="BQ581" s="2">
        <v>40299</v>
      </c>
      <c r="BR581" s="1">
        <v>0</v>
      </c>
      <c r="BS581" s="1">
        <v>0</v>
      </c>
      <c r="BT581" s="1">
        <v>0</v>
      </c>
      <c r="BU581" s="1">
        <v>0</v>
      </c>
    </row>
    <row r="582" spans="4:73" hidden="1" x14ac:dyDescent="0.25">
      <c r="D582" s="4"/>
      <c r="E582" s="5" t="str">
        <f t="shared" si="90"/>
        <v>DPP-2008-NOV</v>
      </c>
      <c r="F582" s="5">
        <f t="shared" si="91"/>
        <v>0</v>
      </c>
      <c r="G582" s="5" t="str">
        <f t="shared" si="92"/>
        <v>Done</v>
      </c>
      <c r="H582" s="6" t="str">
        <f t="shared" si="93"/>
        <v>In Service</v>
      </c>
      <c r="I582" s="1" t="s">
        <v>1302</v>
      </c>
      <c r="O582" s="1" t="str">
        <f t="shared" si="94"/>
        <v>ERIS</v>
      </c>
      <c r="Q582" s="1">
        <f t="shared" si="95"/>
        <v>13</v>
      </c>
      <c r="S582" s="1" t="str">
        <f t="shared" si="96"/>
        <v>Wind</v>
      </c>
      <c r="T582" s="1" t="str">
        <f t="shared" si="97"/>
        <v>Jackson County</v>
      </c>
      <c r="U582" s="1" t="str">
        <f t="shared" si="98"/>
        <v>MN</v>
      </c>
      <c r="AA582" s="1"/>
      <c r="AB582" s="1"/>
      <c r="AI582" s="5"/>
      <c r="AJ582" s="5"/>
      <c r="AK582" s="5"/>
      <c r="AL582" s="5"/>
      <c r="AM582" s="5"/>
      <c r="AN582" s="5"/>
      <c r="AO582" s="5"/>
      <c r="AP582" s="5"/>
      <c r="AQ582" s="5"/>
      <c r="AR582" s="5"/>
      <c r="AY582" s="1" t="s">
        <v>58</v>
      </c>
      <c r="AZ582" s="2">
        <v>38939</v>
      </c>
      <c r="BB582" s="2">
        <v>40585</v>
      </c>
      <c r="BC582" s="2">
        <v>42644</v>
      </c>
      <c r="BD582" s="1" t="s">
        <v>153</v>
      </c>
      <c r="BE582" s="1" t="s">
        <v>259</v>
      </c>
      <c r="BF582" s="1" t="s">
        <v>93</v>
      </c>
      <c r="BG582" s="1" t="s">
        <v>1303</v>
      </c>
      <c r="BI582" s="1" t="s">
        <v>77</v>
      </c>
      <c r="BJ582" s="1" t="s">
        <v>62</v>
      </c>
      <c r="BK582" s="1" t="s">
        <v>1304</v>
      </c>
      <c r="BL582" s="1">
        <v>13</v>
      </c>
      <c r="BM582" s="1">
        <v>13</v>
      </c>
      <c r="BN582" s="1" t="s">
        <v>97</v>
      </c>
      <c r="BO582" s="1" t="s">
        <v>98</v>
      </c>
      <c r="BP582" s="1" t="s">
        <v>65</v>
      </c>
      <c r="BQ582" s="2">
        <v>39387</v>
      </c>
      <c r="BR582" s="1">
        <v>0</v>
      </c>
      <c r="BS582" s="1">
        <v>0</v>
      </c>
      <c r="BT582" s="1">
        <v>0</v>
      </c>
      <c r="BU582" s="1">
        <v>0</v>
      </c>
    </row>
    <row r="583" spans="4:73" hidden="1" x14ac:dyDescent="0.25">
      <c r="D583" s="4"/>
      <c r="E583" s="5">
        <f t="shared" si="90"/>
        <v>0</v>
      </c>
      <c r="F583" s="5">
        <f t="shared" si="91"/>
        <v>0</v>
      </c>
      <c r="G583" s="5" t="str">
        <f t="shared" si="92"/>
        <v>Withdrawn</v>
      </c>
      <c r="H583" s="6" t="str">
        <f t="shared" si="93"/>
        <v>Not Started</v>
      </c>
      <c r="I583" s="1" t="s">
        <v>1305</v>
      </c>
      <c r="O583" s="1" t="str">
        <f t="shared" si="94"/>
        <v>NRIS</v>
      </c>
      <c r="Q583" s="1">
        <f t="shared" si="95"/>
        <v>150</v>
      </c>
      <c r="S583" s="1" t="str">
        <f t="shared" si="96"/>
        <v>Wind</v>
      </c>
      <c r="T583" s="1" t="str">
        <f t="shared" si="97"/>
        <v>Kent County</v>
      </c>
      <c r="U583" s="1" t="str">
        <f t="shared" si="98"/>
        <v>MI</v>
      </c>
      <c r="AA583" s="1"/>
      <c r="AB583" s="1"/>
      <c r="AI583" s="5"/>
      <c r="AJ583" s="5"/>
      <c r="AK583" s="5"/>
      <c r="AL583" s="5"/>
      <c r="AM583" s="5"/>
      <c r="AN583" s="5"/>
      <c r="AO583" s="5"/>
      <c r="AP583" s="5"/>
      <c r="AQ583" s="5"/>
      <c r="AR583" s="5"/>
      <c r="AY583" s="1" t="s">
        <v>73</v>
      </c>
      <c r="AZ583" s="2">
        <v>39442</v>
      </c>
      <c r="BA583" s="2">
        <v>40134</v>
      </c>
      <c r="BB583" s="2">
        <v>40134</v>
      </c>
      <c r="BD583" s="1" t="s">
        <v>139</v>
      </c>
      <c r="BE583" s="1" t="s">
        <v>184</v>
      </c>
      <c r="BF583" s="1" t="s">
        <v>130</v>
      </c>
      <c r="BI583" s="1" t="s">
        <v>536</v>
      </c>
      <c r="BJ583" s="1" t="s">
        <v>126</v>
      </c>
      <c r="BK583" s="1" t="s">
        <v>1306</v>
      </c>
      <c r="BL583" s="1">
        <v>150</v>
      </c>
      <c r="BM583" s="1">
        <v>150</v>
      </c>
      <c r="BN583" s="1" t="s">
        <v>97</v>
      </c>
      <c r="BO583" s="1" t="s">
        <v>98</v>
      </c>
      <c r="BP583" s="1" t="s">
        <v>84</v>
      </c>
      <c r="BQ583" s="2">
        <v>39450</v>
      </c>
      <c r="BR583" s="1">
        <v>0</v>
      </c>
      <c r="BS583" s="1">
        <v>0</v>
      </c>
      <c r="BT583" s="1">
        <v>0</v>
      </c>
      <c r="BU583" s="1">
        <v>0</v>
      </c>
    </row>
    <row r="584" spans="4:73" hidden="1" x14ac:dyDescent="0.25">
      <c r="D584" s="4"/>
      <c r="E584" s="5">
        <f t="shared" si="90"/>
        <v>0</v>
      </c>
      <c r="F584" s="5">
        <f t="shared" si="91"/>
        <v>0</v>
      </c>
      <c r="G584" s="5" t="str">
        <f t="shared" si="92"/>
        <v>Withdrawn</v>
      </c>
      <c r="H584" s="6" t="str">
        <f t="shared" si="93"/>
        <v>Not Started</v>
      </c>
      <c r="I584" s="1" t="s">
        <v>1307</v>
      </c>
      <c r="O584" s="1" t="str">
        <f t="shared" si="94"/>
        <v>NRIS</v>
      </c>
      <c r="Q584" s="1">
        <f t="shared" si="95"/>
        <v>101</v>
      </c>
      <c r="S584" s="1" t="str">
        <f t="shared" si="96"/>
        <v>Wind</v>
      </c>
      <c r="T584" s="1" t="str">
        <f t="shared" si="97"/>
        <v>Calumet County</v>
      </c>
      <c r="U584" s="1" t="str">
        <f t="shared" si="98"/>
        <v>WI</v>
      </c>
      <c r="AA584" s="1"/>
      <c r="AB584" s="1"/>
      <c r="AI584" s="5"/>
      <c r="AJ584" s="5"/>
      <c r="AK584" s="5"/>
      <c r="AL584" s="5"/>
      <c r="AM584" s="5"/>
      <c r="AN584" s="5"/>
      <c r="AO584" s="5"/>
      <c r="AP584" s="5"/>
      <c r="AQ584" s="5"/>
      <c r="AR584" s="5"/>
      <c r="AY584" s="1" t="s">
        <v>73</v>
      </c>
      <c r="AZ584" s="2">
        <v>39511</v>
      </c>
      <c r="BA584" s="2">
        <v>40134</v>
      </c>
      <c r="BB584" s="2">
        <v>40134</v>
      </c>
      <c r="BD584" s="1" t="s">
        <v>176</v>
      </c>
      <c r="BE584" s="1" t="s">
        <v>390</v>
      </c>
      <c r="BF584" s="1" t="s">
        <v>76</v>
      </c>
      <c r="BI584" s="1" t="s">
        <v>536</v>
      </c>
      <c r="BJ584" s="1" t="s">
        <v>126</v>
      </c>
      <c r="BK584" s="1" t="s">
        <v>1308</v>
      </c>
      <c r="BL584" s="1">
        <v>101</v>
      </c>
      <c r="BM584" s="1">
        <v>101</v>
      </c>
      <c r="BN584" s="1" t="s">
        <v>97</v>
      </c>
      <c r="BO584" s="1" t="s">
        <v>98</v>
      </c>
      <c r="BP584" s="1" t="s">
        <v>84</v>
      </c>
      <c r="BQ584" s="2">
        <v>40695</v>
      </c>
      <c r="BR584" s="1">
        <v>0</v>
      </c>
      <c r="BS584" s="1">
        <v>0</v>
      </c>
      <c r="BT584" s="1">
        <v>0</v>
      </c>
      <c r="BU584" s="1">
        <v>0</v>
      </c>
    </row>
    <row r="585" spans="4:73" hidden="1" x14ac:dyDescent="0.25">
      <c r="D585" s="4"/>
      <c r="E585" s="5">
        <f t="shared" si="90"/>
        <v>0</v>
      </c>
      <c r="F585" s="5">
        <f t="shared" si="91"/>
        <v>0</v>
      </c>
      <c r="G585" s="5" t="str">
        <f t="shared" si="92"/>
        <v>Withdrawn</v>
      </c>
      <c r="H585" s="6" t="str">
        <f t="shared" si="93"/>
        <v>Not Started</v>
      </c>
      <c r="I585" s="1" t="s">
        <v>1309</v>
      </c>
      <c r="O585" s="1" t="str">
        <f t="shared" si="94"/>
        <v>NRIS</v>
      </c>
      <c r="Q585" s="1">
        <f t="shared" si="95"/>
        <v>74</v>
      </c>
      <c r="S585" s="1" t="str">
        <f t="shared" si="96"/>
        <v>Wind</v>
      </c>
      <c r="T585" s="1" t="str">
        <f t="shared" si="97"/>
        <v>Allegan County</v>
      </c>
      <c r="U585" s="1" t="str">
        <f t="shared" si="98"/>
        <v>MI</v>
      </c>
      <c r="AA585" s="1"/>
      <c r="AB585" s="1"/>
      <c r="AI585" s="5"/>
      <c r="AJ585" s="5"/>
      <c r="AK585" s="5"/>
      <c r="AL585" s="5"/>
      <c r="AM585" s="5"/>
      <c r="AN585" s="5"/>
      <c r="AO585" s="5"/>
      <c r="AP585" s="5"/>
      <c r="AQ585" s="5"/>
      <c r="AR585" s="5"/>
      <c r="AY585" s="1" t="s">
        <v>73</v>
      </c>
      <c r="AZ585" s="2">
        <v>39618</v>
      </c>
      <c r="BA585" s="2">
        <v>40134</v>
      </c>
      <c r="BB585" s="2">
        <v>40134</v>
      </c>
      <c r="BD585" s="1" t="s">
        <v>128</v>
      </c>
      <c r="BE585" s="1" t="s">
        <v>721</v>
      </c>
      <c r="BF585" s="1" t="s">
        <v>130</v>
      </c>
      <c r="BI585" s="1" t="s">
        <v>536</v>
      </c>
      <c r="BJ585" s="1" t="s">
        <v>126</v>
      </c>
      <c r="BK585" s="1" t="s">
        <v>1310</v>
      </c>
      <c r="BL585" s="1">
        <v>74</v>
      </c>
      <c r="BM585" s="1">
        <v>74</v>
      </c>
      <c r="BN585" s="1" t="s">
        <v>97</v>
      </c>
      <c r="BO585" s="1" t="s">
        <v>98</v>
      </c>
      <c r="BP585" s="1" t="s">
        <v>84</v>
      </c>
      <c r="BQ585" s="2">
        <v>40908</v>
      </c>
      <c r="BR585" s="1">
        <v>0</v>
      </c>
      <c r="BS585" s="1">
        <v>0</v>
      </c>
      <c r="BT585" s="1">
        <v>0</v>
      </c>
      <c r="BU585" s="1">
        <v>0</v>
      </c>
    </row>
    <row r="586" spans="4:73" hidden="1" x14ac:dyDescent="0.25">
      <c r="D586" s="4"/>
      <c r="E586" s="5">
        <f t="shared" si="90"/>
        <v>0</v>
      </c>
      <c r="F586" s="5">
        <f t="shared" si="91"/>
        <v>0</v>
      </c>
      <c r="G586" s="5" t="str">
        <f t="shared" si="92"/>
        <v>Withdrawn</v>
      </c>
      <c r="H586" s="6" t="str">
        <f t="shared" si="93"/>
        <v>Not Started</v>
      </c>
      <c r="I586" s="1" t="s">
        <v>1311</v>
      </c>
      <c r="O586" s="1" t="str">
        <f t="shared" si="94"/>
        <v>NRIS</v>
      </c>
      <c r="Q586" s="1">
        <f t="shared" si="95"/>
        <v>200</v>
      </c>
      <c r="S586" s="1" t="str">
        <f t="shared" si="96"/>
        <v>Wind</v>
      </c>
      <c r="T586" s="1" t="str">
        <f t="shared" si="97"/>
        <v>Clearwater County</v>
      </c>
      <c r="U586" s="1" t="str">
        <f t="shared" si="98"/>
        <v>MN</v>
      </c>
      <c r="AA586" s="1"/>
      <c r="AB586" s="1"/>
      <c r="AI586" s="5"/>
      <c r="AJ586" s="5"/>
      <c r="AK586" s="5"/>
      <c r="AL586" s="5"/>
      <c r="AM586" s="5"/>
      <c r="AN586" s="5"/>
      <c r="AO586" s="5"/>
      <c r="AP586" s="5"/>
      <c r="AQ586" s="5"/>
      <c r="AR586" s="5"/>
      <c r="AY586" s="1" t="s">
        <v>73</v>
      </c>
      <c r="AZ586" s="2">
        <v>40045</v>
      </c>
      <c r="BA586" s="2">
        <v>40142</v>
      </c>
      <c r="BB586" s="2">
        <v>40142</v>
      </c>
      <c r="BD586" s="1" t="s">
        <v>203</v>
      </c>
      <c r="BE586" s="1" t="s">
        <v>1312</v>
      </c>
      <c r="BF586" s="1" t="s">
        <v>93</v>
      </c>
      <c r="BI586" s="1" t="s">
        <v>536</v>
      </c>
      <c r="BJ586" s="1" t="s">
        <v>126</v>
      </c>
      <c r="BK586" s="1" t="s">
        <v>1313</v>
      </c>
      <c r="BL586" s="1">
        <v>200</v>
      </c>
      <c r="BM586" s="1">
        <v>200</v>
      </c>
      <c r="BN586" s="1" t="s">
        <v>97</v>
      </c>
      <c r="BO586" s="1" t="s">
        <v>98</v>
      </c>
      <c r="BP586" s="1" t="s">
        <v>84</v>
      </c>
      <c r="BQ586" s="2">
        <v>41639</v>
      </c>
      <c r="BR586" s="1">
        <v>0</v>
      </c>
      <c r="BS586" s="1">
        <v>0</v>
      </c>
      <c r="BT586" s="1">
        <v>0</v>
      </c>
      <c r="BU586" s="1">
        <v>0</v>
      </c>
    </row>
    <row r="587" spans="4:73" hidden="1" x14ac:dyDescent="0.25">
      <c r="D587" s="4"/>
      <c r="E587" s="5" t="str">
        <f t="shared" si="90"/>
        <v>G674</v>
      </c>
      <c r="F587" s="5" t="str">
        <f t="shared" si="91"/>
        <v>G674</v>
      </c>
      <c r="G587" s="5" t="str">
        <f t="shared" si="92"/>
        <v>Done</v>
      </c>
      <c r="H587" s="6" t="str">
        <f t="shared" si="93"/>
        <v>In Service</v>
      </c>
      <c r="I587" s="1" t="s">
        <v>1314</v>
      </c>
      <c r="O587" s="1" t="str">
        <f t="shared" si="94"/>
        <v>NRIS</v>
      </c>
      <c r="Q587" s="1">
        <f t="shared" si="95"/>
        <v>80</v>
      </c>
      <c r="S587" s="1" t="str">
        <f t="shared" si="96"/>
        <v>Coal</v>
      </c>
      <c r="T587" s="1" t="str">
        <f t="shared" si="97"/>
        <v>Knox County</v>
      </c>
      <c r="U587" s="1" t="str">
        <f t="shared" si="98"/>
        <v>IN</v>
      </c>
      <c r="AA587" s="1"/>
      <c r="AB587" s="1"/>
      <c r="AI587" s="5"/>
      <c r="AJ587" s="5"/>
      <c r="AK587" s="5"/>
      <c r="AL587" s="5"/>
      <c r="AM587" s="5"/>
      <c r="AN587" s="5"/>
      <c r="AO587" s="5"/>
      <c r="AP587" s="5"/>
      <c r="AQ587" s="5"/>
      <c r="AR587" s="5"/>
      <c r="AY587" s="1" t="s">
        <v>58</v>
      </c>
      <c r="AZ587" s="2">
        <v>38960</v>
      </c>
      <c r="BB587" s="2">
        <v>39660</v>
      </c>
      <c r="BD587" s="1" t="s">
        <v>101</v>
      </c>
      <c r="BE587" s="1" t="s">
        <v>869</v>
      </c>
      <c r="BF587" s="1" t="s">
        <v>103</v>
      </c>
      <c r="BG587" s="1" t="s">
        <v>1314</v>
      </c>
      <c r="BH587" s="1" t="s">
        <v>1314</v>
      </c>
      <c r="BI587" s="1" t="s">
        <v>143</v>
      </c>
      <c r="BJ587" s="1" t="s">
        <v>126</v>
      </c>
      <c r="BK587" s="1" t="s">
        <v>1315</v>
      </c>
      <c r="BL587" s="1">
        <v>80</v>
      </c>
      <c r="BM587" s="1">
        <v>80</v>
      </c>
      <c r="BN587" s="1" t="s">
        <v>83</v>
      </c>
      <c r="BO587" s="1" t="s">
        <v>1260</v>
      </c>
      <c r="BP587" s="1" t="s">
        <v>65</v>
      </c>
      <c r="BQ587" s="2">
        <v>39539</v>
      </c>
      <c r="BR587" s="1">
        <v>0</v>
      </c>
      <c r="BS587" s="1">
        <v>0</v>
      </c>
      <c r="BT587" s="1">
        <v>0</v>
      </c>
      <c r="BU587" s="1">
        <v>0</v>
      </c>
    </row>
    <row r="588" spans="4:73" hidden="1" x14ac:dyDescent="0.25">
      <c r="D588" s="4"/>
      <c r="E588" s="5" t="str">
        <f t="shared" si="90"/>
        <v>G675</v>
      </c>
      <c r="F588" s="5" t="str">
        <f t="shared" si="91"/>
        <v>G675</v>
      </c>
      <c r="G588" s="5" t="str">
        <f t="shared" si="92"/>
        <v>Done</v>
      </c>
      <c r="H588" s="6" t="str">
        <f t="shared" si="93"/>
        <v>In Service</v>
      </c>
      <c r="I588" s="1" t="s">
        <v>1316</v>
      </c>
      <c r="O588" s="1" t="str">
        <f t="shared" si="94"/>
        <v>NRIS</v>
      </c>
      <c r="Q588" s="1">
        <f t="shared" si="95"/>
        <v>200</v>
      </c>
      <c r="S588" s="1" t="str">
        <f t="shared" si="96"/>
        <v>Coal</v>
      </c>
      <c r="T588" s="1" t="str">
        <f t="shared" si="97"/>
        <v>Knox County</v>
      </c>
      <c r="U588" s="1" t="str">
        <f t="shared" si="98"/>
        <v>IN</v>
      </c>
      <c r="AA588" s="1"/>
      <c r="AB588" s="1"/>
      <c r="AI588" s="5"/>
      <c r="AJ588" s="5"/>
      <c r="AK588" s="5"/>
      <c r="AL588" s="5"/>
      <c r="AM588" s="5"/>
      <c r="AN588" s="5"/>
      <c r="AO588" s="5"/>
      <c r="AP588" s="5"/>
      <c r="AQ588" s="5"/>
      <c r="AR588" s="5"/>
      <c r="AY588" s="1" t="s">
        <v>58</v>
      </c>
      <c r="AZ588" s="2">
        <v>38960</v>
      </c>
      <c r="BB588" s="2">
        <v>39660</v>
      </c>
      <c r="BD588" s="1" t="s">
        <v>101</v>
      </c>
      <c r="BE588" s="1" t="s">
        <v>869</v>
      </c>
      <c r="BF588" s="1" t="s">
        <v>103</v>
      </c>
      <c r="BG588" s="1" t="s">
        <v>1316</v>
      </c>
      <c r="BH588" s="1" t="s">
        <v>1316</v>
      </c>
      <c r="BI588" s="1" t="s">
        <v>143</v>
      </c>
      <c r="BJ588" s="1" t="s">
        <v>126</v>
      </c>
      <c r="BK588" s="1" t="s">
        <v>1315</v>
      </c>
      <c r="BL588" s="1">
        <v>200</v>
      </c>
      <c r="BM588" s="1">
        <v>200</v>
      </c>
      <c r="BN588" s="1" t="s">
        <v>83</v>
      </c>
      <c r="BO588" s="1" t="s">
        <v>1260</v>
      </c>
      <c r="BP588" s="1" t="s">
        <v>65</v>
      </c>
      <c r="BQ588" s="2">
        <v>39539</v>
      </c>
      <c r="BR588" s="1">
        <v>0</v>
      </c>
      <c r="BS588" s="1">
        <v>0</v>
      </c>
      <c r="BT588" s="1">
        <v>0</v>
      </c>
      <c r="BU588" s="1">
        <v>0</v>
      </c>
    </row>
    <row r="589" spans="4:73" hidden="1" x14ac:dyDescent="0.25">
      <c r="D589" s="4"/>
      <c r="E589" s="5">
        <f t="shared" si="90"/>
        <v>0</v>
      </c>
      <c r="F589" s="5">
        <f t="shared" si="91"/>
        <v>0</v>
      </c>
      <c r="G589" s="5" t="str">
        <f t="shared" si="92"/>
        <v>Withdrawn</v>
      </c>
      <c r="H589" s="6" t="str">
        <f t="shared" si="93"/>
        <v>Not Started</v>
      </c>
      <c r="I589" s="1" t="s">
        <v>1317</v>
      </c>
      <c r="O589" s="1" t="str">
        <f t="shared" si="94"/>
        <v>NRIS</v>
      </c>
      <c r="Q589" s="1">
        <f t="shared" si="95"/>
        <v>100</v>
      </c>
      <c r="S589" s="1" t="str">
        <f t="shared" si="96"/>
        <v>Wind</v>
      </c>
      <c r="T589" s="1" t="str">
        <f t="shared" si="97"/>
        <v>Beltrami County</v>
      </c>
      <c r="U589" s="1" t="str">
        <f t="shared" si="98"/>
        <v>MN</v>
      </c>
      <c r="AA589" s="1"/>
      <c r="AB589" s="1"/>
      <c r="AI589" s="5"/>
      <c r="AJ589" s="5"/>
      <c r="AK589" s="5"/>
      <c r="AL589" s="5"/>
      <c r="AM589" s="5"/>
      <c r="AN589" s="5"/>
      <c r="AO589" s="5"/>
      <c r="AP589" s="5"/>
      <c r="AQ589" s="5"/>
      <c r="AR589" s="5"/>
      <c r="AY589" s="1" t="s">
        <v>73</v>
      </c>
      <c r="AZ589" s="2">
        <v>40045</v>
      </c>
      <c r="BA589" s="2">
        <v>40142</v>
      </c>
      <c r="BB589" s="2">
        <v>40142</v>
      </c>
      <c r="BD589" s="1" t="s">
        <v>203</v>
      </c>
      <c r="BE589" s="1" t="s">
        <v>210</v>
      </c>
      <c r="BF589" s="1" t="s">
        <v>93</v>
      </c>
      <c r="BI589" s="1" t="s">
        <v>536</v>
      </c>
      <c r="BJ589" s="1" t="s">
        <v>126</v>
      </c>
      <c r="BK589" s="1" t="s">
        <v>1318</v>
      </c>
      <c r="BL589" s="1">
        <v>100</v>
      </c>
      <c r="BM589" s="1">
        <v>100</v>
      </c>
      <c r="BN589" s="1" t="s">
        <v>97</v>
      </c>
      <c r="BO589" s="1" t="s">
        <v>98</v>
      </c>
      <c r="BP589" s="1" t="s">
        <v>84</v>
      </c>
      <c r="BQ589" s="2">
        <v>40787</v>
      </c>
      <c r="BR589" s="1">
        <v>0</v>
      </c>
      <c r="BS589" s="1">
        <v>0</v>
      </c>
      <c r="BT589" s="1">
        <v>0</v>
      </c>
      <c r="BU589" s="1">
        <v>0</v>
      </c>
    </row>
    <row r="590" spans="4:73" hidden="1" x14ac:dyDescent="0.25">
      <c r="D590" s="4"/>
      <c r="E590" s="5">
        <f t="shared" si="90"/>
        <v>0</v>
      </c>
      <c r="F590" s="5">
        <f t="shared" si="91"/>
        <v>0</v>
      </c>
      <c r="G590" s="5" t="str">
        <f t="shared" si="92"/>
        <v>Withdrawn</v>
      </c>
      <c r="H590" s="6" t="str">
        <f t="shared" si="93"/>
        <v>Not Started</v>
      </c>
      <c r="I590" s="1" t="s">
        <v>1319</v>
      </c>
      <c r="O590" s="1" t="str">
        <f t="shared" si="94"/>
        <v>NRIS</v>
      </c>
      <c r="Q590" s="1">
        <f t="shared" si="95"/>
        <v>250</v>
      </c>
      <c r="S590" s="1" t="str">
        <f t="shared" si="96"/>
        <v>Wind</v>
      </c>
      <c r="T590" s="1" t="str">
        <f t="shared" si="97"/>
        <v>Stark County</v>
      </c>
      <c r="U590" s="1" t="str">
        <f t="shared" si="98"/>
        <v>ND</v>
      </c>
      <c r="AA590" s="1"/>
      <c r="AB590" s="1"/>
      <c r="AI590" s="5"/>
      <c r="AJ590" s="5"/>
      <c r="AK590" s="5"/>
      <c r="AL590" s="5"/>
      <c r="AM590" s="5"/>
      <c r="AN590" s="5"/>
      <c r="AO590" s="5"/>
      <c r="AP590" s="5"/>
      <c r="AQ590" s="5"/>
      <c r="AR590" s="5"/>
      <c r="AY590" s="1" t="s">
        <v>73</v>
      </c>
      <c r="AZ590" s="2">
        <v>39993</v>
      </c>
      <c r="BA590" s="2">
        <v>40191</v>
      </c>
      <c r="BB590" s="2">
        <v>40191</v>
      </c>
      <c r="BD590" s="1" t="s">
        <v>192</v>
      </c>
      <c r="BE590" s="1" t="s">
        <v>1320</v>
      </c>
      <c r="BF590" s="1" t="s">
        <v>194</v>
      </c>
      <c r="BI590" s="1" t="s">
        <v>143</v>
      </c>
      <c r="BJ590" s="1" t="s">
        <v>126</v>
      </c>
      <c r="BK590" s="1" t="s">
        <v>1321</v>
      </c>
      <c r="BL590" s="1">
        <v>250</v>
      </c>
      <c r="BM590" s="1">
        <v>250</v>
      </c>
      <c r="BN590" s="1" t="s">
        <v>97</v>
      </c>
      <c r="BO590" s="1" t="s">
        <v>98</v>
      </c>
      <c r="BP590" s="1" t="s">
        <v>84</v>
      </c>
      <c r="BQ590" s="2">
        <v>41061</v>
      </c>
      <c r="BR590" s="1">
        <v>0</v>
      </c>
      <c r="BS590" s="1">
        <v>0</v>
      </c>
      <c r="BT590" s="1">
        <v>0</v>
      </c>
      <c r="BU590" s="1">
        <v>0</v>
      </c>
    </row>
    <row r="591" spans="4:73" hidden="1" x14ac:dyDescent="0.25">
      <c r="D591" s="4"/>
      <c r="E591" s="5">
        <f t="shared" si="90"/>
        <v>0</v>
      </c>
      <c r="F591" s="5">
        <f t="shared" si="91"/>
        <v>0</v>
      </c>
      <c r="G591" s="5" t="str">
        <f t="shared" si="92"/>
        <v>Withdrawn</v>
      </c>
      <c r="H591" s="6" t="str">
        <f t="shared" si="93"/>
        <v>Not Started</v>
      </c>
      <c r="I591" s="1" t="s">
        <v>1322</v>
      </c>
      <c r="O591" s="1" t="str">
        <f t="shared" si="94"/>
        <v>NRIS</v>
      </c>
      <c r="Q591" s="1">
        <f t="shared" si="95"/>
        <v>300</v>
      </c>
      <c r="S591" s="1" t="str">
        <f t="shared" si="96"/>
        <v>Wind</v>
      </c>
      <c r="T591" s="1" t="str">
        <f t="shared" si="97"/>
        <v>Porter County</v>
      </c>
      <c r="U591" s="1" t="str">
        <f t="shared" si="98"/>
        <v>IN</v>
      </c>
      <c r="AA591" s="1"/>
      <c r="AB591" s="1"/>
      <c r="AI591" s="5"/>
      <c r="AJ591" s="5"/>
      <c r="AK591" s="5"/>
      <c r="AL591" s="5"/>
      <c r="AM591" s="5"/>
      <c r="AN591" s="5"/>
      <c r="AO591" s="5"/>
      <c r="AP591" s="5"/>
      <c r="AQ591" s="5"/>
      <c r="AR591" s="5"/>
      <c r="AY591" s="1" t="s">
        <v>73</v>
      </c>
      <c r="AZ591" s="2">
        <v>39639</v>
      </c>
      <c r="BA591" s="2">
        <v>40192</v>
      </c>
      <c r="BB591" s="2">
        <v>40192</v>
      </c>
      <c r="BD591" s="1" t="s">
        <v>804</v>
      </c>
      <c r="BE591" s="1" t="s">
        <v>1323</v>
      </c>
      <c r="BF591" s="1" t="s">
        <v>103</v>
      </c>
      <c r="BI591" s="1" t="s">
        <v>536</v>
      </c>
      <c r="BJ591" s="1" t="s">
        <v>126</v>
      </c>
      <c r="BK591" s="1" t="s">
        <v>1324</v>
      </c>
      <c r="BL591" s="1">
        <v>300</v>
      </c>
      <c r="BM591" s="1">
        <v>300</v>
      </c>
      <c r="BN591" s="1" t="s">
        <v>97</v>
      </c>
      <c r="BO591" s="1" t="s">
        <v>98</v>
      </c>
      <c r="BP591" s="1" t="s">
        <v>84</v>
      </c>
      <c r="BQ591" s="2">
        <v>41244</v>
      </c>
      <c r="BR591" s="1">
        <v>0</v>
      </c>
      <c r="BS591" s="1">
        <v>0</v>
      </c>
      <c r="BT591" s="1">
        <v>0</v>
      </c>
      <c r="BU591" s="1">
        <v>0</v>
      </c>
    </row>
    <row r="592" spans="4:73" hidden="1" x14ac:dyDescent="0.25">
      <c r="D592" s="4"/>
      <c r="E592" s="5" t="str">
        <f t="shared" si="90"/>
        <v>Pre-Transition SIS</v>
      </c>
      <c r="F592" s="5" t="str">
        <f t="shared" si="91"/>
        <v>NORDAGS</v>
      </c>
      <c r="G592" s="5" t="str">
        <f t="shared" si="92"/>
        <v>Withdrawn</v>
      </c>
      <c r="H592" s="6" t="str">
        <f t="shared" si="93"/>
        <v>Not Started</v>
      </c>
      <c r="I592" s="1" t="s">
        <v>1325</v>
      </c>
      <c r="O592" s="1" t="str">
        <f t="shared" si="94"/>
        <v>NRIS</v>
      </c>
      <c r="Q592" s="1">
        <f t="shared" si="95"/>
        <v>25</v>
      </c>
      <c r="S592" s="1" t="str">
        <f t="shared" si="96"/>
        <v>Coal</v>
      </c>
      <c r="T592" s="1" t="str">
        <f t="shared" si="97"/>
        <v>Mercer County</v>
      </c>
      <c r="U592" s="1" t="str">
        <f t="shared" si="98"/>
        <v>ND</v>
      </c>
      <c r="AA592" s="1"/>
      <c r="AB592" s="1"/>
      <c r="AI592" s="5"/>
      <c r="AJ592" s="5"/>
      <c r="AK592" s="5"/>
      <c r="AL592" s="5"/>
      <c r="AM592" s="5"/>
      <c r="AN592" s="5"/>
      <c r="AO592" s="5"/>
      <c r="AP592" s="5"/>
      <c r="AQ592" s="5"/>
      <c r="AR592" s="5"/>
      <c r="AY592" s="1" t="s">
        <v>73</v>
      </c>
      <c r="AZ592" s="2">
        <v>38777</v>
      </c>
      <c r="BA592" s="2">
        <v>40193</v>
      </c>
      <c r="BB592" s="2">
        <v>40193</v>
      </c>
      <c r="BD592" s="1" t="s">
        <v>203</v>
      </c>
      <c r="BE592" s="1" t="s">
        <v>113</v>
      </c>
      <c r="BF592" s="1" t="s">
        <v>194</v>
      </c>
      <c r="BG592" s="1" t="s">
        <v>1058</v>
      </c>
      <c r="BH592" s="1" t="s">
        <v>1326</v>
      </c>
      <c r="BI592" s="1" t="s">
        <v>77</v>
      </c>
      <c r="BJ592" s="1" t="s">
        <v>126</v>
      </c>
      <c r="BK592" s="1" t="s">
        <v>1327</v>
      </c>
      <c r="BL592" s="1">
        <v>25</v>
      </c>
      <c r="BM592" s="1">
        <v>25</v>
      </c>
      <c r="BN592" s="1" t="s">
        <v>83</v>
      </c>
      <c r="BP592" s="1" t="s">
        <v>84</v>
      </c>
      <c r="BQ592" s="2">
        <v>39387</v>
      </c>
      <c r="BR592" s="1">
        <v>0</v>
      </c>
      <c r="BS592" s="1">
        <v>0</v>
      </c>
      <c r="BT592" s="1">
        <v>0</v>
      </c>
      <c r="BU592" s="1">
        <v>0</v>
      </c>
    </row>
    <row r="593" spans="4:73" hidden="1" x14ac:dyDescent="0.25">
      <c r="D593" s="4"/>
      <c r="E593" s="5">
        <f t="shared" si="90"/>
        <v>0</v>
      </c>
      <c r="F593" s="5">
        <f t="shared" si="91"/>
        <v>0</v>
      </c>
      <c r="G593" s="5" t="str">
        <f t="shared" si="92"/>
        <v>Withdrawn</v>
      </c>
      <c r="H593" s="6" t="str">
        <f t="shared" si="93"/>
        <v>Not Started</v>
      </c>
      <c r="I593" s="1" t="s">
        <v>1328</v>
      </c>
      <c r="O593" s="1" t="str">
        <f t="shared" si="94"/>
        <v>NRIS</v>
      </c>
      <c r="Q593" s="1">
        <f t="shared" si="95"/>
        <v>606</v>
      </c>
      <c r="S593" s="1" t="str">
        <f t="shared" si="96"/>
        <v>Coal</v>
      </c>
      <c r="T593" s="1" t="str">
        <f t="shared" si="97"/>
        <v>Itasca County</v>
      </c>
      <c r="U593" s="1" t="str">
        <f t="shared" si="98"/>
        <v>MN</v>
      </c>
      <c r="AA593" s="1"/>
      <c r="AB593" s="1"/>
      <c r="AI593" s="5"/>
      <c r="AJ593" s="5"/>
      <c r="AK593" s="5"/>
      <c r="AL593" s="5"/>
      <c r="AM593" s="5"/>
      <c r="AN593" s="5"/>
      <c r="AO593" s="5"/>
      <c r="AP593" s="5"/>
      <c r="AQ593" s="5"/>
      <c r="AR593" s="5"/>
      <c r="AY593" s="1" t="s">
        <v>73</v>
      </c>
      <c r="AZ593" s="2">
        <v>38762</v>
      </c>
      <c r="BA593" s="2">
        <v>40198</v>
      </c>
      <c r="BB593" s="2">
        <v>40198</v>
      </c>
      <c r="BD593" s="1" t="s">
        <v>315</v>
      </c>
      <c r="BE593" s="1" t="s">
        <v>1329</v>
      </c>
      <c r="BF593" s="1" t="s">
        <v>93</v>
      </c>
      <c r="BI593" s="1" t="s">
        <v>599</v>
      </c>
      <c r="BJ593" s="1" t="s">
        <v>126</v>
      </c>
      <c r="BK593" s="1" t="s">
        <v>1330</v>
      </c>
      <c r="BL593" s="1">
        <v>606</v>
      </c>
      <c r="BM593" s="1">
        <v>606</v>
      </c>
      <c r="BN593" s="1" t="s">
        <v>83</v>
      </c>
      <c r="BP593" s="1" t="s">
        <v>84</v>
      </c>
      <c r="BQ593" s="2">
        <v>40909</v>
      </c>
      <c r="BR593" s="1">
        <v>0</v>
      </c>
      <c r="BS593" s="1">
        <v>0</v>
      </c>
      <c r="BT593" s="1">
        <v>0</v>
      </c>
      <c r="BU593" s="1">
        <v>0</v>
      </c>
    </row>
    <row r="594" spans="4:73" hidden="1" x14ac:dyDescent="0.25">
      <c r="D594" s="4"/>
      <c r="E594" s="5">
        <f t="shared" si="90"/>
        <v>0</v>
      </c>
      <c r="F594" s="5">
        <f t="shared" si="91"/>
        <v>0</v>
      </c>
      <c r="G594" s="5" t="str">
        <f t="shared" si="92"/>
        <v>Withdrawn</v>
      </c>
      <c r="H594" s="6" t="str">
        <f t="shared" si="93"/>
        <v>Not Started</v>
      </c>
      <c r="I594" s="1" t="s">
        <v>1331</v>
      </c>
      <c r="O594" s="1" t="str">
        <f t="shared" si="94"/>
        <v>NRIS</v>
      </c>
      <c r="Q594" s="1">
        <f t="shared" si="95"/>
        <v>201</v>
      </c>
      <c r="S594" s="1" t="str">
        <f t="shared" si="96"/>
        <v>Wind</v>
      </c>
      <c r="T594" s="1" t="str">
        <f t="shared" si="97"/>
        <v>Freeborn County</v>
      </c>
      <c r="U594" s="1" t="str">
        <f t="shared" si="98"/>
        <v>MN</v>
      </c>
      <c r="AA594" s="1"/>
      <c r="AB594" s="1"/>
      <c r="AI594" s="5"/>
      <c r="AJ594" s="5"/>
      <c r="AK594" s="5"/>
      <c r="AL594" s="5"/>
      <c r="AM594" s="5"/>
      <c r="AN594" s="5"/>
      <c r="AO594" s="5"/>
      <c r="AP594" s="5"/>
      <c r="AQ594" s="5"/>
      <c r="AR594" s="5"/>
      <c r="AY594" s="1" t="s">
        <v>73</v>
      </c>
      <c r="AZ594" s="2">
        <v>39849</v>
      </c>
      <c r="BA594" s="2">
        <v>40205</v>
      </c>
      <c r="BB594" s="2">
        <v>40205</v>
      </c>
      <c r="BD594" s="1" t="s">
        <v>87</v>
      </c>
      <c r="BE594" s="1" t="s">
        <v>830</v>
      </c>
      <c r="BF594" s="1" t="s">
        <v>93</v>
      </c>
      <c r="BI594" s="1" t="s">
        <v>143</v>
      </c>
      <c r="BJ594" s="1" t="s">
        <v>126</v>
      </c>
      <c r="BK594" s="1" t="s">
        <v>1332</v>
      </c>
      <c r="BL594" s="1">
        <v>201</v>
      </c>
      <c r="BM594" s="1">
        <v>201</v>
      </c>
      <c r="BN594" s="1" t="s">
        <v>97</v>
      </c>
      <c r="BO594" s="1" t="s">
        <v>98</v>
      </c>
      <c r="BP594" s="1" t="s">
        <v>84</v>
      </c>
      <c r="BQ594" s="2">
        <v>40179</v>
      </c>
      <c r="BR594" s="1">
        <v>0</v>
      </c>
      <c r="BS594" s="1">
        <v>0</v>
      </c>
      <c r="BT594" s="1">
        <v>0</v>
      </c>
      <c r="BU594" s="1">
        <v>0</v>
      </c>
    </row>
    <row r="595" spans="4:73" hidden="1" x14ac:dyDescent="0.25">
      <c r="D595" s="4"/>
      <c r="E595" s="5">
        <f t="shared" si="90"/>
        <v>0</v>
      </c>
      <c r="F595" s="5">
        <f t="shared" si="91"/>
        <v>0</v>
      </c>
      <c r="G595" s="5" t="str">
        <f t="shared" si="92"/>
        <v>Withdrawn</v>
      </c>
      <c r="H595" s="6" t="str">
        <f t="shared" si="93"/>
        <v>Not Started</v>
      </c>
      <c r="I595" s="1" t="s">
        <v>1333</v>
      </c>
      <c r="O595" s="1" t="str">
        <f t="shared" si="94"/>
        <v>NRIS</v>
      </c>
      <c r="Q595" s="1">
        <f t="shared" si="95"/>
        <v>60</v>
      </c>
      <c r="S595" s="1" t="str">
        <f t="shared" si="96"/>
        <v>Wind</v>
      </c>
      <c r="T595" s="1" t="str">
        <f t="shared" si="97"/>
        <v>Calumet County</v>
      </c>
      <c r="U595" s="1" t="str">
        <f t="shared" si="98"/>
        <v>WI</v>
      </c>
      <c r="AA595" s="1"/>
      <c r="AB595" s="1"/>
      <c r="AI595" s="5"/>
      <c r="AJ595" s="5"/>
      <c r="AK595" s="5"/>
      <c r="AL595" s="5"/>
      <c r="AM595" s="5"/>
      <c r="AN595" s="5"/>
      <c r="AO595" s="5"/>
      <c r="AP595" s="5"/>
      <c r="AQ595" s="5"/>
      <c r="AR595" s="5"/>
      <c r="AY595" s="1" t="s">
        <v>73</v>
      </c>
      <c r="AZ595" s="2">
        <v>39645</v>
      </c>
      <c r="BA595" s="2">
        <v>40206</v>
      </c>
      <c r="BB595" s="2">
        <v>40206</v>
      </c>
      <c r="BD595" s="1" t="s">
        <v>176</v>
      </c>
      <c r="BE595" s="1" t="s">
        <v>390</v>
      </c>
      <c r="BF595" s="1" t="s">
        <v>76</v>
      </c>
      <c r="BI595" s="1" t="s">
        <v>536</v>
      </c>
      <c r="BJ595" s="1" t="s">
        <v>126</v>
      </c>
      <c r="BK595" s="1" t="s">
        <v>1334</v>
      </c>
      <c r="BL595" s="1">
        <v>60</v>
      </c>
      <c r="BM595" s="1">
        <v>60</v>
      </c>
      <c r="BN595" s="1" t="s">
        <v>97</v>
      </c>
      <c r="BO595" s="1" t="s">
        <v>98</v>
      </c>
      <c r="BP595" s="1" t="s">
        <v>84</v>
      </c>
      <c r="BQ595" s="2">
        <v>40543</v>
      </c>
      <c r="BR595" s="1">
        <v>0</v>
      </c>
      <c r="BS595" s="1">
        <v>0</v>
      </c>
      <c r="BT595" s="1">
        <v>0</v>
      </c>
      <c r="BU595" s="1">
        <v>0</v>
      </c>
    </row>
    <row r="596" spans="4:73" hidden="1" x14ac:dyDescent="0.25">
      <c r="D596" s="4"/>
      <c r="E596" s="5" t="str">
        <f t="shared" si="90"/>
        <v>DPP-2008-NOV</v>
      </c>
      <c r="F596" s="5" t="str">
        <f t="shared" si="91"/>
        <v>MN</v>
      </c>
      <c r="G596" s="5" t="str">
        <f t="shared" si="92"/>
        <v>Done</v>
      </c>
      <c r="H596" s="6" t="str">
        <f t="shared" si="93"/>
        <v>In Service</v>
      </c>
      <c r="I596" s="1" t="s">
        <v>1335</v>
      </c>
      <c r="O596" s="1" t="str">
        <f t="shared" si="94"/>
        <v>ERIS</v>
      </c>
      <c r="Q596" s="1">
        <f t="shared" si="95"/>
        <v>20</v>
      </c>
      <c r="S596" s="1" t="str">
        <f t="shared" si="96"/>
        <v>Wind</v>
      </c>
      <c r="T596" s="1" t="str">
        <f t="shared" si="97"/>
        <v>Meeker County</v>
      </c>
      <c r="U596" s="1" t="str">
        <f t="shared" si="98"/>
        <v>MN</v>
      </c>
      <c r="AA596" s="1"/>
      <c r="AB596" s="1"/>
      <c r="AI596" s="5"/>
      <c r="AJ596" s="5"/>
      <c r="AK596" s="5"/>
      <c r="AL596" s="5"/>
      <c r="AM596" s="5"/>
      <c r="AN596" s="5"/>
      <c r="AO596" s="5"/>
      <c r="AP596" s="5"/>
      <c r="AQ596" s="5"/>
      <c r="AR596" s="5"/>
      <c r="AY596" s="1" t="s">
        <v>58</v>
      </c>
      <c r="AZ596" s="2">
        <v>38993</v>
      </c>
      <c r="BB596" s="2">
        <v>40437</v>
      </c>
      <c r="BC596" s="2">
        <v>40543</v>
      </c>
      <c r="BD596" s="1" t="s">
        <v>91</v>
      </c>
      <c r="BE596" s="1" t="s">
        <v>1336</v>
      </c>
      <c r="BF596" s="1" t="s">
        <v>93</v>
      </c>
      <c r="BG596" s="1" t="s">
        <v>1303</v>
      </c>
      <c r="BH596" s="1" t="s">
        <v>93</v>
      </c>
      <c r="BI596" s="1" t="s">
        <v>77</v>
      </c>
      <c r="BJ596" s="1" t="s">
        <v>62</v>
      </c>
      <c r="BK596" s="1" t="s">
        <v>1337</v>
      </c>
      <c r="BL596" s="1">
        <v>20</v>
      </c>
      <c r="BM596" s="1">
        <v>20</v>
      </c>
      <c r="BN596" s="1" t="s">
        <v>97</v>
      </c>
      <c r="BO596" s="1" t="s">
        <v>98</v>
      </c>
      <c r="BP596" s="1" t="s">
        <v>65</v>
      </c>
      <c r="BQ596" s="2">
        <v>39753</v>
      </c>
      <c r="BR596" s="1">
        <v>0</v>
      </c>
      <c r="BS596" s="1">
        <v>0</v>
      </c>
      <c r="BT596" s="1">
        <v>0</v>
      </c>
      <c r="BU596" s="1">
        <v>0</v>
      </c>
    </row>
    <row r="597" spans="4:73" hidden="1" x14ac:dyDescent="0.25">
      <c r="D597" s="4"/>
      <c r="E597" s="5" t="str">
        <f t="shared" si="90"/>
        <v>DPP-2009-MAR</v>
      </c>
      <c r="F597" s="5" t="str">
        <f t="shared" si="91"/>
        <v>Individual</v>
      </c>
      <c r="G597" s="5" t="str">
        <f t="shared" si="92"/>
        <v>Withdrawn</v>
      </c>
      <c r="H597" s="6" t="str">
        <f t="shared" si="93"/>
        <v>Not Started</v>
      </c>
      <c r="I597" s="1" t="s">
        <v>1338</v>
      </c>
      <c r="O597" s="1" t="str">
        <f t="shared" si="94"/>
        <v>NRIS</v>
      </c>
      <c r="Q597" s="1">
        <f t="shared" si="95"/>
        <v>48</v>
      </c>
      <c r="S597" s="1" t="str">
        <f t="shared" si="96"/>
        <v>Wind</v>
      </c>
      <c r="T597" s="1" t="str">
        <f t="shared" si="97"/>
        <v>Columbia County</v>
      </c>
      <c r="U597" s="1" t="str">
        <f t="shared" si="98"/>
        <v>WI</v>
      </c>
      <c r="AA597" s="1"/>
      <c r="AB597" s="1"/>
      <c r="AI597" s="5"/>
      <c r="AJ597" s="5"/>
      <c r="AK597" s="5"/>
      <c r="AL597" s="5"/>
      <c r="AM597" s="5"/>
      <c r="AN597" s="5"/>
      <c r="AO597" s="5"/>
      <c r="AP597" s="5"/>
      <c r="AQ597" s="5"/>
      <c r="AR597" s="5"/>
      <c r="AY597" s="1" t="s">
        <v>73</v>
      </c>
      <c r="AZ597" s="2">
        <v>39582</v>
      </c>
      <c r="BA597" s="2">
        <v>40219</v>
      </c>
      <c r="BB597" s="2">
        <v>40219</v>
      </c>
      <c r="BD597" s="1" t="s">
        <v>74</v>
      </c>
      <c r="BE597" s="1" t="s">
        <v>295</v>
      </c>
      <c r="BF597" s="1" t="s">
        <v>76</v>
      </c>
      <c r="BG597" s="1" t="s">
        <v>1339</v>
      </c>
      <c r="BH597" s="1" t="s">
        <v>1340</v>
      </c>
      <c r="BI597" s="1" t="s">
        <v>77</v>
      </c>
      <c r="BJ597" s="1" t="s">
        <v>126</v>
      </c>
      <c r="BK597" s="1" t="s">
        <v>1341</v>
      </c>
      <c r="BL597" s="1">
        <v>48</v>
      </c>
      <c r="BM597" s="1">
        <v>48</v>
      </c>
      <c r="BN597" s="1" t="s">
        <v>97</v>
      </c>
      <c r="BO597" s="1" t="s">
        <v>98</v>
      </c>
      <c r="BP597" s="1" t="s">
        <v>84</v>
      </c>
      <c r="BQ597" s="2">
        <v>40971</v>
      </c>
      <c r="BR597" s="1">
        <v>0</v>
      </c>
      <c r="BS597" s="1">
        <v>0</v>
      </c>
      <c r="BT597" s="1">
        <v>0</v>
      </c>
      <c r="BU597" s="1">
        <v>0</v>
      </c>
    </row>
    <row r="598" spans="4:73" hidden="1" x14ac:dyDescent="0.25">
      <c r="D598" s="4"/>
      <c r="E598" s="5">
        <f t="shared" si="90"/>
        <v>0</v>
      </c>
      <c r="F598" s="5">
        <f t="shared" si="91"/>
        <v>0</v>
      </c>
      <c r="G598" s="5" t="str">
        <f t="shared" si="92"/>
        <v>Withdrawn</v>
      </c>
      <c r="H598" s="6" t="str">
        <f t="shared" si="93"/>
        <v>Not Started</v>
      </c>
      <c r="I598" s="1" t="s">
        <v>1342</v>
      </c>
      <c r="O598" s="1" t="str">
        <f t="shared" si="94"/>
        <v>NRIS</v>
      </c>
      <c r="Q598" s="1">
        <f t="shared" si="95"/>
        <v>200</v>
      </c>
      <c r="S598" s="1" t="str">
        <f t="shared" si="96"/>
        <v>Wind</v>
      </c>
      <c r="T598" s="1" t="str">
        <f t="shared" si="97"/>
        <v>Putnam County</v>
      </c>
      <c r="U598" s="1" t="str">
        <f t="shared" si="98"/>
        <v>MO</v>
      </c>
      <c r="AA598" s="1"/>
      <c r="AB598" s="1"/>
      <c r="AI598" s="5"/>
      <c r="AJ598" s="5"/>
      <c r="AK598" s="5"/>
      <c r="AL598" s="5"/>
      <c r="AM598" s="5"/>
      <c r="AN598" s="5"/>
      <c r="AO598" s="5"/>
      <c r="AP598" s="5"/>
      <c r="AQ598" s="5"/>
      <c r="AR598" s="5"/>
      <c r="AY598" s="1" t="s">
        <v>73</v>
      </c>
      <c r="AZ598" s="2">
        <v>39602</v>
      </c>
      <c r="BA598" s="2">
        <v>40228</v>
      </c>
      <c r="BB598" s="2">
        <v>40228</v>
      </c>
      <c r="BD598" s="1" t="s">
        <v>486</v>
      </c>
      <c r="BE598" s="1" t="s">
        <v>224</v>
      </c>
      <c r="BF598" s="1" t="s">
        <v>488</v>
      </c>
      <c r="BI598" s="1" t="s">
        <v>536</v>
      </c>
      <c r="BJ598" s="1" t="s">
        <v>126</v>
      </c>
      <c r="BK598" s="1" t="s">
        <v>1343</v>
      </c>
      <c r="BL598" s="1">
        <v>200</v>
      </c>
      <c r="BM598" s="1">
        <v>200</v>
      </c>
      <c r="BN598" s="1" t="s">
        <v>97</v>
      </c>
      <c r="BO598" s="1" t="s">
        <v>98</v>
      </c>
      <c r="BP598" s="1" t="s">
        <v>84</v>
      </c>
      <c r="BQ598" s="2">
        <v>40391</v>
      </c>
      <c r="BR598" s="1">
        <v>0</v>
      </c>
      <c r="BS598" s="1">
        <v>0</v>
      </c>
      <c r="BT598" s="1">
        <v>0</v>
      </c>
      <c r="BU598" s="1">
        <v>0</v>
      </c>
    </row>
    <row r="599" spans="4:73" hidden="1" x14ac:dyDescent="0.25">
      <c r="D599" s="4"/>
      <c r="E599" s="5" t="str">
        <f t="shared" si="90"/>
        <v>Pre-Transition SIS</v>
      </c>
      <c r="F599" s="5">
        <f t="shared" si="91"/>
        <v>0</v>
      </c>
      <c r="G599" s="5" t="str">
        <f t="shared" si="92"/>
        <v>Done</v>
      </c>
      <c r="H599" s="6" t="str">
        <f t="shared" si="93"/>
        <v>In Service</v>
      </c>
      <c r="I599" s="1" t="s">
        <v>1344</v>
      </c>
      <c r="O599" s="1" t="str">
        <f t="shared" si="94"/>
        <v>NRIS</v>
      </c>
      <c r="Q599" s="1">
        <f t="shared" si="95"/>
        <v>560</v>
      </c>
      <c r="S599" s="1" t="str">
        <f t="shared" si="96"/>
        <v>Coal</v>
      </c>
      <c r="T599" s="1" t="str">
        <f t="shared" si="97"/>
        <v>Columbiana County</v>
      </c>
      <c r="U599" s="1" t="str">
        <f t="shared" si="98"/>
        <v>OH</v>
      </c>
      <c r="AA599" s="1"/>
      <c r="AB599" s="1"/>
      <c r="AI599" s="5"/>
      <c r="AJ599" s="5"/>
      <c r="AK599" s="5"/>
      <c r="AL599" s="5"/>
      <c r="AM599" s="5"/>
      <c r="AN599" s="5"/>
      <c r="AO599" s="5"/>
      <c r="AP599" s="5"/>
      <c r="AQ599" s="5"/>
      <c r="AR599" s="5"/>
      <c r="AY599" s="1" t="s">
        <v>58</v>
      </c>
      <c r="AZ599" s="2">
        <v>39002</v>
      </c>
      <c r="BB599" s="2">
        <v>40421</v>
      </c>
      <c r="BC599" s="2">
        <v>41638</v>
      </c>
      <c r="BD599" s="1" t="s">
        <v>619</v>
      </c>
      <c r="BE599" s="1" t="s">
        <v>1345</v>
      </c>
      <c r="BF599" s="1" t="s">
        <v>242</v>
      </c>
      <c r="BG599" s="1" t="s">
        <v>1058</v>
      </c>
      <c r="BI599" s="1" t="s">
        <v>77</v>
      </c>
      <c r="BJ599" s="1" t="s">
        <v>126</v>
      </c>
      <c r="BK599" s="1" t="s">
        <v>1346</v>
      </c>
      <c r="BL599" s="1">
        <v>560</v>
      </c>
      <c r="BM599" s="1">
        <v>560</v>
      </c>
      <c r="BN599" s="1" t="s">
        <v>83</v>
      </c>
      <c r="BO599" s="1" t="s">
        <v>94</v>
      </c>
      <c r="BP599" s="1" t="s">
        <v>65</v>
      </c>
      <c r="BQ599" s="2">
        <v>39736</v>
      </c>
      <c r="BR599" s="1">
        <v>0</v>
      </c>
      <c r="BS599" s="1">
        <v>0</v>
      </c>
      <c r="BT599" s="1">
        <v>0</v>
      </c>
      <c r="BU599" s="1">
        <v>0</v>
      </c>
    </row>
    <row r="600" spans="4:73" hidden="1" x14ac:dyDescent="0.25">
      <c r="D600" s="4"/>
      <c r="E600" s="5">
        <f t="shared" si="90"/>
        <v>0</v>
      </c>
      <c r="F600" s="5">
        <f t="shared" si="91"/>
        <v>0</v>
      </c>
      <c r="G600" s="5" t="str">
        <f t="shared" si="92"/>
        <v>Withdrawn</v>
      </c>
      <c r="H600" s="6" t="str">
        <f t="shared" si="93"/>
        <v>Not Started</v>
      </c>
      <c r="I600" s="1" t="s">
        <v>1347</v>
      </c>
      <c r="O600" s="1" t="str">
        <f t="shared" si="94"/>
        <v>NRIS</v>
      </c>
      <c r="Q600" s="1">
        <f t="shared" si="95"/>
        <v>25.62</v>
      </c>
      <c r="S600" s="1" t="str">
        <f t="shared" si="96"/>
        <v>Wood</v>
      </c>
      <c r="T600" s="1" t="str">
        <f t="shared" si="97"/>
        <v>Alger County</v>
      </c>
      <c r="U600" s="1" t="str">
        <f t="shared" si="98"/>
        <v>MI</v>
      </c>
      <c r="AA600" s="1"/>
      <c r="AB600" s="1"/>
      <c r="AI600" s="5"/>
      <c r="AJ600" s="5"/>
      <c r="AK600" s="5"/>
      <c r="AL600" s="5"/>
      <c r="AM600" s="5"/>
      <c r="AN600" s="5"/>
      <c r="AO600" s="5"/>
      <c r="AP600" s="5"/>
      <c r="AQ600" s="5"/>
      <c r="AR600" s="5"/>
      <c r="AY600" s="1" t="s">
        <v>73</v>
      </c>
      <c r="AZ600" s="2">
        <v>40168</v>
      </c>
      <c r="BA600" s="2">
        <v>40234</v>
      </c>
      <c r="BB600" s="2">
        <v>40234</v>
      </c>
      <c r="BD600" s="1" t="s">
        <v>74</v>
      </c>
      <c r="BE600" s="1" t="s">
        <v>1348</v>
      </c>
      <c r="BF600" s="1" t="s">
        <v>130</v>
      </c>
      <c r="BI600" s="1" t="s">
        <v>536</v>
      </c>
      <c r="BJ600" s="1" t="s">
        <v>126</v>
      </c>
      <c r="BK600" s="1" t="s">
        <v>1349</v>
      </c>
      <c r="BL600" s="1">
        <v>25.62</v>
      </c>
      <c r="BM600" s="1">
        <v>25.62</v>
      </c>
      <c r="BN600" s="1" t="s">
        <v>1273</v>
      </c>
      <c r="BP600" s="1" t="s">
        <v>84</v>
      </c>
      <c r="BQ600" s="2">
        <v>40189</v>
      </c>
      <c r="BR600" s="1">
        <v>0</v>
      </c>
      <c r="BS600" s="1">
        <v>0</v>
      </c>
      <c r="BT600" s="1">
        <v>0</v>
      </c>
      <c r="BU600" s="1">
        <v>0</v>
      </c>
    </row>
    <row r="601" spans="4:73" hidden="1" x14ac:dyDescent="0.25">
      <c r="D601" s="4"/>
      <c r="E601" s="5">
        <f t="shared" si="90"/>
        <v>0</v>
      </c>
      <c r="F601" s="5">
        <f t="shared" si="91"/>
        <v>0</v>
      </c>
      <c r="G601" s="5" t="str">
        <f t="shared" si="92"/>
        <v>Withdrawn</v>
      </c>
      <c r="H601" s="6" t="str">
        <f t="shared" si="93"/>
        <v>Not Started</v>
      </c>
      <c r="I601" s="1" t="s">
        <v>1350</v>
      </c>
      <c r="O601" s="1" t="str">
        <f t="shared" si="94"/>
        <v>NRIS</v>
      </c>
      <c r="Q601" s="1">
        <f t="shared" si="95"/>
        <v>42</v>
      </c>
      <c r="S601" s="1" t="str">
        <f t="shared" si="96"/>
        <v>Wind</v>
      </c>
      <c r="T601" s="1" t="str">
        <f t="shared" si="97"/>
        <v>Swift County</v>
      </c>
      <c r="U601" s="1" t="str">
        <f t="shared" si="98"/>
        <v>MN</v>
      </c>
      <c r="AA601" s="1"/>
      <c r="AB601" s="1"/>
      <c r="AI601" s="5"/>
      <c r="AJ601" s="5"/>
      <c r="AK601" s="5"/>
      <c r="AL601" s="5"/>
      <c r="AM601" s="5"/>
      <c r="AN601" s="5"/>
      <c r="AO601" s="5"/>
      <c r="AP601" s="5"/>
      <c r="AQ601" s="5"/>
      <c r="AR601" s="5"/>
      <c r="AY601" s="1" t="s">
        <v>73</v>
      </c>
      <c r="AZ601" s="2">
        <v>39188</v>
      </c>
      <c r="BA601" s="2">
        <v>40235</v>
      </c>
      <c r="BB601" s="2">
        <v>40235</v>
      </c>
      <c r="BD601" s="1" t="s">
        <v>153</v>
      </c>
      <c r="BE601" s="1" t="s">
        <v>154</v>
      </c>
      <c r="BF601" s="1" t="s">
        <v>93</v>
      </c>
      <c r="BI601" s="1" t="s">
        <v>143</v>
      </c>
      <c r="BJ601" s="1" t="s">
        <v>126</v>
      </c>
      <c r="BK601" s="1" t="s">
        <v>1351</v>
      </c>
      <c r="BL601" s="1">
        <v>42</v>
      </c>
      <c r="BM601" s="1">
        <v>42</v>
      </c>
      <c r="BN601" s="1" t="s">
        <v>97</v>
      </c>
      <c r="BO601" s="1" t="s">
        <v>98</v>
      </c>
      <c r="BP601" s="1" t="s">
        <v>84</v>
      </c>
      <c r="BR601" s="1">
        <v>0</v>
      </c>
      <c r="BS601" s="1">
        <v>0</v>
      </c>
      <c r="BT601" s="1">
        <v>0</v>
      </c>
      <c r="BU601" s="1">
        <v>0</v>
      </c>
    </row>
    <row r="602" spans="4:73" hidden="1" x14ac:dyDescent="0.25">
      <c r="D602" s="4"/>
      <c r="E602" s="5">
        <f t="shared" si="90"/>
        <v>0</v>
      </c>
      <c r="F602" s="5">
        <f t="shared" si="91"/>
        <v>0</v>
      </c>
      <c r="G602" s="5" t="str">
        <f t="shared" si="92"/>
        <v>Withdrawn</v>
      </c>
      <c r="H602" s="6" t="str">
        <f t="shared" si="93"/>
        <v>Not Started</v>
      </c>
      <c r="I602" s="1" t="s">
        <v>1352</v>
      </c>
      <c r="O602" s="1" t="str">
        <f t="shared" si="94"/>
        <v>NRIS</v>
      </c>
      <c r="Q602" s="1">
        <f t="shared" si="95"/>
        <v>40</v>
      </c>
      <c r="S602" s="1" t="str">
        <f t="shared" si="96"/>
        <v>Wind</v>
      </c>
      <c r="T602" s="1" t="str">
        <f t="shared" si="97"/>
        <v>Rice County</v>
      </c>
      <c r="U602" s="1" t="str">
        <f t="shared" si="98"/>
        <v>MN</v>
      </c>
      <c r="AA602" s="1"/>
      <c r="AB602" s="1"/>
      <c r="AI602" s="5"/>
      <c r="AJ602" s="5"/>
      <c r="AK602" s="5"/>
      <c r="AL602" s="5"/>
      <c r="AM602" s="5"/>
      <c r="AN602" s="5"/>
      <c r="AO602" s="5"/>
      <c r="AP602" s="5"/>
      <c r="AQ602" s="5"/>
      <c r="AR602" s="5"/>
      <c r="AY602" s="1" t="s">
        <v>73</v>
      </c>
      <c r="AZ602" s="2">
        <v>39616</v>
      </c>
      <c r="BA602" s="2">
        <v>40238</v>
      </c>
      <c r="BB602" s="2">
        <v>40238</v>
      </c>
      <c r="BD602" s="1" t="s">
        <v>153</v>
      </c>
      <c r="BE602" s="1" t="s">
        <v>361</v>
      </c>
      <c r="BF602" s="1" t="s">
        <v>93</v>
      </c>
      <c r="BI602" s="1" t="s">
        <v>143</v>
      </c>
      <c r="BJ602" s="1" t="s">
        <v>126</v>
      </c>
      <c r="BK602" s="1" t="s">
        <v>1353</v>
      </c>
      <c r="BL602" s="1">
        <v>40</v>
      </c>
      <c r="BM602" s="1">
        <v>40</v>
      </c>
      <c r="BN602" s="1" t="s">
        <v>97</v>
      </c>
      <c r="BO602" s="1" t="s">
        <v>98</v>
      </c>
      <c r="BP602" s="1" t="s">
        <v>84</v>
      </c>
      <c r="BQ602" s="2">
        <v>40422</v>
      </c>
      <c r="BR602" s="1">
        <v>0</v>
      </c>
      <c r="BS602" s="1">
        <v>0</v>
      </c>
      <c r="BT602" s="1">
        <v>0</v>
      </c>
      <c r="BU602" s="1">
        <v>0</v>
      </c>
    </row>
    <row r="603" spans="4:73" hidden="1" x14ac:dyDescent="0.25">
      <c r="D603" s="4"/>
      <c r="E603" s="5">
        <f t="shared" si="90"/>
        <v>0</v>
      </c>
      <c r="F603" s="5">
        <f t="shared" si="91"/>
        <v>0</v>
      </c>
      <c r="G603" s="5" t="str">
        <f t="shared" si="92"/>
        <v>Withdrawn</v>
      </c>
      <c r="H603" s="6" t="str">
        <f t="shared" si="93"/>
        <v>Not Started</v>
      </c>
      <c r="I603" s="1" t="s">
        <v>1354</v>
      </c>
      <c r="O603" s="1" t="str">
        <f t="shared" si="94"/>
        <v>NRIS</v>
      </c>
      <c r="Q603" s="1">
        <f t="shared" si="95"/>
        <v>150</v>
      </c>
      <c r="S603" s="1" t="str">
        <f t="shared" si="96"/>
        <v>Wind</v>
      </c>
      <c r="T603" s="1" t="str">
        <f t="shared" si="97"/>
        <v>Knox County</v>
      </c>
      <c r="U603" s="1" t="str">
        <f t="shared" si="98"/>
        <v>IL</v>
      </c>
      <c r="AA603" s="1"/>
      <c r="AB603" s="1"/>
      <c r="AI603" s="5"/>
      <c r="AJ603" s="5"/>
      <c r="AK603" s="5"/>
      <c r="AL603" s="5"/>
      <c r="AM603" s="5"/>
      <c r="AN603" s="5"/>
      <c r="AO603" s="5"/>
      <c r="AP603" s="5"/>
      <c r="AQ603" s="5"/>
      <c r="AR603" s="5"/>
      <c r="AY603" s="1" t="s">
        <v>73</v>
      </c>
      <c r="AZ603" s="2">
        <v>39752</v>
      </c>
      <c r="BA603" s="2">
        <v>40261</v>
      </c>
      <c r="BB603" s="2">
        <v>40261</v>
      </c>
      <c r="BD603" s="1" t="s">
        <v>122</v>
      </c>
      <c r="BE603" s="1" t="s">
        <v>869</v>
      </c>
      <c r="BF603" s="1" t="s">
        <v>124</v>
      </c>
      <c r="BI603" s="1" t="s">
        <v>536</v>
      </c>
      <c r="BJ603" s="1" t="s">
        <v>126</v>
      </c>
      <c r="BK603" s="1" t="s">
        <v>1355</v>
      </c>
      <c r="BL603" s="1">
        <v>150</v>
      </c>
      <c r="BM603" s="1">
        <v>150</v>
      </c>
      <c r="BN603" s="1" t="s">
        <v>97</v>
      </c>
      <c r="BO603" s="1" t="s">
        <v>98</v>
      </c>
      <c r="BP603" s="1" t="s">
        <v>84</v>
      </c>
      <c r="BQ603" s="2">
        <v>40330</v>
      </c>
      <c r="BR603" s="1">
        <v>0</v>
      </c>
      <c r="BS603" s="1">
        <v>0</v>
      </c>
      <c r="BT603" s="1">
        <v>0</v>
      </c>
      <c r="BU603" s="1">
        <v>0</v>
      </c>
    </row>
    <row r="604" spans="4:73" hidden="1" x14ac:dyDescent="0.25">
      <c r="D604" s="4"/>
      <c r="E604" s="5" t="str">
        <f t="shared" si="90"/>
        <v>Pre-Transition SIS</v>
      </c>
      <c r="F604" s="5" t="str">
        <f t="shared" si="91"/>
        <v>G698/G744</v>
      </c>
      <c r="G604" s="5" t="str">
        <f t="shared" si="92"/>
        <v>Withdrawn</v>
      </c>
      <c r="H604" s="6" t="str">
        <f t="shared" si="93"/>
        <v>Not Started</v>
      </c>
      <c r="I604" s="1" t="s">
        <v>1356</v>
      </c>
      <c r="O604" s="1" t="str">
        <f t="shared" si="94"/>
        <v>NRIS</v>
      </c>
      <c r="Q604" s="1">
        <f t="shared" si="95"/>
        <v>150</v>
      </c>
      <c r="S604" s="1" t="str">
        <f t="shared" si="96"/>
        <v>Wind</v>
      </c>
      <c r="T604" s="1" t="str">
        <f t="shared" si="97"/>
        <v>Putnam County</v>
      </c>
      <c r="U604" s="1" t="str">
        <f t="shared" si="98"/>
        <v>MO</v>
      </c>
      <c r="AA604" s="1"/>
      <c r="AB604" s="1"/>
      <c r="AI604" s="5"/>
      <c r="AJ604" s="5"/>
      <c r="AK604" s="5"/>
      <c r="AL604" s="5"/>
      <c r="AM604" s="5"/>
      <c r="AN604" s="5"/>
      <c r="AO604" s="5"/>
      <c r="AP604" s="5"/>
      <c r="AQ604" s="5"/>
      <c r="AR604" s="5"/>
      <c r="AY604" s="1" t="s">
        <v>73</v>
      </c>
      <c r="AZ604" s="2">
        <v>39027</v>
      </c>
      <c r="BA604" s="2">
        <v>40263</v>
      </c>
      <c r="BB604" s="2">
        <v>40263</v>
      </c>
      <c r="BD604" s="1" t="s">
        <v>486</v>
      </c>
      <c r="BE604" s="1" t="s">
        <v>224</v>
      </c>
      <c r="BF604" s="1" t="s">
        <v>488</v>
      </c>
      <c r="BG604" s="1" t="s">
        <v>1058</v>
      </c>
      <c r="BH604" s="1" t="s">
        <v>1357</v>
      </c>
      <c r="BI604" s="1" t="s">
        <v>77</v>
      </c>
      <c r="BJ604" s="1" t="s">
        <v>126</v>
      </c>
      <c r="BK604" s="1" t="s">
        <v>1192</v>
      </c>
      <c r="BL604" s="1">
        <v>150</v>
      </c>
      <c r="BM604" s="1">
        <v>150</v>
      </c>
      <c r="BN604" s="1" t="s">
        <v>97</v>
      </c>
      <c r="BO604" s="1" t="s">
        <v>98</v>
      </c>
      <c r="BP604" s="1" t="s">
        <v>84</v>
      </c>
      <c r="BQ604" s="2">
        <v>40816</v>
      </c>
      <c r="BR604" s="1">
        <v>0</v>
      </c>
      <c r="BS604" s="1">
        <v>0</v>
      </c>
      <c r="BT604" s="1">
        <v>0</v>
      </c>
      <c r="BU604" s="1">
        <v>0</v>
      </c>
    </row>
    <row r="605" spans="4:73" hidden="1" x14ac:dyDescent="0.25">
      <c r="D605" s="4"/>
      <c r="E605" s="5">
        <f t="shared" si="90"/>
        <v>0</v>
      </c>
      <c r="F605" s="5">
        <f t="shared" si="91"/>
        <v>0</v>
      </c>
      <c r="G605" s="5" t="str">
        <f t="shared" si="92"/>
        <v>Withdrawn</v>
      </c>
      <c r="H605" s="6" t="str">
        <f t="shared" si="93"/>
        <v>Not Started</v>
      </c>
      <c r="I605" s="1" t="s">
        <v>1358</v>
      </c>
      <c r="O605" s="1" t="str">
        <f t="shared" si="94"/>
        <v>ERIS</v>
      </c>
      <c r="Q605" s="1">
        <f t="shared" si="95"/>
        <v>60</v>
      </c>
      <c r="S605" s="1" t="str">
        <f t="shared" si="96"/>
        <v>Wind</v>
      </c>
      <c r="T605" s="1" t="str">
        <f t="shared" si="97"/>
        <v>Hettinger County</v>
      </c>
      <c r="U605" s="1" t="str">
        <f t="shared" si="98"/>
        <v>ND</v>
      </c>
      <c r="AA605" s="1"/>
      <c r="AB605" s="1"/>
      <c r="AI605" s="5"/>
      <c r="AJ605" s="5"/>
      <c r="AK605" s="5"/>
      <c r="AL605" s="5"/>
      <c r="AM605" s="5"/>
      <c r="AN605" s="5"/>
      <c r="AO605" s="5"/>
      <c r="AP605" s="5"/>
      <c r="AQ605" s="5"/>
      <c r="AR605" s="5"/>
      <c r="AY605" s="1" t="s">
        <v>73</v>
      </c>
      <c r="AZ605" s="2">
        <v>39517</v>
      </c>
      <c r="BA605" s="2">
        <v>40263</v>
      </c>
      <c r="BB605" s="2">
        <v>40263</v>
      </c>
      <c r="BD605" s="1" t="s">
        <v>192</v>
      </c>
      <c r="BE605" s="1" t="s">
        <v>1359</v>
      </c>
      <c r="BF605" s="1" t="s">
        <v>194</v>
      </c>
      <c r="BI605" s="1" t="s">
        <v>143</v>
      </c>
      <c r="BJ605" s="1" t="s">
        <v>62</v>
      </c>
      <c r="BK605" s="1" t="s">
        <v>1360</v>
      </c>
      <c r="BL605" s="1">
        <v>60</v>
      </c>
      <c r="BM605" s="1">
        <v>60</v>
      </c>
      <c r="BN605" s="1" t="s">
        <v>97</v>
      </c>
      <c r="BO605" s="1" t="s">
        <v>98</v>
      </c>
      <c r="BP605" s="1" t="s">
        <v>84</v>
      </c>
      <c r="BQ605" s="2">
        <v>40908</v>
      </c>
      <c r="BR605" s="1">
        <v>0</v>
      </c>
      <c r="BS605" s="1">
        <v>0</v>
      </c>
      <c r="BT605" s="1">
        <v>0</v>
      </c>
      <c r="BU605" s="1">
        <v>0</v>
      </c>
    </row>
    <row r="606" spans="4:73" hidden="1" x14ac:dyDescent="0.25">
      <c r="D606" s="4"/>
      <c r="E606" s="5" t="str">
        <f t="shared" si="90"/>
        <v>DPP-2009-JUL</v>
      </c>
      <c r="F606" s="5" t="str">
        <f t="shared" si="91"/>
        <v>Individual</v>
      </c>
      <c r="G606" s="5" t="str">
        <f t="shared" si="92"/>
        <v>Withdrawn</v>
      </c>
      <c r="H606" s="6" t="str">
        <f t="shared" si="93"/>
        <v>Not Started</v>
      </c>
      <c r="I606" s="1" t="s">
        <v>1361</v>
      </c>
      <c r="O606" s="1" t="str">
        <f t="shared" si="94"/>
        <v>NRIS</v>
      </c>
      <c r="Q606" s="1">
        <f t="shared" si="95"/>
        <v>50</v>
      </c>
      <c r="S606" s="1" t="str">
        <f t="shared" si="96"/>
        <v>Biomass</v>
      </c>
      <c r="T606" s="1" t="str">
        <f t="shared" si="97"/>
        <v>Delta County</v>
      </c>
      <c r="U606" s="1" t="str">
        <f t="shared" si="98"/>
        <v>MI</v>
      </c>
      <c r="AA606" s="1"/>
      <c r="AB606" s="1"/>
      <c r="AI606" s="5"/>
      <c r="AJ606" s="5"/>
      <c r="AK606" s="5"/>
      <c r="AL606" s="5"/>
      <c r="AM606" s="5"/>
      <c r="AN606" s="5"/>
      <c r="AO606" s="5"/>
      <c r="AP606" s="5"/>
      <c r="AQ606" s="5"/>
      <c r="AR606" s="5"/>
      <c r="AY606" s="1" t="s">
        <v>73</v>
      </c>
      <c r="AZ606" s="2">
        <v>39889</v>
      </c>
      <c r="BA606" s="2">
        <v>40263</v>
      </c>
      <c r="BB606" s="2">
        <v>40263</v>
      </c>
      <c r="BD606" s="1" t="s">
        <v>74</v>
      </c>
      <c r="BE606" s="1" t="s">
        <v>808</v>
      </c>
      <c r="BF606" s="1" t="s">
        <v>130</v>
      </c>
      <c r="BG606" s="1" t="s">
        <v>1362</v>
      </c>
      <c r="BH606" s="1" t="s">
        <v>1340</v>
      </c>
      <c r="BI606" s="1" t="s">
        <v>134</v>
      </c>
      <c r="BJ606" s="1" t="s">
        <v>126</v>
      </c>
      <c r="BK606" s="1" t="s">
        <v>1363</v>
      </c>
      <c r="BL606" s="1">
        <v>50</v>
      </c>
      <c r="BM606" s="1">
        <v>50</v>
      </c>
      <c r="BN606" s="1" t="s">
        <v>156</v>
      </c>
      <c r="BP606" s="1" t="s">
        <v>84</v>
      </c>
      <c r="BQ606" s="2">
        <v>40543</v>
      </c>
      <c r="BR606" s="1">
        <v>0</v>
      </c>
      <c r="BS606" s="1">
        <v>0</v>
      </c>
      <c r="BT606" s="1">
        <v>0</v>
      </c>
      <c r="BU606" s="1">
        <v>0</v>
      </c>
    </row>
    <row r="607" spans="4:73" hidden="1" x14ac:dyDescent="0.25">
      <c r="D607" s="4"/>
      <c r="E607" s="5">
        <f t="shared" si="90"/>
        <v>0</v>
      </c>
      <c r="F607" s="5">
        <f t="shared" si="91"/>
        <v>0</v>
      </c>
      <c r="G607" s="5" t="str">
        <f t="shared" si="92"/>
        <v>Withdrawn</v>
      </c>
      <c r="H607" s="6" t="str">
        <f t="shared" si="93"/>
        <v>Not Started</v>
      </c>
      <c r="I607" s="1" t="s">
        <v>1364</v>
      </c>
      <c r="O607" s="1" t="str">
        <f t="shared" si="94"/>
        <v>NRIS</v>
      </c>
      <c r="Q607" s="1">
        <f t="shared" si="95"/>
        <v>50</v>
      </c>
      <c r="S607" s="1" t="str">
        <f t="shared" si="96"/>
        <v>Wind</v>
      </c>
      <c r="T607" s="1" t="str">
        <f t="shared" si="97"/>
        <v>Martin County</v>
      </c>
      <c r="U607" s="1" t="str">
        <f t="shared" si="98"/>
        <v>MN</v>
      </c>
      <c r="AA607" s="1"/>
      <c r="AB607" s="1"/>
      <c r="AI607" s="5"/>
      <c r="AJ607" s="5"/>
      <c r="AK607" s="5"/>
      <c r="AL607" s="5"/>
      <c r="AM607" s="5"/>
      <c r="AN607" s="5"/>
      <c r="AO607" s="5"/>
      <c r="AP607" s="5"/>
      <c r="AQ607" s="5"/>
      <c r="AR607" s="5"/>
      <c r="AY607" s="1" t="s">
        <v>73</v>
      </c>
      <c r="AZ607" s="2">
        <v>39611</v>
      </c>
      <c r="BA607" s="2">
        <v>40266</v>
      </c>
      <c r="BB607" s="2">
        <v>40266</v>
      </c>
      <c r="BD607" s="1" t="s">
        <v>87</v>
      </c>
      <c r="BE607" s="1" t="s">
        <v>382</v>
      </c>
      <c r="BF607" s="1" t="s">
        <v>93</v>
      </c>
      <c r="BI607" s="1" t="s">
        <v>143</v>
      </c>
      <c r="BJ607" s="1" t="s">
        <v>126</v>
      </c>
      <c r="BK607" s="1" t="s">
        <v>1365</v>
      </c>
      <c r="BL607" s="1">
        <v>50</v>
      </c>
      <c r="BM607" s="1">
        <v>50</v>
      </c>
      <c r="BN607" s="1" t="s">
        <v>97</v>
      </c>
      <c r="BO607" s="1" t="s">
        <v>98</v>
      </c>
      <c r="BP607" s="1" t="s">
        <v>84</v>
      </c>
      <c r="BQ607" s="2">
        <v>41061</v>
      </c>
      <c r="BR607" s="1">
        <v>0</v>
      </c>
      <c r="BS607" s="1">
        <v>0</v>
      </c>
      <c r="BT607" s="1">
        <v>0</v>
      </c>
      <c r="BU607" s="1">
        <v>0</v>
      </c>
    </row>
    <row r="608" spans="4:73" hidden="1" x14ac:dyDescent="0.25">
      <c r="D608" s="4"/>
      <c r="E608" s="5">
        <f t="shared" si="90"/>
        <v>0</v>
      </c>
      <c r="F608" s="5">
        <f t="shared" si="91"/>
        <v>0</v>
      </c>
      <c r="G608" s="5" t="str">
        <f t="shared" si="92"/>
        <v>Withdrawn</v>
      </c>
      <c r="H608" s="6" t="str">
        <f t="shared" si="93"/>
        <v>Not Started</v>
      </c>
      <c r="I608" s="1" t="s">
        <v>1366</v>
      </c>
      <c r="O608" s="1" t="str">
        <f t="shared" si="94"/>
        <v>NRIS</v>
      </c>
      <c r="Q608" s="1">
        <f t="shared" si="95"/>
        <v>50</v>
      </c>
      <c r="S608" s="1" t="str">
        <f t="shared" si="96"/>
        <v>Wind</v>
      </c>
      <c r="T608" s="1" t="str">
        <f t="shared" si="97"/>
        <v>Waseca County</v>
      </c>
      <c r="U608" s="1" t="str">
        <f t="shared" si="98"/>
        <v>MN</v>
      </c>
      <c r="AA608" s="1"/>
      <c r="AB608" s="1"/>
      <c r="AI608" s="5"/>
      <c r="AJ608" s="5"/>
      <c r="AK608" s="5"/>
      <c r="AL608" s="5"/>
      <c r="AM608" s="5"/>
      <c r="AN608" s="5"/>
      <c r="AO608" s="5"/>
      <c r="AP608" s="5"/>
      <c r="AQ608" s="5"/>
      <c r="AR608" s="5"/>
      <c r="AY608" s="1" t="s">
        <v>73</v>
      </c>
      <c r="AZ608" s="2">
        <v>39611</v>
      </c>
      <c r="BA608" s="2">
        <v>40266</v>
      </c>
      <c r="BB608" s="2">
        <v>40266</v>
      </c>
      <c r="BD608" s="1" t="s">
        <v>91</v>
      </c>
      <c r="BE608" s="1" t="s">
        <v>421</v>
      </c>
      <c r="BF608" s="1" t="s">
        <v>93</v>
      </c>
      <c r="BI608" s="1" t="s">
        <v>143</v>
      </c>
      <c r="BJ608" s="1" t="s">
        <v>126</v>
      </c>
      <c r="BK608" s="1" t="s">
        <v>1367</v>
      </c>
      <c r="BL608" s="1">
        <v>50</v>
      </c>
      <c r="BM608" s="1">
        <v>50</v>
      </c>
      <c r="BN608" s="1" t="s">
        <v>97</v>
      </c>
      <c r="BO608" s="1" t="s">
        <v>98</v>
      </c>
      <c r="BP608" s="1" t="s">
        <v>84</v>
      </c>
      <c r="BQ608" s="2">
        <v>40908</v>
      </c>
      <c r="BR608" s="1">
        <v>0</v>
      </c>
      <c r="BS608" s="1">
        <v>0</v>
      </c>
      <c r="BT608" s="1">
        <v>0</v>
      </c>
      <c r="BU608" s="1">
        <v>0</v>
      </c>
    </row>
    <row r="609" spans="4:73" hidden="1" x14ac:dyDescent="0.25">
      <c r="D609" s="4"/>
      <c r="E609" s="5">
        <f t="shared" si="90"/>
        <v>0</v>
      </c>
      <c r="F609" s="5">
        <f t="shared" si="91"/>
        <v>0</v>
      </c>
      <c r="G609" s="5" t="str">
        <f t="shared" si="92"/>
        <v>Withdrawn</v>
      </c>
      <c r="H609" s="6" t="str">
        <f t="shared" si="93"/>
        <v>Not Started</v>
      </c>
      <c r="I609" s="1" t="s">
        <v>1368</v>
      </c>
      <c r="O609" s="1" t="str">
        <f t="shared" si="94"/>
        <v>NRIS</v>
      </c>
      <c r="Q609" s="1">
        <f t="shared" si="95"/>
        <v>40</v>
      </c>
      <c r="S609" s="1" t="str">
        <f t="shared" si="96"/>
        <v>Wind</v>
      </c>
      <c r="T609" s="1" t="str">
        <f t="shared" si="97"/>
        <v>Redwood County</v>
      </c>
      <c r="U609" s="1" t="str">
        <f t="shared" si="98"/>
        <v>MN</v>
      </c>
      <c r="AA609" s="1"/>
      <c r="AB609" s="1"/>
      <c r="AI609" s="5"/>
      <c r="AJ609" s="5"/>
      <c r="AK609" s="5"/>
      <c r="AL609" s="5"/>
      <c r="AM609" s="5"/>
      <c r="AN609" s="5"/>
      <c r="AO609" s="5"/>
      <c r="AP609" s="5"/>
      <c r="AQ609" s="5"/>
      <c r="AR609" s="5"/>
      <c r="AY609" s="1" t="s">
        <v>73</v>
      </c>
      <c r="AZ609" s="2">
        <v>39611</v>
      </c>
      <c r="BA609" s="2">
        <v>40266</v>
      </c>
      <c r="BB609" s="2">
        <v>40266</v>
      </c>
      <c r="BD609" s="1" t="s">
        <v>91</v>
      </c>
      <c r="BE609" s="1" t="s">
        <v>661</v>
      </c>
      <c r="BF609" s="1" t="s">
        <v>93</v>
      </c>
      <c r="BI609" s="1" t="s">
        <v>143</v>
      </c>
      <c r="BJ609" s="1" t="s">
        <v>126</v>
      </c>
      <c r="BK609" s="1" t="s">
        <v>1369</v>
      </c>
      <c r="BL609" s="1">
        <v>40</v>
      </c>
      <c r="BM609" s="1">
        <v>40</v>
      </c>
      <c r="BN609" s="1" t="s">
        <v>97</v>
      </c>
      <c r="BO609" s="1" t="s">
        <v>98</v>
      </c>
      <c r="BP609" s="1" t="s">
        <v>84</v>
      </c>
      <c r="BQ609" s="2">
        <v>40908</v>
      </c>
      <c r="BR609" s="1">
        <v>0</v>
      </c>
      <c r="BS609" s="1">
        <v>0</v>
      </c>
      <c r="BT609" s="1">
        <v>0</v>
      </c>
      <c r="BU609" s="1">
        <v>0</v>
      </c>
    </row>
    <row r="610" spans="4:73" hidden="1" x14ac:dyDescent="0.25">
      <c r="D610" s="4"/>
      <c r="E610" s="5">
        <f t="shared" si="90"/>
        <v>0</v>
      </c>
      <c r="F610" s="5">
        <f t="shared" si="91"/>
        <v>0</v>
      </c>
      <c r="G610" s="5" t="str">
        <f t="shared" si="92"/>
        <v>Withdrawn</v>
      </c>
      <c r="H610" s="6" t="str">
        <f t="shared" si="93"/>
        <v>Not Started</v>
      </c>
      <c r="I610" s="1" t="s">
        <v>1370</v>
      </c>
      <c r="O610" s="1" t="str">
        <f t="shared" si="94"/>
        <v>NRIS</v>
      </c>
      <c r="Q610" s="1">
        <f t="shared" si="95"/>
        <v>150</v>
      </c>
      <c r="S610" s="1" t="str">
        <f t="shared" si="96"/>
        <v>Wind</v>
      </c>
      <c r="T610" s="1" t="str">
        <f t="shared" si="97"/>
        <v>LaPorte County</v>
      </c>
      <c r="U610" s="1" t="str">
        <f t="shared" si="98"/>
        <v>IN</v>
      </c>
      <c r="AA610" s="1"/>
      <c r="AB610" s="1"/>
      <c r="AI610" s="5"/>
      <c r="AJ610" s="5"/>
      <c r="AK610" s="5"/>
      <c r="AL610" s="5"/>
      <c r="AM610" s="5"/>
      <c r="AN610" s="5"/>
      <c r="AO610" s="5"/>
      <c r="AP610" s="5"/>
      <c r="AQ610" s="5"/>
      <c r="AR610" s="5"/>
      <c r="AY610" s="1" t="s">
        <v>73</v>
      </c>
      <c r="AZ610" s="2">
        <v>39818</v>
      </c>
      <c r="BA610" s="2">
        <v>40267</v>
      </c>
      <c r="BB610" s="2">
        <v>40267</v>
      </c>
      <c r="BD610" s="1" t="s">
        <v>804</v>
      </c>
      <c r="BE610" s="1" t="s">
        <v>1371</v>
      </c>
      <c r="BF610" s="1" t="s">
        <v>103</v>
      </c>
      <c r="BI610" s="1" t="s">
        <v>536</v>
      </c>
      <c r="BJ610" s="1" t="s">
        <v>126</v>
      </c>
      <c r="BK610" s="1" t="s">
        <v>1372</v>
      </c>
      <c r="BL610" s="1">
        <v>150</v>
      </c>
      <c r="BM610" s="1">
        <v>150</v>
      </c>
      <c r="BN610" s="1" t="s">
        <v>97</v>
      </c>
      <c r="BO610" s="1" t="s">
        <v>98</v>
      </c>
      <c r="BP610" s="1" t="s">
        <v>84</v>
      </c>
      <c r="BQ610" s="2">
        <v>40543</v>
      </c>
      <c r="BR610" s="1">
        <v>0</v>
      </c>
      <c r="BS610" s="1">
        <v>0</v>
      </c>
      <c r="BT610" s="1">
        <v>0</v>
      </c>
      <c r="BU610" s="1">
        <v>0</v>
      </c>
    </row>
    <row r="611" spans="4:73" hidden="1" x14ac:dyDescent="0.25">
      <c r="D611" s="4"/>
      <c r="E611" s="5">
        <f t="shared" si="90"/>
        <v>0</v>
      </c>
      <c r="F611" s="5">
        <f t="shared" si="91"/>
        <v>0</v>
      </c>
      <c r="G611" s="5" t="str">
        <f t="shared" si="92"/>
        <v>Withdrawn</v>
      </c>
      <c r="H611" s="6" t="str">
        <f t="shared" si="93"/>
        <v>Not Started</v>
      </c>
      <c r="I611" s="1" t="s">
        <v>1373</v>
      </c>
      <c r="O611" s="1" t="str">
        <f t="shared" si="94"/>
        <v>NRIS</v>
      </c>
      <c r="Q611" s="1">
        <f t="shared" si="95"/>
        <v>27</v>
      </c>
      <c r="S611" s="1" t="str">
        <f t="shared" si="96"/>
        <v>Wood</v>
      </c>
      <c r="T611" s="1" t="str">
        <f t="shared" si="97"/>
        <v>Crawford County</v>
      </c>
      <c r="U611" s="1" t="str">
        <f t="shared" si="98"/>
        <v>IN</v>
      </c>
      <c r="AA611" s="1"/>
      <c r="AB611" s="1"/>
      <c r="AI611" s="5"/>
      <c r="AJ611" s="5"/>
      <c r="AK611" s="5"/>
      <c r="AL611" s="5"/>
      <c r="AM611" s="5"/>
      <c r="AN611" s="5"/>
      <c r="AO611" s="5"/>
      <c r="AP611" s="5"/>
      <c r="AQ611" s="5"/>
      <c r="AR611" s="5"/>
      <c r="AY611" s="1" t="s">
        <v>73</v>
      </c>
      <c r="AZ611" s="2">
        <v>39819</v>
      </c>
      <c r="BA611" s="2">
        <v>40267</v>
      </c>
      <c r="BB611" s="2">
        <v>40267</v>
      </c>
      <c r="BD611" s="1" t="s">
        <v>101</v>
      </c>
      <c r="BE611" s="1" t="s">
        <v>1374</v>
      </c>
      <c r="BF611" s="1" t="s">
        <v>103</v>
      </c>
      <c r="BI611" s="1" t="s">
        <v>536</v>
      </c>
      <c r="BJ611" s="1" t="s">
        <v>126</v>
      </c>
      <c r="BK611" s="1" t="s">
        <v>1375</v>
      </c>
      <c r="BL611" s="1">
        <v>28</v>
      </c>
      <c r="BM611" s="1">
        <v>27</v>
      </c>
      <c r="BN611" s="1" t="s">
        <v>1273</v>
      </c>
      <c r="BP611" s="1" t="s">
        <v>84</v>
      </c>
      <c r="BQ611" s="2">
        <v>39303</v>
      </c>
      <c r="BR611" s="1">
        <v>0</v>
      </c>
      <c r="BS611" s="1">
        <v>0</v>
      </c>
      <c r="BT611" s="1">
        <v>0</v>
      </c>
      <c r="BU611" s="1">
        <v>0</v>
      </c>
    </row>
    <row r="612" spans="4:73" hidden="1" x14ac:dyDescent="0.25">
      <c r="D612" s="4"/>
      <c r="E612" s="5">
        <f t="shared" si="90"/>
        <v>0</v>
      </c>
      <c r="F612" s="5">
        <f t="shared" si="91"/>
        <v>0</v>
      </c>
      <c r="G612" s="5" t="str">
        <f t="shared" si="92"/>
        <v>Withdrawn</v>
      </c>
      <c r="H612" s="6" t="str">
        <f t="shared" si="93"/>
        <v>Not Started</v>
      </c>
      <c r="I612" s="1" t="s">
        <v>1376</v>
      </c>
      <c r="O612" s="1" t="str">
        <f t="shared" si="94"/>
        <v>NRIS</v>
      </c>
      <c r="Q612" s="1">
        <f t="shared" si="95"/>
        <v>62</v>
      </c>
      <c r="S612" s="1" t="str">
        <f t="shared" si="96"/>
        <v>Gas</v>
      </c>
      <c r="T612" s="1" t="str">
        <f t="shared" si="97"/>
        <v>Audrain County</v>
      </c>
      <c r="U612" s="1" t="str">
        <f t="shared" si="98"/>
        <v>MO</v>
      </c>
      <c r="AA612" s="1"/>
      <c r="AB612" s="1"/>
      <c r="AI612" s="5"/>
      <c r="AJ612" s="5"/>
      <c r="AK612" s="5"/>
      <c r="AL612" s="5"/>
      <c r="AM612" s="5"/>
      <c r="AN612" s="5"/>
      <c r="AO612" s="5"/>
      <c r="AP612" s="5"/>
      <c r="AQ612" s="5"/>
      <c r="AR612" s="5"/>
      <c r="AY612" s="1" t="s">
        <v>73</v>
      </c>
      <c r="AZ612" s="2">
        <v>39321</v>
      </c>
      <c r="BA612" s="2">
        <v>40269</v>
      </c>
      <c r="BB612" s="2">
        <v>40269</v>
      </c>
      <c r="BD612" s="1" t="s">
        <v>486</v>
      </c>
      <c r="BE612" s="1" t="s">
        <v>1377</v>
      </c>
      <c r="BF612" s="1" t="s">
        <v>488</v>
      </c>
      <c r="BI612" s="1" t="s">
        <v>143</v>
      </c>
      <c r="BJ612" s="1" t="s">
        <v>126</v>
      </c>
      <c r="BK612" s="1" t="s">
        <v>1378</v>
      </c>
      <c r="BL612" s="1">
        <v>62</v>
      </c>
      <c r="BM612" s="1">
        <v>62</v>
      </c>
      <c r="BN612" s="1" t="s">
        <v>64</v>
      </c>
      <c r="BO612" s="1" t="s">
        <v>555</v>
      </c>
      <c r="BP612" s="1" t="s">
        <v>84</v>
      </c>
      <c r="BQ612" s="2">
        <v>39965</v>
      </c>
      <c r="BR612" s="1">
        <v>0</v>
      </c>
      <c r="BS612" s="1">
        <v>0</v>
      </c>
      <c r="BT612" s="1">
        <v>0</v>
      </c>
      <c r="BU612" s="1">
        <v>0</v>
      </c>
    </row>
    <row r="613" spans="4:73" hidden="1" x14ac:dyDescent="0.25">
      <c r="D613" s="4"/>
      <c r="E613" s="5">
        <f t="shared" si="90"/>
        <v>0</v>
      </c>
      <c r="F613" s="5">
        <f t="shared" si="91"/>
        <v>0</v>
      </c>
      <c r="G613" s="5" t="str">
        <f t="shared" si="92"/>
        <v>Withdrawn</v>
      </c>
      <c r="H613" s="6" t="str">
        <f t="shared" si="93"/>
        <v>Not Started</v>
      </c>
      <c r="I613" s="1" t="s">
        <v>1379</v>
      </c>
      <c r="O613" s="1" t="str">
        <f t="shared" si="94"/>
        <v>NRIS</v>
      </c>
      <c r="Q613" s="1">
        <f t="shared" si="95"/>
        <v>900</v>
      </c>
      <c r="S613" s="1" t="str">
        <f t="shared" si="96"/>
        <v>Wind</v>
      </c>
      <c r="T613" s="1" t="str">
        <f t="shared" si="97"/>
        <v>Burleigh County</v>
      </c>
      <c r="U613" s="1" t="str">
        <f t="shared" si="98"/>
        <v>ND</v>
      </c>
      <c r="AA613" s="1"/>
      <c r="AB613" s="1"/>
      <c r="AI613" s="5"/>
      <c r="AJ613" s="5"/>
      <c r="AK613" s="5"/>
      <c r="AL613" s="5"/>
      <c r="AM613" s="5"/>
      <c r="AN613" s="5"/>
      <c r="AO613" s="5"/>
      <c r="AP613" s="5"/>
      <c r="AQ613" s="5"/>
      <c r="AR613" s="5"/>
      <c r="AY613" s="1" t="s">
        <v>73</v>
      </c>
      <c r="AZ613" s="2">
        <v>39339</v>
      </c>
      <c r="BA613" s="2">
        <v>40269</v>
      </c>
      <c r="BB613" s="2">
        <v>40269</v>
      </c>
      <c r="BD613" s="1" t="s">
        <v>203</v>
      </c>
      <c r="BE613" s="1" t="s">
        <v>1380</v>
      </c>
      <c r="BF613" s="1" t="s">
        <v>194</v>
      </c>
      <c r="BI613" s="1" t="s">
        <v>143</v>
      </c>
      <c r="BJ613" s="1" t="s">
        <v>126</v>
      </c>
      <c r="BK613" s="1" t="s">
        <v>1381</v>
      </c>
      <c r="BL613" s="1">
        <v>900</v>
      </c>
      <c r="BM613" s="1">
        <v>900</v>
      </c>
      <c r="BN613" s="1" t="s">
        <v>97</v>
      </c>
      <c r="BO613" s="1" t="s">
        <v>98</v>
      </c>
      <c r="BP613" s="1" t="s">
        <v>84</v>
      </c>
      <c r="BQ613" s="2">
        <v>40483</v>
      </c>
      <c r="BR613" s="1">
        <v>0</v>
      </c>
      <c r="BS613" s="1">
        <v>0</v>
      </c>
      <c r="BT613" s="1">
        <v>0</v>
      </c>
      <c r="BU613" s="1">
        <v>0</v>
      </c>
    </row>
    <row r="614" spans="4:73" hidden="1" x14ac:dyDescent="0.25">
      <c r="D614" s="4"/>
      <c r="E614" s="5">
        <f t="shared" si="90"/>
        <v>0</v>
      </c>
      <c r="F614" s="5">
        <f t="shared" si="91"/>
        <v>0</v>
      </c>
      <c r="G614" s="5" t="str">
        <f t="shared" si="92"/>
        <v>Done</v>
      </c>
      <c r="H614" s="6" t="str">
        <f t="shared" si="93"/>
        <v>In Service</v>
      </c>
      <c r="I614" s="1" t="s">
        <v>1382</v>
      </c>
      <c r="O614" s="1" t="str">
        <f t="shared" si="94"/>
        <v>NRIS</v>
      </c>
      <c r="Q614" s="1">
        <f t="shared" si="95"/>
        <v>99</v>
      </c>
      <c r="S614" s="1" t="str">
        <f t="shared" si="96"/>
        <v>Wind</v>
      </c>
      <c r="T614" s="1" t="str">
        <f t="shared" si="97"/>
        <v>Columbia County</v>
      </c>
      <c r="U614" s="1" t="str">
        <f t="shared" si="98"/>
        <v>WI</v>
      </c>
      <c r="AA614" s="1"/>
      <c r="AB614" s="1"/>
      <c r="AI614" s="5"/>
      <c r="AJ614" s="5"/>
      <c r="AK614" s="5"/>
      <c r="AL614" s="5"/>
      <c r="AM614" s="5"/>
      <c r="AN614" s="5"/>
      <c r="AO614" s="5"/>
      <c r="AP614" s="5"/>
      <c r="AQ614" s="5"/>
      <c r="AR614" s="5"/>
      <c r="AY614" s="1" t="s">
        <v>58</v>
      </c>
      <c r="AZ614" s="2">
        <v>39041</v>
      </c>
      <c r="BB614" s="2">
        <v>39709</v>
      </c>
      <c r="BC614" s="2">
        <v>40908</v>
      </c>
      <c r="BD614" s="1" t="s">
        <v>74</v>
      </c>
      <c r="BE614" s="1" t="s">
        <v>295</v>
      </c>
      <c r="BF614" s="1" t="s">
        <v>76</v>
      </c>
      <c r="BI614" s="1" t="s">
        <v>77</v>
      </c>
      <c r="BJ614" s="1" t="s">
        <v>126</v>
      </c>
      <c r="BK614" s="1" t="s">
        <v>1383</v>
      </c>
      <c r="BL614" s="1">
        <v>99</v>
      </c>
      <c r="BM614" s="1">
        <v>99</v>
      </c>
      <c r="BN614" s="1" t="s">
        <v>97</v>
      </c>
      <c r="BO614" s="1" t="s">
        <v>98</v>
      </c>
      <c r="BP614" s="1" t="s">
        <v>65</v>
      </c>
      <c r="BQ614" s="2">
        <v>39753</v>
      </c>
      <c r="BR614" s="1">
        <v>0</v>
      </c>
      <c r="BS614" s="1">
        <v>0</v>
      </c>
      <c r="BT614" s="1">
        <v>0</v>
      </c>
      <c r="BU614" s="1">
        <v>0</v>
      </c>
    </row>
    <row r="615" spans="4:73" hidden="1" x14ac:dyDescent="0.25">
      <c r="D615" s="4"/>
      <c r="E615" s="5">
        <f t="shared" si="90"/>
        <v>0</v>
      </c>
      <c r="F615" s="5">
        <f t="shared" si="91"/>
        <v>0</v>
      </c>
      <c r="G615" s="5" t="str">
        <f t="shared" si="92"/>
        <v>Withdrawn</v>
      </c>
      <c r="H615" s="6" t="str">
        <f t="shared" si="93"/>
        <v>Not Started</v>
      </c>
      <c r="I615" s="1" t="s">
        <v>1384</v>
      </c>
      <c r="O615" s="1" t="str">
        <f t="shared" si="94"/>
        <v>NRIS</v>
      </c>
      <c r="Q615" s="1">
        <f t="shared" si="95"/>
        <v>50</v>
      </c>
      <c r="S615" s="1" t="str">
        <f t="shared" si="96"/>
        <v>Wind</v>
      </c>
      <c r="T615" s="1" t="str">
        <f t="shared" si="97"/>
        <v>Emmet County</v>
      </c>
      <c r="U615" s="1" t="str">
        <f t="shared" si="98"/>
        <v>IA</v>
      </c>
      <c r="AA615" s="1"/>
      <c r="AB615" s="1"/>
      <c r="AI615" s="5"/>
      <c r="AJ615" s="5"/>
      <c r="AK615" s="5"/>
      <c r="AL615" s="5"/>
      <c r="AM615" s="5"/>
      <c r="AN615" s="5"/>
      <c r="AO615" s="5"/>
      <c r="AP615" s="5"/>
      <c r="AQ615" s="5"/>
      <c r="AR615" s="5"/>
      <c r="AY615" s="1" t="s">
        <v>73</v>
      </c>
      <c r="AZ615" s="2">
        <v>38623</v>
      </c>
      <c r="BA615" s="2">
        <v>40274</v>
      </c>
      <c r="BB615" s="2">
        <v>40274</v>
      </c>
      <c r="BD615" s="1" t="s">
        <v>87</v>
      </c>
      <c r="BE615" s="1" t="s">
        <v>845</v>
      </c>
      <c r="BF615" s="1" t="s">
        <v>89</v>
      </c>
      <c r="BI615" s="1" t="s">
        <v>143</v>
      </c>
      <c r="BJ615" s="1" t="s">
        <v>126</v>
      </c>
      <c r="BK615" s="1" t="s">
        <v>1385</v>
      </c>
      <c r="BL615" s="1">
        <v>50</v>
      </c>
      <c r="BM615" s="1">
        <v>50</v>
      </c>
      <c r="BN615" s="1" t="s">
        <v>97</v>
      </c>
      <c r="BO615" s="1" t="s">
        <v>98</v>
      </c>
      <c r="BP615" s="1" t="s">
        <v>84</v>
      </c>
      <c r="BQ615" s="2">
        <v>38869</v>
      </c>
      <c r="BR615" s="1">
        <v>0</v>
      </c>
      <c r="BS615" s="1">
        <v>0</v>
      </c>
      <c r="BT615" s="1">
        <v>0</v>
      </c>
      <c r="BU615" s="1">
        <v>0</v>
      </c>
    </row>
    <row r="616" spans="4:73" hidden="1" x14ac:dyDescent="0.25">
      <c r="D616" s="4"/>
      <c r="E616" s="5" t="str">
        <f t="shared" si="90"/>
        <v>DPP-2009-MAR</v>
      </c>
      <c r="F616" s="5" t="str">
        <f t="shared" si="91"/>
        <v>MI</v>
      </c>
      <c r="G616" s="5" t="str">
        <f t="shared" si="92"/>
        <v>Withdrawn</v>
      </c>
      <c r="H616" s="6" t="str">
        <f t="shared" si="93"/>
        <v>Not Started</v>
      </c>
      <c r="I616" s="1" t="s">
        <v>1386</v>
      </c>
      <c r="O616" s="1" t="str">
        <f t="shared" si="94"/>
        <v>NRIS</v>
      </c>
      <c r="Q616" s="1">
        <f t="shared" si="95"/>
        <v>70</v>
      </c>
      <c r="S616" s="1" t="str">
        <f t="shared" si="96"/>
        <v>Wind</v>
      </c>
      <c r="T616" s="1" t="str">
        <f t="shared" si="97"/>
        <v>Mason County</v>
      </c>
      <c r="U616" s="1" t="str">
        <f t="shared" si="98"/>
        <v>MI</v>
      </c>
      <c r="AA616" s="1"/>
      <c r="AB616" s="1"/>
      <c r="AI616" s="5"/>
      <c r="AJ616" s="5"/>
      <c r="AK616" s="5"/>
      <c r="AL616" s="5"/>
      <c r="AM616" s="5"/>
      <c r="AN616" s="5"/>
      <c r="AO616" s="5"/>
      <c r="AP616" s="5"/>
      <c r="AQ616" s="5"/>
      <c r="AR616" s="5"/>
      <c r="AY616" s="1" t="s">
        <v>73</v>
      </c>
      <c r="AZ616" s="2">
        <v>39168</v>
      </c>
      <c r="BA616" s="2">
        <v>40277</v>
      </c>
      <c r="BB616" s="2">
        <v>40277</v>
      </c>
      <c r="BD616" s="1" t="s">
        <v>139</v>
      </c>
      <c r="BE616" s="1" t="s">
        <v>1218</v>
      </c>
      <c r="BF616" s="1" t="s">
        <v>130</v>
      </c>
      <c r="BG616" s="1" t="s">
        <v>1339</v>
      </c>
      <c r="BH616" s="1" t="s">
        <v>130</v>
      </c>
      <c r="BI616" s="1" t="s">
        <v>77</v>
      </c>
      <c r="BJ616" s="1" t="s">
        <v>126</v>
      </c>
      <c r="BK616" s="1" t="s">
        <v>1387</v>
      </c>
      <c r="BL616" s="1">
        <v>70</v>
      </c>
      <c r="BM616" s="1">
        <v>70</v>
      </c>
      <c r="BN616" s="1" t="s">
        <v>97</v>
      </c>
      <c r="BO616" s="1" t="s">
        <v>98</v>
      </c>
      <c r="BP616" s="1" t="s">
        <v>84</v>
      </c>
      <c r="BQ616" s="2">
        <v>40179</v>
      </c>
      <c r="BR616" s="1">
        <v>0</v>
      </c>
      <c r="BS616" s="1">
        <v>0</v>
      </c>
      <c r="BT616" s="1">
        <v>0</v>
      </c>
      <c r="BU616" s="1">
        <v>0</v>
      </c>
    </row>
    <row r="617" spans="4:73" hidden="1" x14ac:dyDescent="0.25">
      <c r="D617" s="4"/>
      <c r="E617" s="5">
        <f t="shared" si="90"/>
        <v>0</v>
      </c>
      <c r="F617" s="5">
        <f t="shared" si="91"/>
        <v>0</v>
      </c>
      <c r="G617" s="5" t="str">
        <f t="shared" si="92"/>
        <v>Withdrawn</v>
      </c>
      <c r="H617" s="6" t="str">
        <f t="shared" si="93"/>
        <v>Not Started</v>
      </c>
      <c r="I617" s="1" t="s">
        <v>1388</v>
      </c>
      <c r="O617" s="1" t="str">
        <f t="shared" si="94"/>
        <v>NRIS</v>
      </c>
      <c r="Q617" s="1">
        <f t="shared" si="95"/>
        <v>250</v>
      </c>
      <c r="S617" s="1" t="str">
        <f t="shared" si="96"/>
        <v>Wind</v>
      </c>
      <c r="T617" s="1" t="str">
        <f t="shared" si="97"/>
        <v>Stutsman County</v>
      </c>
      <c r="U617" s="1" t="str">
        <f t="shared" si="98"/>
        <v>ND</v>
      </c>
      <c r="AA617" s="1"/>
      <c r="AB617" s="1"/>
      <c r="AI617" s="5"/>
      <c r="AJ617" s="5"/>
      <c r="AK617" s="5"/>
      <c r="AL617" s="5"/>
      <c r="AM617" s="5"/>
      <c r="AN617" s="5"/>
      <c r="AO617" s="5"/>
      <c r="AP617" s="5"/>
      <c r="AQ617" s="5"/>
      <c r="AR617" s="5"/>
      <c r="AY617" s="1" t="s">
        <v>73</v>
      </c>
      <c r="AZ617" s="2">
        <v>39883</v>
      </c>
      <c r="BA617" s="2">
        <v>40277</v>
      </c>
      <c r="BB617" s="2">
        <v>40277</v>
      </c>
      <c r="BD617" s="1" t="s">
        <v>203</v>
      </c>
      <c r="BE617" s="1" t="s">
        <v>291</v>
      </c>
      <c r="BF617" s="1" t="s">
        <v>194</v>
      </c>
      <c r="BI617" s="1" t="s">
        <v>143</v>
      </c>
      <c r="BJ617" s="1" t="s">
        <v>126</v>
      </c>
      <c r="BK617" s="1" t="s">
        <v>1389</v>
      </c>
      <c r="BL617" s="1">
        <v>250</v>
      </c>
      <c r="BM617" s="1">
        <v>250</v>
      </c>
      <c r="BN617" s="1" t="s">
        <v>97</v>
      </c>
      <c r="BO617" s="1" t="s">
        <v>98</v>
      </c>
      <c r="BP617" s="1" t="s">
        <v>84</v>
      </c>
      <c r="BR617" s="1">
        <v>0</v>
      </c>
      <c r="BS617" s="1">
        <v>0</v>
      </c>
      <c r="BT617" s="1">
        <v>0</v>
      </c>
      <c r="BU617" s="1">
        <v>0</v>
      </c>
    </row>
    <row r="618" spans="4:73" hidden="1" x14ac:dyDescent="0.25">
      <c r="D618" s="4"/>
      <c r="E618" s="5">
        <f t="shared" si="90"/>
        <v>0</v>
      </c>
      <c r="F618" s="5">
        <f t="shared" si="91"/>
        <v>0</v>
      </c>
      <c r="G618" s="5" t="str">
        <f t="shared" si="92"/>
        <v>Withdrawn</v>
      </c>
      <c r="H618" s="6" t="str">
        <f t="shared" si="93"/>
        <v>Not Started</v>
      </c>
      <c r="I618" s="1" t="s">
        <v>1390</v>
      </c>
      <c r="O618" s="1" t="str">
        <f t="shared" si="94"/>
        <v>NRIS</v>
      </c>
      <c r="Q618" s="1">
        <f t="shared" si="95"/>
        <v>250</v>
      </c>
      <c r="S618" s="1" t="str">
        <f t="shared" si="96"/>
        <v>Gas</v>
      </c>
      <c r="T618" s="1" t="str">
        <f t="shared" si="97"/>
        <v>Itasca County</v>
      </c>
      <c r="U618" s="1" t="str">
        <f t="shared" si="98"/>
        <v>MN</v>
      </c>
      <c r="AA618" s="1"/>
      <c r="AB618" s="1"/>
      <c r="AI618" s="5"/>
      <c r="AJ618" s="5"/>
      <c r="AK618" s="5"/>
      <c r="AL618" s="5"/>
      <c r="AM618" s="5"/>
      <c r="AN618" s="5"/>
      <c r="AO618" s="5"/>
      <c r="AP618" s="5"/>
      <c r="AQ618" s="5"/>
      <c r="AR618" s="5"/>
      <c r="AY618" s="1" t="s">
        <v>73</v>
      </c>
      <c r="AZ618" s="2">
        <v>39226</v>
      </c>
      <c r="BA618" s="2">
        <v>40283</v>
      </c>
      <c r="BB618" s="2">
        <v>40283</v>
      </c>
      <c r="BD618" s="1" t="s">
        <v>315</v>
      </c>
      <c r="BE618" s="1" t="s">
        <v>1329</v>
      </c>
      <c r="BF618" s="1" t="s">
        <v>93</v>
      </c>
      <c r="BI618" s="1" t="s">
        <v>536</v>
      </c>
      <c r="BJ618" s="1" t="s">
        <v>126</v>
      </c>
      <c r="BK618" s="1" t="s">
        <v>1391</v>
      </c>
      <c r="BL618" s="1">
        <v>250</v>
      </c>
      <c r="BM618" s="1">
        <v>250</v>
      </c>
      <c r="BN618" s="1" t="s">
        <v>64</v>
      </c>
      <c r="BP618" s="1" t="s">
        <v>84</v>
      </c>
      <c r="BQ618" s="2">
        <v>39813</v>
      </c>
      <c r="BR618" s="1">
        <v>0</v>
      </c>
      <c r="BS618" s="1">
        <v>0</v>
      </c>
      <c r="BT618" s="1">
        <v>0</v>
      </c>
      <c r="BU618" s="1">
        <v>0</v>
      </c>
    </row>
    <row r="619" spans="4:73" hidden="1" x14ac:dyDescent="0.25">
      <c r="D619" s="4"/>
      <c r="E619" s="5" t="str">
        <f t="shared" si="90"/>
        <v>Pre-Transition SIS</v>
      </c>
      <c r="F619" s="5" t="str">
        <f t="shared" si="91"/>
        <v>CS5</v>
      </c>
      <c r="G619" s="5" t="str">
        <f t="shared" si="92"/>
        <v>Withdrawn</v>
      </c>
      <c r="H619" s="6" t="str">
        <f t="shared" si="93"/>
        <v>Not Started</v>
      </c>
      <c r="I619" s="1" t="s">
        <v>1392</v>
      </c>
      <c r="O619" s="1" t="str">
        <f t="shared" si="94"/>
        <v>ERIS</v>
      </c>
      <c r="Q619" s="1">
        <f t="shared" si="95"/>
        <v>40</v>
      </c>
      <c r="S619" s="1" t="str">
        <f t="shared" si="96"/>
        <v>Wind</v>
      </c>
      <c r="T619" s="1" t="str">
        <f t="shared" si="97"/>
        <v>Rock County</v>
      </c>
      <c r="U619" s="1" t="str">
        <f t="shared" si="98"/>
        <v>MN</v>
      </c>
      <c r="AA619" s="1"/>
      <c r="AB619" s="1"/>
      <c r="AI619" s="5"/>
      <c r="AJ619" s="5"/>
      <c r="AK619" s="5"/>
      <c r="AL619" s="5"/>
      <c r="AM619" s="5"/>
      <c r="AN619" s="5"/>
      <c r="AO619" s="5"/>
      <c r="AP619" s="5"/>
      <c r="AQ619" s="5"/>
      <c r="AR619" s="5"/>
      <c r="AY619" s="1" t="s">
        <v>73</v>
      </c>
      <c r="AZ619" s="2">
        <v>38698</v>
      </c>
      <c r="BA619" s="2">
        <v>40288</v>
      </c>
      <c r="BB619" s="2">
        <v>40288</v>
      </c>
      <c r="BD619" s="1" t="s">
        <v>153</v>
      </c>
      <c r="BE619" s="1" t="s">
        <v>158</v>
      </c>
      <c r="BF619" s="1" t="s">
        <v>93</v>
      </c>
      <c r="BG619" s="1" t="s">
        <v>1058</v>
      </c>
      <c r="BH619" s="1" t="s">
        <v>888</v>
      </c>
      <c r="BI619" s="1" t="s">
        <v>77</v>
      </c>
      <c r="BJ619" s="1" t="s">
        <v>62</v>
      </c>
      <c r="BK619" s="1" t="s">
        <v>1393</v>
      </c>
      <c r="BL619" s="1">
        <v>40</v>
      </c>
      <c r="BM619" s="1">
        <v>40</v>
      </c>
      <c r="BN619" s="1" t="s">
        <v>97</v>
      </c>
      <c r="BO619" s="1" t="s">
        <v>98</v>
      </c>
      <c r="BP619" s="1" t="s">
        <v>84</v>
      </c>
      <c r="BQ619" s="2">
        <v>39447</v>
      </c>
      <c r="BR619" s="1">
        <v>0</v>
      </c>
      <c r="BS619" s="1">
        <v>0</v>
      </c>
      <c r="BT619" s="1">
        <v>0</v>
      </c>
      <c r="BU619" s="1">
        <v>0</v>
      </c>
    </row>
    <row r="620" spans="4:73" hidden="1" x14ac:dyDescent="0.25">
      <c r="D620" s="4"/>
      <c r="E620" s="5" t="str">
        <f t="shared" si="90"/>
        <v>G654</v>
      </c>
      <c r="F620" s="5" t="str">
        <f t="shared" si="91"/>
        <v>G654</v>
      </c>
      <c r="G620" s="5" t="str">
        <f t="shared" si="92"/>
        <v>Withdrawn</v>
      </c>
      <c r="H620" s="6" t="str">
        <f t="shared" si="93"/>
        <v>Not Started</v>
      </c>
      <c r="I620" s="1" t="s">
        <v>1394</v>
      </c>
      <c r="O620" s="1" t="str">
        <f t="shared" si="94"/>
        <v>NRIS</v>
      </c>
      <c r="Q620" s="1">
        <f t="shared" si="95"/>
        <v>250</v>
      </c>
      <c r="S620" s="1" t="str">
        <f t="shared" si="96"/>
        <v>Wind</v>
      </c>
      <c r="T620" s="1" t="str">
        <f t="shared" si="97"/>
        <v>Pike County</v>
      </c>
      <c r="U620" s="1" t="str">
        <f t="shared" si="98"/>
        <v>IL</v>
      </c>
      <c r="AA620" s="1"/>
      <c r="AB620" s="1"/>
      <c r="AI620" s="5"/>
      <c r="AJ620" s="5"/>
      <c r="AK620" s="5"/>
      <c r="AL620" s="5"/>
      <c r="AM620" s="5"/>
      <c r="AN620" s="5"/>
      <c r="AO620" s="5"/>
      <c r="AP620" s="5"/>
      <c r="AQ620" s="5"/>
      <c r="AR620" s="5"/>
      <c r="AY620" s="1" t="s">
        <v>73</v>
      </c>
      <c r="AZ620" s="2">
        <v>38903</v>
      </c>
      <c r="BA620" s="2">
        <v>40308</v>
      </c>
      <c r="BB620" s="2">
        <v>40308</v>
      </c>
      <c r="BD620" s="1" t="s">
        <v>122</v>
      </c>
      <c r="BE620" s="1" t="s">
        <v>248</v>
      </c>
      <c r="BF620" s="1" t="s">
        <v>124</v>
      </c>
      <c r="BG620" s="1" t="s">
        <v>1394</v>
      </c>
      <c r="BH620" s="1" t="s">
        <v>1394</v>
      </c>
      <c r="BI620" s="1" t="s">
        <v>134</v>
      </c>
      <c r="BJ620" s="1" t="s">
        <v>126</v>
      </c>
      <c r="BK620" s="1" t="s">
        <v>1395</v>
      </c>
      <c r="BL620" s="1">
        <v>250</v>
      </c>
      <c r="BM620" s="1">
        <v>250</v>
      </c>
      <c r="BN620" s="1" t="s">
        <v>97</v>
      </c>
      <c r="BO620" s="1" t="s">
        <v>98</v>
      </c>
      <c r="BP620" s="1" t="s">
        <v>84</v>
      </c>
      <c r="BQ620" s="2">
        <v>39356</v>
      </c>
      <c r="BR620" s="1">
        <v>0</v>
      </c>
      <c r="BS620" s="1">
        <v>0</v>
      </c>
      <c r="BT620" s="1">
        <v>0</v>
      </c>
      <c r="BU620" s="1">
        <v>0</v>
      </c>
    </row>
    <row r="621" spans="4:73" hidden="1" x14ac:dyDescent="0.25">
      <c r="D621" s="4"/>
      <c r="E621" s="5">
        <f t="shared" si="90"/>
        <v>0</v>
      </c>
      <c r="F621" s="5">
        <f t="shared" si="91"/>
        <v>0</v>
      </c>
      <c r="G621" s="5" t="str">
        <f t="shared" si="92"/>
        <v>Withdrawn</v>
      </c>
      <c r="H621" s="6" t="str">
        <f t="shared" si="93"/>
        <v>Not Started</v>
      </c>
      <c r="I621" s="1" t="s">
        <v>1396</v>
      </c>
      <c r="O621" s="1" t="str">
        <f t="shared" si="94"/>
        <v>NRIS</v>
      </c>
      <c r="Q621" s="1">
        <f t="shared" si="95"/>
        <v>100</v>
      </c>
      <c r="S621" s="1" t="str">
        <f t="shared" si="96"/>
        <v>Wind</v>
      </c>
      <c r="T621" s="1" t="str">
        <f t="shared" si="97"/>
        <v>Turner County</v>
      </c>
      <c r="U621" s="1" t="str">
        <f t="shared" si="98"/>
        <v>SD</v>
      </c>
      <c r="AA621" s="1"/>
      <c r="AB621" s="1"/>
      <c r="AI621" s="5"/>
      <c r="AJ621" s="5"/>
      <c r="AK621" s="5"/>
      <c r="AL621" s="5"/>
      <c r="AM621" s="5"/>
      <c r="AN621" s="5"/>
      <c r="AO621" s="5"/>
      <c r="AP621" s="5"/>
      <c r="AQ621" s="5"/>
      <c r="AR621" s="5"/>
      <c r="AY621" s="1" t="s">
        <v>73</v>
      </c>
      <c r="AZ621" s="2">
        <v>39105</v>
      </c>
      <c r="BA621" s="2">
        <v>40310</v>
      </c>
      <c r="BB621" s="2">
        <v>40310</v>
      </c>
      <c r="BD621" s="1" t="s">
        <v>91</v>
      </c>
      <c r="BE621" s="1" t="s">
        <v>1397</v>
      </c>
      <c r="BF621" s="1" t="s">
        <v>205</v>
      </c>
      <c r="BI621" s="1" t="s">
        <v>143</v>
      </c>
      <c r="BJ621" s="1" t="s">
        <v>126</v>
      </c>
      <c r="BK621" s="1" t="s">
        <v>1398</v>
      </c>
      <c r="BL621" s="1">
        <v>100</v>
      </c>
      <c r="BM621" s="1">
        <v>100</v>
      </c>
      <c r="BN621" s="1" t="s">
        <v>97</v>
      </c>
      <c r="BO621" s="1" t="s">
        <v>98</v>
      </c>
      <c r="BP621" s="1" t="s">
        <v>84</v>
      </c>
      <c r="BQ621" s="2">
        <v>39965</v>
      </c>
      <c r="BR621" s="1">
        <v>0</v>
      </c>
      <c r="BS621" s="1">
        <v>0</v>
      </c>
      <c r="BT621" s="1">
        <v>0</v>
      </c>
      <c r="BU621" s="1">
        <v>0</v>
      </c>
    </row>
    <row r="622" spans="4:73" hidden="1" x14ac:dyDescent="0.25">
      <c r="D622" s="4"/>
      <c r="E622" s="5">
        <f t="shared" si="90"/>
        <v>0</v>
      </c>
      <c r="F622" s="5">
        <f t="shared" si="91"/>
        <v>0</v>
      </c>
      <c r="G622" s="5" t="str">
        <f t="shared" si="92"/>
        <v>Withdrawn</v>
      </c>
      <c r="H622" s="6" t="str">
        <f t="shared" si="93"/>
        <v>Not Started</v>
      </c>
      <c r="I622" s="1" t="s">
        <v>1399</v>
      </c>
      <c r="O622" s="1" t="str">
        <f t="shared" si="94"/>
        <v>NRIS</v>
      </c>
      <c r="Q622" s="1">
        <f t="shared" si="95"/>
        <v>150</v>
      </c>
      <c r="S622" s="1" t="str">
        <f t="shared" si="96"/>
        <v>Wind</v>
      </c>
      <c r="T622" s="1" t="str">
        <f t="shared" si="97"/>
        <v>Turner County</v>
      </c>
      <c r="U622" s="1" t="str">
        <f t="shared" si="98"/>
        <v>SD</v>
      </c>
      <c r="AA622" s="1"/>
      <c r="AB622" s="1"/>
      <c r="AI622" s="5"/>
      <c r="AJ622" s="5"/>
      <c r="AK622" s="5"/>
      <c r="AL622" s="5"/>
      <c r="AM622" s="5"/>
      <c r="AN622" s="5"/>
      <c r="AO622" s="5"/>
      <c r="AP622" s="5"/>
      <c r="AQ622" s="5"/>
      <c r="AR622" s="5"/>
      <c r="AY622" s="1" t="s">
        <v>73</v>
      </c>
      <c r="AZ622" s="2">
        <v>39364</v>
      </c>
      <c r="BA622" s="2">
        <v>40310</v>
      </c>
      <c r="BB622" s="2">
        <v>40310</v>
      </c>
      <c r="BD622" s="1" t="s">
        <v>91</v>
      </c>
      <c r="BE622" s="1" t="s">
        <v>1397</v>
      </c>
      <c r="BF622" s="1" t="s">
        <v>205</v>
      </c>
      <c r="BI622" s="1" t="s">
        <v>143</v>
      </c>
      <c r="BJ622" s="1" t="s">
        <v>126</v>
      </c>
      <c r="BK622" s="1" t="s">
        <v>1400</v>
      </c>
      <c r="BL622" s="1">
        <v>150</v>
      </c>
      <c r="BM622" s="1">
        <v>150</v>
      </c>
      <c r="BN622" s="1" t="s">
        <v>97</v>
      </c>
      <c r="BO622" s="1" t="s">
        <v>98</v>
      </c>
      <c r="BP622" s="1" t="s">
        <v>84</v>
      </c>
      <c r="BQ622" s="2">
        <v>39538</v>
      </c>
      <c r="BR622" s="1">
        <v>0</v>
      </c>
      <c r="BS622" s="1">
        <v>0</v>
      </c>
      <c r="BT622" s="1">
        <v>0</v>
      </c>
      <c r="BU622" s="1">
        <v>0</v>
      </c>
    </row>
    <row r="623" spans="4:73" hidden="1" x14ac:dyDescent="0.25">
      <c r="D623" s="4"/>
      <c r="E623" s="5" t="str">
        <f t="shared" si="90"/>
        <v>DPP-2009-NOV</v>
      </c>
      <c r="F623" s="5" t="str">
        <f t="shared" si="91"/>
        <v>MI</v>
      </c>
      <c r="G623" s="5" t="str">
        <f t="shared" si="92"/>
        <v>Withdrawn</v>
      </c>
      <c r="H623" s="6" t="str">
        <f t="shared" si="93"/>
        <v>Not Started</v>
      </c>
      <c r="I623" s="1" t="s">
        <v>1401</v>
      </c>
      <c r="O623" s="1" t="str">
        <f t="shared" si="94"/>
        <v>NRIS</v>
      </c>
      <c r="Q623" s="1">
        <f t="shared" si="95"/>
        <v>875</v>
      </c>
      <c r="S623" s="1" t="str">
        <f t="shared" si="96"/>
        <v>Coal</v>
      </c>
      <c r="T623" s="1" t="str">
        <f t="shared" si="97"/>
        <v>Bay County</v>
      </c>
      <c r="U623" s="1" t="str">
        <f t="shared" si="98"/>
        <v>MI</v>
      </c>
      <c r="AA623" s="1"/>
      <c r="AB623" s="1"/>
      <c r="AI623" s="5"/>
      <c r="AJ623" s="5"/>
      <c r="AK623" s="5"/>
      <c r="AL623" s="5"/>
      <c r="AM623" s="5"/>
      <c r="AN623" s="5"/>
      <c r="AO623" s="5"/>
      <c r="AP623" s="5"/>
      <c r="AQ623" s="5"/>
      <c r="AR623" s="5"/>
      <c r="AY623" s="1" t="s">
        <v>73</v>
      </c>
      <c r="AZ623" s="2">
        <v>39357</v>
      </c>
      <c r="BA623" s="2">
        <v>40325</v>
      </c>
      <c r="BB623" s="2">
        <v>40325</v>
      </c>
      <c r="BD623" s="1" t="s">
        <v>139</v>
      </c>
      <c r="BE623" s="1" t="s">
        <v>1402</v>
      </c>
      <c r="BF623" s="1" t="s">
        <v>130</v>
      </c>
      <c r="BG623" s="1" t="s">
        <v>1403</v>
      </c>
      <c r="BH623" s="1" t="s">
        <v>130</v>
      </c>
      <c r="BI623" s="1" t="s">
        <v>134</v>
      </c>
      <c r="BJ623" s="1" t="s">
        <v>126</v>
      </c>
      <c r="BK623" s="1" t="s">
        <v>1404</v>
      </c>
      <c r="BL623" s="1">
        <v>863</v>
      </c>
      <c r="BM623" s="1">
        <v>875</v>
      </c>
      <c r="BN623" s="1" t="s">
        <v>83</v>
      </c>
      <c r="BO623" s="1" t="s">
        <v>355</v>
      </c>
      <c r="BP623" s="1" t="s">
        <v>84</v>
      </c>
      <c r="BQ623" s="2">
        <v>40057</v>
      </c>
      <c r="BR623" s="1">
        <v>0</v>
      </c>
      <c r="BS623" s="1">
        <v>0</v>
      </c>
      <c r="BT623" s="1">
        <v>0</v>
      </c>
      <c r="BU623" s="1">
        <v>0</v>
      </c>
    </row>
    <row r="624" spans="4:73" hidden="1" x14ac:dyDescent="0.25">
      <c r="D624" s="4"/>
      <c r="E624" s="5" t="str">
        <f t="shared" si="90"/>
        <v>DPP-2010-APR</v>
      </c>
      <c r="F624" s="5">
        <f t="shared" si="91"/>
        <v>0</v>
      </c>
      <c r="G624" s="5" t="str">
        <f t="shared" si="92"/>
        <v>Withdrawn</v>
      </c>
      <c r="H624" s="6" t="str">
        <f t="shared" si="93"/>
        <v>Not Started</v>
      </c>
      <c r="I624" s="1" t="s">
        <v>1405</v>
      </c>
      <c r="O624" s="1" t="str">
        <f t="shared" si="94"/>
        <v>NRIS</v>
      </c>
      <c r="Q624" s="1">
        <f t="shared" si="95"/>
        <v>29</v>
      </c>
      <c r="S624" s="1" t="str">
        <f t="shared" si="96"/>
        <v>Wind</v>
      </c>
      <c r="T624" s="1" t="str">
        <f t="shared" si="97"/>
        <v>Columbia County</v>
      </c>
      <c r="U624" s="1" t="str">
        <f t="shared" si="98"/>
        <v>WI</v>
      </c>
      <c r="AA624" s="1"/>
      <c r="AB624" s="1"/>
      <c r="AI624" s="5"/>
      <c r="AJ624" s="5"/>
      <c r="AK624" s="5"/>
      <c r="AL624" s="5"/>
      <c r="AM624" s="5"/>
      <c r="AN624" s="5"/>
      <c r="AO624" s="5"/>
      <c r="AP624" s="5"/>
      <c r="AQ624" s="5"/>
      <c r="AR624" s="5"/>
      <c r="AY624" s="1" t="s">
        <v>73</v>
      </c>
      <c r="AZ624" s="2">
        <v>40091</v>
      </c>
      <c r="BA624" s="2">
        <v>40325</v>
      </c>
      <c r="BB624" s="2">
        <v>40325</v>
      </c>
      <c r="BD624" s="1" t="s">
        <v>74</v>
      </c>
      <c r="BE624" s="1" t="s">
        <v>295</v>
      </c>
      <c r="BF624" s="1" t="s">
        <v>76</v>
      </c>
      <c r="BG624" s="1" t="s">
        <v>1406</v>
      </c>
      <c r="BI624" s="1" t="s">
        <v>134</v>
      </c>
      <c r="BJ624" s="1" t="s">
        <v>126</v>
      </c>
      <c r="BK624" s="1" t="s">
        <v>1407</v>
      </c>
      <c r="BL624" s="1">
        <v>29</v>
      </c>
      <c r="BM624" s="1">
        <v>29</v>
      </c>
      <c r="BN624" s="1" t="s">
        <v>97</v>
      </c>
      <c r="BO624" s="1" t="s">
        <v>98</v>
      </c>
      <c r="BP624" s="1" t="s">
        <v>84</v>
      </c>
      <c r="BQ624" s="2">
        <v>41197</v>
      </c>
      <c r="BR624" s="1">
        <v>0</v>
      </c>
      <c r="BS624" s="1">
        <v>0</v>
      </c>
      <c r="BT624" s="1">
        <v>0</v>
      </c>
      <c r="BU624" s="1">
        <v>0</v>
      </c>
    </row>
    <row r="625" spans="4:73" hidden="1" x14ac:dyDescent="0.25">
      <c r="D625" s="4"/>
      <c r="E625" s="5">
        <f t="shared" si="90"/>
        <v>0</v>
      </c>
      <c r="F625" s="5">
        <f t="shared" si="91"/>
        <v>0</v>
      </c>
      <c r="G625" s="5" t="str">
        <f t="shared" si="92"/>
        <v>Done</v>
      </c>
      <c r="H625" s="6" t="str">
        <f t="shared" si="93"/>
        <v>In Service</v>
      </c>
      <c r="I625" s="1" t="s">
        <v>1408</v>
      </c>
      <c r="O625" s="1" t="str">
        <f t="shared" si="94"/>
        <v>ERIS</v>
      </c>
      <c r="Q625" s="1">
        <f t="shared" si="95"/>
        <v>10</v>
      </c>
      <c r="S625" s="1" t="str">
        <f t="shared" si="96"/>
        <v>Diesel</v>
      </c>
      <c r="T625" s="1" t="str">
        <f t="shared" si="97"/>
        <v>Morton County</v>
      </c>
      <c r="U625" s="1" t="str">
        <f t="shared" si="98"/>
        <v>ND</v>
      </c>
      <c r="AA625" s="1"/>
      <c r="AB625" s="1"/>
      <c r="AI625" s="5"/>
      <c r="AJ625" s="5"/>
      <c r="AK625" s="5"/>
      <c r="AL625" s="5"/>
      <c r="AM625" s="5"/>
      <c r="AN625" s="5"/>
      <c r="AO625" s="5"/>
      <c r="AP625" s="5"/>
      <c r="AQ625" s="5"/>
      <c r="AR625" s="5"/>
      <c r="AY625" s="1" t="s">
        <v>58</v>
      </c>
      <c r="AZ625" s="2">
        <v>39078</v>
      </c>
      <c r="BB625" s="2">
        <v>39937</v>
      </c>
      <c r="BC625" s="2">
        <v>39972</v>
      </c>
      <c r="BD625" s="1" t="s">
        <v>192</v>
      </c>
      <c r="BE625" s="1" t="s">
        <v>1409</v>
      </c>
      <c r="BF625" s="1" t="s">
        <v>194</v>
      </c>
      <c r="BI625" s="1" t="s">
        <v>143</v>
      </c>
      <c r="BJ625" s="1" t="s">
        <v>62</v>
      </c>
      <c r="BK625" s="1" t="s">
        <v>1410</v>
      </c>
      <c r="BL625" s="1">
        <v>10</v>
      </c>
      <c r="BM625" s="1">
        <v>10</v>
      </c>
      <c r="BN625" s="1" t="s">
        <v>207</v>
      </c>
      <c r="BO625" s="1" t="s">
        <v>208</v>
      </c>
      <c r="BP625" s="1" t="s">
        <v>65</v>
      </c>
      <c r="BQ625" s="2">
        <v>39675</v>
      </c>
      <c r="BR625" s="1">
        <v>0</v>
      </c>
      <c r="BS625" s="1">
        <v>0</v>
      </c>
      <c r="BT625" s="1">
        <v>0</v>
      </c>
      <c r="BU625" s="1">
        <v>0</v>
      </c>
    </row>
    <row r="626" spans="4:73" hidden="1" x14ac:dyDescent="0.25">
      <c r="D626" s="4"/>
      <c r="E626" s="5">
        <f t="shared" si="90"/>
        <v>0</v>
      </c>
      <c r="F626" s="5">
        <f t="shared" si="91"/>
        <v>0</v>
      </c>
      <c r="G626" s="5" t="str">
        <f t="shared" si="92"/>
        <v>Withdrawn</v>
      </c>
      <c r="H626" s="6" t="str">
        <f t="shared" si="93"/>
        <v>Not Started</v>
      </c>
      <c r="I626" s="1" t="s">
        <v>1411</v>
      </c>
      <c r="O626" s="1" t="str">
        <f t="shared" si="94"/>
        <v>NRIS</v>
      </c>
      <c r="Q626" s="1">
        <f t="shared" si="95"/>
        <v>726</v>
      </c>
      <c r="S626" s="1" t="str">
        <f t="shared" si="96"/>
        <v>Coal</v>
      </c>
      <c r="T626" s="1" t="str">
        <f t="shared" si="97"/>
        <v>Coles County</v>
      </c>
      <c r="U626" s="1" t="str">
        <f t="shared" si="98"/>
        <v>IL</v>
      </c>
      <c r="AA626" s="1"/>
      <c r="AB626" s="1"/>
      <c r="AI626" s="5"/>
      <c r="AJ626" s="5"/>
      <c r="AK626" s="5"/>
      <c r="AL626" s="5"/>
      <c r="AM626" s="5"/>
      <c r="AN626" s="5"/>
      <c r="AO626" s="5"/>
      <c r="AP626" s="5"/>
      <c r="AQ626" s="5"/>
      <c r="AR626" s="5"/>
      <c r="AY626" s="1" t="s">
        <v>73</v>
      </c>
      <c r="AZ626" s="2">
        <v>38922</v>
      </c>
      <c r="BA626" s="2">
        <v>40347</v>
      </c>
      <c r="BB626" s="2">
        <v>40347</v>
      </c>
      <c r="BD626" s="1" t="s">
        <v>122</v>
      </c>
      <c r="BE626" s="1" t="s">
        <v>1412</v>
      </c>
      <c r="BF626" s="1" t="s">
        <v>124</v>
      </c>
      <c r="BI626" s="1" t="s">
        <v>536</v>
      </c>
      <c r="BJ626" s="1" t="s">
        <v>126</v>
      </c>
      <c r="BK626" s="1" t="s">
        <v>1413</v>
      </c>
      <c r="BL626" s="1">
        <v>726</v>
      </c>
      <c r="BM626" s="1">
        <v>726</v>
      </c>
      <c r="BN626" s="1" t="s">
        <v>83</v>
      </c>
      <c r="BO626" s="1" t="s">
        <v>355</v>
      </c>
      <c r="BP626" s="1" t="s">
        <v>84</v>
      </c>
      <c r="BQ626" s="2">
        <v>39393</v>
      </c>
      <c r="BR626" s="1">
        <v>0</v>
      </c>
      <c r="BS626" s="1">
        <v>0</v>
      </c>
      <c r="BT626" s="1">
        <v>0</v>
      </c>
      <c r="BU626" s="1">
        <v>0</v>
      </c>
    </row>
    <row r="627" spans="4:73" hidden="1" x14ac:dyDescent="0.25">
      <c r="D627" s="4"/>
      <c r="E627" s="5" t="str">
        <f t="shared" si="90"/>
        <v>Pre-Transition SIS</v>
      </c>
      <c r="F627" s="5">
        <f t="shared" si="91"/>
        <v>0</v>
      </c>
      <c r="G627" s="5" t="str">
        <f t="shared" si="92"/>
        <v>Done</v>
      </c>
      <c r="H627" s="6" t="str">
        <f t="shared" si="93"/>
        <v>In Service</v>
      </c>
      <c r="I627" s="1" t="s">
        <v>1414</v>
      </c>
      <c r="O627" s="1" t="str">
        <f t="shared" si="94"/>
        <v>NRIS</v>
      </c>
      <c r="Q627" s="1">
        <f t="shared" si="95"/>
        <v>13</v>
      </c>
      <c r="S627" s="1" t="str">
        <f t="shared" si="96"/>
        <v>Nuclear</v>
      </c>
      <c r="T627" s="1" t="str">
        <f t="shared" si="97"/>
        <v>Wright County</v>
      </c>
      <c r="U627" s="1" t="str">
        <f t="shared" si="98"/>
        <v>MN</v>
      </c>
      <c r="AA627" s="1"/>
      <c r="AB627" s="1"/>
      <c r="AI627" s="5"/>
      <c r="AJ627" s="5"/>
      <c r="AK627" s="5"/>
      <c r="AL627" s="5"/>
      <c r="AM627" s="5"/>
      <c r="AN627" s="5"/>
      <c r="AO627" s="5"/>
      <c r="AP627" s="5"/>
      <c r="AQ627" s="5"/>
      <c r="AR627" s="5"/>
      <c r="AY627" s="1" t="s">
        <v>58</v>
      </c>
      <c r="AZ627" s="2">
        <v>39099</v>
      </c>
      <c r="BB627" s="2">
        <v>40092</v>
      </c>
      <c r="BC627" s="2">
        <v>41609</v>
      </c>
      <c r="BD627" s="1" t="s">
        <v>91</v>
      </c>
      <c r="BE627" s="1" t="s">
        <v>861</v>
      </c>
      <c r="BF627" s="1" t="s">
        <v>93</v>
      </c>
      <c r="BG627" s="1" t="s">
        <v>1058</v>
      </c>
      <c r="BI627" s="1" t="s">
        <v>143</v>
      </c>
      <c r="BJ627" s="1" t="s">
        <v>126</v>
      </c>
      <c r="BK627" s="1" t="s">
        <v>862</v>
      </c>
      <c r="BL627" s="1">
        <v>13</v>
      </c>
      <c r="BM627" s="1">
        <v>13</v>
      </c>
      <c r="BN627" s="1" t="s">
        <v>387</v>
      </c>
      <c r="BO627" s="1" t="s">
        <v>1049</v>
      </c>
      <c r="BP627" s="1" t="s">
        <v>65</v>
      </c>
      <c r="BQ627" s="2">
        <v>39813</v>
      </c>
      <c r="BR627" s="1">
        <v>0</v>
      </c>
      <c r="BS627" s="1">
        <v>0</v>
      </c>
      <c r="BT627" s="1">
        <v>0</v>
      </c>
      <c r="BU627" s="1">
        <v>0</v>
      </c>
    </row>
    <row r="628" spans="4:73" hidden="1" x14ac:dyDescent="0.25">
      <c r="D628" s="4"/>
      <c r="E628" s="5">
        <f t="shared" si="90"/>
        <v>0</v>
      </c>
      <c r="F628" s="5">
        <f t="shared" si="91"/>
        <v>0</v>
      </c>
      <c r="G628" s="5" t="str">
        <f t="shared" si="92"/>
        <v>Done</v>
      </c>
      <c r="H628" s="6" t="str">
        <f t="shared" si="93"/>
        <v>In Service</v>
      </c>
      <c r="I628" s="1" t="s">
        <v>1415</v>
      </c>
      <c r="O628" s="1" t="str">
        <f t="shared" si="94"/>
        <v>NRIS</v>
      </c>
      <c r="Q628" s="1">
        <f t="shared" si="95"/>
        <v>30</v>
      </c>
      <c r="S628" s="1" t="str">
        <f t="shared" si="96"/>
        <v>Nuclear</v>
      </c>
      <c r="T628" s="1" t="str">
        <f t="shared" si="97"/>
        <v>Linn County</v>
      </c>
      <c r="U628" s="1" t="str">
        <f t="shared" si="98"/>
        <v>IA</v>
      </c>
      <c r="AA628" s="1"/>
      <c r="AB628" s="1"/>
      <c r="AI628" s="5"/>
      <c r="AJ628" s="5"/>
      <c r="AK628" s="5"/>
      <c r="AL628" s="5"/>
      <c r="AM628" s="5"/>
      <c r="AN628" s="5"/>
      <c r="AO628" s="5"/>
      <c r="AP628" s="5"/>
      <c r="AQ628" s="5"/>
      <c r="AR628" s="5"/>
      <c r="AY628" s="1" t="s">
        <v>58</v>
      </c>
      <c r="AZ628" s="2">
        <v>39101</v>
      </c>
      <c r="BB628" s="2">
        <v>39896</v>
      </c>
      <c r="BC628" s="2">
        <v>39897</v>
      </c>
      <c r="BD628" s="1" t="s">
        <v>87</v>
      </c>
      <c r="BE628" s="1" t="s">
        <v>463</v>
      </c>
      <c r="BF628" s="1" t="s">
        <v>89</v>
      </c>
      <c r="BI628" s="1" t="s">
        <v>143</v>
      </c>
      <c r="BJ628" s="1" t="s">
        <v>126</v>
      </c>
      <c r="BK628" s="1" t="s">
        <v>1416</v>
      </c>
      <c r="BL628" s="1">
        <v>30</v>
      </c>
      <c r="BM628" s="1">
        <v>30</v>
      </c>
      <c r="BN628" s="1" t="s">
        <v>387</v>
      </c>
      <c r="BO628" s="1" t="s">
        <v>355</v>
      </c>
      <c r="BP628" s="1" t="s">
        <v>65</v>
      </c>
      <c r="BQ628" s="2">
        <v>39600</v>
      </c>
      <c r="BR628" s="1">
        <v>0</v>
      </c>
      <c r="BS628" s="1">
        <v>0</v>
      </c>
      <c r="BT628" s="1">
        <v>0</v>
      </c>
      <c r="BU628" s="1">
        <v>0</v>
      </c>
    </row>
    <row r="629" spans="4:73" hidden="1" x14ac:dyDescent="0.25">
      <c r="D629" s="4"/>
      <c r="E629" s="5">
        <f t="shared" si="90"/>
        <v>0</v>
      </c>
      <c r="F629" s="5">
        <f t="shared" si="91"/>
        <v>0</v>
      </c>
      <c r="G629" s="5" t="str">
        <f t="shared" si="92"/>
        <v>Withdrawn</v>
      </c>
      <c r="H629" s="6" t="str">
        <f t="shared" si="93"/>
        <v>Not Started</v>
      </c>
      <c r="I629" s="1" t="s">
        <v>1417</v>
      </c>
      <c r="O629" s="1" t="str">
        <f t="shared" si="94"/>
        <v>NRIS</v>
      </c>
      <c r="Q629" s="1">
        <f t="shared" si="95"/>
        <v>24</v>
      </c>
      <c r="S629" s="1" t="str">
        <f t="shared" si="96"/>
        <v>Coal</v>
      </c>
      <c r="T629" s="1" t="str">
        <f t="shared" si="97"/>
        <v>Lorain County</v>
      </c>
      <c r="U629" s="1" t="str">
        <f t="shared" si="98"/>
        <v>OH</v>
      </c>
      <c r="AA629" s="1"/>
      <c r="AB629" s="1"/>
      <c r="AI629" s="5"/>
      <c r="AJ629" s="5"/>
      <c r="AK629" s="5"/>
      <c r="AL629" s="5"/>
      <c r="AM629" s="5"/>
      <c r="AN629" s="5"/>
      <c r="AO629" s="5"/>
      <c r="AP629" s="5"/>
      <c r="AQ629" s="5"/>
      <c r="AR629" s="5"/>
      <c r="AY629" s="1" t="s">
        <v>73</v>
      </c>
      <c r="AZ629" s="2">
        <v>39442</v>
      </c>
      <c r="BA629" s="2">
        <v>40347</v>
      </c>
      <c r="BB629" s="2">
        <v>40347</v>
      </c>
      <c r="BD629" s="1" t="s">
        <v>619</v>
      </c>
      <c r="BE629" s="1" t="s">
        <v>1418</v>
      </c>
      <c r="BF629" s="1" t="s">
        <v>242</v>
      </c>
      <c r="BI629" s="1" t="s">
        <v>536</v>
      </c>
      <c r="BJ629" s="1" t="s">
        <v>126</v>
      </c>
      <c r="BK629" s="1" t="s">
        <v>1419</v>
      </c>
      <c r="BL629" s="1">
        <v>24</v>
      </c>
      <c r="BM629" s="1">
        <v>24</v>
      </c>
      <c r="BN629" s="1" t="s">
        <v>83</v>
      </c>
      <c r="BP629" s="1" t="s">
        <v>84</v>
      </c>
      <c r="BQ629" s="2">
        <v>40878</v>
      </c>
      <c r="BR629" s="1">
        <v>0</v>
      </c>
      <c r="BS629" s="1">
        <v>0</v>
      </c>
      <c r="BT629" s="1">
        <v>0</v>
      </c>
      <c r="BU629" s="1">
        <v>0</v>
      </c>
    </row>
    <row r="630" spans="4:73" hidden="1" x14ac:dyDescent="0.25">
      <c r="D630" s="4"/>
      <c r="E630" s="5">
        <f t="shared" si="90"/>
        <v>0</v>
      </c>
      <c r="F630" s="5">
        <f t="shared" si="91"/>
        <v>0</v>
      </c>
      <c r="G630" s="5" t="str">
        <f t="shared" si="92"/>
        <v>Withdrawn</v>
      </c>
      <c r="H630" s="6" t="str">
        <f t="shared" si="93"/>
        <v>Not Started</v>
      </c>
      <c r="I630" s="1" t="s">
        <v>1420</v>
      </c>
      <c r="O630" s="1" t="str">
        <f t="shared" si="94"/>
        <v>ERIS</v>
      </c>
      <c r="Q630" s="1">
        <f t="shared" si="95"/>
        <v>4.9400000000000004</v>
      </c>
      <c r="S630" s="1" t="str">
        <f t="shared" si="96"/>
        <v>Wind</v>
      </c>
      <c r="T630" s="1" t="str">
        <f t="shared" si="97"/>
        <v>Olmsted County</v>
      </c>
      <c r="U630" s="1" t="str">
        <f t="shared" si="98"/>
        <v>MN</v>
      </c>
      <c r="AA630" s="1"/>
      <c r="AB630" s="1"/>
      <c r="AI630" s="5"/>
      <c r="AJ630" s="5"/>
      <c r="AK630" s="5"/>
      <c r="AL630" s="5"/>
      <c r="AM630" s="5"/>
      <c r="AN630" s="5"/>
      <c r="AO630" s="5"/>
      <c r="AP630" s="5"/>
      <c r="AQ630" s="5"/>
      <c r="AR630" s="5"/>
      <c r="AY630" s="1" t="s">
        <v>73</v>
      </c>
      <c r="AZ630" s="2">
        <v>40357</v>
      </c>
      <c r="BA630" s="2">
        <v>40372</v>
      </c>
      <c r="BB630" s="2">
        <v>40372</v>
      </c>
      <c r="BD630" s="1" t="s">
        <v>236</v>
      </c>
      <c r="BE630" s="1" t="s">
        <v>1194</v>
      </c>
      <c r="BF630" s="1" t="s">
        <v>93</v>
      </c>
      <c r="BJ630" s="1" t="s">
        <v>62</v>
      </c>
      <c r="BK630" s="1" t="s">
        <v>1421</v>
      </c>
      <c r="BL630" s="1">
        <v>4.9400000000000004</v>
      </c>
      <c r="BM630" s="1">
        <v>4.9400000000000004</v>
      </c>
      <c r="BN630" s="1" t="s">
        <v>97</v>
      </c>
      <c r="BO630" s="1" t="s">
        <v>98</v>
      </c>
      <c r="BP630" s="1" t="s">
        <v>84</v>
      </c>
      <c r="BQ630" s="2">
        <v>40756</v>
      </c>
      <c r="BR630" s="1">
        <v>0</v>
      </c>
      <c r="BS630" s="1">
        <v>0</v>
      </c>
      <c r="BT630" s="1">
        <v>0</v>
      </c>
      <c r="BU630" s="1">
        <v>0</v>
      </c>
    </row>
    <row r="631" spans="4:73" hidden="1" x14ac:dyDescent="0.25">
      <c r="D631" s="4"/>
      <c r="E631" s="5">
        <f t="shared" si="90"/>
        <v>0</v>
      </c>
      <c r="F631" s="5">
        <f t="shared" si="91"/>
        <v>0</v>
      </c>
      <c r="G631" s="5" t="str">
        <f t="shared" si="92"/>
        <v>Withdrawn</v>
      </c>
      <c r="H631" s="6" t="str">
        <f t="shared" si="93"/>
        <v>Not Started</v>
      </c>
      <c r="I631" s="1" t="s">
        <v>1422</v>
      </c>
      <c r="O631" s="1" t="str">
        <f t="shared" si="94"/>
        <v>NRIS</v>
      </c>
      <c r="Q631" s="1">
        <f t="shared" si="95"/>
        <v>501</v>
      </c>
      <c r="S631" s="1" t="str">
        <f t="shared" si="96"/>
        <v>Wind</v>
      </c>
      <c r="T631" s="1" t="str">
        <f t="shared" si="97"/>
        <v>Washington County</v>
      </c>
      <c r="U631" s="1" t="str">
        <f t="shared" si="98"/>
        <v>IA</v>
      </c>
      <c r="AA631" s="1"/>
      <c r="AB631" s="1"/>
      <c r="AI631" s="5"/>
      <c r="AJ631" s="5"/>
      <c r="AK631" s="5"/>
      <c r="AL631" s="5"/>
      <c r="AM631" s="5"/>
      <c r="AN631" s="5"/>
      <c r="AO631" s="5"/>
      <c r="AP631" s="5"/>
      <c r="AQ631" s="5"/>
      <c r="AR631" s="5"/>
      <c r="AY631" s="1" t="s">
        <v>73</v>
      </c>
      <c r="AZ631" s="2">
        <v>39493</v>
      </c>
      <c r="BA631" s="2">
        <v>40388</v>
      </c>
      <c r="BB631" s="2">
        <v>40388</v>
      </c>
      <c r="BD631" s="1" t="s">
        <v>251</v>
      </c>
      <c r="BE631" s="1" t="s">
        <v>395</v>
      </c>
      <c r="BF631" s="1" t="s">
        <v>89</v>
      </c>
      <c r="BI631" s="1" t="s">
        <v>143</v>
      </c>
      <c r="BJ631" s="1" t="s">
        <v>126</v>
      </c>
      <c r="BK631" s="1" t="s">
        <v>1423</v>
      </c>
      <c r="BL631" s="1">
        <v>501</v>
      </c>
      <c r="BM631" s="1">
        <v>501</v>
      </c>
      <c r="BN631" s="1" t="s">
        <v>97</v>
      </c>
      <c r="BO631" s="1" t="s">
        <v>98</v>
      </c>
      <c r="BP631" s="1" t="s">
        <v>84</v>
      </c>
      <c r="BQ631" s="2">
        <v>40544</v>
      </c>
      <c r="BR631" s="1">
        <v>0</v>
      </c>
      <c r="BS631" s="1">
        <v>0</v>
      </c>
      <c r="BT631" s="1">
        <v>0</v>
      </c>
      <c r="BU631" s="1">
        <v>0</v>
      </c>
    </row>
    <row r="632" spans="4:73" hidden="1" x14ac:dyDescent="0.25">
      <c r="D632" s="4"/>
      <c r="E632" s="5">
        <f t="shared" si="90"/>
        <v>0</v>
      </c>
      <c r="F632" s="5">
        <f t="shared" si="91"/>
        <v>0</v>
      </c>
      <c r="G632" s="5" t="str">
        <f t="shared" si="92"/>
        <v>Withdrawn</v>
      </c>
      <c r="H632" s="6" t="str">
        <f t="shared" si="93"/>
        <v>Not Started</v>
      </c>
      <c r="I632" s="1" t="s">
        <v>1424</v>
      </c>
      <c r="O632" s="1" t="str">
        <f t="shared" si="94"/>
        <v>NRIS</v>
      </c>
      <c r="Q632" s="1">
        <f t="shared" si="95"/>
        <v>100</v>
      </c>
      <c r="S632" s="1" t="str">
        <f t="shared" si="96"/>
        <v>Wind</v>
      </c>
      <c r="T632" s="1" t="str">
        <f t="shared" si="97"/>
        <v>Martin County</v>
      </c>
      <c r="U632" s="1" t="str">
        <f t="shared" si="98"/>
        <v>MN</v>
      </c>
      <c r="AA632" s="1"/>
      <c r="AB632" s="1"/>
      <c r="AI632" s="5"/>
      <c r="AJ632" s="5"/>
      <c r="AK632" s="5"/>
      <c r="AL632" s="5"/>
      <c r="AM632" s="5"/>
      <c r="AN632" s="5"/>
      <c r="AO632" s="5"/>
      <c r="AP632" s="5"/>
      <c r="AQ632" s="5"/>
      <c r="AR632" s="5"/>
      <c r="AY632" s="1" t="s">
        <v>73</v>
      </c>
      <c r="AZ632" s="2">
        <v>39164</v>
      </c>
      <c r="BA632" s="2">
        <v>40392</v>
      </c>
      <c r="BB632" s="2">
        <v>40392</v>
      </c>
      <c r="BD632" s="1" t="s">
        <v>91</v>
      </c>
      <c r="BE632" s="1" t="s">
        <v>382</v>
      </c>
      <c r="BF632" s="1" t="s">
        <v>93</v>
      </c>
      <c r="BI632" s="1" t="s">
        <v>143</v>
      </c>
      <c r="BJ632" s="1" t="s">
        <v>126</v>
      </c>
      <c r="BK632" s="1" t="s">
        <v>1425</v>
      </c>
      <c r="BL632" s="1">
        <v>100</v>
      </c>
      <c r="BM632" s="1">
        <v>100</v>
      </c>
      <c r="BN632" s="1" t="s">
        <v>97</v>
      </c>
      <c r="BO632" s="1" t="s">
        <v>98</v>
      </c>
      <c r="BP632" s="1" t="s">
        <v>84</v>
      </c>
      <c r="BQ632" s="2">
        <v>39782</v>
      </c>
      <c r="BR632" s="1">
        <v>0</v>
      </c>
      <c r="BS632" s="1">
        <v>0</v>
      </c>
      <c r="BT632" s="1">
        <v>0</v>
      </c>
      <c r="BU632" s="1">
        <v>0</v>
      </c>
    </row>
    <row r="633" spans="4:73" hidden="1" x14ac:dyDescent="0.25">
      <c r="D633" s="4"/>
      <c r="E633" s="5">
        <f t="shared" si="90"/>
        <v>0</v>
      </c>
      <c r="F633" s="5">
        <f t="shared" si="91"/>
        <v>0</v>
      </c>
      <c r="G633" s="5" t="str">
        <f t="shared" si="92"/>
        <v>Withdrawn</v>
      </c>
      <c r="H633" s="6" t="str">
        <f t="shared" si="93"/>
        <v>Not Started</v>
      </c>
      <c r="I633" s="1" t="s">
        <v>1426</v>
      </c>
      <c r="O633" s="1" t="str">
        <f t="shared" si="94"/>
        <v>NRIS</v>
      </c>
      <c r="Q633" s="1">
        <f t="shared" si="95"/>
        <v>120</v>
      </c>
      <c r="S633" s="1" t="str">
        <f t="shared" si="96"/>
        <v>Wind</v>
      </c>
      <c r="T633" s="1" t="str">
        <f t="shared" si="97"/>
        <v>Kent County</v>
      </c>
      <c r="U633" s="1" t="str">
        <f t="shared" si="98"/>
        <v>MI</v>
      </c>
      <c r="AA633" s="1"/>
      <c r="AB633" s="1"/>
      <c r="AI633" s="5"/>
      <c r="AJ633" s="5"/>
      <c r="AK633" s="5"/>
      <c r="AL633" s="5"/>
      <c r="AM633" s="5"/>
      <c r="AN633" s="5"/>
      <c r="AO633" s="5"/>
      <c r="AP633" s="5"/>
      <c r="AQ633" s="5"/>
      <c r="AR633" s="5"/>
      <c r="AY633" s="1" t="s">
        <v>73</v>
      </c>
      <c r="AZ633" s="2">
        <v>39948</v>
      </c>
      <c r="BA633" s="2">
        <v>40394</v>
      </c>
      <c r="BB633" s="2">
        <v>40394</v>
      </c>
      <c r="BD633" s="1" t="s">
        <v>139</v>
      </c>
      <c r="BE633" s="1" t="s">
        <v>184</v>
      </c>
      <c r="BF633" s="1" t="s">
        <v>130</v>
      </c>
      <c r="BI633" s="1" t="s">
        <v>536</v>
      </c>
      <c r="BJ633" s="1" t="s">
        <v>126</v>
      </c>
      <c r="BK633" s="1" t="s">
        <v>1306</v>
      </c>
      <c r="BL633" s="1">
        <v>120</v>
      </c>
      <c r="BM633" s="1">
        <v>120</v>
      </c>
      <c r="BN633" s="1" t="s">
        <v>97</v>
      </c>
      <c r="BO633" s="1" t="s">
        <v>98</v>
      </c>
      <c r="BP633" s="1" t="s">
        <v>84</v>
      </c>
      <c r="BQ633" s="2">
        <v>40543</v>
      </c>
      <c r="BR633" s="1">
        <v>0</v>
      </c>
      <c r="BS633" s="1">
        <v>0</v>
      </c>
      <c r="BT633" s="1">
        <v>0</v>
      </c>
      <c r="BU633" s="1">
        <v>0</v>
      </c>
    </row>
    <row r="634" spans="4:73" hidden="1" x14ac:dyDescent="0.25">
      <c r="D634" s="4"/>
      <c r="E634" s="5">
        <f t="shared" si="90"/>
        <v>0</v>
      </c>
      <c r="F634" s="5">
        <f t="shared" si="91"/>
        <v>0</v>
      </c>
      <c r="G634" s="5" t="str">
        <f t="shared" si="92"/>
        <v>Withdrawn</v>
      </c>
      <c r="H634" s="6" t="str">
        <f t="shared" si="93"/>
        <v>Not Started</v>
      </c>
      <c r="I634" s="1" t="s">
        <v>1427</v>
      </c>
      <c r="O634" s="1" t="str">
        <f t="shared" si="94"/>
        <v>ERIS</v>
      </c>
      <c r="Q634" s="1">
        <f t="shared" si="95"/>
        <v>100</v>
      </c>
      <c r="S634" s="1" t="str">
        <f t="shared" si="96"/>
        <v>Wind</v>
      </c>
      <c r="T634" s="1" t="str">
        <f t="shared" si="97"/>
        <v>Corson County</v>
      </c>
      <c r="U634" s="1" t="str">
        <f t="shared" si="98"/>
        <v>SD</v>
      </c>
      <c r="AA634" s="1"/>
      <c r="AB634" s="1"/>
      <c r="AI634" s="5"/>
      <c r="AJ634" s="5"/>
      <c r="AK634" s="5"/>
      <c r="AL634" s="5"/>
      <c r="AM634" s="5"/>
      <c r="AN634" s="5"/>
      <c r="AO634" s="5"/>
      <c r="AP634" s="5"/>
      <c r="AQ634" s="5"/>
      <c r="AR634" s="5"/>
      <c r="AY634" s="1" t="s">
        <v>73</v>
      </c>
      <c r="AZ634" s="2">
        <v>38924</v>
      </c>
      <c r="BA634" s="2">
        <v>40395</v>
      </c>
      <c r="BB634" s="2">
        <v>40395</v>
      </c>
      <c r="BD634" s="1" t="s">
        <v>192</v>
      </c>
      <c r="BE634" s="1" t="s">
        <v>1428</v>
      </c>
      <c r="BF634" s="1" t="s">
        <v>205</v>
      </c>
      <c r="BI634" s="1" t="s">
        <v>143</v>
      </c>
      <c r="BJ634" s="1" t="s">
        <v>62</v>
      </c>
      <c r="BK634" s="1" t="s">
        <v>1429</v>
      </c>
      <c r="BL634" s="1">
        <v>100</v>
      </c>
      <c r="BM634" s="1">
        <v>100</v>
      </c>
      <c r="BN634" s="1" t="s">
        <v>97</v>
      </c>
      <c r="BO634" s="1" t="s">
        <v>98</v>
      </c>
      <c r="BP634" s="1" t="s">
        <v>84</v>
      </c>
      <c r="BQ634" s="2">
        <v>39393</v>
      </c>
      <c r="BR634" s="1">
        <v>0</v>
      </c>
      <c r="BS634" s="1">
        <v>0</v>
      </c>
      <c r="BT634" s="1">
        <v>0</v>
      </c>
      <c r="BU634" s="1">
        <v>0</v>
      </c>
    </row>
    <row r="635" spans="4:73" hidden="1" x14ac:dyDescent="0.25">
      <c r="D635" s="4"/>
      <c r="E635" s="5">
        <f t="shared" si="90"/>
        <v>0</v>
      </c>
      <c r="F635" s="5">
        <f t="shared" si="91"/>
        <v>0</v>
      </c>
      <c r="G635" s="5" t="str">
        <f t="shared" si="92"/>
        <v>Withdrawn</v>
      </c>
      <c r="H635" s="6" t="str">
        <f t="shared" si="93"/>
        <v>Not Started</v>
      </c>
      <c r="I635" s="1" t="s">
        <v>1430</v>
      </c>
      <c r="O635" s="1" t="str">
        <f t="shared" si="94"/>
        <v>NRIS</v>
      </c>
      <c r="Q635" s="1">
        <f t="shared" si="95"/>
        <v>300</v>
      </c>
      <c r="S635" s="1" t="str">
        <f t="shared" si="96"/>
        <v>Wind</v>
      </c>
      <c r="T635" s="1" t="str">
        <f t="shared" si="97"/>
        <v>Dodge County</v>
      </c>
      <c r="U635" s="1" t="str">
        <f t="shared" si="98"/>
        <v>MN</v>
      </c>
      <c r="AA635" s="1"/>
      <c r="AB635" s="1"/>
      <c r="AI635" s="5"/>
      <c r="AJ635" s="5"/>
      <c r="AK635" s="5"/>
      <c r="AL635" s="5"/>
      <c r="AM635" s="5"/>
      <c r="AN635" s="5"/>
      <c r="AO635" s="5"/>
      <c r="AP635" s="5"/>
      <c r="AQ635" s="5"/>
      <c r="AR635" s="5"/>
      <c r="AY635" s="1" t="s">
        <v>73</v>
      </c>
      <c r="AZ635" s="2">
        <v>39204</v>
      </c>
      <c r="BA635" s="2">
        <v>40399</v>
      </c>
      <c r="BB635" s="2">
        <v>40399</v>
      </c>
      <c r="BD635" s="1" t="s">
        <v>1242</v>
      </c>
      <c r="BE635" s="1" t="s">
        <v>297</v>
      </c>
      <c r="BF635" s="1" t="s">
        <v>93</v>
      </c>
      <c r="BI635" s="1" t="s">
        <v>143</v>
      </c>
      <c r="BJ635" s="1" t="s">
        <v>126</v>
      </c>
      <c r="BK635" s="1" t="s">
        <v>1431</v>
      </c>
      <c r="BL635" s="1">
        <v>300</v>
      </c>
      <c r="BM635" s="1">
        <v>300</v>
      </c>
      <c r="BN635" s="1" t="s">
        <v>97</v>
      </c>
      <c r="BO635" s="1" t="s">
        <v>98</v>
      </c>
      <c r="BP635" s="1" t="s">
        <v>84</v>
      </c>
      <c r="BQ635" s="2">
        <v>39229</v>
      </c>
      <c r="BR635" s="1">
        <v>0</v>
      </c>
      <c r="BS635" s="1">
        <v>0</v>
      </c>
      <c r="BT635" s="1">
        <v>0</v>
      </c>
      <c r="BU635" s="1">
        <v>0</v>
      </c>
    </row>
    <row r="636" spans="4:73" hidden="1" x14ac:dyDescent="0.25">
      <c r="D636" s="4"/>
      <c r="E636" s="5">
        <f t="shared" si="90"/>
        <v>0</v>
      </c>
      <c r="F636" s="5">
        <f t="shared" si="91"/>
        <v>0</v>
      </c>
      <c r="G636" s="5" t="str">
        <f t="shared" si="92"/>
        <v>Withdrawn</v>
      </c>
      <c r="H636" s="6" t="str">
        <f t="shared" si="93"/>
        <v>Not Started</v>
      </c>
      <c r="I636" s="1" t="s">
        <v>1432</v>
      </c>
      <c r="O636" s="1" t="str">
        <f t="shared" si="94"/>
        <v>NRIS</v>
      </c>
      <c r="Q636" s="1">
        <f t="shared" si="95"/>
        <v>250</v>
      </c>
      <c r="S636" s="1" t="str">
        <f t="shared" si="96"/>
        <v>Wind</v>
      </c>
      <c r="T636" s="1" t="str">
        <f t="shared" si="97"/>
        <v>Lyon County</v>
      </c>
      <c r="U636" s="1" t="str">
        <f t="shared" si="98"/>
        <v>MN</v>
      </c>
      <c r="AA636" s="1"/>
      <c r="AB636" s="1"/>
      <c r="AI636" s="5"/>
      <c r="AJ636" s="5"/>
      <c r="AK636" s="5"/>
      <c r="AL636" s="5"/>
      <c r="AM636" s="5"/>
      <c r="AN636" s="5"/>
      <c r="AO636" s="5"/>
      <c r="AP636" s="5"/>
      <c r="AQ636" s="5"/>
      <c r="AR636" s="5"/>
      <c r="AY636" s="1" t="s">
        <v>73</v>
      </c>
      <c r="AZ636" s="2">
        <v>39311</v>
      </c>
      <c r="BA636" s="2">
        <v>40399</v>
      </c>
      <c r="BB636" s="2">
        <v>40399</v>
      </c>
      <c r="BD636" s="1" t="s">
        <v>91</v>
      </c>
      <c r="BE636" s="1" t="s">
        <v>409</v>
      </c>
      <c r="BF636" s="1" t="s">
        <v>93</v>
      </c>
      <c r="BI636" s="1" t="s">
        <v>143</v>
      </c>
      <c r="BJ636" s="1" t="s">
        <v>126</v>
      </c>
      <c r="BK636" s="1" t="s">
        <v>1433</v>
      </c>
      <c r="BL636" s="1">
        <v>250</v>
      </c>
      <c r="BM636" s="1">
        <v>250</v>
      </c>
      <c r="BN636" s="1" t="s">
        <v>97</v>
      </c>
      <c r="BO636" s="1" t="s">
        <v>98</v>
      </c>
      <c r="BP636" s="1" t="s">
        <v>84</v>
      </c>
      <c r="BQ636" s="2">
        <v>40436</v>
      </c>
      <c r="BR636" s="1">
        <v>0</v>
      </c>
      <c r="BS636" s="1">
        <v>0</v>
      </c>
      <c r="BT636" s="1">
        <v>0</v>
      </c>
      <c r="BU636" s="1">
        <v>0</v>
      </c>
    </row>
    <row r="637" spans="4:73" hidden="1" x14ac:dyDescent="0.25">
      <c r="D637" s="4"/>
      <c r="E637" s="5" t="str">
        <f t="shared" si="90"/>
        <v>DPP-2012-AUG</v>
      </c>
      <c r="F637" s="5" t="str">
        <f t="shared" si="91"/>
        <v>WEST</v>
      </c>
      <c r="G637" s="5" t="str">
        <f t="shared" si="92"/>
        <v>Done</v>
      </c>
      <c r="H637" s="6" t="str">
        <f t="shared" si="93"/>
        <v>In Service</v>
      </c>
      <c r="I637" s="1" t="s">
        <v>1434</v>
      </c>
      <c r="O637" s="1" t="str">
        <f t="shared" si="94"/>
        <v>NRIS</v>
      </c>
      <c r="Q637" s="1">
        <f t="shared" si="95"/>
        <v>200</v>
      </c>
      <c r="S637" s="1" t="str">
        <f t="shared" si="96"/>
        <v>Wind</v>
      </c>
      <c r="T637" s="1" t="str">
        <f t="shared" si="97"/>
        <v>Hancock County</v>
      </c>
      <c r="U637" s="1" t="str">
        <f t="shared" si="98"/>
        <v>IA</v>
      </c>
      <c r="AA637" s="1"/>
      <c r="AB637" s="1"/>
      <c r="AI637" s="5"/>
      <c r="AJ637" s="5"/>
      <c r="AK637" s="5"/>
      <c r="AL637" s="5"/>
      <c r="AM637" s="5"/>
      <c r="AN637" s="5"/>
      <c r="AO637" s="5"/>
      <c r="AP637" s="5"/>
      <c r="AQ637" s="5"/>
      <c r="AR637" s="5"/>
      <c r="AY637" s="1" t="s">
        <v>58</v>
      </c>
      <c r="AZ637" s="2">
        <v>39115</v>
      </c>
      <c r="BB637" s="2">
        <v>42086</v>
      </c>
      <c r="BC637" s="2">
        <v>39813</v>
      </c>
      <c r="BD637" s="1" t="s">
        <v>87</v>
      </c>
      <c r="BE637" s="1" t="s">
        <v>148</v>
      </c>
      <c r="BF637" s="1" t="s">
        <v>89</v>
      </c>
      <c r="BG637" s="1" t="s">
        <v>1435</v>
      </c>
      <c r="BH637" s="1" t="s">
        <v>1436</v>
      </c>
      <c r="BI637" s="1" t="s">
        <v>77</v>
      </c>
      <c r="BJ637" s="1" t="s">
        <v>126</v>
      </c>
      <c r="BK637" s="1" t="s">
        <v>1285</v>
      </c>
      <c r="BL637" s="1">
        <v>200</v>
      </c>
      <c r="BM637" s="1">
        <v>200</v>
      </c>
      <c r="BN637" s="1" t="s">
        <v>97</v>
      </c>
      <c r="BO637" s="1" t="s">
        <v>98</v>
      </c>
      <c r="BP637" s="1" t="s">
        <v>65</v>
      </c>
      <c r="BQ637" s="2">
        <v>43100</v>
      </c>
      <c r="BR637" s="1">
        <v>0</v>
      </c>
      <c r="BS637" s="1">
        <v>0</v>
      </c>
      <c r="BT637" s="1">
        <v>0</v>
      </c>
      <c r="BU637" s="1">
        <v>0</v>
      </c>
    </row>
    <row r="638" spans="4:73" hidden="1" x14ac:dyDescent="0.25">
      <c r="D638" s="4"/>
      <c r="E638" s="5" t="str">
        <f t="shared" si="90"/>
        <v>DPP-2015-FEB</v>
      </c>
      <c r="F638" s="5" t="str">
        <f t="shared" si="91"/>
        <v>West</v>
      </c>
      <c r="G638" s="5" t="str">
        <f t="shared" si="92"/>
        <v>Done</v>
      </c>
      <c r="H638" s="6" t="str">
        <f t="shared" si="93"/>
        <v>In Service</v>
      </c>
      <c r="I638" s="1" t="s">
        <v>1437</v>
      </c>
      <c r="O638" s="1" t="str">
        <f t="shared" si="94"/>
        <v>NRIS</v>
      </c>
      <c r="Q638" s="1">
        <f t="shared" si="95"/>
        <v>200</v>
      </c>
      <c r="S638" s="1" t="str">
        <f t="shared" si="96"/>
        <v>Wind</v>
      </c>
      <c r="T638" s="1" t="str">
        <f t="shared" si="97"/>
        <v>Grant County</v>
      </c>
      <c r="U638" s="1" t="str">
        <f t="shared" si="98"/>
        <v>SD</v>
      </c>
      <c r="AA638" s="1"/>
      <c r="AB638" s="1"/>
      <c r="AI638" s="5"/>
      <c r="AJ638" s="5"/>
      <c r="AK638" s="5"/>
      <c r="AL638" s="5"/>
      <c r="AM638" s="5"/>
      <c r="AN638" s="5"/>
      <c r="AO638" s="5"/>
      <c r="AP638" s="5"/>
      <c r="AQ638" s="5"/>
      <c r="AR638" s="5"/>
      <c r="AY638" s="1" t="s">
        <v>58</v>
      </c>
      <c r="AZ638" s="2">
        <v>39115</v>
      </c>
      <c r="BB638" s="2">
        <v>42695</v>
      </c>
      <c r="BC638" s="2">
        <v>43008</v>
      </c>
      <c r="BD638" s="1" t="s">
        <v>203</v>
      </c>
      <c r="BE638" s="1" t="s">
        <v>204</v>
      </c>
      <c r="BF638" s="1" t="s">
        <v>205</v>
      </c>
      <c r="BG638" s="1" t="s">
        <v>1438</v>
      </c>
      <c r="BH638" s="1" t="s">
        <v>725</v>
      </c>
      <c r="BI638" s="1" t="s">
        <v>134</v>
      </c>
      <c r="BJ638" s="1" t="s">
        <v>126</v>
      </c>
      <c r="BK638" s="1" t="s">
        <v>1439</v>
      </c>
      <c r="BL638" s="1">
        <v>200</v>
      </c>
      <c r="BM638" s="1">
        <v>200</v>
      </c>
      <c r="BN638" s="1" t="s">
        <v>97</v>
      </c>
      <c r="BO638" s="1" t="s">
        <v>98</v>
      </c>
      <c r="BP638" s="1" t="s">
        <v>65</v>
      </c>
      <c r="BQ638" s="2">
        <v>43800</v>
      </c>
      <c r="BR638" s="1">
        <v>0</v>
      </c>
      <c r="BS638" s="1">
        <v>0</v>
      </c>
      <c r="BT638" s="1">
        <v>0</v>
      </c>
      <c r="BU638" s="1">
        <v>0</v>
      </c>
    </row>
    <row r="639" spans="4:73" hidden="1" x14ac:dyDescent="0.25">
      <c r="D639" s="4"/>
      <c r="E639" s="5">
        <f t="shared" si="90"/>
        <v>0</v>
      </c>
      <c r="F639" s="5">
        <f t="shared" si="91"/>
        <v>0</v>
      </c>
      <c r="G639" s="5" t="str">
        <f t="shared" si="92"/>
        <v>Withdrawn</v>
      </c>
      <c r="H639" s="6" t="str">
        <f t="shared" si="93"/>
        <v>Not Started</v>
      </c>
      <c r="I639" s="1" t="s">
        <v>1440</v>
      </c>
      <c r="O639" s="1" t="str">
        <f t="shared" si="94"/>
        <v>NRIS</v>
      </c>
      <c r="Q639" s="1">
        <f t="shared" si="95"/>
        <v>250</v>
      </c>
      <c r="S639" s="1" t="str">
        <f t="shared" si="96"/>
        <v>Wind</v>
      </c>
      <c r="T639" s="1" t="str">
        <f t="shared" si="97"/>
        <v>Lyon County</v>
      </c>
      <c r="U639" s="1" t="str">
        <f t="shared" si="98"/>
        <v>MN</v>
      </c>
      <c r="AA639" s="1"/>
      <c r="AB639" s="1"/>
      <c r="AI639" s="5"/>
      <c r="AJ639" s="5"/>
      <c r="AK639" s="5"/>
      <c r="AL639" s="5"/>
      <c r="AM639" s="5"/>
      <c r="AN639" s="5"/>
      <c r="AO639" s="5"/>
      <c r="AP639" s="5"/>
      <c r="AQ639" s="5"/>
      <c r="AR639" s="5"/>
      <c r="AY639" s="1" t="s">
        <v>73</v>
      </c>
      <c r="AZ639" s="2">
        <v>39311</v>
      </c>
      <c r="BA639" s="2">
        <v>40399</v>
      </c>
      <c r="BB639" s="2">
        <v>40399</v>
      </c>
      <c r="BD639" s="1" t="s">
        <v>91</v>
      </c>
      <c r="BE639" s="1" t="s">
        <v>409</v>
      </c>
      <c r="BF639" s="1" t="s">
        <v>93</v>
      </c>
      <c r="BI639" s="1" t="s">
        <v>143</v>
      </c>
      <c r="BJ639" s="1" t="s">
        <v>126</v>
      </c>
      <c r="BK639" s="1" t="s">
        <v>1441</v>
      </c>
      <c r="BL639" s="1">
        <v>250</v>
      </c>
      <c r="BM639" s="1">
        <v>250</v>
      </c>
      <c r="BN639" s="1" t="s">
        <v>97</v>
      </c>
      <c r="BO639" s="1" t="s">
        <v>98</v>
      </c>
      <c r="BP639" s="1" t="s">
        <v>84</v>
      </c>
      <c r="BQ639" s="2">
        <v>39453</v>
      </c>
      <c r="BR639" s="1">
        <v>0</v>
      </c>
      <c r="BS639" s="1">
        <v>0</v>
      </c>
      <c r="BT639" s="1">
        <v>0</v>
      </c>
      <c r="BU639" s="1">
        <v>0</v>
      </c>
    </row>
    <row r="640" spans="4:73" hidden="1" x14ac:dyDescent="0.25">
      <c r="D640" s="4"/>
      <c r="E640" s="5">
        <f t="shared" si="90"/>
        <v>0</v>
      </c>
      <c r="F640" s="5">
        <f t="shared" si="91"/>
        <v>0</v>
      </c>
      <c r="G640" s="5" t="str">
        <f t="shared" si="92"/>
        <v>Withdrawn</v>
      </c>
      <c r="H640" s="6" t="str">
        <f t="shared" si="93"/>
        <v>Not Started</v>
      </c>
      <c r="I640" s="1" t="s">
        <v>1442</v>
      </c>
      <c r="O640" s="1" t="str">
        <f t="shared" si="94"/>
        <v>NRIS</v>
      </c>
      <c r="Q640" s="1">
        <f t="shared" si="95"/>
        <v>150</v>
      </c>
      <c r="S640" s="1" t="str">
        <f t="shared" si="96"/>
        <v>Wind</v>
      </c>
      <c r="T640" s="1" t="str">
        <f t="shared" si="97"/>
        <v>Sargent County</v>
      </c>
      <c r="U640" s="1" t="str">
        <f t="shared" si="98"/>
        <v>ND</v>
      </c>
      <c r="AA640" s="1"/>
      <c r="AB640" s="1"/>
      <c r="AI640" s="5"/>
      <c r="AJ640" s="5"/>
      <c r="AK640" s="5"/>
      <c r="AL640" s="5"/>
      <c r="AM640" s="5"/>
      <c r="AN640" s="5"/>
      <c r="AO640" s="5"/>
      <c r="AP640" s="5"/>
      <c r="AQ640" s="5"/>
      <c r="AR640" s="5"/>
      <c r="AY640" s="1" t="s">
        <v>73</v>
      </c>
      <c r="AZ640" s="2">
        <v>39644</v>
      </c>
      <c r="BA640" s="2">
        <v>40402</v>
      </c>
      <c r="BB640" s="2">
        <v>40402</v>
      </c>
      <c r="BD640" s="1" t="s">
        <v>203</v>
      </c>
      <c r="BE640" s="1" t="s">
        <v>1443</v>
      </c>
      <c r="BF640" s="1" t="s">
        <v>194</v>
      </c>
      <c r="BI640" s="1" t="s">
        <v>143</v>
      </c>
      <c r="BJ640" s="1" t="s">
        <v>126</v>
      </c>
      <c r="BK640" s="1" t="s">
        <v>1444</v>
      </c>
      <c r="BL640" s="1">
        <v>150</v>
      </c>
      <c r="BM640" s="1">
        <v>150</v>
      </c>
      <c r="BN640" s="1" t="s">
        <v>97</v>
      </c>
      <c r="BO640" s="1" t="s">
        <v>98</v>
      </c>
      <c r="BP640" s="1" t="s">
        <v>84</v>
      </c>
      <c r="BQ640" s="2">
        <v>40543</v>
      </c>
      <c r="BR640" s="1">
        <v>0</v>
      </c>
      <c r="BS640" s="1">
        <v>0</v>
      </c>
      <c r="BT640" s="1">
        <v>0</v>
      </c>
      <c r="BU640" s="1">
        <v>0</v>
      </c>
    </row>
    <row r="641" spans="4:73" hidden="1" x14ac:dyDescent="0.25">
      <c r="D641" s="4"/>
      <c r="E641" s="5" t="str">
        <f t="shared" si="90"/>
        <v>DPP-2009-NOV</v>
      </c>
      <c r="F641" s="5" t="str">
        <f t="shared" si="91"/>
        <v>IL</v>
      </c>
      <c r="G641" s="5" t="str">
        <f t="shared" si="92"/>
        <v>Withdrawn</v>
      </c>
      <c r="H641" s="6" t="str">
        <f t="shared" si="93"/>
        <v>Not Started</v>
      </c>
      <c r="I641" s="1" t="s">
        <v>1445</v>
      </c>
      <c r="O641" s="1" t="str">
        <f t="shared" si="94"/>
        <v>NRIS</v>
      </c>
      <c r="Q641" s="1">
        <f t="shared" si="95"/>
        <v>275</v>
      </c>
      <c r="S641" s="1" t="str">
        <f t="shared" si="96"/>
        <v>Coal</v>
      </c>
      <c r="T641" s="1" t="str">
        <f t="shared" si="97"/>
        <v>Moultrie County</v>
      </c>
      <c r="U641" s="1" t="str">
        <f t="shared" si="98"/>
        <v>IL</v>
      </c>
      <c r="AA641" s="1"/>
      <c r="AB641" s="1"/>
      <c r="AI641" s="5"/>
      <c r="AJ641" s="5"/>
      <c r="AK641" s="5"/>
      <c r="AL641" s="5"/>
      <c r="AM641" s="5"/>
      <c r="AN641" s="5"/>
      <c r="AO641" s="5"/>
      <c r="AP641" s="5"/>
      <c r="AQ641" s="5"/>
      <c r="AR641" s="5"/>
      <c r="AY641" s="1" t="s">
        <v>73</v>
      </c>
      <c r="AZ641" s="2">
        <v>39767</v>
      </c>
      <c r="BA641" s="2">
        <v>40415</v>
      </c>
      <c r="BB641" s="2">
        <v>40415</v>
      </c>
      <c r="BD641" s="1" t="s">
        <v>122</v>
      </c>
      <c r="BE641" s="1" t="s">
        <v>1446</v>
      </c>
      <c r="BF641" s="1" t="s">
        <v>124</v>
      </c>
      <c r="BG641" s="1" t="s">
        <v>1403</v>
      </c>
      <c r="BH641" s="1" t="s">
        <v>124</v>
      </c>
      <c r="BI641" s="1" t="s">
        <v>134</v>
      </c>
      <c r="BJ641" s="1" t="s">
        <v>126</v>
      </c>
      <c r="BK641" s="1" t="s">
        <v>1447</v>
      </c>
      <c r="BL641" s="1">
        <v>275</v>
      </c>
      <c r="BM641" s="1">
        <v>275</v>
      </c>
      <c r="BN641" s="1" t="s">
        <v>83</v>
      </c>
      <c r="BO641" s="1" t="s">
        <v>1260</v>
      </c>
      <c r="BP641" s="1" t="s">
        <v>84</v>
      </c>
      <c r="BQ641" s="2">
        <v>40299</v>
      </c>
      <c r="BR641" s="1">
        <v>0</v>
      </c>
      <c r="BS641" s="1">
        <v>0</v>
      </c>
      <c r="BT641" s="1">
        <v>0</v>
      </c>
      <c r="BU641" s="1">
        <v>0</v>
      </c>
    </row>
    <row r="642" spans="4:73" hidden="1" x14ac:dyDescent="0.25">
      <c r="D642" s="4"/>
      <c r="E642" s="5">
        <f t="shared" si="90"/>
        <v>0</v>
      </c>
      <c r="F642" s="5">
        <f t="shared" si="91"/>
        <v>0</v>
      </c>
      <c r="G642" s="5" t="str">
        <f t="shared" si="92"/>
        <v>Withdrawn</v>
      </c>
      <c r="H642" s="6" t="str">
        <f t="shared" si="93"/>
        <v>Not Started</v>
      </c>
      <c r="I642" s="1" t="s">
        <v>1448</v>
      </c>
      <c r="O642" s="1" t="str">
        <f t="shared" si="94"/>
        <v>NRIS</v>
      </c>
      <c r="Q642" s="1">
        <f t="shared" si="95"/>
        <v>750</v>
      </c>
      <c r="S642" s="1" t="str">
        <f t="shared" si="96"/>
        <v>Wind</v>
      </c>
      <c r="T642" s="1" t="str">
        <f t="shared" si="97"/>
        <v>Jerauld County</v>
      </c>
      <c r="U642" s="1" t="str">
        <f t="shared" si="98"/>
        <v>SD</v>
      </c>
      <c r="AA642" s="1"/>
      <c r="AB642" s="1"/>
      <c r="AI642" s="5"/>
      <c r="AJ642" s="5"/>
      <c r="AK642" s="5"/>
      <c r="AL642" s="5"/>
      <c r="AM642" s="5"/>
      <c r="AN642" s="5"/>
      <c r="AO642" s="5"/>
      <c r="AP642" s="5"/>
      <c r="AQ642" s="5"/>
      <c r="AR642" s="5"/>
      <c r="AY642" s="1" t="s">
        <v>73</v>
      </c>
      <c r="AZ642" s="2">
        <v>39111</v>
      </c>
      <c r="BA642" s="2">
        <v>40416</v>
      </c>
      <c r="BB642" s="2">
        <v>40416</v>
      </c>
      <c r="BD642" s="1" t="s">
        <v>91</v>
      </c>
      <c r="BE642" s="1" t="s">
        <v>1449</v>
      </c>
      <c r="BF642" s="1" t="s">
        <v>205</v>
      </c>
      <c r="BI642" s="1" t="s">
        <v>143</v>
      </c>
      <c r="BJ642" s="1" t="s">
        <v>126</v>
      </c>
      <c r="BK642" s="1" t="s">
        <v>1450</v>
      </c>
      <c r="BL642" s="1">
        <v>750</v>
      </c>
      <c r="BM642" s="1">
        <v>750</v>
      </c>
      <c r="BN642" s="1" t="s">
        <v>97</v>
      </c>
      <c r="BO642" s="1" t="s">
        <v>98</v>
      </c>
      <c r="BP642" s="1" t="s">
        <v>84</v>
      </c>
      <c r="BQ642" s="2">
        <v>39203</v>
      </c>
      <c r="BR642" s="1">
        <v>0</v>
      </c>
      <c r="BS642" s="1">
        <v>0</v>
      </c>
      <c r="BT642" s="1">
        <v>0</v>
      </c>
      <c r="BU642" s="1">
        <v>0</v>
      </c>
    </row>
    <row r="643" spans="4:73" hidden="1" x14ac:dyDescent="0.25">
      <c r="D643" s="4"/>
      <c r="E643" s="5" t="str">
        <f t="shared" si="90"/>
        <v>DPP-2009-MAR</v>
      </c>
      <c r="F643" s="5" t="str">
        <f t="shared" si="91"/>
        <v>MN</v>
      </c>
      <c r="G643" s="5" t="str">
        <f t="shared" si="92"/>
        <v>Done</v>
      </c>
      <c r="H643" s="6" t="str">
        <f t="shared" si="93"/>
        <v>In Service</v>
      </c>
      <c r="I643" s="1" t="s">
        <v>1451</v>
      </c>
      <c r="O643" s="1" t="str">
        <f t="shared" si="94"/>
        <v>NRIS</v>
      </c>
      <c r="Q643" s="1">
        <f t="shared" si="95"/>
        <v>8</v>
      </c>
      <c r="S643" s="1" t="str">
        <f t="shared" si="96"/>
        <v>Waste Heat Recovery</v>
      </c>
      <c r="T643" s="1" t="str">
        <f t="shared" si="97"/>
        <v>Martin County</v>
      </c>
      <c r="U643" s="1" t="str">
        <f t="shared" si="98"/>
        <v>MN</v>
      </c>
      <c r="AA643" s="1"/>
      <c r="AB643" s="1"/>
      <c r="AI643" s="5"/>
      <c r="AJ643" s="5"/>
      <c r="AK643" s="5"/>
      <c r="AL643" s="5"/>
      <c r="AM643" s="5"/>
      <c r="AN643" s="5"/>
      <c r="AO643" s="5"/>
      <c r="AP643" s="5"/>
      <c r="AQ643" s="5"/>
      <c r="AR643" s="5"/>
      <c r="AY643" s="1" t="s">
        <v>58</v>
      </c>
      <c r="AZ643" s="2">
        <v>39129</v>
      </c>
      <c r="BB643" s="2">
        <v>40245</v>
      </c>
      <c r="BC643" s="2">
        <v>40385</v>
      </c>
      <c r="BD643" s="1" t="s">
        <v>87</v>
      </c>
      <c r="BE643" s="1" t="s">
        <v>382</v>
      </c>
      <c r="BF643" s="1" t="s">
        <v>93</v>
      </c>
      <c r="BG643" s="1" t="s">
        <v>1339</v>
      </c>
      <c r="BH643" s="1" t="s">
        <v>93</v>
      </c>
      <c r="BI643" s="1" t="s">
        <v>134</v>
      </c>
      <c r="BJ643" s="1" t="s">
        <v>126</v>
      </c>
      <c r="BK643" s="1" t="s">
        <v>1452</v>
      </c>
      <c r="BL643" s="1">
        <v>8</v>
      </c>
      <c r="BM643" s="1">
        <v>8</v>
      </c>
      <c r="BN643" s="1" t="s">
        <v>1132</v>
      </c>
      <c r="BO643" s="1" t="s">
        <v>1453</v>
      </c>
      <c r="BP643" s="1" t="s">
        <v>65</v>
      </c>
      <c r="BQ643" s="2">
        <v>40613</v>
      </c>
      <c r="BR643" s="1">
        <v>0</v>
      </c>
      <c r="BS643" s="1">
        <v>0</v>
      </c>
      <c r="BT643" s="1">
        <v>0</v>
      </c>
      <c r="BU643" s="1">
        <v>0</v>
      </c>
    </row>
    <row r="644" spans="4:73" hidden="1" x14ac:dyDescent="0.25">
      <c r="D644" s="4"/>
      <c r="E644" s="5">
        <f t="shared" si="90"/>
        <v>0</v>
      </c>
      <c r="F644" s="5">
        <f t="shared" si="91"/>
        <v>0</v>
      </c>
      <c r="G644" s="5" t="str">
        <f t="shared" si="92"/>
        <v>Withdrawn</v>
      </c>
      <c r="H644" s="6" t="str">
        <f t="shared" si="93"/>
        <v>Not Started</v>
      </c>
      <c r="I644" s="1" t="s">
        <v>1454</v>
      </c>
      <c r="O644" s="1" t="str">
        <f t="shared" si="94"/>
        <v>NRIS</v>
      </c>
      <c r="Q644" s="1">
        <f t="shared" si="95"/>
        <v>300</v>
      </c>
      <c r="S644" s="1" t="str">
        <f t="shared" si="96"/>
        <v>Wind</v>
      </c>
      <c r="T644" s="1" t="str">
        <f t="shared" si="97"/>
        <v>Olmsted County</v>
      </c>
      <c r="U644" s="1" t="str">
        <f t="shared" si="98"/>
        <v>MN</v>
      </c>
      <c r="AA644" s="1"/>
      <c r="AB644" s="1"/>
      <c r="AI644" s="5"/>
      <c r="AJ644" s="5"/>
      <c r="AK644" s="5"/>
      <c r="AL644" s="5"/>
      <c r="AM644" s="5"/>
      <c r="AN644" s="5"/>
      <c r="AO644" s="5"/>
      <c r="AP644" s="5"/>
      <c r="AQ644" s="5"/>
      <c r="AR644" s="5"/>
      <c r="AY644" s="1" t="s">
        <v>73</v>
      </c>
      <c r="AZ644" s="2">
        <v>40058</v>
      </c>
      <c r="BA644" s="2">
        <v>40421</v>
      </c>
      <c r="BB644" s="2">
        <v>40421</v>
      </c>
      <c r="BD644" s="1" t="s">
        <v>153</v>
      </c>
      <c r="BE644" s="1" t="s">
        <v>1194</v>
      </c>
      <c r="BF644" s="1" t="s">
        <v>93</v>
      </c>
      <c r="BI644" s="1" t="s">
        <v>143</v>
      </c>
      <c r="BJ644" s="1" t="s">
        <v>126</v>
      </c>
      <c r="BK644" s="1" t="s">
        <v>1455</v>
      </c>
      <c r="BL644" s="1">
        <v>300</v>
      </c>
      <c r="BM644" s="1">
        <v>300</v>
      </c>
      <c r="BN644" s="1" t="s">
        <v>97</v>
      </c>
      <c r="BO644" s="1" t="s">
        <v>98</v>
      </c>
      <c r="BP644" s="1" t="s">
        <v>84</v>
      </c>
      <c r="BQ644" s="2">
        <v>40787</v>
      </c>
      <c r="BR644" s="1">
        <v>0</v>
      </c>
      <c r="BS644" s="1">
        <v>0</v>
      </c>
      <c r="BT644" s="1">
        <v>0</v>
      </c>
      <c r="BU644" s="1">
        <v>0</v>
      </c>
    </row>
    <row r="645" spans="4:73" hidden="1" x14ac:dyDescent="0.25">
      <c r="D645" s="4"/>
      <c r="E645" s="5" t="str">
        <f t="shared" ref="E645:E708" si="99">BG645</f>
        <v>DPP-2008-NOV</v>
      </c>
      <c r="F645" s="5" t="str">
        <f t="shared" ref="F645:F708" si="100">BH645</f>
        <v>MI</v>
      </c>
      <c r="G645" s="5" t="str">
        <f t="shared" ref="G645:G708" si="101">AY645</f>
        <v>Done</v>
      </c>
      <c r="H645" s="6" t="str">
        <f t="shared" ref="H645:H708" si="102">BP645</f>
        <v>In Service</v>
      </c>
      <c r="I645" s="1" t="s">
        <v>1456</v>
      </c>
      <c r="O645" s="1" t="str">
        <f t="shared" ref="O645:O708" si="103">BJ645</f>
        <v>NRIS</v>
      </c>
      <c r="Q645" s="1">
        <f t="shared" ref="Q645:Q708" si="104">BM645</f>
        <v>45</v>
      </c>
      <c r="S645" s="1" t="str">
        <f t="shared" ref="S645:S708" si="105">BN645</f>
        <v>Wind</v>
      </c>
      <c r="T645" s="1" t="str">
        <f t="shared" ref="T645:T708" si="106">BE645</f>
        <v>Missaukee County</v>
      </c>
      <c r="U645" s="1" t="str">
        <f t="shared" ref="U645:U708" si="107">BF645</f>
        <v>MI</v>
      </c>
      <c r="AA645" s="1"/>
      <c r="AB645" s="1"/>
      <c r="AI645" s="5"/>
      <c r="AJ645" s="5"/>
      <c r="AK645" s="5"/>
      <c r="AL645" s="5"/>
      <c r="AM645" s="5"/>
      <c r="AN645" s="5"/>
      <c r="AO645" s="5"/>
      <c r="AP645" s="5"/>
      <c r="AQ645" s="5"/>
      <c r="AR645" s="5"/>
      <c r="AY645" s="1" t="s">
        <v>58</v>
      </c>
      <c r="AZ645" s="2">
        <v>39129</v>
      </c>
      <c r="BB645" s="2">
        <v>40263</v>
      </c>
      <c r="BC645" s="2">
        <v>40518</v>
      </c>
      <c r="BD645" s="1" t="s">
        <v>1457</v>
      </c>
      <c r="BE645" s="1" t="s">
        <v>1096</v>
      </c>
      <c r="BF645" s="1" t="s">
        <v>130</v>
      </c>
      <c r="BG645" s="1" t="s">
        <v>1303</v>
      </c>
      <c r="BH645" s="1" t="s">
        <v>130</v>
      </c>
      <c r="BI645" s="1" t="s">
        <v>77</v>
      </c>
      <c r="BJ645" s="1" t="s">
        <v>126</v>
      </c>
      <c r="BK645" s="1" t="s">
        <v>1458</v>
      </c>
      <c r="BL645" s="1">
        <v>45</v>
      </c>
      <c r="BM645" s="1">
        <v>45</v>
      </c>
      <c r="BN645" s="1" t="s">
        <v>97</v>
      </c>
      <c r="BO645" s="1" t="s">
        <v>98</v>
      </c>
      <c r="BP645" s="1" t="s">
        <v>65</v>
      </c>
      <c r="BQ645" s="2">
        <v>40148</v>
      </c>
      <c r="BR645" s="1">
        <v>0</v>
      </c>
      <c r="BS645" s="1">
        <v>0</v>
      </c>
      <c r="BT645" s="1">
        <v>0</v>
      </c>
      <c r="BU645" s="1">
        <v>0</v>
      </c>
    </row>
    <row r="646" spans="4:73" hidden="1" x14ac:dyDescent="0.25">
      <c r="D646" s="4"/>
      <c r="E646" s="5">
        <f t="shared" si="99"/>
        <v>0</v>
      </c>
      <c r="F646" s="5">
        <f t="shared" si="100"/>
        <v>0</v>
      </c>
      <c r="G646" s="5" t="str">
        <f t="shared" si="101"/>
        <v>Withdrawn</v>
      </c>
      <c r="H646" s="6" t="str">
        <f t="shared" si="102"/>
        <v>Not Started</v>
      </c>
      <c r="I646" s="1" t="s">
        <v>1459</v>
      </c>
      <c r="O646" s="1">
        <f t="shared" si="103"/>
        <v>0</v>
      </c>
      <c r="Q646" s="1">
        <f t="shared" si="104"/>
        <v>200</v>
      </c>
      <c r="S646" s="1" t="str">
        <f t="shared" si="105"/>
        <v>Wind</v>
      </c>
      <c r="T646" s="1" t="str">
        <f t="shared" si="106"/>
        <v>Buffalo County</v>
      </c>
      <c r="U646" s="1" t="str">
        <f t="shared" si="107"/>
        <v>WI</v>
      </c>
      <c r="AA646" s="1"/>
      <c r="AB646" s="1"/>
      <c r="AI646" s="5"/>
      <c r="AJ646" s="5"/>
      <c r="AK646" s="5"/>
      <c r="AL646" s="5"/>
      <c r="AM646" s="5"/>
      <c r="AN646" s="5"/>
      <c r="AO646" s="5"/>
      <c r="AP646" s="5"/>
      <c r="AQ646" s="5"/>
      <c r="AR646" s="5"/>
      <c r="AY646" s="1" t="s">
        <v>73</v>
      </c>
      <c r="AZ646" s="2">
        <v>39498</v>
      </c>
      <c r="BA646" s="2">
        <v>40434</v>
      </c>
      <c r="BB646" s="2">
        <v>40434</v>
      </c>
      <c r="BD646" s="1" t="s">
        <v>236</v>
      </c>
      <c r="BE646" s="1" t="s">
        <v>522</v>
      </c>
      <c r="BF646" s="1" t="s">
        <v>76</v>
      </c>
      <c r="BI646" s="1" t="s">
        <v>536</v>
      </c>
      <c r="BK646" s="1" t="s">
        <v>1460</v>
      </c>
      <c r="BL646" s="1">
        <v>200</v>
      </c>
      <c r="BM646" s="1">
        <v>200</v>
      </c>
      <c r="BN646" s="1" t="s">
        <v>97</v>
      </c>
      <c r="BO646" s="1" t="s">
        <v>98</v>
      </c>
      <c r="BP646" s="1" t="s">
        <v>84</v>
      </c>
      <c r="BQ646" s="2">
        <v>40787</v>
      </c>
      <c r="BR646" s="1">
        <v>0</v>
      </c>
      <c r="BS646" s="1">
        <v>0</v>
      </c>
      <c r="BT646" s="1">
        <v>0</v>
      </c>
      <c r="BU646" s="1">
        <v>0</v>
      </c>
    </row>
    <row r="647" spans="4:73" hidden="1" x14ac:dyDescent="0.25">
      <c r="D647" s="4"/>
      <c r="E647" s="5">
        <f t="shared" si="99"/>
        <v>0</v>
      </c>
      <c r="F647" s="5">
        <f t="shared" si="100"/>
        <v>0</v>
      </c>
      <c r="G647" s="5" t="str">
        <f t="shared" si="101"/>
        <v>Withdrawn</v>
      </c>
      <c r="H647" s="6" t="str">
        <f t="shared" si="102"/>
        <v>Not Started</v>
      </c>
      <c r="I647" s="1" t="s">
        <v>1461</v>
      </c>
      <c r="O647" s="1">
        <f t="shared" si="103"/>
        <v>0</v>
      </c>
      <c r="Q647" s="1">
        <f t="shared" si="104"/>
        <v>40</v>
      </c>
      <c r="S647" s="1" t="str">
        <f t="shared" si="105"/>
        <v>Wind</v>
      </c>
      <c r="T647" s="1" t="str">
        <f t="shared" si="106"/>
        <v>Fillmore County</v>
      </c>
      <c r="U647" s="1" t="str">
        <f t="shared" si="107"/>
        <v>MN</v>
      </c>
      <c r="AA647" s="1"/>
      <c r="AB647" s="1"/>
      <c r="AI647" s="5"/>
      <c r="AJ647" s="5"/>
      <c r="AK647" s="5"/>
      <c r="AL647" s="5"/>
      <c r="AM647" s="5"/>
      <c r="AN647" s="5"/>
      <c r="AO647" s="5"/>
      <c r="AP647" s="5"/>
      <c r="AQ647" s="5"/>
      <c r="AR647" s="5"/>
      <c r="AY647" s="1" t="s">
        <v>73</v>
      </c>
      <c r="AZ647" s="2">
        <v>39849</v>
      </c>
      <c r="BA647" s="2">
        <v>40434</v>
      </c>
      <c r="BB647" s="2">
        <v>40434</v>
      </c>
      <c r="BD647" s="1" t="s">
        <v>236</v>
      </c>
      <c r="BE647" s="1" t="s">
        <v>1462</v>
      </c>
      <c r="BF647" s="1" t="s">
        <v>93</v>
      </c>
      <c r="BI647" s="1" t="s">
        <v>536</v>
      </c>
      <c r="BK647" s="1" t="s">
        <v>1463</v>
      </c>
      <c r="BL647" s="1">
        <v>40</v>
      </c>
      <c r="BM647" s="1">
        <v>40</v>
      </c>
      <c r="BN647" s="1" t="s">
        <v>97</v>
      </c>
      <c r="BO647" s="1" t="s">
        <v>98</v>
      </c>
      <c r="BP647" s="1" t="s">
        <v>84</v>
      </c>
      <c r="BQ647" s="2">
        <v>41455</v>
      </c>
      <c r="BR647" s="1">
        <v>0</v>
      </c>
      <c r="BS647" s="1">
        <v>0</v>
      </c>
      <c r="BT647" s="1">
        <v>0</v>
      </c>
      <c r="BU647" s="1">
        <v>0</v>
      </c>
    </row>
    <row r="648" spans="4:73" hidden="1" x14ac:dyDescent="0.25">
      <c r="D648" s="4"/>
      <c r="E648" s="5" t="str">
        <f t="shared" si="99"/>
        <v>DPP-2008-NOV</v>
      </c>
      <c r="F648" s="5" t="str">
        <f t="shared" si="100"/>
        <v>SE MN IA</v>
      </c>
      <c r="G648" s="5" t="str">
        <f t="shared" si="101"/>
        <v>Done</v>
      </c>
      <c r="H648" s="6" t="str">
        <f t="shared" si="102"/>
        <v>Withdrawn</v>
      </c>
      <c r="I648" s="1" t="s">
        <v>1464</v>
      </c>
      <c r="O648" s="1" t="str">
        <f t="shared" si="103"/>
        <v>NRIS Only</v>
      </c>
      <c r="Q648" s="1">
        <f t="shared" si="104"/>
        <v>200</v>
      </c>
      <c r="S648" s="1" t="str">
        <f t="shared" si="105"/>
        <v>Wind</v>
      </c>
      <c r="T648" s="1" t="str">
        <f t="shared" si="106"/>
        <v>Fillmore County</v>
      </c>
      <c r="U648" s="1" t="str">
        <f t="shared" si="107"/>
        <v>MN</v>
      </c>
      <c r="AA648" s="1"/>
      <c r="AB648" s="1"/>
      <c r="AI648" s="5"/>
      <c r="AJ648" s="5"/>
      <c r="AK648" s="5"/>
      <c r="AL648" s="5"/>
      <c r="AM648" s="5"/>
      <c r="AN648" s="5"/>
      <c r="AO648" s="5"/>
      <c r="AP648" s="5"/>
      <c r="AQ648" s="5"/>
      <c r="AR648" s="5"/>
      <c r="AY648" s="1" t="s">
        <v>58</v>
      </c>
      <c r="AZ648" s="2">
        <v>39134</v>
      </c>
      <c r="BB648" s="2">
        <v>40848</v>
      </c>
      <c r="BC648" s="2">
        <v>41244</v>
      </c>
      <c r="BD648" s="1" t="s">
        <v>87</v>
      </c>
      <c r="BE648" s="1" t="s">
        <v>1462</v>
      </c>
      <c r="BF648" s="1" t="s">
        <v>93</v>
      </c>
      <c r="BG648" s="1" t="s">
        <v>1303</v>
      </c>
      <c r="BH648" s="1" t="s">
        <v>1465</v>
      </c>
      <c r="BI648" s="1" t="s">
        <v>143</v>
      </c>
      <c r="BJ648" s="1" t="s">
        <v>1466</v>
      </c>
      <c r="BK648" s="1" t="s">
        <v>1467</v>
      </c>
      <c r="BL648" s="1">
        <v>200</v>
      </c>
      <c r="BM648" s="1">
        <v>200</v>
      </c>
      <c r="BN648" s="1" t="s">
        <v>97</v>
      </c>
      <c r="BO648" s="1" t="s">
        <v>98</v>
      </c>
      <c r="BP648" s="1" t="s">
        <v>73</v>
      </c>
      <c r="BQ648" s="2">
        <v>40269</v>
      </c>
      <c r="BR648" s="1">
        <v>0</v>
      </c>
      <c r="BS648" s="1">
        <v>0</v>
      </c>
      <c r="BT648" s="1">
        <v>0</v>
      </c>
      <c r="BU648" s="1">
        <v>0</v>
      </c>
    </row>
    <row r="649" spans="4:73" hidden="1" x14ac:dyDescent="0.25">
      <c r="D649" s="4"/>
      <c r="E649" s="5">
        <f t="shared" si="99"/>
        <v>0</v>
      </c>
      <c r="F649" s="5">
        <f t="shared" si="100"/>
        <v>0</v>
      </c>
      <c r="G649" s="5" t="str">
        <f t="shared" si="101"/>
        <v>Withdrawn</v>
      </c>
      <c r="H649" s="6" t="str">
        <f t="shared" si="102"/>
        <v>Not Started</v>
      </c>
      <c r="I649" s="1" t="s">
        <v>1468</v>
      </c>
      <c r="O649" s="1">
        <f t="shared" si="103"/>
        <v>0</v>
      </c>
      <c r="Q649" s="1">
        <f t="shared" si="104"/>
        <v>100</v>
      </c>
      <c r="S649" s="1" t="str">
        <f t="shared" si="105"/>
        <v>Wind</v>
      </c>
      <c r="T649" s="1" t="str">
        <f t="shared" si="106"/>
        <v>Mower County</v>
      </c>
      <c r="U649" s="1" t="str">
        <f t="shared" si="107"/>
        <v>MN</v>
      </c>
      <c r="AA649" s="1"/>
      <c r="AB649" s="1"/>
      <c r="AI649" s="5"/>
      <c r="AJ649" s="5"/>
      <c r="AK649" s="5"/>
      <c r="AL649" s="5"/>
      <c r="AM649" s="5"/>
      <c r="AN649" s="5"/>
      <c r="AO649" s="5"/>
      <c r="AP649" s="5"/>
      <c r="AQ649" s="5"/>
      <c r="AR649" s="5"/>
      <c r="AY649" s="1" t="s">
        <v>73</v>
      </c>
      <c r="AZ649" s="2">
        <v>39853</v>
      </c>
      <c r="BA649" s="2">
        <v>40434</v>
      </c>
      <c r="BB649" s="2">
        <v>40434</v>
      </c>
      <c r="BD649" s="1" t="s">
        <v>236</v>
      </c>
      <c r="BE649" s="1" t="s">
        <v>179</v>
      </c>
      <c r="BF649" s="1" t="s">
        <v>93</v>
      </c>
      <c r="BI649" s="1" t="s">
        <v>536</v>
      </c>
      <c r="BK649" s="1" t="s">
        <v>1469</v>
      </c>
      <c r="BL649" s="1">
        <v>100</v>
      </c>
      <c r="BM649" s="1">
        <v>100</v>
      </c>
      <c r="BN649" s="1" t="s">
        <v>97</v>
      </c>
      <c r="BO649" s="1" t="s">
        <v>98</v>
      </c>
      <c r="BP649" s="1" t="s">
        <v>84</v>
      </c>
      <c r="BQ649" s="2">
        <v>40178</v>
      </c>
      <c r="BR649" s="1">
        <v>0</v>
      </c>
      <c r="BS649" s="1">
        <v>0</v>
      </c>
      <c r="BT649" s="1">
        <v>0</v>
      </c>
      <c r="BU649" s="1">
        <v>0</v>
      </c>
    </row>
    <row r="650" spans="4:73" hidden="1" x14ac:dyDescent="0.25">
      <c r="D650" s="4"/>
      <c r="E650" s="5" t="str">
        <f t="shared" si="99"/>
        <v>Pre-Transition SIS</v>
      </c>
      <c r="F650" s="5">
        <f t="shared" si="100"/>
        <v>0</v>
      </c>
      <c r="G650" s="5" t="str">
        <f t="shared" si="101"/>
        <v>Done</v>
      </c>
      <c r="H650" s="6" t="str">
        <f t="shared" si="102"/>
        <v>Withdrawn</v>
      </c>
      <c r="I650" s="1" t="s">
        <v>1470</v>
      </c>
      <c r="O650" s="1" t="str">
        <f t="shared" si="103"/>
        <v>NRIS</v>
      </c>
      <c r="Q650" s="1">
        <f t="shared" si="104"/>
        <v>50</v>
      </c>
      <c r="S650" s="1" t="str">
        <f t="shared" si="105"/>
        <v>Wind</v>
      </c>
      <c r="T650" s="1" t="str">
        <f t="shared" si="106"/>
        <v>Lafayette County</v>
      </c>
      <c r="U650" s="1" t="str">
        <f t="shared" si="107"/>
        <v>WI</v>
      </c>
      <c r="AA650" s="1"/>
      <c r="AB650" s="1"/>
      <c r="AI650" s="5"/>
      <c r="AJ650" s="5"/>
      <c r="AK650" s="5"/>
      <c r="AL650" s="5"/>
      <c r="AM650" s="5"/>
      <c r="AN650" s="5"/>
      <c r="AO650" s="5"/>
      <c r="AP650" s="5"/>
      <c r="AQ650" s="5"/>
      <c r="AR650" s="5"/>
      <c r="AY650" s="1" t="s">
        <v>58</v>
      </c>
      <c r="AZ650" s="2">
        <v>39140</v>
      </c>
      <c r="BB650" s="2">
        <v>40260</v>
      </c>
      <c r="BC650" s="2">
        <v>41243</v>
      </c>
      <c r="BD650" s="1" t="s">
        <v>74</v>
      </c>
      <c r="BE650" s="1" t="s">
        <v>569</v>
      </c>
      <c r="BF650" s="1" t="s">
        <v>76</v>
      </c>
      <c r="BG650" s="1" t="s">
        <v>1058</v>
      </c>
      <c r="BI650" s="1" t="s">
        <v>77</v>
      </c>
      <c r="BJ650" s="1" t="s">
        <v>126</v>
      </c>
      <c r="BK650" s="1" t="s">
        <v>1471</v>
      </c>
      <c r="BL650" s="1">
        <v>50</v>
      </c>
      <c r="BM650" s="1">
        <v>50</v>
      </c>
      <c r="BN650" s="1" t="s">
        <v>97</v>
      </c>
      <c r="BO650" s="1" t="s">
        <v>98</v>
      </c>
      <c r="BP650" s="1" t="s">
        <v>73</v>
      </c>
      <c r="BQ650" s="2">
        <v>40543</v>
      </c>
      <c r="BR650" s="1">
        <v>0</v>
      </c>
      <c r="BS650" s="1">
        <v>0</v>
      </c>
      <c r="BT650" s="1">
        <v>0</v>
      </c>
      <c r="BU650" s="1">
        <v>0</v>
      </c>
    </row>
    <row r="651" spans="4:73" hidden="1" x14ac:dyDescent="0.25">
      <c r="D651" s="4"/>
      <c r="E651" s="5">
        <f t="shared" si="99"/>
        <v>0</v>
      </c>
      <c r="F651" s="5">
        <f t="shared" si="100"/>
        <v>0</v>
      </c>
      <c r="G651" s="5" t="str">
        <f t="shared" si="101"/>
        <v>Withdrawn</v>
      </c>
      <c r="H651" s="6" t="str">
        <f t="shared" si="102"/>
        <v>Not Started</v>
      </c>
      <c r="I651" s="1" t="s">
        <v>1472</v>
      </c>
      <c r="O651" s="1">
        <f t="shared" si="103"/>
        <v>0</v>
      </c>
      <c r="Q651" s="1">
        <f t="shared" si="104"/>
        <v>100</v>
      </c>
      <c r="S651" s="1" t="str">
        <f t="shared" si="105"/>
        <v>Wind</v>
      </c>
      <c r="T651" s="1" t="str">
        <f t="shared" si="106"/>
        <v>Fillmore County</v>
      </c>
      <c r="U651" s="1" t="str">
        <f t="shared" si="107"/>
        <v>MN</v>
      </c>
      <c r="AA651" s="1"/>
      <c r="AB651" s="1"/>
      <c r="AI651" s="5"/>
      <c r="AJ651" s="5"/>
      <c r="AK651" s="5"/>
      <c r="AL651" s="5"/>
      <c r="AM651" s="5"/>
      <c r="AN651" s="5"/>
      <c r="AO651" s="5"/>
      <c r="AP651" s="5"/>
      <c r="AQ651" s="5"/>
      <c r="AR651" s="5"/>
      <c r="AY651" s="1" t="s">
        <v>73</v>
      </c>
      <c r="AZ651" s="2">
        <v>40140</v>
      </c>
      <c r="BA651" s="2">
        <v>40434</v>
      </c>
      <c r="BB651" s="2">
        <v>40434</v>
      </c>
      <c r="BD651" s="1" t="s">
        <v>236</v>
      </c>
      <c r="BE651" s="1" t="s">
        <v>1462</v>
      </c>
      <c r="BF651" s="1" t="s">
        <v>93</v>
      </c>
      <c r="BI651" s="1" t="s">
        <v>536</v>
      </c>
      <c r="BK651" s="1" t="s">
        <v>1473</v>
      </c>
      <c r="BL651" s="1">
        <v>100</v>
      </c>
      <c r="BM651" s="1">
        <v>100</v>
      </c>
      <c r="BN651" s="1" t="s">
        <v>97</v>
      </c>
      <c r="BO651" s="1" t="s">
        <v>98</v>
      </c>
      <c r="BP651" s="1" t="s">
        <v>84</v>
      </c>
      <c r="BQ651" s="2">
        <v>40543</v>
      </c>
      <c r="BR651" s="1">
        <v>0</v>
      </c>
      <c r="BS651" s="1">
        <v>0</v>
      </c>
      <c r="BT651" s="1">
        <v>0</v>
      </c>
      <c r="BU651" s="1">
        <v>0</v>
      </c>
    </row>
    <row r="652" spans="4:73" hidden="1" x14ac:dyDescent="0.25">
      <c r="D652" s="4"/>
      <c r="E652" s="5">
        <f t="shared" si="99"/>
        <v>0</v>
      </c>
      <c r="F652" s="5">
        <f t="shared" si="100"/>
        <v>0</v>
      </c>
      <c r="G652" s="5" t="str">
        <f t="shared" si="101"/>
        <v>Withdrawn</v>
      </c>
      <c r="H652" s="6" t="str">
        <f t="shared" si="102"/>
        <v>Not Started</v>
      </c>
      <c r="I652" s="1" t="s">
        <v>1474</v>
      </c>
      <c r="O652" s="1" t="str">
        <f t="shared" si="103"/>
        <v>NRIS</v>
      </c>
      <c r="Q652" s="1">
        <f t="shared" si="104"/>
        <v>9.1199999999999992</v>
      </c>
      <c r="S652" s="1" t="str">
        <f t="shared" si="105"/>
        <v>Diesel</v>
      </c>
      <c r="T652" s="1" t="str">
        <f t="shared" si="106"/>
        <v>Brown County</v>
      </c>
      <c r="U652" s="1" t="str">
        <f t="shared" si="107"/>
        <v>MN</v>
      </c>
      <c r="AA652" s="1"/>
      <c r="AB652" s="1"/>
      <c r="AI652" s="5"/>
      <c r="AJ652" s="5"/>
      <c r="AK652" s="5"/>
      <c r="AL652" s="5"/>
      <c r="AM652" s="5"/>
      <c r="AN652" s="5"/>
      <c r="AO652" s="5"/>
      <c r="AP652" s="5"/>
      <c r="AQ652" s="5"/>
      <c r="AR652" s="5"/>
      <c r="AY652" s="1" t="s">
        <v>73</v>
      </c>
      <c r="AZ652" s="2">
        <v>40225</v>
      </c>
      <c r="BA652" s="2">
        <v>40441</v>
      </c>
      <c r="BB652" s="2">
        <v>40441</v>
      </c>
      <c r="BD652" s="1" t="s">
        <v>87</v>
      </c>
      <c r="BE652" s="1" t="s">
        <v>302</v>
      </c>
      <c r="BF652" s="1" t="s">
        <v>93</v>
      </c>
      <c r="BI652" s="1" t="s">
        <v>536</v>
      </c>
      <c r="BJ652" s="1" t="s">
        <v>126</v>
      </c>
      <c r="BK652" s="1" t="s">
        <v>1475</v>
      </c>
      <c r="BL652" s="1">
        <v>9.1199999999999992</v>
      </c>
      <c r="BM652" s="1">
        <v>9.1199999999999992</v>
      </c>
      <c r="BN652" s="1" t="s">
        <v>207</v>
      </c>
      <c r="BP652" s="1" t="s">
        <v>84</v>
      </c>
      <c r="BQ652" s="2">
        <v>42522</v>
      </c>
      <c r="BR652" s="1">
        <v>0</v>
      </c>
      <c r="BS652" s="1">
        <v>0</v>
      </c>
      <c r="BT652" s="1">
        <v>0</v>
      </c>
      <c r="BU652" s="1">
        <v>0</v>
      </c>
    </row>
    <row r="653" spans="4:73" hidden="1" x14ac:dyDescent="0.25">
      <c r="D653" s="4"/>
      <c r="E653" s="5" t="str">
        <f t="shared" si="99"/>
        <v>DPP-2010-APR</v>
      </c>
      <c r="F653" s="5" t="str">
        <f t="shared" si="100"/>
        <v>MT-ND</v>
      </c>
      <c r="G653" s="5" t="str">
        <f t="shared" si="101"/>
        <v>Done</v>
      </c>
      <c r="H653" s="6" t="str">
        <f t="shared" si="102"/>
        <v>In Service</v>
      </c>
      <c r="I653" s="1" t="s">
        <v>1476</v>
      </c>
      <c r="O653" s="1" t="str">
        <f t="shared" si="103"/>
        <v>NRIS</v>
      </c>
      <c r="Q653" s="1">
        <f t="shared" si="104"/>
        <v>150</v>
      </c>
      <c r="S653" s="1" t="str">
        <f t="shared" si="105"/>
        <v>Wind</v>
      </c>
      <c r="T653" s="1" t="str">
        <f t="shared" si="106"/>
        <v>Adams County</v>
      </c>
      <c r="U653" s="1" t="str">
        <f t="shared" si="107"/>
        <v>ND</v>
      </c>
      <c r="AA653" s="1"/>
      <c r="AB653" s="1"/>
      <c r="AI653" s="5"/>
      <c r="AJ653" s="5"/>
      <c r="AK653" s="5"/>
      <c r="AL653" s="5"/>
      <c r="AM653" s="5"/>
      <c r="AN653" s="5"/>
      <c r="AO653" s="5"/>
      <c r="AP653" s="5"/>
      <c r="AQ653" s="5"/>
      <c r="AR653" s="5"/>
      <c r="AY653" s="1" t="s">
        <v>58</v>
      </c>
      <c r="AZ653" s="2">
        <v>39140</v>
      </c>
      <c r="BB653" s="2">
        <v>40946</v>
      </c>
      <c r="BC653" s="2">
        <v>42216</v>
      </c>
      <c r="BD653" s="1" t="s">
        <v>192</v>
      </c>
      <c r="BE653" s="1" t="s">
        <v>1087</v>
      </c>
      <c r="BF653" s="1" t="s">
        <v>194</v>
      </c>
      <c r="BG653" s="1" t="s">
        <v>1406</v>
      </c>
      <c r="BH653" s="1" t="s">
        <v>1477</v>
      </c>
      <c r="BI653" s="1" t="s">
        <v>77</v>
      </c>
      <c r="BJ653" s="1" t="s">
        <v>126</v>
      </c>
      <c r="BK653" s="1" t="s">
        <v>1478</v>
      </c>
      <c r="BL653" s="1">
        <v>150</v>
      </c>
      <c r="BM653" s="1">
        <v>150</v>
      </c>
      <c r="BN653" s="1" t="s">
        <v>97</v>
      </c>
      <c r="BO653" s="1" t="s">
        <v>98</v>
      </c>
      <c r="BP653" s="1" t="s">
        <v>65</v>
      </c>
      <c r="BQ653" s="2">
        <v>40086</v>
      </c>
      <c r="BR653" s="1">
        <v>0</v>
      </c>
      <c r="BS653" s="1">
        <v>0</v>
      </c>
      <c r="BT653" s="1">
        <v>0</v>
      </c>
      <c r="BU653" s="1">
        <v>0</v>
      </c>
    </row>
    <row r="654" spans="4:73" hidden="1" x14ac:dyDescent="0.25">
      <c r="D654" s="4"/>
      <c r="E654" s="5" t="str">
        <f t="shared" si="99"/>
        <v>DPP-2009-NOV</v>
      </c>
      <c r="F654" s="5" t="str">
        <f t="shared" si="100"/>
        <v>MI</v>
      </c>
      <c r="G654" s="5" t="str">
        <f t="shared" si="101"/>
        <v>Withdrawn</v>
      </c>
      <c r="H654" s="6" t="str">
        <f t="shared" si="102"/>
        <v>Not Started</v>
      </c>
      <c r="I654" s="1" t="s">
        <v>1479</v>
      </c>
      <c r="O654" s="1" t="str">
        <f t="shared" si="103"/>
        <v>NRIS</v>
      </c>
      <c r="Q654" s="1">
        <f t="shared" si="104"/>
        <v>36</v>
      </c>
      <c r="S654" s="1" t="str">
        <f t="shared" si="105"/>
        <v>Biomass</v>
      </c>
      <c r="T654" s="1" t="str">
        <f t="shared" si="106"/>
        <v>Antrim County</v>
      </c>
      <c r="U654" s="1" t="str">
        <f t="shared" si="107"/>
        <v>MI</v>
      </c>
      <c r="AA654" s="1"/>
      <c r="AB654" s="1"/>
      <c r="AI654" s="5"/>
      <c r="AJ654" s="5"/>
      <c r="AK654" s="5"/>
      <c r="AL654" s="5"/>
      <c r="AM654" s="5"/>
      <c r="AN654" s="5"/>
      <c r="AO654" s="5"/>
      <c r="AP654" s="5"/>
      <c r="AQ654" s="5"/>
      <c r="AR654" s="5"/>
      <c r="AY654" s="1" t="s">
        <v>73</v>
      </c>
      <c r="AZ654" s="2">
        <v>39948</v>
      </c>
      <c r="BA654" s="2">
        <v>40463</v>
      </c>
      <c r="BB654" s="2">
        <v>40463</v>
      </c>
      <c r="BD654" s="1" t="s">
        <v>1457</v>
      </c>
      <c r="BE654" s="1" t="s">
        <v>1480</v>
      </c>
      <c r="BF654" s="1" t="s">
        <v>130</v>
      </c>
      <c r="BG654" s="1" t="s">
        <v>1403</v>
      </c>
      <c r="BH654" s="1" t="s">
        <v>130</v>
      </c>
      <c r="BI654" s="1" t="s">
        <v>134</v>
      </c>
      <c r="BJ654" s="1" t="s">
        <v>126</v>
      </c>
      <c r="BK654" s="1" t="s">
        <v>1481</v>
      </c>
      <c r="BL654" s="1">
        <v>36</v>
      </c>
      <c r="BM654" s="1">
        <v>36</v>
      </c>
      <c r="BN654" s="1" t="s">
        <v>156</v>
      </c>
      <c r="BO654" s="1" t="s">
        <v>355</v>
      </c>
      <c r="BP654" s="1" t="s">
        <v>84</v>
      </c>
      <c r="BQ654" s="2">
        <v>40148</v>
      </c>
      <c r="BR654" s="1">
        <v>0</v>
      </c>
      <c r="BS654" s="1">
        <v>0</v>
      </c>
      <c r="BT654" s="1">
        <v>0</v>
      </c>
      <c r="BU654" s="1">
        <v>0</v>
      </c>
    </row>
    <row r="655" spans="4:73" hidden="1" x14ac:dyDescent="0.25">
      <c r="D655" s="4"/>
      <c r="E655" s="5">
        <f t="shared" si="99"/>
        <v>0</v>
      </c>
      <c r="F655" s="5">
        <f t="shared" si="100"/>
        <v>0</v>
      </c>
      <c r="G655" s="5" t="str">
        <f t="shared" si="101"/>
        <v>Withdrawn</v>
      </c>
      <c r="H655" s="6" t="str">
        <f t="shared" si="102"/>
        <v>Not Started</v>
      </c>
      <c r="I655" s="1" t="s">
        <v>1482</v>
      </c>
      <c r="O655" s="1" t="str">
        <f t="shared" si="103"/>
        <v>NRIS</v>
      </c>
      <c r="Q655" s="1">
        <f t="shared" si="104"/>
        <v>20</v>
      </c>
      <c r="S655" s="1" t="str">
        <f t="shared" si="105"/>
        <v>Solar</v>
      </c>
      <c r="T655" s="1" t="str">
        <f t="shared" si="106"/>
        <v>Jersey County</v>
      </c>
      <c r="U655" s="1" t="str">
        <f t="shared" si="107"/>
        <v>IL</v>
      </c>
      <c r="AA655" s="1"/>
      <c r="AB655" s="1"/>
      <c r="AI655" s="5"/>
      <c r="AJ655" s="5"/>
      <c r="AK655" s="5"/>
      <c r="AL655" s="5"/>
      <c r="AM655" s="5"/>
      <c r="AN655" s="5"/>
      <c r="AO655" s="5"/>
      <c r="AP655" s="5"/>
      <c r="AQ655" s="5"/>
      <c r="AR655" s="5"/>
      <c r="AY655" s="1" t="s">
        <v>73</v>
      </c>
      <c r="AZ655" s="2">
        <v>40434</v>
      </c>
      <c r="BA655" s="2">
        <v>40469</v>
      </c>
      <c r="BB655" s="2">
        <v>40469</v>
      </c>
      <c r="BD655" s="1" t="s">
        <v>122</v>
      </c>
      <c r="BE655" s="1" t="s">
        <v>1483</v>
      </c>
      <c r="BF655" s="1" t="s">
        <v>124</v>
      </c>
      <c r="BI655" s="1" t="s">
        <v>536</v>
      </c>
      <c r="BJ655" s="1" t="s">
        <v>126</v>
      </c>
      <c r="BK655" s="1" t="s">
        <v>1484</v>
      </c>
      <c r="BL655" s="1">
        <v>20</v>
      </c>
      <c r="BM655" s="1">
        <v>20</v>
      </c>
      <c r="BN655" s="1" t="s">
        <v>1485</v>
      </c>
      <c r="BO655" s="1" t="s">
        <v>1486</v>
      </c>
      <c r="BP655" s="1" t="s">
        <v>84</v>
      </c>
      <c r="BQ655" s="2">
        <v>42369</v>
      </c>
      <c r="BR655" s="1">
        <v>0</v>
      </c>
      <c r="BS655" s="1">
        <v>0</v>
      </c>
      <c r="BT655" s="1">
        <v>0</v>
      </c>
      <c r="BU655" s="1">
        <v>0</v>
      </c>
    </row>
    <row r="656" spans="4:73" hidden="1" x14ac:dyDescent="0.25">
      <c r="D656" s="4"/>
      <c r="E656" s="5">
        <f t="shared" si="99"/>
        <v>0</v>
      </c>
      <c r="F656" s="5">
        <f t="shared" si="100"/>
        <v>0</v>
      </c>
      <c r="G656" s="5" t="str">
        <f t="shared" si="101"/>
        <v>Withdrawn</v>
      </c>
      <c r="H656" s="6" t="str">
        <f t="shared" si="102"/>
        <v>Not Started</v>
      </c>
      <c r="I656" s="1" t="s">
        <v>1487</v>
      </c>
      <c r="O656" s="1" t="str">
        <f t="shared" si="103"/>
        <v>NRIS</v>
      </c>
      <c r="Q656" s="1">
        <f t="shared" si="104"/>
        <v>101.2</v>
      </c>
      <c r="S656" s="1" t="str">
        <f t="shared" si="105"/>
        <v>Wind</v>
      </c>
      <c r="T656" s="1" t="str">
        <f t="shared" si="106"/>
        <v>Macon County</v>
      </c>
      <c r="U656" s="1" t="str">
        <f t="shared" si="107"/>
        <v>IL</v>
      </c>
      <c r="AA656" s="1"/>
      <c r="AB656" s="1"/>
      <c r="AI656" s="5"/>
      <c r="AJ656" s="5"/>
      <c r="AK656" s="5"/>
      <c r="AL656" s="5"/>
      <c r="AM656" s="5"/>
      <c r="AN656" s="5"/>
      <c r="AO656" s="5"/>
      <c r="AP656" s="5"/>
      <c r="AQ656" s="5"/>
      <c r="AR656" s="5"/>
      <c r="AY656" s="1" t="s">
        <v>73</v>
      </c>
      <c r="AZ656" s="2">
        <v>40415</v>
      </c>
      <c r="BA656" s="2">
        <v>40470</v>
      </c>
      <c r="BB656" s="2">
        <v>40470</v>
      </c>
      <c r="BD656" s="1" t="s">
        <v>122</v>
      </c>
      <c r="BE656" s="1" t="s">
        <v>1488</v>
      </c>
      <c r="BF656" s="1" t="s">
        <v>124</v>
      </c>
      <c r="BI656" s="1" t="s">
        <v>536</v>
      </c>
      <c r="BJ656" s="1" t="s">
        <v>126</v>
      </c>
      <c r="BK656" s="1" t="s">
        <v>1489</v>
      </c>
      <c r="BL656" s="1">
        <v>101.2</v>
      </c>
      <c r="BM656" s="1">
        <v>101.2</v>
      </c>
      <c r="BN656" s="1" t="s">
        <v>97</v>
      </c>
      <c r="BO656" s="1" t="s">
        <v>98</v>
      </c>
      <c r="BP656" s="1" t="s">
        <v>84</v>
      </c>
      <c r="BQ656" s="2">
        <v>41061</v>
      </c>
      <c r="BR656" s="1">
        <v>0</v>
      </c>
      <c r="BS656" s="1">
        <v>0</v>
      </c>
      <c r="BT656" s="1">
        <v>0</v>
      </c>
      <c r="BU656" s="1">
        <v>0</v>
      </c>
    </row>
    <row r="657" spans="4:73" hidden="1" x14ac:dyDescent="0.25">
      <c r="D657" s="4"/>
      <c r="E657" s="5">
        <f t="shared" si="99"/>
        <v>0</v>
      </c>
      <c r="F657" s="5">
        <f t="shared" si="100"/>
        <v>0</v>
      </c>
      <c r="G657" s="5" t="str">
        <f t="shared" si="101"/>
        <v>Withdrawn</v>
      </c>
      <c r="H657" s="6" t="str">
        <f t="shared" si="102"/>
        <v>Not Started</v>
      </c>
      <c r="I657" s="1" t="s">
        <v>1490</v>
      </c>
      <c r="O657" s="1" t="str">
        <f t="shared" si="103"/>
        <v>ERIS</v>
      </c>
      <c r="Q657" s="1">
        <f t="shared" si="104"/>
        <v>99</v>
      </c>
      <c r="S657" s="1" t="str">
        <f t="shared" si="105"/>
        <v>Wind</v>
      </c>
      <c r="T657" s="1" t="str">
        <f t="shared" si="106"/>
        <v>Allegan County</v>
      </c>
      <c r="U657" s="1" t="str">
        <f t="shared" si="107"/>
        <v>MI</v>
      </c>
      <c r="AA657" s="1"/>
      <c r="AB657" s="1"/>
      <c r="AI657" s="5"/>
      <c r="AJ657" s="5"/>
      <c r="AK657" s="5"/>
      <c r="AL657" s="5"/>
      <c r="AM657" s="5"/>
      <c r="AN657" s="5"/>
      <c r="AO657" s="5"/>
      <c r="AP657" s="5"/>
      <c r="AQ657" s="5"/>
      <c r="AR657" s="5"/>
      <c r="AY657" s="1" t="s">
        <v>73</v>
      </c>
      <c r="AZ657" s="2">
        <v>40021</v>
      </c>
      <c r="BA657" s="2">
        <v>40471</v>
      </c>
      <c r="BB657" s="2">
        <v>40471</v>
      </c>
      <c r="BC657" s="2">
        <v>40756</v>
      </c>
      <c r="BD657" s="1" t="s">
        <v>139</v>
      </c>
      <c r="BE657" s="1" t="s">
        <v>721</v>
      </c>
      <c r="BF657" s="1" t="s">
        <v>130</v>
      </c>
      <c r="BI657" s="1" t="s">
        <v>536</v>
      </c>
      <c r="BJ657" s="1" t="s">
        <v>62</v>
      </c>
      <c r="BK657" s="1" t="s">
        <v>1491</v>
      </c>
      <c r="BL657" s="1">
        <v>99</v>
      </c>
      <c r="BM657" s="1">
        <v>99</v>
      </c>
      <c r="BN657" s="1" t="s">
        <v>97</v>
      </c>
      <c r="BO657" s="1" t="s">
        <v>98</v>
      </c>
      <c r="BP657" s="1" t="s">
        <v>84</v>
      </c>
      <c r="BQ657" s="2">
        <v>41274</v>
      </c>
      <c r="BR657" s="1">
        <v>0</v>
      </c>
      <c r="BS657" s="1">
        <v>0</v>
      </c>
      <c r="BT657" s="1">
        <v>0</v>
      </c>
      <c r="BU657" s="1">
        <v>0</v>
      </c>
    </row>
    <row r="658" spans="4:73" hidden="1" x14ac:dyDescent="0.25">
      <c r="D658" s="4"/>
      <c r="E658" s="5">
        <f t="shared" si="99"/>
        <v>0</v>
      </c>
      <c r="F658" s="5">
        <f t="shared" si="100"/>
        <v>0</v>
      </c>
      <c r="G658" s="5" t="str">
        <f t="shared" si="101"/>
        <v>Withdrawn</v>
      </c>
      <c r="H658" s="6" t="str">
        <f t="shared" si="102"/>
        <v>Not Started</v>
      </c>
      <c r="I658" s="1" t="s">
        <v>1492</v>
      </c>
      <c r="O658" s="1" t="str">
        <f t="shared" si="103"/>
        <v>NRIS</v>
      </c>
      <c r="Q658" s="1">
        <f t="shared" si="104"/>
        <v>101.2</v>
      </c>
      <c r="S658" s="1" t="str">
        <f t="shared" si="105"/>
        <v>Wind</v>
      </c>
      <c r="T658" s="1" t="str">
        <f t="shared" si="106"/>
        <v>Macon County</v>
      </c>
      <c r="U658" s="1" t="str">
        <f t="shared" si="107"/>
        <v>IL</v>
      </c>
      <c r="AA658" s="1"/>
      <c r="AB658" s="1"/>
      <c r="AI658" s="5"/>
      <c r="AJ658" s="5"/>
      <c r="AK658" s="5"/>
      <c r="AL658" s="5"/>
      <c r="AM658" s="5"/>
      <c r="AN658" s="5"/>
      <c r="AO658" s="5"/>
      <c r="AP658" s="5"/>
      <c r="AQ658" s="5"/>
      <c r="AR658" s="5"/>
      <c r="AY658" s="1" t="s">
        <v>73</v>
      </c>
      <c r="AZ658" s="2">
        <v>40415</v>
      </c>
      <c r="BA658" s="2">
        <v>40485</v>
      </c>
      <c r="BB658" s="2">
        <v>40485</v>
      </c>
      <c r="BD658" s="1" t="s">
        <v>122</v>
      </c>
      <c r="BE658" s="1" t="s">
        <v>1488</v>
      </c>
      <c r="BF658" s="1" t="s">
        <v>124</v>
      </c>
      <c r="BI658" s="1" t="s">
        <v>536</v>
      </c>
      <c r="BJ658" s="1" t="s">
        <v>126</v>
      </c>
      <c r="BK658" s="1" t="s">
        <v>1489</v>
      </c>
      <c r="BL658" s="1">
        <v>101.2</v>
      </c>
      <c r="BM658" s="1">
        <v>101.2</v>
      </c>
      <c r="BN658" s="1" t="s">
        <v>97</v>
      </c>
      <c r="BO658" s="1" t="s">
        <v>98</v>
      </c>
      <c r="BP658" s="1" t="s">
        <v>84</v>
      </c>
      <c r="BQ658" s="2">
        <v>41091</v>
      </c>
      <c r="BR658" s="1">
        <v>0</v>
      </c>
      <c r="BS658" s="1">
        <v>0</v>
      </c>
      <c r="BT658" s="1">
        <v>0</v>
      </c>
      <c r="BU658" s="1">
        <v>0</v>
      </c>
    </row>
    <row r="659" spans="4:73" hidden="1" x14ac:dyDescent="0.25">
      <c r="D659" s="4"/>
      <c r="E659" s="5">
        <f t="shared" si="99"/>
        <v>0</v>
      </c>
      <c r="F659" s="5">
        <f t="shared" si="100"/>
        <v>0</v>
      </c>
      <c r="G659" s="5" t="str">
        <f t="shared" si="101"/>
        <v>Withdrawn</v>
      </c>
      <c r="H659" s="6" t="str">
        <f t="shared" si="102"/>
        <v>Not Started</v>
      </c>
      <c r="I659" s="1" t="s">
        <v>1493</v>
      </c>
      <c r="O659" s="1" t="str">
        <f t="shared" si="103"/>
        <v>ERIS</v>
      </c>
      <c r="Q659" s="1">
        <f t="shared" si="104"/>
        <v>450</v>
      </c>
      <c r="S659" s="1" t="str">
        <f t="shared" si="105"/>
        <v>Wind</v>
      </c>
      <c r="T659" s="1" t="str">
        <f t="shared" si="106"/>
        <v>Mower County</v>
      </c>
      <c r="U659" s="1" t="str">
        <f t="shared" si="107"/>
        <v>MN</v>
      </c>
      <c r="AA659" s="1"/>
      <c r="AB659" s="1"/>
      <c r="AI659" s="5"/>
      <c r="AJ659" s="5"/>
      <c r="AK659" s="5"/>
      <c r="AL659" s="5"/>
      <c r="AM659" s="5"/>
      <c r="AN659" s="5"/>
      <c r="AO659" s="5"/>
      <c r="AP659" s="5"/>
      <c r="AQ659" s="5"/>
      <c r="AR659" s="5"/>
      <c r="AY659" s="1" t="s">
        <v>73</v>
      </c>
      <c r="AZ659" s="2">
        <v>39395</v>
      </c>
      <c r="BA659" s="2">
        <v>40490</v>
      </c>
      <c r="BB659" s="2">
        <v>40490</v>
      </c>
      <c r="BD659" s="1" t="s">
        <v>153</v>
      </c>
      <c r="BE659" s="1" t="s">
        <v>179</v>
      </c>
      <c r="BF659" s="1" t="s">
        <v>93</v>
      </c>
      <c r="BI659" s="1" t="s">
        <v>143</v>
      </c>
      <c r="BJ659" s="1" t="s">
        <v>62</v>
      </c>
      <c r="BK659" s="1" t="s">
        <v>1494</v>
      </c>
      <c r="BL659" s="1">
        <v>450</v>
      </c>
      <c r="BM659" s="1">
        <v>450</v>
      </c>
      <c r="BN659" s="1" t="s">
        <v>97</v>
      </c>
      <c r="BO659" s="1" t="s">
        <v>98</v>
      </c>
      <c r="BP659" s="1" t="s">
        <v>84</v>
      </c>
      <c r="BQ659" s="2">
        <v>40359</v>
      </c>
      <c r="BR659" s="1">
        <v>0</v>
      </c>
      <c r="BS659" s="1">
        <v>0</v>
      </c>
      <c r="BT659" s="1">
        <v>0</v>
      </c>
      <c r="BU659" s="1">
        <v>0</v>
      </c>
    </row>
    <row r="660" spans="4:73" hidden="1" x14ac:dyDescent="0.25">
      <c r="D660" s="4"/>
      <c r="E660" s="5" t="str">
        <f t="shared" si="99"/>
        <v>DPP-2008-NOV</v>
      </c>
      <c r="F660" s="5" t="str">
        <f t="shared" si="100"/>
        <v>Individual</v>
      </c>
      <c r="G660" s="5" t="str">
        <f t="shared" si="101"/>
        <v>Withdrawn</v>
      </c>
      <c r="H660" s="6" t="str">
        <f t="shared" si="102"/>
        <v>Withdrawn</v>
      </c>
      <c r="I660" s="1" t="s">
        <v>1495</v>
      </c>
      <c r="O660" s="1" t="str">
        <f t="shared" si="103"/>
        <v>NRIS</v>
      </c>
      <c r="Q660" s="1">
        <f t="shared" si="104"/>
        <v>120</v>
      </c>
      <c r="S660" s="1" t="str">
        <f t="shared" si="105"/>
        <v>Biomass</v>
      </c>
      <c r="T660" s="1" t="str">
        <f t="shared" si="106"/>
        <v>Carroll County</v>
      </c>
      <c r="U660" s="1" t="str">
        <f t="shared" si="107"/>
        <v>IL</v>
      </c>
      <c r="AA660" s="1"/>
      <c r="AB660" s="1"/>
      <c r="AI660" s="5"/>
      <c r="AJ660" s="5"/>
      <c r="AK660" s="5"/>
      <c r="AL660" s="5"/>
      <c r="AM660" s="5"/>
      <c r="AN660" s="5"/>
      <c r="AO660" s="5"/>
      <c r="AP660" s="5"/>
      <c r="AQ660" s="5"/>
      <c r="AR660" s="5"/>
      <c r="AY660" s="1" t="s">
        <v>73</v>
      </c>
      <c r="AZ660" s="2">
        <v>39419</v>
      </c>
      <c r="BA660" s="2">
        <v>40497</v>
      </c>
      <c r="BB660" s="2">
        <v>40497</v>
      </c>
      <c r="BC660" s="2">
        <v>41640</v>
      </c>
      <c r="BD660" s="1" t="s">
        <v>87</v>
      </c>
      <c r="BE660" s="1" t="s">
        <v>979</v>
      </c>
      <c r="BF660" s="1" t="s">
        <v>124</v>
      </c>
      <c r="BG660" s="1" t="s">
        <v>1303</v>
      </c>
      <c r="BH660" s="1" t="s">
        <v>1340</v>
      </c>
      <c r="BI660" s="1" t="s">
        <v>77</v>
      </c>
      <c r="BJ660" s="1" t="s">
        <v>126</v>
      </c>
      <c r="BK660" s="1" t="s">
        <v>1496</v>
      </c>
      <c r="BL660" s="1">
        <v>120</v>
      </c>
      <c r="BM660" s="1">
        <v>120</v>
      </c>
      <c r="BN660" s="1" t="s">
        <v>156</v>
      </c>
      <c r="BO660" s="1" t="s">
        <v>105</v>
      </c>
      <c r="BP660" s="1" t="s">
        <v>73</v>
      </c>
      <c r="BQ660" s="2">
        <v>42825</v>
      </c>
      <c r="BR660" s="1">
        <v>0</v>
      </c>
      <c r="BS660" s="1">
        <v>0</v>
      </c>
      <c r="BT660" s="1">
        <v>0</v>
      </c>
      <c r="BU660" s="1">
        <v>0</v>
      </c>
    </row>
    <row r="661" spans="4:73" hidden="1" x14ac:dyDescent="0.25">
      <c r="D661" s="4"/>
      <c r="E661" s="5">
        <f t="shared" si="99"/>
        <v>0</v>
      </c>
      <c r="F661" s="5">
        <f t="shared" si="100"/>
        <v>0</v>
      </c>
      <c r="G661" s="5" t="str">
        <f t="shared" si="101"/>
        <v>Withdrawn</v>
      </c>
      <c r="H661" s="6" t="str">
        <f t="shared" si="102"/>
        <v>Not Started</v>
      </c>
      <c r="I661" s="1" t="s">
        <v>1497</v>
      </c>
      <c r="O661" s="1" t="str">
        <f t="shared" si="103"/>
        <v>NRIS</v>
      </c>
      <c r="Q661" s="1">
        <f t="shared" si="104"/>
        <v>102</v>
      </c>
      <c r="S661" s="1" t="str">
        <f t="shared" si="105"/>
        <v>Wind</v>
      </c>
      <c r="T661" s="1" t="str">
        <f t="shared" si="106"/>
        <v>Howard County</v>
      </c>
      <c r="U661" s="1" t="str">
        <f t="shared" si="107"/>
        <v>IA</v>
      </c>
      <c r="AA661" s="1"/>
      <c r="AB661" s="1"/>
      <c r="AI661" s="5"/>
      <c r="AJ661" s="5"/>
      <c r="AK661" s="5"/>
      <c r="AL661" s="5"/>
      <c r="AM661" s="5"/>
      <c r="AN661" s="5"/>
      <c r="AO661" s="5"/>
      <c r="AP661" s="5"/>
      <c r="AQ661" s="5"/>
      <c r="AR661" s="5"/>
      <c r="AY661" s="1" t="s">
        <v>73</v>
      </c>
      <c r="AZ661" s="2">
        <v>39883</v>
      </c>
      <c r="BA661" s="2">
        <v>40511</v>
      </c>
      <c r="BB661" s="2">
        <v>40511</v>
      </c>
      <c r="BD661" s="1" t="s">
        <v>87</v>
      </c>
      <c r="BE661" s="1" t="s">
        <v>538</v>
      </c>
      <c r="BF661" s="1" t="s">
        <v>89</v>
      </c>
      <c r="BI661" s="1" t="s">
        <v>536</v>
      </c>
      <c r="BJ661" s="1" t="s">
        <v>126</v>
      </c>
      <c r="BK661" s="1" t="s">
        <v>306</v>
      </c>
      <c r="BL661" s="1">
        <v>102</v>
      </c>
      <c r="BM661" s="1">
        <v>102</v>
      </c>
      <c r="BN661" s="1" t="s">
        <v>97</v>
      </c>
      <c r="BO661" s="1" t="s">
        <v>98</v>
      </c>
      <c r="BP661" s="1" t="s">
        <v>84</v>
      </c>
      <c r="BQ661" s="2">
        <v>41167</v>
      </c>
      <c r="BR661" s="1">
        <v>0</v>
      </c>
      <c r="BS661" s="1">
        <v>0</v>
      </c>
      <c r="BT661" s="1">
        <v>0</v>
      </c>
      <c r="BU661" s="1">
        <v>0</v>
      </c>
    </row>
    <row r="662" spans="4:73" hidden="1" x14ac:dyDescent="0.25">
      <c r="D662" s="4"/>
      <c r="E662" s="5" t="str">
        <f t="shared" si="99"/>
        <v>DPP-2009-MAR</v>
      </c>
      <c r="F662" s="5" t="str">
        <f t="shared" si="100"/>
        <v>Individual</v>
      </c>
      <c r="G662" s="5" t="str">
        <f t="shared" si="101"/>
        <v>Done</v>
      </c>
      <c r="H662" s="6" t="str">
        <f t="shared" si="102"/>
        <v>In Service</v>
      </c>
      <c r="I662" s="1" t="s">
        <v>1498</v>
      </c>
      <c r="O662" s="1" t="str">
        <f t="shared" si="103"/>
        <v>NRIS</v>
      </c>
      <c r="Q662" s="1">
        <f t="shared" si="104"/>
        <v>28</v>
      </c>
      <c r="S662" s="1" t="str">
        <f t="shared" si="105"/>
        <v>Coal</v>
      </c>
      <c r="T662" s="1" t="str">
        <f t="shared" si="106"/>
        <v>Lee County</v>
      </c>
      <c r="U662" s="1" t="str">
        <f t="shared" si="107"/>
        <v>IA</v>
      </c>
      <c r="AA662" s="1"/>
      <c r="AB662" s="1"/>
      <c r="AI662" s="5"/>
      <c r="AJ662" s="5"/>
      <c r="AK662" s="5"/>
      <c r="AL662" s="5"/>
      <c r="AM662" s="5"/>
      <c r="AN662" s="5"/>
      <c r="AO662" s="5"/>
      <c r="AP662" s="5"/>
      <c r="AQ662" s="5"/>
      <c r="AR662" s="5"/>
      <c r="AY662" s="1" t="s">
        <v>58</v>
      </c>
      <c r="AZ662" s="2">
        <v>39150</v>
      </c>
      <c r="BB662" s="2">
        <v>39912</v>
      </c>
      <c r="BC662" s="2">
        <v>39968</v>
      </c>
      <c r="BD662" s="1" t="s">
        <v>87</v>
      </c>
      <c r="BE662" s="1" t="s">
        <v>518</v>
      </c>
      <c r="BF662" s="1" t="s">
        <v>89</v>
      </c>
      <c r="BG662" s="1" t="s">
        <v>1339</v>
      </c>
      <c r="BH662" s="1" t="s">
        <v>1340</v>
      </c>
      <c r="BI662" s="1" t="s">
        <v>134</v>
      </c>
      <c r="BJ662" s="1" t="s">
        <v>126</v>
      </c>
      <c r="BK662" s="1" t="s">
        <v>1499</v>
      </c>
      <c r="BL662" s="1">
        <v>28</v>
      </c>
      <c r="BM662" s="1">
        <v>28</v>
      </c>
      <c r="BN662" s="1" t="s">
        <v>83</v>
      </c>
      <c r="BO662" s="1" t="s">
        <v>355</v>
      </c>
      <c r="BP662" s="1" t="s">
        <v>65</v>
      </c>
      <c r="BQ662" s="2">
        <v>42003</v>
      </c>
      <c r="BR662" s="1">
        <v>0</v>
      </c>
      <c r="BS662" s="1">
        <v>0</v>
      </c>
      <c r="BT662" s="1">
        <v>0</v>
      </c>
      <c r="BU662" s="1">
        <v>0</v>
      </c>
    </row>
    <row r="663" spans="4:73" hidden="1" x14ac:dyDescent="0.25">
      <c r="D663" s="4"/>
      <c r="E663" s="5">
        <f t="shared" si="99"/>
        <v>0</v>
      </c>
      <c r="F663" s="5">
        <f t="shared" si="100"/>
        <v>0</v>
      </c>
      <c r="G663" s="5" t="str">
        <f t="shared" si="101"/>
        <v>Withdrawn</v>
      </c>
      <c r="H663" s="6" t="str">
        <f t="shared" si="102"/>
        <v>Not Started</v>
      </c>
      <c r="I663" s="1" t="s">
        <v>1500</v>
      </c>
      <c r="O663" s="1" t="str">
        <f t="shared" si="103"/>
        <v>NRIS</v>
      </c>
      <c r="Q663" s="1">
        <f t="shared" si="104"/>
        <v>20</v>
      </c>
      <c r="S663" s="1" t="str">
        <f t="shared" si="105"/>
        <v>Wind</v>
      </c>
      <c r="T663" s="1" t="str">
        <f t="shared" si="106"/>
        <v>Mitchell County</v>
      </c>
      <c r="U663" s="1" t="str">
        <f t="shared" si="107"/>
        <v>IA</v>
      </c>
      <c r="AA663" s="1"/>
      <c r="AB663" s="1"/>
      <c r="AI663" s="5"/>
      <c r="AJ663" s="5"/>
      <c r="AK663" s="5"/>
      <c r="AL663" s="5"/>
      <c r="AM663" s="5"/>
      <c r="AN663" s="5"/>
      <c r="AO663" s="5"/>
      <c r="AP663" s="5"/>
      <c r="AQ663" s="5"/>
      <c r="AR663" s="5"/>
      <c r="AY663" s="1" t="s">
        <v>73</v>
      </c>
      <c r="AZ663" s="2">
        <v>38862</v>
      </c>
      <c r="BA663" s="2">
        <v>40512</v>
      </c>
      <c r="BB663" s="2">
        <v>40512</v>
      </c>
      <c r="BD663" s="1" t="s">
        <v>87</v>
      </c>
      <c r="BE663" s="1" t="s">
        <v>1501</v>
      </c>
      <c r="BF663" s="1" t="s">
        <v>89</v>
      </c>
      <c r="BI663" s="1" t="s">
        <v>143</v>
      </c>
      <c r="BJ663" s="1" t="s">
        <v>126</v>
      </c>
      <c r="BK663" s="1" t="s">
        <v>1502</v>
      </c>
      <c r="BL663" s="1">
        <v>20</v>
      </c>
      <c r="BM663" s="1">
        <v>20</v>
      </c>
      <c r="BN663" s="1" t="s">
        <v>97</v>
      </c>
      <c r="BO663" s="1" t="s">
        <v>98</v>
      </c>
      <c r="BP663" s="1" t="s">
        <v>84</v>
      </c>
      <c r="BQ663" s="2">
        <v>39447</v>
      </c>
      <c r="BR663" s="1">
        <v>0</v>
      </c>
      <c r="BS663" s="1">
        <v>0</v>
      </c>
      <c r="BT663" s="1">
        <v>0</v>
      </c>
      <c r="BU663" s="1">
        <v>0</v>
      </c>
    </row>
    <row r="664" spans="4:73" hidden="1" x14ac:dyDescent="0.25">
      <c r="D664" s="4"/>
      <c r="E664" s="5">
        <f t="shared" si="99"/>
        <v>0</v>
      </c>
      <c r="F664" s="5">
        <f t="shared" si="100"/>
        <v>0</v>
      </c>
      <c r="G664" s="5" t="str">
        <f t="shared" si="101"/>
        <v>Withdrawn</v>
      </c>
      <c r="H664" s="6" t="str">
        <f t="shared" si="102"/>
        <v>Not Started</v>
      </c>
      <c r="I664" s="1" t="s">
        <v>1503</v>
      </c>
      <c r="O664" s="1" t="str">
        <f t="shared" si="103"/>
        <v>NRIS</v>
      </c>
      <c r="Q664" s="1">
        <f t="shared" si="104"/>
        <v>200</v>
      </c>
      <c r="S664" s="1" t="str">
        <f t="shared" si="105"/>
        <v>Wind</v>
      </c>
      <c r="T664" s="1" t="str">
        <f t="shared" si="106"/>
        <v>Tuscola County</v>
      </c>
      <c r="U664" s="1" t="str">
        <f t="shared" si="107"/>
        <v>MI</v>
      </c>
      <c r="AA664" s="1"/>
      <c r="AB664" s="1"/>
      <c r="AI664" s="5"/>
      <c r="AJ664" s="5"/>
      <c r="AK664" s="5"/>
      <c r="AL664" s="5"/>
      <c r="AM664" s="5"/>
      <c r="AN664" s="5"/>
      <c r="AO664" s="5"/>
      <c r="AP664" s="5"/>
      <c r="AQ664" s="5"/>
      <c r="AR664" s="5"/>
      <c r="AY664" s="1" t="s">
        <v>73</v>
      </c>
      <c r="AZ664" s="2">
        <v>40077</v>
      </c>
      <c r="BA664" s="2">
        <v>40513</v>
      </c>
      <c r="BB664" s="2">
        <v>40513</v>
      </c>
      <c r="BD664" s="1" t="s">
        <v>128</v>
      </c>
      <c r="BE664" s="1" t="s">
        <v>1504</v>
      </c>
      <c r="BF664" s="1" t="s">
        <v>130</v>
      </c>
      <c r="BI664" s="1" t="s">
        <v>536</v>
      </c>
      <c r="BJ664" s="1" t="s">
        <v>126</v>
      </c>
      <c r="BK664" s="1" t="s">
        <v>1505</v>
      </c>
      <c r="BL664" s="1">
        <v>200</v>
      </c>
      <c r="BM664" s="1">
        <v>200</v>
      </c>
      <c r="BN664" s="1" t="s">
        <v>97</v>
      </c>
      <c r="BO664" s="1" t="s">
        <v>98</v>
      </c>
      <c r="BP664" s="1" t="s">
        <v>84</v>
      </c>
      <c r="BQ664" s="2">
        <v>41913</v>
      </c>
      <c r="BR664" s="1">
        <v>0</v>
      </c>
      <c r="BS664" s="1">
        <v>0</v>
      </c>
      <c r="BT664" s="1">
        <v>0</v>
      </c>
      <c r="BU664" s="1">
        <v>0</v>
      </c>
    </row>
    <row r="665" spans="4:73" hidden="1" x14ac:dyDescent="0.25">
      <c r="D665" s="4"/>
      <c r="E665" s="5" t="str">
        <f t="shared" si="99"/>
        <v>G418</v>
      </c>
      <c r="F665" s="5" t="str">
        <f t="shared" si="100"/>
        <v>G418</v>
      </c>
      <c r="G665" s="5" t="str">
        <f t="shared" si="101"/>
        <v>Withdrawn</v>
      </c>
      <c r="H665" s="6" t="str">
        <f t="shared" si="102"/>
        <v>Withdrawn</v>
      </c>
      <c r="I665" s="1" t="s">
        <v>1506</v>
      </c>
      <c r="O665" s="1" t="str">
        <f t="shared" si="103"/>
        <v>NRIS</v>
      </c>
      <c r="Q665" s="1">
        <f t="shared" si="104"/>
        <v>140</v>
      </c>
      <c r="S665" s="1" t="str">
        <f t="shared" si="105"/>
        <v>Wind</v>
      </c>
      <c r="T665" s="1" t="str">
        <f t="shared" si="106"/>
        <v>Oceana County</v>
      </c>
      <c r="U665" s="1" t="str">
        <f t="shared" si="107"/>
        <v>MI</v>
      </c>
      <c r="AA665" s="1"/>
      <c r="AB665" s="1"/>
      <c r="AI665" s="5"/>
      <c r="AJ665" s="5"/>
      <c r="AK665" s="5"/>
      <c r="AL665" s="5"/>
      <c r="AM665" s="5"/>
      <c r="AN665" s="5"/>
      <c r="AO665" s="5"/>
      <c r="AP665" s="5"/>
      <c r="AQ665" s="5"/>
      <c r="AR665" s="5"/>
      <c r="AY665" s="1" t="s">
        <v>73</v>
      </c>
      <c r="AZ665" s="2">
        <v>38068</v>
      </c>
      <c r="BA665" s="2">
        <v>40519</v>
      </c>
      <c r="BB665" s="2">
        <v>40519</v>
      </c>
      <c r="BC665" s="2">
        <v>41090</v>
      </c>
      <c r="BD665" s="1" t="s">
        <v>139</v>
      </c>
      <c r="BE665" s="1" t="s">
        <v>140</v>
      </c>
      <c r="BF665" s="1" t="s">
        <v>130</v>
      </c>
      <c r="BG665" s="1" t="s">
        <v>1506</v>
      </c>
      <c r="BH665" s="1" t="s">
        <v>1506</v>
      </c>
      <c r="BI665" s="1" t="s">
        <v>77</v>
      </c>
      <c r="BJ665" s="1" t="s">
        <v>126</v>
      </c>
      <c r="BK665" s="1" t="s">
        <v>1507</v>
      </c>
      <c r="BL665" s="1">
        <v>140</v>
      </c>
      <c r="BM665" s="1">
        <v>140</v>
      </c>
      <c r="BN665" s="1" t="s">
        <v>97</v>
      </c>
      <c r="BO665" s="1" t="s">
        <v>98</v>
      </c>
      <c r="BP665" s="1" t="s">
        <v>73</v>
      </c>
      <c r="BQ665" s="2">
        <v>39934</v>
      </c>
      <c r="BR665" s="1">
        <v>0</v>
      </c>
      <c r="BS665" s="1">
        <v>0</v>
      </c>
      <c r="BT665" s="1">
        <v>0</v>
      </c>
      <c r="BU665" s="1">
        <v>0</v>
      </c>
    </row>
    <row r="666" spans="4:73" hidden="1" x14ac:dyDescent="0.25">
      <c r="D666" s="4"/>
      <c r="E666" s="5">
        <f t="shared" si="99"/>
        <v>0</v>
      </c>
      <c r="F666" s="5">
        <f t="shared" si="100"/>
        <v>0</v>
      </c>
      <c r="G666" s="5" t="str">
        <f t="shared" si="101"/>
        <v>Withdrawn</v>
      </c>
      <c r="H666" s="6" t="str">
        <f t="shared" si="102"/>
        <v>Not Started</v>
      </c>
      <c r="I666" s="1" t="s">
        <v>1508</v>
      </c>
      <c r="O666" s="1" t="str">
        <f t="shared" si="103"/>
        <v>ERIS</v>
      </c>
      <c r="Q666" s="1">
        <f t="shared" si="104"/>
        <v>30</v>
      </c>
      <c r="S666" s="1" t="str">
        <f t="shared" si="105"/>
        <v>Wind</v>
      </c>
      <c r="T666" s="1" t="str">
        <f t="shared" si="106"/>
        <v>Martin County</v>
      </c>
      <c r="U666" s="1" t="str">
        <f t="shared" si="107"/>
        <v>MN</v>
      </c>
      <c r="AA666" s="1"/>
      <c r="AB666" s="1"/>
      <c r="AI666" s="5"/>
      <c r="AJ666" s="5"/>
      <c r="AK666" s="5"/>
      <c r="AL666" s="5"/>
      <c r="AM666" s="5"/>
      <c r="AN666" s="5"/>
      <c r="AO666" s="5"/>
      <c r="AP666" s="5"/>
      <c r="AQ666" s="5"/>
      <c r="AR666" s="5"/>
      <c r="AY666" s="1" t="s">
        <v>73</v>
      </c>
      <c r="AZ666" s="2">
        <v>39209</v>
      </c>
      <c r="BA666" s="2">
        <v>40528</v>
      </c>
      <c r="BB666" s="2">
        <v>40528</v>
      </c>
      <c r="BD666" s="1" t="s">
        <v>153</v>
      </c>
      <c r="BE666" s="1" t="s">
        <v>382</v>
      </c>
      <c r="BF666" s="1" t="s">
        <v>93</v>
      </c>
      <c r="BI666" s="1" t="s">
        <v>143</v>
      </c>
      <c r="BJ666" s="1" t="s">
        <v>62</v>
      </c>
      <c r="BK666" s="1" t="s">
        <v>1509</v>
      </c>
      <c r="BL666" s="1">
        <v>30</v>
      </c>
      <c r="BM666" s="1">
        <v>30</v>
      </c>
      <c r="BN666" s="1" t="s">
        <v>97</v>
      </c>
      <c r="BO666" s="1" t="s">
        <v>98</v>
      </c>
      <c r="BP666" s="1" t="s">
        <v>84</v>
      </c>
      <c r="BQ666" s="2">
        <v>39229</v>
      </c>
      <c r="BR666" s="1">
        <v>0</v>
      </c>
      <c r="BS666" s="1">
        <v>0</v>
      </c>
      <c r="BT666" s="1">
        <v>0</v>
      </c>
      <c r="BU666" s="1">
        <v>0</v>
      </c>
    </row>
    <row r="667" spans="4:73" hidden="1" x14ac:dyDescent="0.25">
      <c r="D667" s="4"/>
      <c r="E667" s="5">
        <f t="shared" si="99"/>
        <v>0</v>
      </c>
      <c r="F667" s="5">
        <f t="shared" si="100"/>
        <v>0</v>
      </c>
      <c r="G667" s="5" t="str">
        <f t="shared" si="101"/>
        <v>Withdrawn</v>
      </c>
      <c r="H667" s="6" t="str">
        <f t="shared" si="102"/>
        <v>Not Started</v>
      </c>
      <c r="I667" s="1" t="s">
        <v>1510</v>
      </c>
      <c r="O667" s="1" t="str">
        <f t="shared" si="103"/>
        <v>NRIS</v>
      </c>
      <c r="Q667" s="1">
        <f t="shared" si="104"/>
        <v>268</v>
      </c>
      <c r="S667" s="1" t="str">
        <f t="shared" si="105"/>
        <v>Gas</v>
      </c>
      <c r="T667" s="1" t="str">
        <f t="shared" si="106"/>
        <v>Summit County</v>
      </c>
      <c r="U667" s="1" t="str">
        <f t="shared" si="107"/>
        <v>OH</v>
      </c>
      <c r="AA667" s="1"/>
      <c r="AB667" s="1"/>
      <c r="AI667" s="5"/>
      <c r="AJ667" s="5"/>
      <c r="AK667" s="5"/>
      <c r="AL667" s="5"/>
      <c r="AM667" s="5"/>
      <c r="AN667" s="5"/>
      <c r="AO667" s="5"/>
      <c r="AP667" s="5"/>
      <c r="AQ667" s="5"/>
      <c r="AR667" s="5"/>
      <c r="AY667" s="1" t="s">
        <v>73</v>
      </c>
      <c r="AZ667" s="2">
        <v>40087</v>
      </c>
      <c r="BA667" s="2">
        <v>40534</v>
      </c>
      <c r="BB667" s="2">
        <v>40534</v>
      </c>
      <c r="BD667" s="1" t="s">
        <v>619</v>
      </c>
      <c r="BE667" s="1" t="s">
        <v>1511</v>
      </c>
      <c r="BF667" s="1" t="s">
        <v>242</v>
      </c>
      <c r="BI667" s="1" t="s">
        <v>536</v>
      </c>
      <c r="BJ667" s="1" t="s">
        <v>126</v>
      </c>
      <c r="BK667" s="1" t="s">
        <v>1512</v>
      </c>
      <c r="BL667" s="1">
        <v>268</v>
      </c>
      <c r="BM667" s="1">
        <v>268</v>
      </c>
      <c r="BN667" s="1" t="s">
        <v>64</v>
      </c>
      <c r="BP667" s="1" t="s">
        <v>84</v>
      </c>
      <c r="BQ667" s="2">
        <v>41609</v>
      </c>
      <c r="BR667" s="1">
        <v>0</v>
      </c>
      <c r="BS667" s="1">
        <v>0</v>
      </c>
      <c r="BT667" s="1">
        <v>0</v>
      </c>
      <c r="BU667" s="1">
        <v>0</v>
      </c>
    </row>
    <row r="668" spans="4:73" hidden="1" x14ac:dyDescent="0.25">
      <c r="D668" s="4"/>
      <c r="E668" s="5" t="str">
        <f t="shared" si="99"/>
        <v>DPP-2009-MAR</v>
      </c>
      <c r="F668" s="5">
        <f t="shared" si="100"/>
        <v>0</v>
      </c>
      <c r="G668" s="5" t="str">
        <f t="shared" si="101"/>
        <v>Done</v>
      </c>
      <c r="H668" s="6" t="str">
        <f t="shared" si="102"/>
        <v>In Service</v>
      </c>
      <c r="I668" s="1" t="s">
        <v>1513</v>
      </c>
      <c r="O668" s="1" t="str">
        <f t="shared" si="103"/>
        <v>NRIS</v>
      </c>
      <c r="Q668" s="1">
        <f t="shared" si="104"/>
        <v>30</v>
      </c>
      <c r="S668" s="1" t="str">
        <f t="shared" si="105"/>
        <v>Wind</v>
      </c>
      <c r="T668" s="1" t="str">
        <f t="shared" si="106"/>
        <v>Fallon County</v>
      </c>
      <c r="U668" s="1" t="str">
        <f t="shared" si="107"/>
        <v>MT</v>
      </c>
      <c r="AA668" s="1"/>
      <c r="AB668" s="1"/>
      <c r="AI668" s="5"/>
      <c r="AJ668" s="5"/>
      <c r="AK668" s="5"/>
      <c r="AL668" s="5"/>
      <c r="AM668" s="5"/>
      <c r="AN668" s="5"/>
      <c r="AO668" s="5"/>
      <c r="AP668" s="5"/>
      <c r="AQ668" s="5"/>
      <c r="AR668" s="5"/>
      <c r="AY668" s="1" t="s">
        <v>58</v>
      </c>
      <c r="AZ668" s="2">
        <v>39161</v>
      </c>
      <c r="BB668" s="2">
        <v>39437</v>
      </c>
      <c r="BD668" s="1" t="s">
        <v>192</v>
      </c>
      <c r="BE668" s="1" t="s">
        <v>1010</v>
      </c>
      <c r="BF668" s="1" t="s">
        <v>513</v>
      </c>
      <c r="BG668" s="1" t="s">
        <v>1339</v>
      </c>
      <c r="BI668" s="1" t="s">
        <v>134</v>
      </c>
      <c r="BJ668" s="1" t="s">
        <v>126</v>
      </c>
      <c r="BK668" s="1" t="s">
        <v>1514</v>
      </c>
      <c r="BL668" s="1">
        <v>30</v>
      </c>
      <c r="BM668" s="1">
        <v>30</v>
      </c>
      <c r="BN668" s="1" t="s">
        <v>97</v>
      </c>
      <c r="BO668" s="1" t="s">
        <v>98</v>
      </c>
      <c r="BP668" s="1" t="s">
        <v>65</v>
      </c>
      <c r="BQ668" s="2">
        <v>40148</v>
      </c>
      <c r="BR668" s="1">
        <v>0</v>
      </c>
      <c r="BS668" s="1">
        <v>0</v>
      </c>
      <c r="BT668" s="1">
        <v>0</v>
      </c>
      <c r="BU668" s="1">
        <v>0</v>
      </c>
    </row>
    <row r="669" spans="4:73" hidden="1" x14ac:dyDescent="0.25">
      <c r="D669" s="4"/>
      <c r="E669" s="5" t="str">
        <f t="shared" si="99"/>
        <v>DPP-2008-NOV</v>
      </c>
      <c r="F669" s="5" t="str">
        <f t="shared" si="100"/>
        <v>IL</v>
      </c>
      <c r="G669" s="5" t="str">
        <f t="shared" si="101"/>
        <v>Withdrawn</v>
      </c>
      <c r="H669" s="6" t="str">
        <f t="shared" si="102"/>
        <v>Not Started</v>
      </c>
      <c r="I669" s="1" t="s">
        <v>1515</v>
      </c>
      <c r="O669" s="1" t="str">
        <f t="shared" si="103"/>
        <v>NRIS</v>
      </c>
      <c r="Q669" s="1">
        <f t="shared" si="104"/>
        <v>100</v>
      </c>
      <c r="S669" s="1" t="str">
        <f t="shared" si="105"/>
        <v>Wind</v>
      </c>
      <c r="T669" s="1" t="str">
        <f t="shared" si="106"/>
        <v>Ford County</v>
      </c>
      <c r="U669" s="1" t="str">
        <f t="shared" si="107"/>
        <v>IL</v>
      </c>
      <c r="AA669" s="1"/>
      <c r="AB669" s="1"/>
      <c r="AI669" s="5"/>
      <c r="AJ669" s="5"/>
      <c r="AK669" s="5"/>
      <c r="AL669" s="5"/>
      <c r="AM669" s="5"/>
      <c r="AN669" s="5"/>
      <c r="AO669" s="5"/>
      <c r="AP669" s="5"/>
      <c r="AQ669" s="5"/>
      <c r="AR669" s="5"/>
      <c r="AY669" s="1" t="s">
        <v>73</v>
      </c>
      <c r="AZ669" s="2">
        <v>39743</v>
      </c>
      <c r="BA669" s="2">
        <v>40534</v>
      </c>
      <c r="BB669" s="2">
        <v>40534</v>
      </c>
      <c r="BD669" s="1" t="s">
        <v>122</v>
      </c>
      <c r="BE669" s="1" t="s">
        <v>736</v>
      </c>
      <c r="BF669" s="1" t="s">
        <v>124</v>
      </c>
      <c r="BG669" s="1" t="s">
        <v>1303</v>
      </c>
      <c r="BH669" s="1" t="s">
        <v>124</v>
      </c>
      <c r="BI669" s="1" t="s">
        <v>599</v>
      </c>
      <c r="BJ669" s="1" t="s">
        <v>126</v>
      </c>
      <c r="BK669" s="1" t="s">
        <v>1516</v>
      </c>
      <c r="BL669" s="1">
        <v>100</v>
      </c>
      <c r="BM669" s="1">
        <v>100</v>
      </c>
      <c r="BN669" s="1" t="s">
        <v>97</v>
      </c>
      <c r="BO669" s="1" t="s">
        <v>98</v>
      </c>
      <c r="BP669" s="1" t="s">
        <v>84</v>
      </c>
      <c r="BQ669" s="2">
        <v>38991</v>
      </c>
      <c r="BR669" s="1">
        <v>0</v>
      </c>
      <c r="BS669" s="1">
        <v>0</v>
      </c>
      <c r="BT669" s="1">
        <v>0</v>
      </c>
      <c r="BU669" s="1">
        <v>0</v>
      </c>
    </row>
    <row r="670" spans="4:73" hidden="1" x14ac:dyDescent="0.25">
      <c r="D670" s="4"/>
      <c r="E670" s="5">
        <f t="shared" si="99"/>
        <v>0</v>
      </c>
      <c r="F670" s="5">
        <f t="shared" si="100"/>
        <v>0</v>
      </c>
      <c r="G670" s="5" t="str">
        <f t="shared" si="101"/>
        <v>Withdrawn</v>
      </c>
      <c r="H670" s="6" t="str">
        <f t="shared" si="102"/>
        <v>Not Started</v>
      </c>
      <c r="I670" s="1" t="s">
        <v>1517</v>
      </c>
      <c r="O670" s="1" t="str">
        <f t="shared" si="103"/>
        <v>NRIS</v>
      </c>
      <c r="Q670" s="1">
        <f t="shared" si="104"/>
        <v>300</v>
      </c>
      <c r="S670" s="1" t="str">
        <f t="shared" si="105"/>
        <v>Wind</v>
      </c>
      <c r="T670" s="1" t="str">
        <f t="shared" si="106"/>
        <v>Fallon County</v>
      </c>
      <c r="U670" s="1" t="str">
        <f t="shared" si="107"/>
        <v>MT</v>
      </c>
      <c r="AA670" s="1"/>
      <c r="AB670" s="1"/>
      <c r="AI670" s="5"/>
      <c r="AJ670" s="5"/>
      <c r="AK670" s="5"/>
      <c r="AL670" s="5"/>
      <c r="AM670" s="5"/>
      <c r="AN670" s="5"/>
      <c r="AO670" s="5"/>
      <c r="AP670" s="5"/>
      <c r="AQ670" s="5"/>
      <c r="AR670" s="5"/>
      <c r="AY670" s="1" t="s">
        <v>73</v>
      </c>
      <c r="AZ670" s="2">
        <v>39140</v>
      </c>
      <c r="BA670" s="2">
        <v>40535</v>
      </c>
      <c r="BB670" s="2">
        <v>40535</v>
      </c>
      <c r="BD670" s="1" t="s">
        <v>192</v>
      </c>
      <c r="BE670" s="1" t="s">
        <v>1010</v>
      </c>
      <c r="BF670" s="1" t="s">
        <v>513</v>
      </c>
      <c r="BI670" s="1" t="s">
        <v>143</v>
      </c>
      <c r="BJ670" s="1" t="s">
        <v>126</v>
      </c>
      <c r="BK670" s="1" t="s">
        <v>1518</v>
      </c>
      <c r="BL670" s="1">
        <v>300</v>
      </c>
      <c r="BM670" s="1">
        <v>300</v>
      </c>
      <c r="BN670" s="1" t="s">
        <v>97</v>
      </c>
      <c r="BO670" s="1" t="s">
        <v>98</v>
      </c>
      <c r="BP670" s="1" t="s">
        <v>84</v>
      </c>
      <c r="BQ670" s="2">
        <v>40452</v>
      </c>
      <c r="BR670" s="1">
        <v>0</v>
      </c>
      <c r="BS670" s="1">
        <v>0</v>
      </c>
      <c r="BT670" s="1">
        <v>0</v>
      </c>
      <c r="BU670" s="1">
        <v>0</v>
      </c>
    </row>
    <row r="671" spans="4:73" hidden="1" x14ac:dyDescent="0.25">
      <c r="D671" s="4"/>
      <c r="E671" s="5">
        <f t="shared" si="99"/>
        <v>0</v>
      </c>
      <c r="F671" s="5">
        <f t="shared" si="100"/>
        <v>0</v>
      </c>
      <c r="G671" s="5" t="str">
        <f t="shared" si="101"/>
        <v>Withdrawn</v>
      </c>
      <c r="H671" s="6" t="str">
        <f t="shared" si="102"/>
        <v>Not Started</v>
      </c>
      <c r="I671" s="1" t="s">
        <v>1519</v>
      </c>
      <c r="O671" s="1" t="str">
        <f t="shared" si="103"/>
        <v>NRIS</v>
      </c>
      <c r="Q671" s="1">
        <f t="shared" si="104"/>
        <v>1650</v>
      </c>
      <c r="S671" s="1" t="str">
        <f t="shared" si="105"/>
        <v>Nuclear</v>
      </c>
      <c r="T671" s="1" t="str">
        <f t="shared" si="106"/>
        <v>Callaway County</v>
      </c>
      <c r="U671" s="1" t="str">
        <f t="shared" si="107"/>
        <v>MO</v>
      </c>
      <c r="AA671" s="1"/>
      <c r="AB671" s="1"/>
      <c r="AI671" s="5"/>
      <c r="AJ671" s="5"/>
      <c r="AK671" s="5"/>
      <c r="AL671" s="5"/>
      <c r="AM671" s="5"/>
      <c r="AN671" s="5"/>
      <c r="AO671" s="5"/>
      <c r="AP671" s="5"/>
      <c r="AQ671" s="5"/>
      <c r="AR671" s="5"/>
      <c r="AY671" s="1" t="s">
        <v>73</v>
      </c>
      <c r="AZ671" s="2">
        <v>39114</v>
      </c>
      <c r="BA671" s="2">
        <v>40540</v>
      </c>
      <c r="BB671" s="2">
        <v>40540</v>
      </c>
      <c r="BD671" s="1" t="s">
        <v>486</v>
      </c>
      <c r="BE671" s="1" t="s">
        <v>914</v>
      </c>
      <c r="BF671" s="1" t="s">
        <v>488</v>
      </c>
      <c r="BI671" s="1" t="s">
        <v>143</v>
      </c>
      <c r="BJ671" s="1" t="s">
        <v>126</v>
      </c>
      <c r="BK671" s="1" t="s">
        <v>1520</v>
      </c>
      <c r="BL671" s="1">
        <v>1650</v>
      </c>
      <c r="BM671" s="1">
        <v>1650</v>
      </c>
      <c r="BN671" s="1" t="s">
        <v>387</v>
      </c>
      <c r="BO671" s="1" t="s">
        <v>355</v>
      </c>
      <c r="BP671" s="1" t="s">
        <v>84</v>
      </c>
      <c r="BQ671" s="2">
        <v>39995</v>
      </c>
      <c r="BR671" s="1">
        <v>0</v>
      </c>
      <c r="BS671" s="1">
        <v>0</v>
      </c>
      <c r="BT671" s="1">
        <v>0</v>
      </c>
      <c r="BU671" s="1">
        <v>0</v>
      </c>
    </row>
    <row r="672" spans="4:73" hidden="1" x14ac:dyDescent="0.25">
      <c r="D672" s="4"/>
      <c r="E672" s="5">
        <f t="shared" si="99"/>
        <v>0</v>
      </c>
      <c r="F672" s="5">
        <f t="shared" si="100"/>
        <v>0</v>
      </c>
      <c r="G672" s="5" t="str">
        <f t="shared" si="101"/>
        <v>Withdrawn</v>
      </c>
      <c r="H672" s="6" t="str">
        <f t="shared" si="102"/>
        <v>Not Started</v>
      </c>
      <c r="I672" s="1" t="s">
        <v>1521</v>
      </c>
      <c r="O672" s="1" t="str">
        <f t="shared" si="103"/>
        <v>ERIS</v>
      </c>
      <c r="Q672" s="1">
        <f t="shared" si="104"/>
        <v>150</v>
      </c>
      <c r="S672" s="1" t="str">
        <f t="shared" si="105"/>
        <v>Wind</v>
      </c>
      <c r="T672" s="1" t="str">
        <f t="shared" si="106"/>
        <v>Franklin County</v>
      </c>
      <c r="U672" s="1" t="str">
        <f t="shared" si="107"/>
        <v>IA</v>
      </c>
      <c r="AA672" s="1"/>
      <c r="AB672" s="1"/>
      <c r="AI672" s="5"/>
      <c r="AJ672" s="5"/>
      <c r="AK672" s="5"/>
      <c r="AL672" s="5"/>
      <c r="AM672" s="5"/>
      <c r="AN672" s="5"/>
      <c r="AO672" s="5"/>
      <c r="AP672" s="5"/>
      <c r="AQ672" s="5"/>
      <c r="AR672" s="5"/>
      <c r="AY672" s="1" t="s">
        <v>73</v>
      </c>
      <c r="AZ672" s="2">
        <v>39198</v>
      </c>
      <c r="BA672" s="2">
        <v>40540</v>
      </c>
      <c r="BB672" s="2">
        <v>40540</v>
      </c>
      <c r="BD672" s="1" t="s">
        <v>87</v>
      </c>
      <c r="BE672" s="1" t="s">
        <v>1112</v>
      </c>
      <c r="BF672" s="1" t="s">
        <v>89</v>
      </c>
      <c r="BI672" s="1" t="s">
        <v>143</v>
      </c>
      <c r="BJ672" s="1" t="s">
        <v>62</v>
      </c>
      <c r="BK672" s="1" t="s">
        <v>1522</v>
      </c>
      <c r="BL672" s="1">
        <v>150</v>
      </c>
      <c r="BM672" s="1">
        <v>150</v>
      </c>
      <c r="BN672" s="1" t="s">
        <v>97</v>
      </c>
      <c r="BO672" s="1" t="s">
        <v>98</v>
      </c>
      <c r="BP672" s="1" t="s">
        <v>84</v>
      </c>
      <c r="BQ672" s="2">
        <v>39753</v>
      </c>
      <c r="BR672" s="1">
        <v>0</v>
      </c>
      <c r="BS672" s="1">
        <v>0</v>
      </c>
      <c r="BT672" s="1">
        <v>0</v>
      </c>
      <c r="BU672" s="1">
        <v>0</v>
      </c>
    </row>
    <row r="673" spans="4:73" hidden="1" x14ac:dyDescent="0.25">
      <c r="D673" s="4"/>
      <c r="E673" s="5">
        <f t="shared" si="99"/>
        <v>0</v>
      </c>
      <c r="F673" s="5">
        <f t="shared" si="100"/>
        <v>0</v>
      </c>
      <c r="G673" s="5" t="str">
        <f t="shared" si="101"/>
        <v>Withdrawn</v>
      </c>
      <c r="H673" s="6" t="str">
        <f t="shared" si="102"/>
        <v>Not Started</v>
      </c>
      <c r="I673" s="1" t="s">
        <v>1523</v>
      </c>
      <c r="O673" s="1" t="str">
        <f t="shared" si="103"/>
        <v>NRIS</v>
      </c>
      <c r="Q673" s="1">
        <f t="shared" si="104"/>
        <v>50</v>
      </c>
      <c r="S673" s="1" t="str">
        <f t="shared" si="105"/>
        <v>Wind</v>
      </c>
      <c r="T673" s="1" t="str">
        <f t="shared" si="106"/>
        <v>Mower County</v>
      </c>
      <c r="U673" s="1" t="str">
        <f t="shared" si="107"/>
        <v>MN</v>
      </c>
      <c r="AA673" s="1"/>
      <c r="AB673" s="1"/>
      <c r="AI673" s="5"/>
      <c r="AJ673" s="5"/>
      <c r="AK673" s="5"/>
      <c r="AL673" s="5"/>
      <c r="AM673" s="5"/>
      <c r="AN673" s="5"/>
      <c r="AO673" s="5"/>
      <c r="AP673" s="5"/>
      <c r="AQ673" s="5"/>
      <c r="AR673" s="5"/>
      <c r="AY673" s="1" t="s">
        <v>73</v>
      </c>
      <c r="AZ673" s="2">
        <v>39226</v>
      </c>
      <c r="BA673" s="2">
        <v>40540</v>
      </c>
      <c r="BB673" s="2">
        <v>40540</v>
      </c>
      <c r="BD673" s="1" t="s">
        <v>153</v>
      </c>
      <c r="BE673" s="1" t="s">
        <v>179</v>
      </c>
      <c r="BF673" s="1" t="s">
        <v>93</v>
      </c>
      <c r="BI673" s="1" t="s">
        <v>143</v>
      </c>
      <c r="BJ673" s="1" t="s">
        <v>126</v>
      </c>
      <c r="BK673" s="1" t="s">
        <v>1524</v>
      </c>
      <c r="BL673" s="1">
        <v>50</v>
      </c>
      <c r="BM673" s="1">
        <v>50</v>
      </c>
      <c r="BN673" s="1" t="s">
        <v>97</v>
      </c>
      <c r="BO673" s="1" t="s">
        <v>98</v>
      </c>
      <c r="BP673" s="1" t="s">
        <v>84</v>
      </c>
      <c r="BQ673" s="2">
        <v>40147</v>
      </c>
      <c r="BR673" s="1">
        <v>0</v>
      </c>
      <c r="BS673" s="1">
        <v>0</v>
      </c>
      <c r="BT673" s="1">
        <v>0</v>
      </c>
      <c r="BU673" s="1">
        <v>0</v>
      </c>
    </row>
    <row r="674" spans="4:73" hidden="1" x14ac:dyDescent="0.25">
      <c r="D674" s="4"/>
      <c r="E674" s="5">
        <f t="shared" si="99"/>
        <v>0</v>
      </c>
      <c r="F674" s="5">
        <f t="shared" si="100"/>
        <v>0</v>
      </c>
      <c r="G674" s="5" t="str">
        <f t="shared" si="101"/>
        <v>Done</v>
      </c>
      <c r="H674" s="6" t="str">
        <f t="shared" si="102"/>
        <v>Withdrawn</v>
      </c>
      <c r="I674" s="1" t="s">
        <v>1525</v>
      </c>
      <c r="O674" s="1" t="str">
        <f t="shared" si="103"/>
        <v>NRIS</v>
      </c>
      <c r="Q674" s="1">
        <f t="shared" si="104"/>
        <v>150</v>
      </c>
      <c r="S674" s="1" t="str">
        <f t="shared" si="105"/>
        <v>Wind</v>
      </c>
      <c r="T674" s="1" t="str">
        <f t="shared" si="106"/>
        <v>Brown County</v>
      </c>
      <c r="U674" s="1" t="str">
        <f t="shared" si="107"/>
        <v>WI</v>
      </c>
      <c r="AA674" s="1"/>
      <c r="AB674" s="1"/>
      <c r="AI674" s="5"/>
      <c r="AJ674" s="5"/>
      <c r="AK674" s="5"/>
      <c r="AL674" s="5"/>
      <c r="AM674" s="5"/>
      <c r="AN674" s="5"/>
      <c r="AO674" s="5"/>
      <c r="AP674" s="5"/>
      <c r="AQ674" s="5"/>
      <c r="AR674" s="5"/>
      <c r="AY674" s="1" t="s">
        <v>58</v>
      </c>
      <c r="AZ674" s="2">
        <v>39168</v>
      </c>
      <c r="BB674" s="2">
        <v>39940</v>
      </c>
      <c r="BD674" s="1" t="s">
        <v>301</v>
      </c>
      <c r="BE674" s="1" t="s">
        <v>302</v>
      </c>
      <c r="BF674" s="1" t="s">
        <v>76</v>
      </c>
      <c r="BI674" s="1" t="s">
        <v>77</v>
      </c>
      <c r="BJ674" s="1" t="s">
        <v>126</v>
      </c>
      <c r="BK674" s="1" t="s">
        <v>1526</v>
      </c>
      <c r="BL674" s="1">
        <v>150</v>
      </c>
      <c r="BM674" s="1">
        <v>150</v>
      </c>
      <c r="BN674" s="1" t="s">
        <v>97</v>
      </c>
      <c r="BO674" s="1" t="s">
        <v>98</v>
      </c>
      <c r="BP674" s="1" t="s">
        <v>73</v>
      </c>
      <c r="BQ674" s="2">
        <v>40391</v>
      </c>
      <c r="BR674" s="1">
        <v>0</v>
      </c>
      <c r="BS674" s="1">
        <v>0</v>
      </c>
      <c r="BT674" s="1">
        <v>0</v>
      </c>
      <c r="BU674" s="1">
        <v>0</v>
      </c>
    </row>
    <row r="675" spans="4:73" hidden="1" x14ac:dyDescent="0.25">
      <c r="D675" s="4"/>
      <c r="E675" s="5">
        <f t="shared" si="99"/>
        <v>0</v>
      </c>
      <c r="F675" s="5">
        <f t="shared" si="100"/>
        <v>0</v>
      </c>
      <c r="G675" s="5" t="str">
        <f t="shared" si="101"/>
        <v>Withdrawn</v>
      </c>
      <c r="H675" s="6" t="str">
        <f t="shared" si="102"/>
        <v>Not Started</v>
      </c>
      <c r="I675" s="1" t="s">
        <v>1527</v>
      </c>
      <c r="O675" s="1" t="str">
        <f t="shared" si="103"/>
        <v>NRIS</v>
      </c>
      <c r="Q675" s="1">
        <f t="shared" si="104"/>
        <v>50</v>
      </c>
      <c r="S675" s="1" t="str">
        <f t="shared" si="105"/>
        <v>Wind</v>
      </c>
      <c r="T675" s="1" t="str">
        <f t="shared" si="106"/>
        <v>Benton County</v>
      </c>
      <c r="U675" s="1" t="str">
        <f t="shared" si="107"/>
        <v>IN</v>
      </c>
      <c r="AA675" s="1"/>
      <c r="AB675" s="1"/>
      <c r="AI675" s="5"/>
      <c r="AJ675" s="5"/>
      <c r="AK675" s="5"/>
      <c r="AL675" s="5"/>
      <c r="AM675" s="5"/>
      <c r="AN675" s="5"/>
      <c r="AO675" s="5"/>
      <c r="AP675" s="5"/>
      <c r="AQ675" s="5"/>
      <c r="AR675" s="5"/>
      <c r="AY675" s="1" t="s">
        <v>73</v>
      </c>
      <c r="AZ675" s="2">
        <v>39371</v>
      </c>
      <c r="BA675" s="2">
        <v>40540</v>
      </c>
      <c r="BB675" s="2">
        <v>40540</v>
      </c>
      <c r="BD675" s="1" t="s">
        <v>804</v>
      </c>
      <c r="BE675" s="1" t="s">
        <v>872</v>
      </c>
      <c r="BF675" s="1" t="s">
        <v>103</v>
      </c>
      <c r="BI675" s="1" t="s">
        <v>143</v>
      </c>
      <c r="BJ675" s="1" t="s">
        <v>126</v>
      </c>
      <c r="BK675" s="1" t="s">
        <v>755</v>
      </c>
      <c r="BL675" s="1">
        <v>50</v>
      </c>
      <c r="BM675" s="1">
        <v>50</v>
      </c>
      <c r="BN675" s="1" t="s">
        <v>97</v>
      </c>
      <c r="BO675" s="1" t="s">
        <v>98</v>
      </c>
      <c r="BP675" s="1" t="s">
        <v>84</v>
      </c>
      <c r="BQ675" s="2">
        <v>40513</v>
      </c>
      <c r="BR675" s="1">
        <v>0</v>
      </c>
      <c r="BS675" s="1">
        <v>0</v>
      </c>
      <c r="BT675" s="1">
        <v>0</v>
      </c>
      <c r="BU675" s="1">
        <v>0</v>
      </c>
    </row>
    <row r="676" spans="4:73" hidden="1" x14ac:dyDescent="0.25">
      <c r="D676" s="4"/>
      <c r="E676" s="5">
        <f t="shared" si="99"/>
        <v>0</v>
      </c>
      <c r="F676" s="5">
        <f t="shared" si="100"/>
        <v>0</v>
      </c>
      <c r="G676" s="5" t="str">
        <f t="shared" si="101"/>
        <v>Withdrawn</v>
      </c>
      <c r="H676" s="6" t="str">
        <f t="shared" si="102"/>
        <v>Not Started</v>
      </c>
      <c r="I676" s="1" t="s">
        <v>1528</v>
      </c>
      <c r="O676" s="1" t="str">
        <f t="shared" si="103"/>
        <v>ERIS</v>
      </c>
      <c r="Q676" s="1">
        <f t="shared" si="104"/>
        <v>80</v>
      </c>
      <c r="S676" s="1" t="str">
        <f t="shared" si="105"/>
        <v>Wind</v>
      </c>
      <c r="T676" s="1" t="str">
        <f t="shared" si="106"/>
        <v>Rock County</v>
      </c>
      <c r="U676" s="1" t="str">
        <f t="shared" si="107"/>
        <v>MN</v>
      </c>
      <c r="AA676" s="1"/>
      <c r="AB676" s="1"/>
      <c r="AI676" s="5"/>
      <c r="AJ676" s="5"/>
      <c r="AK676" s="5"/>
      <c r="AL676" s="5"/>
      <c r="AM676" s="5"/>
      <c r="AN676" s="5"/>
      <c r="AO676" s="5"/>
      <c r="AP676" s="5"/>
      <c r="AQ676" s="5"/>
      <c r="AR676" s="5"/>
      <c r="AY676" s="1" t="s">
        <v>73</v>
      </c>
      <c r="AZ676" s="2">
        <v>39373</v>
      </c>
      <c r="BA676" s="2">
        <v>40540</v>
      </c>
      <c r="BB676" s="2">
        <v>40540</v>
      </c>
      <c r="BD676" s="1" t="s">
        <v>91</v>
      </c>
      <c r="BE676" s="1" t="s">
        <v>158</v>
      </c>
      <c r="BF676" s="1" t="s">
        <v>93</v>
      </c>
      <c r="BI676" s="1" t="s">
        <v>143</v>
      </c>
      <c r="BJ676" s="1" t="s">
        <v>62</v>
      </c>
      <c r="BK676" s="1" t="s">
        <v>1529</v>
      </c>
      <c r="BL676" s="1">
        <v>80</v>
      </c>
      <c r="BM676" s="1">
        <v>80</v>
      </c>
      <c r="BN676" s="1" t="s">
        <v>97</v>
      </c>
      <c r="BO676" s="1" t="s">
        <v>98</v>
      </c>
      <c r="BP676" s="1" t="s">
        <v>84</v>
      </c>
      <c r="BQ676" s="2">
        <v>40344</v>
      </c>
      <c r="BR676" s="1">
        <v>0</v>
      </c>
      <c r="BS676" s="1">
        <v>0</v>
      </c>
      <c r="BT676" s="1">
        <v>0</v>
      </c>
      <c r="BU676" s="1">
        <v>0</v>
      </c>
    </row>
    <row r="677" spans="4:73" hidden="1" x14ac:dyDescent="0.25">
      <c r="D677" s="4"/>
      <c r="E677" s="5">
        <f t="shared" si="99"/>
        <v>0</v>
      </c>
      <c r="F677" s="5">
        <f t="shared" si="100"/>
        <v>0</v>
      </c>
      <c r="G677" s="5" t="str">
        <f t="shared" si="101"/>
        <v>Withdrawn</v>
      </c>
      <c r="H677" s="6" t="str">
        <f t="shared" si="102"/>
        <v>Not Started</v>
      </c>
      <c r="I677" s="1" t="s">
        <v>1530</v>
      </c>
      <c r="O677" s="1" t="str">
        <f t="shared" si="103"/>
        <v>NRIS</v>
      </c>
      <c r="Q677" s="1">
        <f t="shared" si="104"/>
        <v>100</v>
      </c>
      <c r="S677" s="1" t="str">
        <f t="shared" si="105"/>
        <v>Wind</v>
      </c>
      <c r="T677" s="1" t="str">
        <f t="shared" si="106"/>
        <v>Tipton County</v>
      </c>
      <c r="U677" s="1" t="str">
        <f t="shared" si="107"/>
        <v>IN</v>
      </c>
      <c r="AA677" s="1"/>
      <c r="AB677" s="1"/>
      <c r="AI677" s="5"/>
      <c r="AJ677" s="5"/>
      <c r="AK677" s="5"/>
      <c r="AL677" s="5"/>
      <c r="AM677" s="5"/>
      <c r="AN677" s="5"/>
      <c r="AO677" s="5"/>
      <c r="AP677" s="5"/>
      <c r="AQ677" s="5"/>
      <c r="AR677" s="5"/>
      <c r="AY677" s="1" t="s">
        <v>73</v>
      </c>
      <c r="AZ677" s="2">
        <v>39462</v>
      </c>
      <c r="BA677" s="2">
        <v>40540</v>
      </c>
      <c r="BB677" s="2">
        <v>40540</v>
      </c>
      <c r="BD677" s="1" t="s">
        <v>101</v>
      </c>
      <c r="BE677" s="1" t="s">
        <v>1221</v>
      </c>
      <c r="BF677" s="1" t="s">
        <v>103</v>
      </c>
      <c r="BI677" s="1" t="s">
        <v>143</v>
      </c>
      <c r="BJ677" s="1" t="s">
        <v>126</v>
      </c>
      <c r="BK677" s="1" t="s">
        <v>1531</v>
      </c>
      <c r="BL677" s="1">
        <v>100</v>
      </c>
      <c r="BM677" s="1">
        <v>100</v>
      </c>
      <c r="BN677" s="1" t="s">
        <v>97</v>
      </c>
      <c r="BO677" s="1" t="s">
        <v>98</v>
      </c>
      <c r="BP677" s="1" t="s">
        <v>84</v>
      </c>
      <c r="BQ677" s="2">
        <v>40575</v>
      </c>
      <c r="BR677" s="1">
        <v>0</v>
      </c>
      <c r="BS677" s="1">
        <v>0</v>
      </c>
      <c r="BT677" s="1">
        <v>0</v>
      </c>
      <c r="BU677" s="1">
        <v>0</v>
      </c>
    </row>
    <row r="678" spans="4:73" hidden="1" x14ac:dyDescent="0.25">
      <c r="D678" s="4"/>
      <c r="E678" s="5">
        <f t="shared" si="99"/>
        <v>0</v>
      </c>
      <c r="F678" s="5">
        <f t="shared" si="100"/>
        <v>0</v>
      </c>
      <c r="G678" s="5" t="str">
        <f t="shared" si="101"/>
        <v>Withdrawn</v>
      </c>
      <c r="H678" s="6" t="str">
        <f t="shared" si="102"/>
        <v>Not Started</v>
      </c>
      <c r="I678" s="1" t="s">
        <v>1532</v>
      </c>
      <c r="O678" s="1" t="str">
        <f t="shared" si="103"/>
        <v>NRIS</v>
      </c>
      <c r="Q678" s="1">
        <f t="shared" si="104"/>
        <v>200</v>
      </c>
      <c r="S678" s="1" t="str">
        <f t="shared" si="105"/>
        <v>Wind</v>
      </c>
      <c r="T678" s="1" t="str">
        <f t="shared" si="106"/>
        <v>Fayette County</v>
      </c>
      <c r="U678" s="1" t="str">
        <f t="shared" si="107"/>
        <v>IA</v>
      </c>
      <c r="AA678" s="1"/>
      <c r="AB678" s="1"/>
      <c r="AI678" s="5"/>
      <c r="AJ678" s="5"/>
      <c r="AK678" s="5"/>
      <c r="AL678" s="5"/>
      <c r="AM678" s="5"/>
      <c r="AN678" s="5"/>
      <c r="AO678" s="5"/>
      <c r="AP678" s="5"/>
      <c r="AQ678" s="5"/>
      <c r="AR678" s="5"/>
      <c r="AY678" s="1" t="s">
        <v>73</v>
      </c>
      <c r="AZ678" s="2">
        <v>39525</v>
      </c>
      <c r="BA678" s="2">
        <v>40540</v>
      </c>
      <c r="BB678" s="2">
        <v>40540</v>
      </c>
      <c r="BD678" s="1" t="s">
        <v>87</v>
      </c>
      <c r="BE678" s="1" t="s">
        <v>1533</v>
      </c>
      <c r="BF678" s="1" t="s">
        <v>89</v>
      </c>
      <c r="BI678" s="1" t="s">
        <v>143</v>
      </c>
      <c r="BJ678" s="1" t="s">
        <v>126</v>
      </c>
      <c r="BK678" s="1" t="s">
        <v>1534</v>
      </c>
      <c r="BL678" s="1">
        <v>200</v>
      </c>
      <c r="BM678" s="1">
        <v>200</v>
      </c>
      <c r="BN678" s="1" t="s">
        <v>97</v>
      </c>
      <c r="BO678" s="1" t="s">
        <v>98</v>
      </c>
      <c r="BP678" s="1" t="s">
        <v>84</v>
      </c>
      <c r="BQ678" s="2">
        <v>39753</v>
      </c>
      <c r="BR678" s="1">
        <v>0</v>
      </c>
      <c r="BS678" s="1">
        <v>0</v>
      </c>
      <c r="BT678" s="1">
        <v>0</v>
      </c>
      <c r="BU678" s="1">
        <v>0</v>
      </c>
    </row>
    <row r="679" spans="4:73" hidden="1" x14ac:dyDescent="0.25">
      <c r="D679" s="4"/>
      <c r="E679" s="5">
        <f t="shared" si="99"/>
        <v>0</v>
      </c>
      <c r="F679" s="5">
        <f t="shared" si="100"/>
        <v>0</v>
      </c>
      <c r="G679" s="5" t="str">
        <f t="shared" si="101"/>
        <v>Withdrawn</v>
      </c>
      <c r="H679" s="6" t="str">
        <f t="shared" si="102"/>
        <v>Not Started</v>
      </c>
      <c r="I679" s="1" t="s">
        <v>1535</v>
      </c>
      <c r="O679" s="1" t="str">
        <f t="shared" si="103"/>
        <v>NRIS</v>
      </c>
      <c r="Q679" s="1">
        <f t="shared" si="104"/>
        <v>48</v>
      </c>
      <c r="S679" s="1" t="str">
        <f t="shared" si="105"/>
        <v>Wind</v>
      </c>
      <c r="T679" s="1" t="str">
        <f t="shared" si="106"/>
        <v>Olmsted County</v>
      </c>
      <c r="U679" s="1" t="str">
        <f t="shared" si="107"/>
        <v>MN</v>
      </c>
      <c r="AA679" s="1"/>
      <c r="AB679" s="1"/>
      <c r="AI679" s="5"/>
      <c r="AJ679" s="5"/>
      <c r="AK679" s="5"/>
      <c r="AL679" s="5"/>
      <c r="AM679" s="5"/>
      <c r="AN679" s="5"/>
      <c r="AO679" s="5"/>
      <c r="AP679" s="5"/>
      <c r="AQ679" s="5"/>
      <c r="AR679" s="5"/>
      <c r="AY679" s="1" t="s">
        <v>73</v>
      </c>
      <c r="AZ679" s="2">
        <v>40078</v>
      </c>
      <c r="BA679" s="2">
        <v>40546</v>
      </c>
      <c r="BB679" s="2">
        <v>40546</v>
      </c>
      <c r="BD679" s="1" t="s">
        <v>236</v>
      </c>
      <c r="BE679" s="1" t="s">
        <v>1194</v>
      </c>
      <c r="BF679" s="1" t="s">
        <v>93</v>
      </c>
      <c r="BI679" s="1" t="s">
        <v>536</v>
      </c>
      <c r="BJ679" s="1" t="s">
        <v>126</v>
      </c>
      <c r="BK679" s="1" t="s">
        <v>1536</v>
      </c>
      <c r="BL679" s="1">
        <v>48</v>
      </c>
      <c r="BM679" s="1">
        <v>48</v>
      </c>
      <c r="BN679" s="1" t="s">
        <v>97</v>
      </c>
      <c r="BO679" s="1" t="s">
        <v>98</v>
      </c>
      <c r="BP679" s="1" t="s">
        <v>84</v>
      </c>
      <c r="BR679" s="1">
        <v>0</v>
      </c>
      <c r="BS679" s="1">
        <v>0</v>
      </c>
      <c r="BT679" s="1">
        <v>0</v>
      </c>
      <c r="BU679" s="1">
        <v>0</v>
      </c>
    </row>
    <row r="680" spans="4:73" hidden="1" x14ac:dyDescent="0.25">
      <c r="D680" s="4"/>
      <c r="E680" s="5">
        <f t="shared" si="99"/>
        <v>0</v>
      </c>
      <c r="F680" s="5">
        <f t="shared" si="100"/>
        <v>0</v>
      </c>
      <c r="G680" s="5" t="str">
        <f t="shared" si="101"/>
        <v>Withdrawn</v>
      </c>
      <c r="H680" s="6" t="str">
        <f t="shared" si="102"/>
        <v>Not Started</v>
      </c>
      <c r="I680" s="1" t="s">
        <v>1537</v>
      </c>
      <c r="O680" s="1" t="str">
        <f t="shared" si="103"/>
        <v>NRIS</v>
      </c>
      <c r="Q680" s="1">
        <f t="shared" si="104"/>
        <v>200</v>
      </c>
      <c r="S680" s="1" t="str">
        <f t="shared" si="105"/>
        <v>Wind</v>
      </c>
      <c r="T680" s="1" t="str">
        <f t="shared" si="106"/>
        <v>Mower County</v>
      </c>
      <c r="U680" s="1" t="str">
        <f t="shared" si="107"/>
        <v>MN</v>
      </c>
      <c r="AA680" s="1"/>
      <c r="AB680" s="1"/>
      <c r="AI680" s="5"/>
      <c r="AJ680" s="5"/>
      <c r="AK680" s="5"/>
      <c r="AL680" s="5"/>
      <c r="AM680" s="5"/>
      <c r="AN680" s="5"/>
      <c r="AO680" s="5"/>
      <c r="AP680" s="5"/>
      <c r="AQ680" s="5"/>
      <c r="AR680" s="5"/>
      <c r="AY680" s="1" t="s">
        <v>73</v>
      </c>
      <c r="AZ680" s="2">
        <v>39279</v>
      </c>
      <c r="BA680" s="2">
        <v>40548</v>
      </c>
      <c r="BB680" s="2">
        <v>40548</v>
      </c>
      <c r="BD680" s="1" t="s">
        <v>91</v>
      </c>
      <c r="BE680" s="1" t="s">
        <v>179</v>
      </c>
      <c r="BF680" s="1" t="s">
        <v>93</v>
      </c>
      <c r="BI680" s="1" t="s">
        <v>143</v>
      </c>
      <c r="BJ680" s="1" t="s">
        <v>126</v>
      </c>
      <c r="BK680" s="1" t="s">
        <v>1538</v>
      </c>
      <c r="BL680" s="1">
        <v>200</v>
      </c>
      <c r="BM680" s="1">
        <v>200</v>
      </c>
      <c r="BN680" s="1" t="s">
        <v>97</v>
      </c>
      <c r="BO680" s="1" t="s">
        <v>98</v>
      </c>
      <c r="BP680" s="1" t="s">
        <v>84</v>
      </c>
      <c r="BQ680" s="2">
        <v>40359</v>
      </c>
      <c r="BR680" s="1">
        <v>0</v>
      </c>
      <c r="BS680" s="1">
        <v>0</v>
      </c>
      <c r="BT680" s="1">
        <v>0</v>
      </c>
      <c r="BU680" s="1">
        <v>0</v>
      </c>
    </row>
    <row r="681" spans="4:73" hidden="1" x14ac:dyDescent="0.25">
      <c r="D681" s="4"/>
      <c r="E681" s="5">
        <f t="shared" si="99"/>
        <v>0</v>
      </c>
      <c r="F681" s="5">
        <f t="shared" si="100"/>
        <v>0</v>
      </c>
      <c r="G681" s="5" t="str">
        <f t="shared" si="101"/>
        <v>Done</v>
      </c>
      <c r="H681" s="6" t="str">
        <f t="shared" si="102"/>
        <v>In Service</v>
      </c>
      <c r="I681" s="1" t="s">
        <v>1539</v>
      </c>
      <c r="O681" s="1" t="str">
        <f t="shared" si="103"/>
        <v>NRIS</v>
      </c>
      <c r="Q681" s="1">
        <f t="shared" si="104"/>
        <v>578</v>
      </c>
      <c r="S681" s="1" t="str">
        <f t="shared" si="105"/>
        <v>Gas</v>
      </c>
      <c r="T681" s="1" t="str">
        <f t="shared" si="106"/>
        <v>Vigo County</v>
      </c>
      <c r="U681" s="1" t="str">
        <f t="shared" si="107"/>
        <v>IN</v>
      </c>
      <c r="AA681" s="1"/>
      <c r="AB681" s="1"/>
      <c r="AI681" s="5"/>
      <c r="AJ681" s="5"/>
      <c r="AK681" s="5"/>
      <c r="AL681" s="5"/>
      <c r="AM681" s="5"/>
      <c r="AN681" s="5"/>
      <c r="AO681" s="5"/>
      <c r="AP681" s="5"/>
      <c r="AQ681" s="5"/>
      <c r="AR681" s="5"/>
      <c r="AY681" s="1" t="s">
        <v>58</v>
      </c>
      <c r="AZ681" s="2">
        <v>39181</v>
      </c>
      <c r="BB681" s="2">
        <v>39380</v>
      </c>
      <c r="BD681" s="1" t="s">
        <v>101</v>
      </c>
      <c r="BE681" s="1" t="s">
        <v>102</v>
      </c>
      <c r="BF681" s="1" t="s">
        <v>103</v>
      </c>
      <c r="BI681" s="1" t="s">
        <v>143</v>
      </c>
      <c r="BJ681" s="1" t="s">
        <v>126</v>
      </c>
      <c r="BK681" s="1" t="s">
        <v>1540</v>
      </c>
      <c r="BL681" s="1">
        <v>578</v>
      </c>
      <c r="BM681" s="1">
        <v>578</v>
      </c>
      <c r="BN681" s="1" t="s">
        <v>64</v>
      </c>
      <c r="BO681" s="1" t="s">
        <v>94</v>
      </c>
      <c r="BP681" s="1" t="s">
        <v>65</v>
      </c>
      <c r="BQ681" s="2">
        <v>39814</v>
      </c>
      <c r="BR681" s="1">
        <v>0</v>
      </c>
      <c r="BS681" s="1">
        <v>0</v>
      </c>
      <c r="BT681" s="1">
        <v>0</v>
      </c>
      <c r="BU681" s="1">
        <v>0</v>
      </c>
    </row>
    <row r="682" spans="4:73" hidden="1" x14ac:dyDescent="0.25">
      <c r="D682" s="4"/>
      <c r="E682" s="5">
        <f t="shared" si="99"/>
        <v>0</v>
      </c>
      <c r="F682" s="5">
        <f t="shared" si="100"/>
        <v>0</v>
      </c>
      <c r="G682" s="5" t="str">
        <f t="shared" si="101"/>
        <v>Withdrawn</v>
      </c>
      <c r="H682" s="6" t="str">
        <f t="shared" si="102"/>
        <v>Not Started</v>
      </c>
      <c r="I682" s="1" t="s">
        <v>1541</v>
      </c>
      <c r="O682" s="1" t="str">
        <f t="shared" si="103"/>
        <v>NRIS</v>
      </c>
      <c r="Q682" s="1">
        <f t="shared" si="104"/>
        <v>76</v>
      </c>
      <c r="S682" s="1" t="str">
        <f t="shared" si="105"/>
        <v>Wind</v>
      </c>
      <c r="T682" s="1" t="str">
        <f t="shared" si="106"/>
        <v>Blue Earth County</v>
      </c>
      <c r="U682" s="1" t="str">
        <f t="shared" si="107"/>
        <v>MN</v>
      </c>
      <c r="AA682" s="1"/>
      <c r="AB682" s="1"/>
      <c r="AI682" s="5"/>
      <c r="AJ682" s="5"/>
      <c r="AK682" s="5"/>
      <c r="AL682" s="5"/>
      <c r="AM682" s="5"/>
      <c r="AN682" s="5"/>
      <c r="AO682" s="5"/>
      <c r="AP682" s="5"/>
      <c r="AQ682" s="5"/>
      <c r="AR682" s="5"/>
      <c r="AY682" s="1" t="s">
        <v>73</v>
      </c>
      <c r="AZ682" s="2">
        <v>39279</v>
      </c>
      <c r="BA682" s="2">
        <v>40548</v>
      </c>
      <c r="BB682" s="2">
        <v>40548</v>
      </c>
      <c r="BD682" s="1" t="s">
        <v>91</v>
      </c>
      <c r="BE682" s="1" t="s">
        <v>524</v>
      </c>
      <c r="BF682" s="1" t="s">
        <v>93</v>
      </c>
      <c r="BI682" s="1" t="s">
        <v>143</v>
      </c>
      <c r="BJ682" s="1" t="s">
        <v>126</v>
      </c>
      <c r="BK682" s="1" t="s">
        <v>1542</v>
      </c>
      <c r="BL682" s="1">
        <v>76</v>
      </c>
      <c r="BM682" s="1">
        <v>76</v>
      </c>
      <c r="BN682" s="1" t="s">
        <v>97</v>
      </c>
      <c r="BO682" s="1" t="s">
        <v>98</v>
      </c>
      <c r="BP682" s="1" t="s">
        <v>84</v>
      </c>
      <c r="BQ682" s="2">
        <v>40405</v>
      </c>
      <c r="BR682" s="1">
        <v>0</v>
      </c>
      <c r="BS682" s="1">
        <v>0</v>
      </c>
      <c r="BT682" s="1">
        <v>0</v>
      </c>
      <c r="BU682" s="1">
        <v>0</v>
      </c>
    </row>
    <row r="683" spans="4:73" hidden="1" x14ac:dyDescent="0.25">
      <c r="D683" s="4"/>
      <c r="E683" s="5">
        <f t="shared" si="99"/>
        <v>0</v>
      </c>
      <c r="F683" s="5">
        <f t="shared" si="100"/>
        <v>0</v>
      </c>
      <c r="G683" s="5" t="str">
        <f t="shared" si="101"/>
        <v>Withdrawn</v>
      </c>
      <c r="H683" s="6" t="str">
        <f t="shared" si="102"/>
        <v>Not Started</v>
      </c>
      <c r="I683" s="1" t="s">
        <v>1543</v>
      </c>
      <c r="O683" s="1" t="str">
        <f t="shared" si="103"/>
        <v>NRIS</v>
      </c>
      <c r="Q683" s="1">
        <f t="shared" si="104"/>
        <v>150</v>
      </c>
      <c r="S683" s="1" t="str">
        <f t="shared" si="105"/>
        <v>Wind</v>
      </c>
      <c r="T683" s="1" t="str">
        <f t="shared" si="106"/>
        <v>Watonwan County</v>
      </c>
      <c r="U683" s="1" t="str">
        <f t="shared" si="107"/>
        <v>MN</v>
      </c>
      <c r="AA683" s="1"/>
      <c r="AB683" s="1"/>
      <c r="AI683" s="5"/>
      <c r="AJ683" s="5"/>
      <c r="AK683" s="5"/>
      <c r="AL683" s="5"/>
      <c r="AM683" s="5"/>
      <c r="AN683" s="5"/>
      <c r="AO683" s="5"/>
      <c r="AP683" s="5"/>
      <c r="AQ683" s="5"/>
      <c r="AR683" s="5"/>
      <c r="AY683" s="1" t="s">
        <v>73</v>
      </c>
      <c r="AZ683" s="2">
        <v>39568</v>
      </c>
      <c r="BA683" s="2">
        <v>40548</v>
      </c>
      <c r="BB683" s="2">
        <v>40548</v>
      </c>
      <c r="BD683" s="1" t="s">
        <v>91</v>
      </c>
      <c r="BE683" s="1" t="s">
        <v>452</v>
      </c>
      <c r="BF683" s="1" t="s">
        <v>93</v>
      </c>
      <c r="BI683" s="1" t="s">
        <v>143</v>
      </c>
      <c r="BJ683" s="1" t="s">
        <v>126</v>
      </c>
      <c r="BK683" s="1" t="s">
        <v>1544</v>
      </c>
      <c r="BL683" s="1">
        <v>150</v>
      </c>
      <c r="BM683" s="1">
        <v>150</v>
      </c>
      <c r="BN683" s="1" t="s">
        <v>97</v>
      </c>
      <c r="BO683" s="1" t="s">
        <v>98</v>
      </c>
      <c r="BP683" s="1" t="s">
        <v>84</v>
      </c>
      <c r="BQ683" s="2">
        <v>40543</v>
      </c>
      <c r="BR683" s="1">
        <v>0</v>
      </c>
      <c r="BS683" s="1">
        <v>0</v>
      </c>
      <c r="BT683" s="1">
        <v>0</v>
      </c>
      <c r="BU683" s="1">
        <v>0</v>
      </c>
    </row>
    <row r="684" spans="4:73" hidden="1" x14ac:dyDescent="0.25">
      <c r="D684" s="4"/>
      <c r="E684" s="5">
        <f t="shared" si="99"/>
        <v>0</v>
      </c>
      <c r="F684" s="5">
        <f t="shared" si="100"/>
        <v>0</v>
      </c>
      <c r="G684" s="5" t="str">
        <f t="shared" si="101"/>
        <v>Withdrawn</v>
      </c>
      <c r="H684" s="6" t="str">
        <f t="shared" si="102"/>
        <v>Not Started</v>
      </c>
      <c r="I684" s="1" t="s">
        <v>1545</v>
      </c>
      <c r="O684" s="1" t="str">
        <f t="shared" si="103"/>
        <v>NRIS</v>
      </c>
      <c r="Q684" s="1">
        <f t="shared" si="104"/>
        <v>75</v>
      </c>
      <c r="S684" s="1" t="str">
        <f t="shared" si="105"/>
        <v>Wind</v>
      </c>
      <c r="T684" s="1" t="str">
        <f t="shared" si="106"/>
        <v>Watonwan County</v>
      </c>
      <c r="U684" s="1" t="str">
        <f t="shared" si="107"/>
        <v>MN</v>
      </c>
      <c r="AA684" s="1"/>
      <c r="AB684" s="1"/>
      <c r="AI684" s="5"/>
      <c r="AJ684" s="5"/>
      <c r="AK684" s="5"/>
      <c r="AL684" s="5"/>
      <c r="AM684" s="5"/>
      <c r="AN684" s="5"/>
      <c r="AO684" s="5"/>
      <c r="AP684" s="5"/>
      <c r="AQ684" s="5"/>
      <c r="AR684" s="5"/>
      <c r="AY684" s="1" t="s">
        <v>73</v>
      </c>
      <c r="AZ684" s="2">
        <v>39611</v>
      </c>
      <c r="BA684" s="2">
        <v>40548</v>
      </c>
      <c r="BB684" s="2">
        <v>40548</v>
      </c>
      <c r="BD684" s="1" t="s">
        <v>87</v>
      </c>
      <c r="BE684" s="1" t="s">
        <v>452</v>
      </c>
      <c r="BF684" s="1" t="s">
        <v>93</v>
      </c>
      <c r="BI684" s="1" t="s">
        <v>143</v>
      </c>
      <c r="BJ684" s="1" t="s">
        <v>126</v>
      </c>
      <c r="BK684" s="1" t="s">
        <v>1546</v>
      </c>
      <c r="BL684" s="1">
        <v>75</v>
      </c>
      <c r="BM684" s="1">
        <v>75</v>
      </c>
      <c r="BN684" s="1" t="s">
        <v>97</v>
      </c>
      <c r="BO684" s="1" t="s">
        <v>98</v>
      </c>
      <c r="BP684" s="1" t="s">
        <v>84</v>
      </c>
      <c r="BQ684" s="2">
        <v>40908</v>
      </c>
      <c r="BR684" s="1">
        <v>0</v>
      </c>
      <c r="BS684" s="1">
        <v>0</v>
      </c>
      <c r="BT684" s="1">
        <v>0</v>
      </c>
      <c r="BU684" s="1">
        <v>0</v>
      </c>
    </row>
    <row r="685" spans="4:73" hidden="1" x14ac:dyDescent="0.25">
      <c r="D685" s="4"/>
      <c r="E685" s="5">
        <f t="shared" si="99"/>
        <v>0</v>
      </c>
      <c r="F685" s="5">
        <f t="shared" si="100"/>
        <v>0</v>
      </c>
      <c r="G685" s="5" t="str">
        <f t="shared" si="101"/>
        <v>Withdrawn</v>
      </c>
      <c r="H685" s="6" t="str">
        <f t="shared" si="102"/>
        <v>Not Started</v>
      </c>
      <c r="I685" s="1" t="s">
        <v>1547</v>
      </c>
      <c r="O685" s="1" t="str">
        <f t="shared" si="103"/>
        <v>NRIS</v>
      </c>
      <c r="Q685" s="1">
        <f t="shared" si="104"/>
        <v>100</v>
      </c>
      <c r="S685" s="1" t="str">
        <f t="shared" si="105"/>
        <v>Wind</v>
      </c>
      <c r="T685" s="1" t="str">
        <f t="shared" si="106"/>
        <v>Jackson County</v>
      </c>
      <c r="U685" s="1" t="str">
        <f t="shared" si="107"/>
        <v>MN</v>
      </c>
      <c r="AA685" s="1"/>
      <c r="AB685" s="1"/>
      <c r="AI685" s="5"/>
      <c r="AJ685" s="5"/>
      <c r="AK685" s="5"/>
      <c r="AL685" s="5"/>
      <c r="AM685" s="5"/>
      <c r="AN685" s="5"/>
      <c r="AO685" s="5"/>
      <c r="AP685" s="5"/>
      <c r="AQ685" s="5"/>
      <c r="AR685" s="5"/>
      <c r="AY685" s="1" t="s">
        <v>73</v>
      </c>
      <c r="AZ685" s="2">
        <v>39611</v>
      </c>
      <c r="BA685" s="2">
        <v>40548</v>
      </c>
      <c r="BB685" s="2">
        <v>40548</v>
      </c>
      <c r="BD685" s="1" t="s">
        <v>87</v>
      </c>
      <c r="BE685" s="1" t="s">
        <v>259</v>
      </c>
      <c r="BF685" s="1" t="s">
        <v>93</v>
      </c>
      <c r="BI685" s="1" t="s">
        <v>143</v>
      </c>
      <c r="BJ685" s="1" t="s">
        <v>126</v>
      </c>
      <c r="BK685" s="1" t="s">
        <v>1548</v>
      </c>
      <c r="BL685" s="1">
        <v>100</v>
      </c>
      <c r="BM685" s="1">
        <v>100</v>
      </c>
      <c r="BN685" s="1" t="s">
        <v>97</v>
      </c>
      <c r="BO685" s="1" t="s">
        <v>98</v>
      </c>
      <c r="BP685" s="1" t="s">
        <v>84</v>
      </c>
      <c r="BQ685" s="2">
        <v>40908</v>
      </c>
      <c r="BR685" s="1">
        <v>0</v>
      </c>
      <c r="BS685" s="1">
        <v>0</v>
      </c>
      <c r="BT685" s="1">
        <v>0</v>
      </c>
      <c r="BU685" s="1">
        <v>0</v>
      </c>
    </row>
    <row r="686" spans="4:73" hidden="1" x14ac:dyDescent="0.25">
      <c r="D686" s="4"/>
      <c r="E686" s="5" t="str">
        <f t="shared" si="99"/>
        <v>DPP-2010-AUG</v>
      </c>
      <c r="F686" s="5" t="str">
        <f t="shared" si="100"/>
        <v>ND</v>
      </c>
      <c r="G686" s="5" t="str">
        <f t="shared" si="101"/>
        <v>Done</v>
      </c>
      <c r="H686" s="6" t="str">
        <f t="shared" si="102"/>
        <v>In Service</v>
      </c>
      <c r="I686" s="1" t="s">
        <v>1549</v>
      </c>
      <c r="O686" s="1" t="str">
        <f t="shared" si="103"/>
        <v>NRIS</v>
      </c>
      <c r="Q686" s="1">
        <f t="shared" si="104"/>
        <v>49</v>
      </c>
      <c r="S686" s="1" t="str">
        <f t="shared" si="105"/>
        <v>Coal</v>
      </c>
      <c r="T686" s="1" t="str">
        <f t="shared" si="106"/>
        <v>Stutsman County</v>
      </c>
      <c r="U686" s="1" t="str">
        <f t="shared" si="107"/>
        <v>ND</v>
      </c>
      <c r="AA686" s="1"/>
      <c r="AB686" s="1"/>
      <c r="AI686" s="5"/>
      <c r="AJ686" s="5"/>
      <c r="AK686" s="5"/>
      <c r="AL686" s="5"/>
      <c r="AM686" s="5"/>
      <c r="AN686" s="5"/>
      <c r="AO686" s="5"/>
      <c r="AP686" s="5"/>
      <c r="AQ686" s="5"/>
      <c r="AR686" s="5"/>
      <c r="AY686" s="1" t="s">
        <v>58</v>
      </c>
      <c r="AZ686" s="2">
        <v>39196</v>
      </c>
      <c r="BB686" s="2">
        <v>41075</v>
      </c>
      <c r="BC686" s="2">
        <v>40848</v>
      </c>
      <c r="BD686" s="1" t="s">
        <v>203</v>
      </c>
      <c r="BE686" s="1" t="s">
        <v>291</v>
      </c>
      <c r="BF686" s="1" t="s">
        <v>194</v>
      </c>
      <c r="BG686" s="1" t="s">
        <v>1550</v>
      </c>
      <c r="BH686" s="1" t="s">
        <v>194</v>
      </c>
      <c r="BI686" s="1" t="s">
        <v>599</v>
      </c>
      <c r="BJ686" s="1" t="s">
        <v>126</v>
      </c>
      <c r="BK686" s="1" t="s">
        <v>1551</v>
      </c>
      <c r="BL686" s="1">
        <v>49</v>
      </c>
      <c r="BM686" s="1">
        <v>49</v>
      </c>
      <c r="BN686" s="1" t="s">
        <v>83</v>
      </c>
      <c r="BO686" s="1" t="s">
        <v>94</v>
      </c>
      <c r="BP686" s="1" t="s">
        <v>65</v>
      </c>
      <c r="BQ686" s="2">
        <v>40756</v>
      </c>
      <c r="BR686" s="1">
        <v>0</v>
      </c>
      <c r="BS686" s="1">
        <v>0</v>
      </c>
      <c r="BT686" s="1">
        <v>0</v>
      </c>
      <c r="BU686" s="1">
        <v>0</v>
      </c>
    </row>
    <row r="687" spans="4:73" hidden="1" x14ac:dyDescent="0.25">
      <c r="D687" s="4"/>
      <c r="E687" s="5">
        <f t="shared" si="99"/>
        <v>0</v>
      </c>
      <c r="F687" s="5">
        <f t="shared" si="100"/>
        <v>0</v>
      </c>
      <c r="G687" s="5" t="str">
        <f t="shared" si="101"/>
        <v>Withdrawn</v>
      </c>
      <c r="H687" s="6" t="str">
        <f t="shared" si="102"/>
        <v>Not Started</v>
      </c>
      <c r="I687" s="1" t="s">
        <v>1552</v>
      </c>
      <c r="O687" s="1" t="str">
        <f t="shared" si="103"/>
        <v>NRIS</v>
      </c>
      <c r="Q687" s="1">
        <f t="shared" si="104"/>
        <v>40</v>
      </c>
      <c r="S687" s="1" t="str">
        <f t="shared" si="105"/>
        <v>Wind</v>
      </c>
      <c r="T687" s="1" t="str">
        <f t="shared" si="106"/>
        <v>Redwood County</v>
      </c>
      <c r="U687" s="1" t="str">
        <f t="shared" si="107"/>
        <v>MN</v>
      </c>
      <c r="AA687" s="1"/>
      <c r="AB687" s="1"/>
      <c r="AI687" s="5"/>
      <c r="AJ687" s="5"/>
      <c r="AK687" s="5"/>
      <c r="AL687" s="5"/>
      <c r="AM687" s="5"/>
      <c r="AN687" s="5"/>
      <c r="AO687" s="5"/>
      <c r="AP687" s="5"/>
      <c r="AQ687" s="5"/>
      <c r="AR687" s="5"/>
      <c r="AY687" s="1" t="s">
        <v>73</v>
      </c>
      <c r="AZ687" s="2">
        <v>39611</v>
      </c>
      <c r="BA687" s="2">
        <v>40548</v>
      </c>
      <c r="BB687" s="2">
        <v>40548</v>
      </c>
      <c r="BD687" s="1" t="s">
        <v>87</v>
      </c>
      <c r="BE687" s="1" t="s">
        <v>661</v>
      </c>
      <c r="BF687" s="1" t="s">
        <v>93</v>
      </c>
      <c r="BI687" s="1" t="s">
        <v>143</v>
      </c>
      <c r="BJ687" s="1" t="s">
        <v>126</v>
      </c>
      <c r="BK687" s="1" t="s">
        <v>1553</v>
      </c>
      <c r="BL687" s="1">
        <v>40</v>
      </c>
      <c r="BM687" s="1">
        <v>40</v>
      </c>
      <c r="BN687" s="1" t="s">
        <v>97</v>
      </c>
      <c r="BO687" s="1" t="s">
        <v>98</v>
      </c>
      <c r="BP687" s="1" t="s">
        <v>84</v>
      </c>
      <c r="BQ687" s="2">
        <v>40544</v>
      </c>
      <c r="BR687" s="1">
        <v>0</v>
      </c>
      <c r="BS687" s="1">
        <v>0</v>
      </c>
      <c r="BT687" s="1">
        <v>0</v>
      </c>
      <c r="BU687" s="1">
        <v>0</v>
      </c>
    </row>
    <row r="688" spans="4:73" hidden="1" x14ac:dyDescent="0.25">
      <c r="D688" s="4"/>
      <c r="E688" s="5">
        <f t="shared" si="99"/>
        <v>0</v>
      </c>
      <c r="F688" s="5">
        <f t="shared" si="100"/>
        <v>0</v>
      </c>
      <c r="G688" s="5" t="str">
        <f t="shared" si="101"/>
        <v>Withdrawn</v>
      </c>
      <c r="H688" s="6" t="str">
        <f t="shared" si="102"/>
        <v>Not Started</v>
      </c>
      <c r="I688" s="1" t="s">
        <v>1554</v>
      </c>
      <c r="O688" s="1" t="str">
        <f t="shared" si="103"/>
        <v>NRIS</v>
      </c>
      <c r="Q688" s="1">
        <f t="shared" si="104"/>
        <v>40</v>
      </c>
      <c r="S688" s="1" t="str">
        <f t="shared" si="105"/>
        <v>Wind</v>
      </c>
      <c r="T688" s="1" t="str">
        <f t="shared" si="106"/>
        <v>Rice County</v>
      </c>
      <c r="U688" s="1" t="str">
        <f t="shared" si="107"/>
        <v>MN</v>
      </c>
      <c r="AA688" s="1"/>
      <c r="AB688" s="1"/>
      <c r="AI688" s="5"/>
      <c r="AJ688" s="5"/>
      <c r="AK688" s="5"/>
      <c r="AL688" s="5"/>
      <c r="AM688" s="5"/>
      <c r="AN688" s="5"/>
      <c r="AO688" s="5"/>
      <c r="AP688" s="5"/>
      <c r="AQ688" s="5"/>
      <c r="AR688" s="5"/>
      <c r="AY688" s="1" t="s">
        <v>73</v>
      </c>
      <c r="AZ688" s="2">
        <v>39611</v>
      </c>
      <c r="BA688" s="2">
        <v>40548</v>
      </c>
      <c r="BB688" s="2">
        <v>40548</v>
      </c>
      <c r="BD688" s="1" t="s">
        <v>91</v>
      </c>
      <c r="BE688" s="1" t="s">
        <v>361</v>
      </c>
      <c r="BF688" s="1" t="s">
        <v>93</v>
      </c>
      <c r="BI688" s="1" t="s">
        <v>143</v>
      </c>
      <c r="BJ688" s="1" t="s">
        <v>126</v>
      </c>
      <c r="BK688" s="1" t="s">
        <v>1555</v>
      </c>
      <c r="BL688" s="1">
        <v>40</v>
      </c>
      <c r="BM688" s="1">
        <v>40</v>
      </c>
      <c r="BN688" s="1" t="s">
        <v>97</v>
      </c>
      <c r="BO688" s="1" t="s">
        <v>98</v>
      </c>
      <c r="BP688" s="1" t="s">
        <v>84</v>
      </c>
      <c r="BQ688" s="2">
        <v>40908</v>
      </c>
      <c r="BR688" s="1">
        <v>0</v>
      </c>
      <c r="BS688" s="1">
        <v>0</v>
      </c>
      <c r="BT688" s="1">
        <v>0</v>
      </c>
      <c r="BU688" s="1">
        <v>0</v>
      </c>
    </row>
    <row r="689" spans="4:73" hidden="1" x14ac:dyDescent="0.25">
      <c r="D689" s="4"/>
      <c r="E689" s="5">
        <f t="shared" si="99"/>
        <v>0</v>
      </c>
      <c r="F689" s="5">
        <f t="shared" si="100"/>
        <v>0</v>
      </c>
      <c r="G689" s="5" t="str">
        <f t="shared" si="101"/>
        <v>Withdrawn</v>
      </c>
      <c r="H689" s="6" t="str">
        <f t="shared" si="102"/>
        <v>Not Started</v>
      </c>
      <c r="I689" s="1" t="s">
        <v>1556</v>
      </c>
      <c r="O689" s="1" t="str">
        <f t="shared" si="103"/>
        <v>NRIS</v>
      </c>
      <c r="Q689" s="1">
        <f t="shared" si="104"/>
        <v>85</v>
      </c>
      <c r="S689" s="1" t="str">
        <f t="shared" si="105"/>
        <v>Wind</v>
      </c>
      <c r="T689" s="1" t="str">
        <f t="shared" si="106"/>
        <v>Renville County</v>
      </c>
      <c r="U689" s="1" t="str">
        <f t="shared" si="107"/>
        <v>MN</v>
      </c>
      <c r="AA689" s="1"/>
      <c r="AB689" s="1"/>
      <c r="AI689" s="5"/>
      <c r="AJ689" s="5"/>
      <c r="AK689" s="5"/>
      <c r="AL689" s="5"/>
      <c r="AM689" s="5"/>
      <c r="AN689" s="5"/>
      <c r="AO689" s="5"/>
      <c r="AP689" s="5"/>
      <c r="AQ689" s="5"/>
      <c r="AR689" s="5"/>
      <c r="AY689" s="1" t="s">
        <v>73</v>
      </c>
      <c r="AZ689" s="2">
        <v>39616</v>
      </c>
      <c r="BA689" s="2">
        <v>40548</v>
      </c>
      <c r="BB689" s="2">
        <v>40548</v>
      </c>
      <c r="BD689" s="1" t="s">
        <v>91</v>
      </c>
      <c r="BE689" s="1" t="s">
        <v>1557</v>
      </c>
      <c r="BF689" s="1" t="s">
        <v>93</v>
      </c>
      <c r="BI689" s="1" t="s">
        <v>143</v>
      </c>
      <c r="BJ689" s="1" t="s">
        <v>126</v>
      </c>
      <c r="BK689" s="1" t="s">
        <v>1558</v>
      </c>
      <c r="BL689" s="1">
        <v>85</v>
      </c>
      <c r="BM689" s="1">
        <v>85</v>
      </c>
      <c r="BN689" s="1" t="s">
        <v>97</v>
      </c>
      <c r="BO689" s="1" t="s">
        <v>98</v>
      </c>
      <c r="BP689" s="1" t="s">
        <v>84</v>
      </c>
      <c r="BQ689" s="2">
        <v>40344</v>
      </c>
      <c r="BR689" s="1">
        <v>0</v>
      </c>
      <c r="BS689" s="1">
        <v>0</v>
      </c>
      <c r="BT689" s="1">
        <v>0</v>
      </c>
      <c r="BU689" s="1">
        <v>0</v>
      </c>
    </row>
    <row r="690" spans="4:73" hidden="1" x14ac:dyDescent="0.25">
      <c r="D690" s="4"/>
      <c r="E690" s="5">
        <f t="shared" si="99"/>
        <v>0</v>
      </c>
      <c r="F690" s="5">
        <f t="shared" si="100"/>
        <v>0</v>
      </c>
      <c r="G690" s="5" t="str">
        <f t="shared" si="101"/>
        <v>Withdrawn</v>
      </c>
      <c r="H690" s="6" t="str">
        <f t="shared" si="102"/>
        <v>Not Started</v>
      </c>
      <c r="I690" s="1" t="s">
        <v>1559</v>
      </c>
      <c r="O690" s="1" t="str">
        <f t="shared" si="103"/>
        <v>NRIS</v>
      </c>
      <c r="Q690" s="1">
        <f t="shared" si="104"/>
        <v>100</v>
      </c>
      <c r="S690" s="1" t="str">
        <f t="shared" si="105"/>
        <v>Wind</v>
      </c>
      <c r="T690" s="1" t="str">
        <f t="shared" si="106"/>
        <v>Stearns County</v>
      </c>
      <c r="U690" s="1" t="str">
        <f t="shared" si="107"/>
        <v>MN</v>
      </c>
      <c r="AA690" s="1"/>
      <c r="AB690" s="1"/>
      <c r="AI690" s="5"/>
      <c r="AJ690" s="5"/>
      <c r="AK690" s="5"/>
      <c r="AL690" s="5"/>
      <c r="AM690" s="5"/>
      <c r="AN690" s="5"/>
      <c r="AO690" s="5"/>
      <c r="AP690" s="5"/>
      <c r="AQ690" s="5"/>
      <c r="AR690" s="5"/>
      <c r="AY690" s="1" t="s">
        <v>73</v>
      </c>
      <c r="AZ690" s="2">
        <v>39819</v>
      </c>
      <c r="BA690" s="2">
        <v>40548</v>
      </c>
      <c r="BB690" s="2">
        <v>40548</v>
      </c>
      <c r="BD690" s="1" t="s">
        <v>91</v>
      </c>
      <c r="BE690" s="1" t="s">
        <v>1245</v>
      </c>
      <c r="BF690" s="1" t="s">
        <v>93</v>
      </c>
      <c r="BI690" s="1" t="s">
        <v>143</v>
      </c>
      <c r="BJ690" s="1" t="s">
        <v>126</v>
      </c>
      <c r="BK690" s="1" t="s">
        <v>1560</v>
      </c>
      <c r="BL690" s="1">
        <v>100</v>
      </c>
      <c r="BM690" s="1">
        <v>100</v>
      </c>
      <c r="BN690" s="1" t="s">
        <v>97</v>
      </c>
      <c r="BO690" s="1" t="s">
        <v>98</v>
      </c>
      <c r="BP690" s="1" t="s">
        <v>84</v>
      </c>
      <c r="BQ690" s="2">
        <v>40360</v>
      </c>
      <c r="BR690" s="1">
        <v>0</v>
      </c>
      <c r="BS690" s="1">
        <v>0</v>
      </c>
      <c r="BT690" s="1">
        <v>0</v>
      </c>
      <c r="BU690" s="1">
        <v>0</v>
      </c>
    </row>
    <row r="691" spans="4:73" hidden="1" x14ac:dyDescent="0.25">
      <c r="D691" s="4"/>
      <c r="E691" s="5">
        <f t="shared" si="99"/>
        <v>0</v>
      </c>
      <c r="F691" s="5">
        <f t="shared" si="100"/>
        <v>0</v>
      </c>
      <c r="G691" s="5" t="str">
        <f t="shared" si="101"/>
        <v>Done</v>
      </c>
      <c r="H691" s="6" t="str">
        <f t="shared" si="102"/>
        <v>Retired</v>
      </c>
      <c r="I691" s="1" t="s">
        <v>1561</v>
      </c>
      <c r="O691" s="1" t="str">
        <f t="shared" si="103"/>
        <v>NRIS</v>
      </c>
      <c r="Q691" s="1">
        <f t="shared" si="104"/>
        <v>0</v>
      </c>
      <c r="S691" s="1" t="str">
        <f t="shared" si="105"/>
        <v>Coal</v>
      </c>
      <c r="T691" s="1" t="str">
        <f t="shared" si="106"/>
        <v>Jasper County</v>
      </c>
      <c r="U691" s="1" t="str">
        <f t="shared" si="107"/>
        <v>IL</v>
      </c>
      <c r="AA691" s="1"/>
      <c r="AB691" s="1"/>
      <c r="AI691" s="5"/>
      <c r="AJ691" s="5"/>
      <c r="AK691" s="5"/>
      <c r="AL691" s="5"/>
      <c r="AM691" s="5"/>
      <c r="AN691" s="5"/>
      <c r="AO691" s="5"/>
      <c r="AP691" s="5"/>
      <c r="AQ691" s="5"/>
      <c r="AR691" s="5"/>
      <c r="AY691" s="1" t="s">
        <v>58</v>
      </c>
      <c r="AZ691" s="2">
        <v>39202</v>
      </c>
      <c r="BB691" s="2">
        <v>39227</v>
      </c>
      <c r="BC691" s="2">
        <v>39229</v>
      </c>
      <c r="BD691" s="1" t="s">
        <v>122</v>
      </c>
      <c r="BE691" s="1" t="s">
        <v>848</v>
      </c>
      <c r="BF691" s="1" t="s">
        <v>124</v>
      </c>
      <c r="BI691" s="1" t="s">
        <v>143</v>
      </c>
      <c r="BJ691" s="1" t="s">
        <v>126</v>
      </c>
      <c r="BK691" s="1" t="s">
        <v>1126</v>
      </c>
      <c r="BL691" s="1">
        <v>0</v>
      </c>
      <c r="BM691" s="1">
        <v>0</v>
      </c>
      <c r="BN691" s="1" t="s">
        <v>83</v>
      </c>
      <c r="BO691" s="1" t="s">
        <v>355</v>
      </c>
      <c r="BP691" s="1" t="s">
        <v>650</v>
      </c>
      <c r="BQ691" s="2">
        <v>40057</v>
      </c>
      <c r="BR691" s="1">
        <v>0</v>
      </c>
      <c r="BS691" s="1">
        <v>0</v>
      </c>
      <c r="BT691" s="1">
        <v>0</v>
      </c>
      <c r="BU691" s="1">
        <v>0</v>
      </c>
    </row>
    <row r="692" spans="4:73" hidden="1" x14ac:dyDescent="0.25">
      <c r="D692" s="4"/>
      <c r="E692" s="5">
        <f t="shared" si="99"/>
        <v>0</v>
      </c>
      <c r="F692" s="5">
        <f t="shared" si="100"/>
        <v>0</v>
      </c>
      <c r="G692" s="5" t="str">
        <f t="shared" si="101"/>
        <v>Withdrawn</v>
      </c>
      <c r="H692" s="6" t="str">
        <f t="shared" si="102"/>
        <v>Not Started</v>
      </c>
      <c r="I692" s="1" t="s">
        <v>1562</v>
      </c>
      <c r="O692" s="1" t="str">
        <f t="shared" si="103"/>
        <v>NRIS</v>
      </c>
      <c r="Q692" s="1">
        <f t="shared" si="104"/>
        <v>25.62</v>
      </c>
      <c r="S692" s="1" t="str">
        <f t="shared" si="105"/>
        <v>Biomass</v>
      </c>
      <c r="T692" s="1" t="str">
        <f t="shared" si="106"/>
        <v>Alger County</v>
      </c>
      <c r="U692" s="1" t="str">
        <f t="shared" si="107"/>
        <v>MI</v>
      </c>
      <c r="AA692" s="1"/>
      <c r="AB692" s="1"/>
      <c r="AI692" s="5"/>
      <c r="AJ692" s="5"/>
      <c r="AK692" s="5"/>
      <c r="AL692" s="5"/>
      <c r="AM692" s="5"/>
      <c r="AN692" s="5"/>
      <c r="AO692" s="5"/>
      <c r="AP692" s="5"/>
      <c r="AQ692" s="5"/>
      <c r="AR692" s="5"/>
      <c r="AY692" s="1" t="s">
        <v>73</v>
      </c>
      <c r="AZ692" s="2">
        <v>40354</v>
      </c>
      <c r="BA692" s="2">
        <v>40549</v>
      </c>
      <c r="BB692" s="2">
        <v>40549</v>
      </c>
      <c r="BD692" s="1" t="s">
        <v>74</v>
      </c>
      <c r="BE692" s="1" t="s">
        <v>1348</v>
      </c>
      <c r="BF692" s="1" t="s">
        <v>130</v>
      </c>
      <c r="BI692" s="1" t="s">
        <v>536</v>
      </c>
      <c r="BJ692" s="1" t="s">
        <v>126</v>
      </c>
      <c r="BK692" s="1" t="s">
        <v>1563</v>
      </c>
      <c r="BL692" s="1">
        <v>25.62</v>
      </c>
      <c r="BM692" s="1">
        <v>25.62</v>
      </c>
      <c r="BN692" s="1" t="s">
        <v>156</v>
      </c>
      <c r="BP692" s="1" t="s">
        <v>84</v>
      </c>
      <c r="BQ692" s="2">
        <v>40422</v>
      </c>
      <c r="BR692" s="1">
        <v>0</v>
      </c>
      <c r="BS692" s="1">
        <v>0</v>
      </c>
      <c r="BT692" s="1">
        <v>0</v>
      </c>
      <c r="BU692" s="1">
        <v>0</v>
      </c>
    </row>
    <row r="693" spans="4:73" hidden="1" x14ac:dyDescent="0.25">
      <c r="D693" s="4"/>
      <c r="E693" s="5">
        <f t="shared" si="99"/>
        <v>0</v>
      </c>
      <c r="F693" s="5">
        <f t="shared" si="100"/>
        <v>0</v>
      </c>
      <c r="G693" s="5" t="str">
        <f t="shared" si="101"/>
        <v>Withdrawn</v>
      </c>
      <c r="H693" s="6" t="str">
        <f t="shared" si="102"/>
        <v>Not Started</v>
      </c>
      <c r="I693" s="1" t="s">
        <v>1564</v>
      </c>
      <c r="O693" s="1" t="str">
        <f t="shared" si="103"/>
        <v>NRIS</v>
      </c>
      <c r="Q693" s="1">
        <f t="shared" si="104"/>
        <v>150</v>
      </c>
      <c r="S693" s="1" t="str">
        <f t="shared" si="105"/>
        <v>Wind</v>
      </c>
      <c r="T693" s="1" t="str">
        <f t="shared" si="106"/>
        <v>Adams County</v>
      </c>
      <c r="U693" s="1" t="str">
        <f t="shared" si="107"/>
        <v>IA</v>
      </c>
      <c r="AA693" s="1"/>
      <c r="AB693" s="1"/>
      <c r="AI693" s="5"/>
      <c r="AJ693" s="5"/>
      <c r="AK693" s="5"/>
      <c r="AL693" s="5"/>
      <c r="AM693" s="5"/>
      <c r="AN693" s="5"/>
      <c r="AO693" s="5"/>
      <c r="AP693" s="5"/>
      <c r="AQ693" s="5"/>
      <c r="AR693" s="5"/>
      <c r="AY693" s="1" t="s">
        <v>73</v>
      </c>
      <c r="AZ693" s="2">
        <v>39933</v>
      </c>
      <c r="BA693" s="2">
        <v>40557</v>
      </c>
      <c r="BB693" s="2">
        <v>40557</v>
      </c>
      <c r="BD693" s="1" t="s">
        <v>251</v>
      </c>
      <c r="BE693" s="1" t="s">
        <v>1087</v>
      </c>
      <c r="BF693" s="1" t="s">
        <v>89</v>
      </c>
      <c r="BI693" s="1" t="s">
        <v>536</v>
      </c>
      <c r="BJ693" s="1" t="s">
        <v>126</v>
      </c>
      <c r="BK693" s="1" t="s">
        <v>1565</v>
      </c>
      <c r="BL693" s="1">
        <v>150</v>
      </c>
      <c r="BM693" s="1">
        <v>150</v>
      </c>
      <c r="BN693" s="1" t="s">
        <v>97</v>
      </c>
      <c r="BO693" s="1" t="s">
        <v>98</v>
      </c>
      <c r="BP693" s="1" t="s">
        <v>84</v>
      </c>
      <c r="BQ693" s="2">
        <v>40543</v>
      </c>
      <c r="BR693" s="1">
        <v>0</v>
      </c>
      <c r="BS693" s="1">
        <v>0</v>
      </c>
      <c r="BT693" s="1">
        <v>0</v>
      </c>
      <c r="BU693" s="1">
        <v>0</v>
      </c>
    </row>
    <row r="694" spans="4:73" hidden="1" x14ac:dyDescent="0.25">
      <c r="D694" s="4"/>
      <c r="E694" s="5" t="str">
        <f t="shared" si="99"/>
        <v>DPP-2010-APR</v>
      </c>
      <c r="F694" s="5" t="str">
        <f t="shared" si="100"/>
        <v>G975</v>
      </c>
      <c r="G694" s="5" t="str">
        <f t="shared" si="101"/>
        <v>Withdrawn</v>
      </c>
      <c r="H694" s="6" t="str">
        <f t="shared" si="102"/>
        <v>Not Started</v>
      </c>
      <c r="I694" s="1" t="s">
        <v>1566</v>
      </c>
      <c r="O694" s="1" t="str">
        <f t="shared" si="103"/>
        <v>NRIS</v>
      </c>
      <c r="Q694" s="1">
        <f t="shared" si="104"/>
        <v>855</v>
      </c>
      <c r="S694" s="1" t="str">
        <f t="shared" si="105"/>
        <v>Gas</v>
      </c>
      <c r="T694" s="1" t="str">
        <f t="shared" si="106"/>
        <v>Chisago County</v>
      </c>
      <c r="U694" s="1" t="str">
        <f t="shared" si="107"/>
        <v>MN</v>
      </c>
      <c r="AA694" s="1"/>
      <c r="AB694" s="1"/>
      <c r="AI694" s="5"/>
      <c r="AJ694" s="5"/>
      <c r="AK694" s="5"/>
      <c r="AL694" s="5"/>
      <c r="AM694" s="5"/>
      <c r="AN694" s="5"/>
      <c r="AO694" s="5"/>
      <c r="AP694" s="5"/>
      <c r="AQ694" s="5"/>
      <c r="AR694" s="5"/>
      <c r="AY694" s="1" t="s">
        <v>73</v>
      </c>
      <c r="AZ694" s="2">
        <v>39498</v>
      </c>
      <c r="BA694" s="2">
        <v>40561</v>
      </c>
      <c r="BB694" s="2">
        <v>40561</v>
      </c>
      <c r="BD694" s="1" t="s">
        <v>91</v>
      </c>
      <c r="BE694" s="1" t="s">
        <v>142</v>
      </c>
      <c r="BF694" s="1" t="s">
        <v>93</v>
      </c>
      <c r="BG694" s="1" t="s">
        <v>1406</v>
      </c>
      <c r="BH694" s="1" t="s">
        <v>1566</v>
      </c>
      <c r="BI694" s="1" t="s">
        <v>134</v>
      </c>
      <c r="BJ694" s="1" t="s">
        <v>126</v>
      </c>
      <c r="BK694" s="1" t="s">
        <v>1567</v>
      </c>
      <c r="BL694" s="1">
        <v>855</v>
      </c>
      <c r="BM694" s="1">
        <v>855</v>
      </c>
      <c r="BN694" s="1" t="s">
        <v>64</v>
      </c>
      <c r="BP694" s="1" t="s">
        <v>84</v>
      </c>
      <c r="BQ694" s="2">
        <v>40148</v>
      </c>
      <c r="BR694" s="1">
        <v>0</v>
      </c>
      <c r="BS694" s="1">
        <v>0</v>
      </c>
      <c r="BT694" s="1">
        <v>0</v>
      </c>
      <c r="BU694" s="1">
        <v>0</v>
      </c>
    </row>
    <row r="695" spans="4:73" hidden="1" x14ac:dyDescent="0.25">
      <c r="D695" s="4"/>
      <c r="E695" s="5" t="str">
        <f t="shared" si="99"/>
        <v>DPP-2012-AUG</v>
      </c>
      <c r="F695" s="5" t="str">
        <f t="shared" si="100"/>
        <v>WEST</v>
      </c>
      <c r="G695" s="5" t="str">
        <f t="shared" si="101"/>
        <v>Done</v>
      </c>
      <c r="H695" s="6" t="str">
        <f t="shared" si="102"/>
        <v>In Service</v>
      </c>
      <c r="I695" s="1" t="s">
        <v>1568</v>
      </c>
      <c r="O695" s="1" t="str">
        <f t="shared" si="103"/>
        <v>NRIS</v>
      </c>
      <c r="Q695" s="1">
        <f t="shared" si="104"/>
        <v>150</v>
      </c>
      <c r="S695" s="1" t="str">
        <f t="shared" si="105"/>
        <v>Wind</v>
      </c>
      <c r="T695" s="1" t="str">
        <f t="shared" si="106"/>
        <v>Story County</v>
      </c>
      <c r="U695" s="1" t="str">
        <f t="shared" si="107"/>
        <v>IA</v>
      </c>
      <c r="AA695" s="1"/>
      <c r="AB695" s="1"/>
      <c r="AI695" s="5"/>
      <c r="AJ695" s="5"/>
      <c r="AK695" s="5"/>
      <c r="AL695" s="5"/>
      <c r="AM695" s="5"/>
      <c r="AN695" s="5"/>
      <c r="AO695" s="5"/>
      <c r="AP695" s="5"/>
      <c r="AQ695" s="5"/>
      <c r="AR695" s="5"/>
      <c r="AY695" s="1" t="s">
        <v>58</v>
      </c>
      <c r="AZ695" s="2">
        <v>39216</v>
      </c>
      <c r="BB695" s="2">
        <v>42086</v>
      </c>
      <c r="BC695" s="2">
        <v>40161</v>
      </c>
      <c r="BD695" s="1" t="s">
        <v>87</v>
      </c>
      <c r="BE695" s="1" t="s">
        <v>550</v>
      </c>
      <c r="BF695" s="1" t="s">
        <v>89</v>
      </c>
      <c r="BG695" s="1" t="s">
        <v>1435</v>
      </c>
      <c r="BH695" s="1" t="s">
        <v>1436</v>
      </c>
      <c r="BI695" s="1" t="s">
        <v>77</v>
      </c>
      <c r="BJ695" s="1" t="s">
        <v>126</v>
      </c>
      <c r="BK695" s="1" t="s">
        <v>1569</v>
      </c>
      <c r="BL695" s="1">
        <v>150</v>
      </c>
      <c r="BM695" s="1">
        <v>150</v>
      </c>
      <c r="BN695" s="1" t="s">
        <v>97</v>
      </c>
      <c r="BO695" s="1" t="s">
        <v>98</v>
      </c>
      <c r="BP695" s="1" t="s">
        <v>65</v>
      </c>
      <c r="BQ695" s="2">
        <v>39783</v>
      </c>
      <c r="BR695" s="1">
        <v>0</v>
      </c>
      <c r="BS695" s="1">
        <v>0</v>
      </c>
      <c r="BT695" s="1">
        <v>0</v>
      </c>
      <c r="BU695" s="1">
        <v>0</v>
      </c>
    </row>
    <row r="696" spans="4:73" hidden="1" x14ac:dyDescent="0.25">
      <c r="D696" s="4"/>
      <c r="E696" s="5" t="str">
        <f t="shared" si="99"/>
        <v>DPP-2010-AUG</v>
      </c>
      <c r="F696" s="5">
        <f t="shared" si="100"/>
        <v>0</v>
      </c>
      <c r="G696" s="5" t="str">
        <f t="shared" si="101"/>
        <v>Withdrawn</v>
      </c>
      <c r="H696" s="6" t="str">
        <f t="shared" si="102"/>
        <v>Not Started</v>
      </c>
      <c r="I696" s="1" t="s">
        <v>1570</v>
      </c>
      <c r="O696" s="1" t="str">
        <f t="shared" si="103"/>
        <v>ERIS</v>
      </c>
      <c r="Q696" s="1">
        <f t="shared" si="104"/>
        <v>100</v>
      </c>
      <c r="S696" s="1" t="str">
        <f t="shared" si="105"/>
        <v>Wind</v>
      </c>
      <c r="T696" s="1" t="str">
        <f t="shared" si="106"/>
        <v>Ford County</v>
      </c>
      <c r="U696" s="1" t="str">
        <f t="shared" si="107"/>
        <v>IL</v>
      </c>
      <c r="AA696" s="1"/>
      <c r="AB696" s="1"/>
      <c r="AI696" s="5"/>
      <c r="AJ696" s="5"/>
      <c r="AK696" s="5"/>
      <c r="AL696" s="5"/>
      <c r="AM696" s="5"/>
      <c r="AN696" s="5"/>
      <c r="AO696" s="5"/>
      <c r="AP696" s="5"/>
      <c r="AQ696" s="5"/>
      <c r="AR696" s="5"/>
      <c r="AY696" s="1" t="s">
        <v>73</v>
      </c>
      <c r="AZ696" s="2">
        <v>40273</v>
      </c>
      <c r="BA696" s="2">
        <v>40570</v>
      </c>
      <c r="BB696" s="2">
        <v>40570</v>
      </c>
      <c r="BD696" s="1" t="s">
        <v>122</v>
      </c>
      <c r="BE696" s="1" t="s">
        <v>736</v>
      </c>
      <c r="BF696" s="1" t="s">
        <v>124</v>
      </c>
      <c r="BG696" s="1" t="s">
        <v>1550</v>
      </c>
      <c r="BI696" s="1" t="s">
        <v>134</v>
      </c>
      <c r="BJ696" s="1" t="s">
        <v>62</v>
      </c>
      <c r="BK696" s="1" t="s">
        <v>1571</v>
      </c>
      <c r="BL696" s="1">
        <v>100</v>
      </c>
      <c r="BM696" s="1">
        <v>100</v>
      </c>
      <c r="BN696" s="1" t="s">
        <v>97</v>
      </c>
      <c r="BO696" s="1" t="s">
        <v>98</v>
      </c>
      <c r="BP696" s="1" t="s">
        <v>84</v>
      </c>
      <c r="BQ696" s="2">
        <v>41121</v>
      </c>
      <c r="BR696" s="1">
        <v>0</v>
      </c>
      <c r="BS696" s="1">
        <v>0</v>
      </c>
      <c r="BT696" s="1">
        <v>0</v>
      </c>
      <c r="BU696" s="1">
        <v>0</v>
      </c>
    </row>
    <row r="697" spans="4:73" hidden="1" x14ac:dyDescent="0.25">
      <c r="D697" s="4"/>
      <c r="E697" s="5" t="str">
        <f t="shared" si="99"/>
        <v>DPP-2009-NOV</v>
      </c>
      <c r="F697" s="5" t="str">
        <f t="shared" si="100"/>
        <v>Indiana</v>
      </c>
      <c r="G697" s="5" t="str">
        <f t="shared" si="101"/>
        <v>Withdrawn</v>
      </c>
      <c r="H697" s="6" t="str">
        <f t="shared" si="102"/>
        <v>Not Started</v>
      </c>
      <c r="I697" s="1" t="s">
        <v>1572</v>
      </c>
      <c r="O697" s="1" t="str">
        <f t="shared" si="103"/>
        <v>NRIS</v>
      </c>
      <c r="Q697" s="1">
        <f t="shared" si="104"/>
        <v>20</v>
      </c>
      <c r="S697" s="1" t="str">
        <f t="shared" si="105"/>
        <v>Wind</v>
      </c>
      <c r="T697" s="1" t="str">
        <f t="shared" si="106"/>
        <v>Benton County</v>
      </c>
      <c r="U697" s="1" t="str">
        <f t="shared" si="107"/>
        <v>IN</v>
      </c>
      <c r="AA697" s="1"/>
      <c r="AB697" s="1"/>
      <c r="AI697" s="5"/>
      <c r="AJ697" s="5"/>
      <c r="AK697" s="5"/>
      <c r="AL697" s="5"/>
      <c r="AM697" s="5"/>
      <c r="AN697" s="5"/>
      <c r="AO697" s="5"/>
      <c r="AP697" s="5"/>
      <c r="AQ697" s="5"/>
      <c r="AR697" s="5"/>
      <c r="AY697" s="1" t="s">
        <v>73</v>
      </c>
      <c r="AZ697" s="2">
        <v>39371</v>
      </c>
      <c r="BA697" s="2">
        <v>40581</v>
      </c>
      <c r="BB697" s="2">
        <v>40581</v>
      </c>
      <c r="BD697" s="1" t="s">
        <v>804</v>
      </c>
      <c r="BE697" s="1" t="s">
        <v>872</v>
      </c>
      <c r="BF697" s="1" t="s">
        <v>103</v>
      </c>
      <c r="BG697" s="1" t="s">
        <v>1403</v>
      </c>
      <c r="BH697" s="1" t="s">
        <v>1573</v>
      </c>
      <c r="BI697" s="1" t="s">
        <v>134</v>
      </c>
      <c r="BJ697" s="1" t="s">
        <v>126</v>
      </c>
      <c r="BK697" s="1" t="s">
        <v>755</v>
      </c>
      <c r="BL697" s="1">
        <v>20</v>
      </c>
      <c r="BM697" s="1">
        <v>20</v>
      </c>
      <c r="BN697" s="1" t="s">
        <v>97</v>
      </c>
      <c r="BO697" s="1" t="s">
        <v>98</v>
      </c>
      <c r="BP697" s="1" t="s">
        <v>84</v>
      </c>
      <c r="BQ697" s="2">
        <v>41183</v>
      </c>
      <c r="BR697" s="1">
        <v>0</v>
      </c>
      <c r="BS697" s="1">
        <v>0</v>
      </c>
      <c r="BT697" s="1">
        <v>0</v>
      </c>
      <c r="BU697" s="1">
        <v>0</v>
      </c>
    </row>
    <row r="698" spans="4:73" hidden="1" x14ac:dyDescent="0.25">
      <c r="D698" s="4"/>
      <c r="E698" s="5" t="str">
        <f t="shared" si="99"/>
        <v>DPP-2009-NOV</v>
      </c>
      <c r="F698" s="5">
        <f t="shared" si="100"/>
        <v>0</v>
      </c>
      <c r="G698" s="5" t="str">
        <f t="shared" si="101"/>
        <v>Withdrawn</v>
      </c>
      <c r="H698" s="6" t="str">
        <f t="shared" si="102"/>
        <v>Not Started</v>
      </c>
      <c r="I698" s="1" t="s">
        <v>1574</v>
      </c>
      <c r="O698" s="1" t="str">
        <f t="shared" si="103"/>
        <v>NRIS</v>
      </c>
      <c r="Q698" s="1">
        <f t="shared" si="104"/>
        <v>200</v>
      </c>
      <c r="S698" s="1" t="str">
        <f t="shared" si="105"/>
        <v>Wind</v>
      </c>
      <c r="T698" s="1" t="str">
        <f t="shared" si="106"/>
        <v>Warren County</v>
      </c>
      <c r="U698" s="1" t="str">
        <f t="shared" si="107"/>
        <v>IN</v>
      </c>
      <c r="AA698" s="1"/>
      <c r="AB698" s="1"/>
      <c r="AI698" s="5"/>
      <c r="AJ698" s="5"/>
      <c r="AK698" s="5"/>
      <c r="AL698" s="5"/>
      <c r="AM698" s="5"/>
      <c r="AN698" s="5"/>
      <c r="AO698" s="5"/>
      <c r="AP698" s="5"/>
      <c r="AQ698" s="5"/>
      <c r="AR698" s="5"/>
      <c r="AY698" s="1" t="s">
        <v>73</v>
      </c>
      <c r="AZ698" s="2">
        <v>40091</v>
      </c>
      <c r="BA698" s="2">
        <v>40581</v>
      </c>
      <c r="BB698" s="2">
        <v>40581</v>
      </c>
      <c r="BD698" s="1" t="s">
        <v>804</v>
      </c>
      <c r="BE698" s="1" t="s">
        <v>1575</v>
      </c>
      <c r="BF698" s="1" t="s">
        <v>103</v>
      </c>
      <c r="BG698" s="1" t="s">
        <v>1403</v>
      </c>
      <c r="BI698" s="1" t="s">
        <v>134</v>
      </c>
      <c r="BJ698" s="1" t="s">
        <v>126</v>
      </c>
      <c r="BK698" s="1" t="s">
        <v>1576</v>
      </c>
      <c r="BL698" s="1">
        <v>200</v>
      </c>
      <c r="BM698" s="1">
        <v>200</v>
      </c>
      <c r="BN698" s="1" t="s">
        <v>97</v>
      </c>
      <c r="BO698" s="1" t="s">
        <v>98</v>
      </c>
      <c r="BP698" s="1" t="s">
        <v>84</v>
      </c>
      <c r="BQ698" s="2">
        <v>41244</v>
      </c>
      <c r="BR698" s="1">
        <v>0</v>
      </c>
      <c r="BS698" s="1">
        <v>0</v>
      </c>
      <c r="BT698" s="1">
        <v>0</v>
      </c>
      <c r="BU698" s="1">
        <v>0</v>
      </c>
    </row>
    <row r="699" spans="4:73" hidden="1" x14ac:dyDescent="0.25">
      <c r="D699" s="4"/>
      <c r="E699" s="5" t="str">
        <f t="shared" si="99"/>
        <v>DPP-2009-MAR</v>
      </c>
      <c r="F699" s="5" t="str">
        <f t="shared" si="100"/>
        <v>MN</v>
      </c>
      <c r="G699" s="5" t="str">
        <f t="shared" si="101"/>
        <v>Withdrawn</v>
      </c>
      <c r="H699" s="6" t="str">
        <f t="shared" si="102"/>
        <v>Not Started</v>
      </c>
      <c r="I699" s="1" t="s">
        <v>1577</v>
      </c>
      <c r="O699" s="1" t="str">
        <f t="shared" si="103"/>
        <v>ERIS</v>
      </c>
      <c r="Q699" s="1">
        <f t="shared" si="104"/>
        <v>4</v>
      </c>
      <c r="S699" s="1" t="str">
        <f t="shared" si="105"/>
        <v>Wind</v>
      </c>
      <c r="T699" s="1" t="str">
        <f t="shared" si="106"/>
        <v>Clay County</v>
      </c>
      <c r="U699" s="1" t="str">
        <f t="shared" si="107"/>
        <v>MN</v>
      </c>
      <c r="AA699" s="1"/>
      <c r="AB699" s="1"/>
      <c r="AI699" s="5"/>
      <c r="AJ699" s="5"/>
      <c r="AK699" s="5"/>
      <c r="AL699" s="5"/>
      <c r="AM699" s="5"/>
      <c r="AN699" s="5"/>
      <c r="AO699" s="5"/>
      <c r="AP699" s="5"/>
      <c r="AQ699" s="5"/>
      <c r="AR699" s="5"/>
      <c r="AY699" s="1" t="s">
        <v>73</v>
      </c>
      <c r="AZ699" s="2">
        <v>39322</v>
      </c>
      <c r="BA699" s="2">
        <v>40591</v>
      </c>
      <c r="BB699" s="2">
        <v>40591</v>
      </c>
      <c r="BD699" s="1" t="s">
        <v>203</v>
      </c>
      <c r="BE699" s="1" t="s">
        <v>96</v>
      </c>
      <c r="BF699" s="1" t="s">
        <v>93</v>
      </c>
      <c r="BG699" s="1" t="s">
        <v>1339</v>
      </c>
      <c r="BH699" s="1" t="s">
        <v>93</v>
      </c>
      <c r="BI699" s="1" t="s">
        <v>77</v>
      </c>
      <c r="BJ699" s="1" t="s">
        <v>62</v>
      </c>
      <c r="BK699" s="1" t="s">
        <v>1578</v>
      </c>
      <c r="BL699" s="1">
        <v>4</v>
      </c>
      <c r="BM699" s="1">
        <v>4</v>
      </c>
      <c r="BN699" s="1" t="s">
        <v>97</v>
      </c>
      <c r="BO699" s="1" t="s">
        <v>98</v>
      </c>
      <c r="BP699" s="1" t="s">
        <v>84</v>
      </c>
      <c r="BQ699" s="2">
        <v>40694</v>
      </c>
      <c r="BR699" s="1">
        <v>0</v>
      </c>
      <c r="BS699" s="1">
        <v>0</v>
      </c>
      <c r="BT699" s="1">
        <v>0</v>
      </c>
      <c r="BU699" s="1">
        <v>0</v>
      </c>
    </row>
    <row r="700" spans="4:73" hidden="1" x14ac:dyDescent="0.25">
      <c r="D700" s="4"/>
      <c r="E700" s="5" t="str">
        <f t="shared" si="99"/>
        <v>DPP-2009-NOV</v>
      </c>
      <c r="F700" s="5" t="str">
        <f t="shared" si="100"/>
        <v>IN</v>
      </c>
      <c r="G700" s="5" t="str">
        <f t="shared" si="101"/>
        <v>Withdrawn</v>
      </c>
      <c r="H700" s="6" t="str">
        <f t="shared" si="102"/>
        <v>Not Started</v>
      </c>
      <c r="I700" s="1" t="s">
        <v>1579</v>
      </c>
      <c r="O700" s="1" t="str">
        <f t="shared" si="103"/>
        <v>NRIS</v>
      </c>
      <c r="Q700" s="1">
        <f t="shared" si="104"/>
        <v>29</v>
      </c>
      <c r="S700" s="1" t="str">
        <f t="shared" si="105"/>
        <v>Wood</v>
      </c>
      <c r="T700" s="1" t="str">
        <f t="shared" si="106"/>
        <v>Scott County</v>
      </c>
      <c r="U700" s="1" t="str">
        <f t="shared" si="107"/>
        <v>IN</v>
      </c>
      <c r="AA700" s="1"/>
      <c r="AB700" s="1"/>
      <c r="AI700" s="5"/>
      <c r="AJ700" s="5"/>
      <c r="AK700" s="5"/>
      <c r="AL700" s="5"/>
      <c r="AM700" s="5"/>
      <c r="AN700" s="5"/>
      <c r="AO700" s="5"/>
      <c r="AP700" s="5"/>
      <c r="AQ700" s="5"/>
      <c r="AR700" s="5"/>
      <c r="AY700" s="1" t="s">
        <v>73</v>
      </c>
      <c r="AZ700" s="2">
        <v>40046</v>
      </c>
      <c r="BA700" s="2">
        <v>40603</v>
      </c>
      <c r="BB700" s="2">
        <v>40603</v>
      </c>
      <c r="BD700" s="1" t="s">
        <v>101</v>
      </c>
      <c r="BE700" s="1" t="s">
        <v>265</v>
      </c>
      <c r="BF700" s="1" t="s">
        <v>103</v>
      </c>
      <c r="BG700" s="1" t="s">
        <v>1403</v>
      </c>
      <c r="BH700" s="1" t="s">
        <v>103</v>
      </c>
      <c r="BI700" s="1" t="s">
        <v>77</v>
      </c>
      <c r="BJ700" s="1" t="s">
        <v>126</v>
      </c>
      <c r="BK700" s="1" t="s">
        <v>1580</v>
      </c>
      <c r="BL700" s="1">
        <v>28</v>
      </c>
      <c r="BM700" s="1">
        <v>29</v>
      </c>
      <c r="BN700" s="1" t="s">
        <v>1273</v>
      </c>
      <c r="BP700" s="1" t="s">
        <v>84</v>
      </c>
      <c r="BQ700" s="2">
        <v>40787</v>
      </c>
      <c r="BR700" s="1">
        <v>0</v>
      </c>
      <c r="BS700" s="1">
        <v>0</v>
      </c>
      <c r="BT700" s="1">
        <v>0</v>
      </c>
      <c r="BU700" s="1">
        <v>0</v>
      </c>
    </row>
    <row r="701" spans="4:73" hidden="1" x14ac:dyDescent="0.25">
      <c r="D701" s="4"/>
      <c r="E701" s="5" t="str">
        <f t="shared" si="99"/>
        <v>DPP-2010-APR</v>
      </c>
      <c r="F701" s="5" t="str">
        <f t="shared" si="100"/>
        <v>Indiana</v>
      </c>
      <c r="G701" s="5" t="str">
        <f t="shared" si="101"/>
        <v>Withdrawn</v>
      </c>
      <c r="H701" s="6" t="str">
        <f t="shared" si="102"/>
        <v>Not Started</v>
      </c>
      <c r="I701" s="1" t="s">
        <v>1581</v>
      </c>
      <c r="O701" s="1" t="str">
        <f t="shared" si="103"/>
        <v>NRIS</v>
      </c>
      <c r="Q701" s="1">
        <f t="shared" si="104"/>
        <v>151.19999999999999</v>
      </c>
      <c r="S701" s="1" t="str">
        <f t="shared" si="105"/>
        <v>Wind</v>
      </c>
      <c r="T701" s="1" t="str">
        <f t="shared" si="106"/>
        <v>Howard County</v>
      </c>
      <c r="U701" s="1" t="str">
        <f t="shared" si="107"/>
        <v>IN</v>
      </c>
      <c r="AA701" s="1"/>
      <c r="AB701" s="1"/>
      <c r="AI701" s="5"/>
      <c r="AJ701" s="5"/>
      <c r="AK701" s="5"/>
      <c r="AL701" s="5"/>
      <c r="AM701" s="5"/>
      <c r="AN701" s="5"/>
      <c r="AO701" s="5"/>
      <c r="AP701" s="5"/>
      <c r="AQ701" s="5"/>
      <c r="AR701" s="5"/>
      <c r="AY701" s="1" t="s">
        <v>73</v>
      </c>
      <c r="AZ701" s="2">
        <v>40091</v>
      </c>
      <c r="BA701" s="2">
        <v>40605</v>
      </c>
      <c r="BB701" s="2">
        <v>40605</v>
      </c>
      <c r="BD701" s="1" t="s">
        <v>101</v>
      </c>
      <c r="BE701" s="1" t="s">
        <v>538</v>
      </c>
      <c r="BF701" s="1" t="s">
        <v>103</v>
      </c>
      <c r="BG701" s="1" t="s">
        <v>1406</v>
      </c>
      <c r="BH701" s="1" t="s">
        <v>1573</v>
      </c>
      <c r="BI701" s="1" t="s">
        <v>134</v>
      </c>
      <c r="BJ701" s="1" t="s">
        <v>126</v>
      </c>
      <c r="BK701" s="1" t="s">
        <v>1582</v>
      </c>
      <c r="BL701" s="1">
        <v>151.19999999999999</v>
      </c>
      <c r="BM701" s="1">
        <v>151.19999999999999</v>
      </c>
      <c r="BN701" s="1" t="s">
        <v>97</v>
      </c>
      <c r="BO701" s="1" t="s">
        <v>98</v>
      </c>
      <c r="BP701" s="1" t="s">
        <v>84</v>
      </c>
      <c r="BQ701" s="2">
        <v>41044</v>
      </c>
      <c r="BR701" s="1">
        <v>0</v>
      </c>
      <c r="BS701" s="1">
        <v>0</v>
      </c>
      <c r="BT701" s="1">
        <v>0</v>
      </c>
      <c r="BU701" s="1">
        <v>0</v>
      </c>
    </row>
    <row r="702" spans="4:73" hidden="1" x14ac:dyDescent="0.25">
      <c r="D702" s="4"/>
      <c r="E702" s="5">
        <f t="shared" si="99"/>
        <v>0</v>
      </c>
      <c r="F702" s="5">
        <f t="shared" si="100"/>
        <v>0</v>
      </c>
      <c r="G702" s="5" t="str">
        <f t="shared" si="101"/>
        <v>Withdrawn</v>
      </c>
      <c r="H702" s="6" t="str">
        <f t="shared" si="102"/>
        <v>Not Started</v>
      </c>
      <c r="I702" s="1" t="s">
        <v>1583</v>
      </c>
      <c r="O702" s="1" t="str">
        <f t="shared" si="103"/>
        <v>NRIS</v>
      </c>
      <c r="Q702" s="1">
        <f t="shared" si="104"/>
        <v>25</v>
      </c>
      <c r="S702" s="1" t="str">
        <f t="shared" si="105"/>
        <v>Wind</v>
      </c>
      <c r="T702" s="1" t="str">
        <f t="shared" si="106"/>
        <v>Nicollet County</v>
      </c>
      <c r="U702" s="1" t="str">
        <f t="shared" si="107"/>
        <v>MN</v>
      </c>
      <c r="AA702" s="1"/>
      <c r="AB702" s="1"/>
      <c r="AI702" s="5"/>
      <c r="AJ702" s="5"/>
      <c r="AK702" s="5"/>
      <c r="AL702" s="5"/>
      <c r="AM702" s="5"/>
      <c r="AN702" s="5"/>
      <c r="AO702" s="5"/>
      <c r="AP702" s="5"/>
      <c r="AQ702" s="5"/>
      <c r="AR702" s="5"/>
      <c r="AY702" s="1" t="s">
        <v>73</v>
      </c>
      <c r="AZ702" s="2">
        <v>39750</v>
      </c>
      <c r="BA702" s="2">
        <v>40609</v>
      </c>
      <c r="BB702" s="2">
        <v>40609</v>
      </c>
      <c r="BD702" s="1" t="s">
        <v>91</v>
      </c>
      <c r="BE702" s="1" t="s">
        <v>1584</v>
      </c>
      <c r="BF702" s="1" t="s">
        <v>93</v>
      </c>
      <c r="BI702" s="1" t="s">
        <v>143</v>
      </c>
      <c r="BJ702" s="1" t="s">
        <v>126</v>
      </c>
      <c r="BK702" s="1" t="s">
        <v>1585</v>
      </c>
      <c r="BL702" s="1">
        <v>25</v>
      </c>
      <c r="BM702" s="1">
        <v>25</v>
      </c>
      <c r="BN702" s="1" t="s">
        <v>97</v>
      </c>
      <c r="BO702" s="1" t="s">
        <v>98</v>
      </c>
      <c r="BP702" s="1" t="s">
        <v>84</v>
      </c>
      <c r="BQ702" s="2">
        <v>41214</v>
      </c>
      <c r="BR702" s="1">
        <v>0</v>
      </c>
      <c r="BS702" s="1">
        <v>0</v>
      </c>
      <c r="BT702" s="1">
        <v>0</v>
      </c>
      <c r="BU702" s="1">
        <v>0</v>
      </c>
    </row>
    <row r="703" spans="4:73" hidden="1" x14ac:dyDescent="0.25">
      <c r="D703" s="4"/>
      <c r="E703" s="5">
        <f t="shared" si="99"/>
        <v>0</v>
      </c>
      <c r="F703" s="5">
        <f t="shared" si="100"/>
        <v>0</v>
      </c>
      <c r="G703" s="5" t="str">
        <f t="shared" si="101"/>
        <v>Done</v>
      </c>
      <c r="H703" s="6" t="str">
        <f t="shared" si="102"/>
        <v>In Service</v>
      </c>
      <c r="I703" s="1" t="s">
        <v>1586</v>
      </c>
      <c r="O703" s="1" t="str">
        <f t="shared" si="103"/>
        <v>NRIS</v>
      </c>
      <c r="Q703" s="1">
        <f t="shared" si="104"/>
        <v>19</v>
      </c>
      <c r="S703" s="1" t="str">
        <f t="shared" si="105"/>
        <v>Coal</v>
      </c>
      <c r="T703" s="1" t="str">
        <f t="shared" si="106"/>
        <v>Montgomery County</v>
      </c>
      <c r="U703" s="1" t="str">
        <f t="shared" si="107"/>
        <v>IL</v>
      </c>
      <c r="AA703" s="1"/>
      <c r="AB703" s="1"/>
      <c r="AI703" s="5"/>
      <c r="AJ703" s="5"/>
      <c r="AK703" s="5"/>
      <c r="AL703" s="5"/>
      <c r="AM703" s="5"/>
      <c r="AN703" s="5"/>
      <c r="AO703" s="5"/>
      <c r="AP703" s="5"/>
      <c r="AQ703" s="5"/>
      <c r="AR703" s="5"/>
      <c r="AY703" s="1" t="s">
        <v>58</v>
      </c>
      <c r="AZ703" s="2">
        <v>39239</v>
      </c>
      <c r="BB703" s="2">
        <v>39632</v>
      </c>
      <c r="BD703" s="1" t="s">
        <v>122</v>
      </c>
      <c r="BE703" s="1" t="s">
        <v>763</v>
      </c>
      <c r="BF703" s="1" t="s">
        <v>124</v>
      </c>
      <c r="BI703" s="1" t="s">
        <v>143</v>
      </c>
      <c r="BJ703" s="1" t="s">
        <v>126</v>
      </c>
      <c r="BK703" s="1" t="s">
        <v>1587</v>
      </c>
      <c r="BL703" s="1">
        <v>19</v>
      </c>
      <c r="BM703" s="1">
        <v>19</v>
      </c>
      <c r="BN703" s="1" t="s">
        <v>83</v>
      </c>
      <c r="BO703" s="1" t="s">
        <v>355</v>
      </c>
      <c r="BP703" s="1" t="s">
        <v>65</v>
      </c>
      <c r="BQ703" s="2">
        <v>42614</v>
      </c>
      <c r="BR703" s="1">
        <v>0</v>
      </c>
      <c r="BS703" s="1">
        <v>0</v>
      </c>
      <c r="BT703" s="1">
        <v>0</v>
      </c>
      <c r="BU703" s="1">
        <v>0</v>
      </c>
    </row>
    <row r="704" spans="4:73" hidden="1" x14ac:dyDescent="0.25">
      <c r="D704" s="4"/>
      <c r="E704" s="5">
        <f t="shared" si="99"/>
        <v>0</v>
      </c>
      <c r="F704" s="5">
        <f t="shared" si="100"/>
        <v>0</v>
      </c>
      <c r="G704" s="5" t="str">
        <f t="shared" si="101"/>
        <v>Done</v>
      </c>
      <c r="H704" s="6" t="str">
        <f t="shared" si="102"/>
        <v>Withdrawn</v>
      </c>
      <c r="I704" s="1" t="s">
        <v>1588</v>
      </c>
      <c r="O704" s="1" t="str">
        <f t="shared" si="103"/>
        <v>NRIS</v>
      </c>
      <c r="Q704" s="1">
        <f t="shared" si="104"/>
        <v>20</v>
      </c>
      <c r="S704" s="1" t="str">
        <f t="shared" si="105"/>
        <v>Coal</v>
      </c>
      <c r="T704" s="1" t="str">
        <f t="shared" si="106"/>
        <v>Franklin County</v>
      </c>
      <c r="U704" s="1" t="str">
        <f t="shared" si="107"/>
        <v>MO</v>
      </c>
      <c r="AA704" s="1"/>
      <c r="AB704" s="1"/>
      <c r="AI704" s="5"/>
      <c r="AJ704" s="5"/>
      <c r="AK704" s="5"/>
      <c r="AL704" s="5"/>
      <c r="AM704" s="5"/>
      <c r="AN704" s="5"/>
      <c r="AO704" s="5"/>
      <c r="AP704" s="5"/>
      <c r="AQ704" s="5"/>
      <c r="AR704" s="5"/>
      <c r="AY704" s="1" t="s">
        <v>58</v>
      </c>
      <c r="AZ704" s="2">
        <v>39239</v>
      </c>
      <c r="BB704" s="2">
        <v>39658</v>
      </c>
      <c r="BD704" s="1" t="s">
        <v>486</v>
      </c>
      <c r="BE704" s="1" t="s">
        <v>1112</v>
      </c>
      <c r="BF704" s="1" t="s">
        <v>488</v>
      </c>
      <c r="BI704" s="1" t="s">
        <v>143</v>
      </c>
      <c r="BJ704" s="1" t="s">
        <v>126</v>
      </c>
      <c r="BK704" s="1" t="s">
        <v>1589</v>
      </c>
      <c r="BL704" s="1">
        <v>20</v>
      </c>
      <c r="BM704" s="1">
        <v>20</v>
      </c>
      <c r="BN704" s="1" t="s">
        <v>83</v>
      </c>
      <c r="BO704" s="1" t="s">
        <v>355</v>
      </c>
      <c r="BP704" s="1" t="s">
        <v>73</v>
      </c>
      <c r="BQ704" s="2">
        <v>40483</v>
      </c>
      <c r="BR704" s="1">
        <v>0</v>
      </c>
      <c r="BS704" s="1">
        <v>0</v>
      </c>
      <c r="BT704" s="1">
        <v>0</v>
      </c>
      <c r="BU704" s="1">
        <v>0</v>
      </c>
    </row>
    <row r="705" spans="4:73" hidden="1" x14ac:dyDescent="0.25">
      <c r="D705" s="4"/>
      <c r="E705" s="5" t="str">
        <f t="shared" si="99"/>
        <v>DPP-2008-NOV</v>
      </c>
      <c r="F705" s="5" t="str">
        <f t="shared" si="100"/>
        <v>MI</v>
      </c>
      <c r="G705" s="5" t="str">
        <f t="shared" si="101"/>
        <v>Done</v>
      </c>
      <c r="H705" s="6" t="str">
        <f t="shared" si="102"/>
        <v>In Service</v>
      </c>
      <c r="I705" s="1" t="s">
        <v>1590</v>
      </c>
      <c r="O705" s="1" t="str">
        <f t="shared" si="103"/>
        <v>NRIS</v>
      </c>
      <c r="Q705" s="1">
        <f t="shared" si="104"/>
        <v>193</v>
      </c>
      <c r="S705" s="1" t="str">
        <f t="shared" si="105"/>
        <v>Gas</v>
      </c>
      <c r="T705" s="1" t="str">
        <f t="shared" si="106"/>
        <v>Midland County</v>
      </c>
      <c r="U705" s="1" t="str">
        <f t="shared" si="107"/>
        <v>MI</v>
      </c>
      <c r="AA705" s="1"/>
      <c r="AB705" s="1"/>
      <c r="AI705" s="5"/>
      <c r="AJ705" s="5"/>
      <c r="AK705" s="5"/>
      <c r="AL705" s="5"/>
      <c r="AM705" s="5"/>
      <c r="AN705" s="5"/>
      <c r="AO705" s="5"/>
      <c r="AP705" s="5"/>
      <c r="AQ705" s="5"/>
      <c r="AR705" s="5"/>
      <c r="AY705" s="1" t="s">
        <v>58</v>
      </c>
      <c r="AZ705" s="2">
        <v>39245</v>
      </c>
      <c r="BB705" s="2">
        <v>40367</v>
      </c>
      <c r="BC705" s="2">
        <v>40330</v>
      </c>
      <c r="BD705" s="1" t="s">
        <v>139</v>
      </c>
      <c r="BE705" s="1" t="s">
        <v>1210</v>
      </c>
      <c r="BF705" s="1" t="s">
        <v>130</v>
      </c>
      <c r="BG705" s="1" t="s">
        <v>1303</v>
      </c>
      <c r="BH705" s="1" t="s">
        <v>130</v>
      </c>
      <c r="BI705" s="1" t="s">
        <v>77</v>
      </c>
      <c r="BJ705" s="1" t="s">
        <v>126</v>
      </c>
      <c r="BK705" s="1" t="s">
        <v>1591</v>
      </c>
      <c r="BL705" s="1">
        <v>193</v>
      </c>
      <c r="BM705" s="1">
        <v>193</v>
      </c>
      <c r="BN705" s="1" t="s">
        <v>64</v>
      </c>
      <c r="BO705" s="1" t="s">
        <v>1592</v>
      </c>
      <c r="BP705" s="1" t="s">
        <v>65</v>
      </c>
      <c r="BQ705" s="2">
        <v>40148</v>
      </c>
      <c r="BR705" s="1">
        <v>0</v>
      </c>
      <c r="BS705" s="1">
        <v>0</v>
      </c>
      <c r="BT705" s="1">
        <v>0</v>
      </c>
      <c r="BU705" s="1">
        <v>0</v>
      </c>
    </row>
    <row r="706" spans="4:73" hidden="1" x14ac:dyDescent="0.25">
      <c r="D706" s="4"/>
      <c r="E706" s="5" t="str">
        <f t="shared" si="99"/>
        <v>DPP-2010-APR</v>
      </c>
      <c r="F706" s="5" t="str">
        <f t="shared" si="100"/>
        <v>MT-ND</v>
      </c>
      <c r="G706" s="5" t="str">
        <f t="shared" si="101"/>
        <v>Withdrawn</v>
      </c>
      <c r="H706" s="6" t="str">
        <f t="shared" si="102"/>
        <v>Not Started</v>
      </c>
      <c r="I706" s="1" t="s">
        <v>1593</v>
      </c>
      <c r="O706" s="1" t="str">
        <f t="shared" si="103"/>
        <v>NRIS</v>
      </c>
      <c r="Q706" s="1">
        <f t="shared" si="104"/>
        <v>199.5</v>
      </c>
      <c r="S706" s="1" t="str">
        <f t="shared" si="105"/>
        <v>Wind</v>
      </c>
      <c r="T706" s="1" t="str">
        <f t="shared" si="106"/>
        <v>Barnes County</v>
      </c>
      <c r="U706" s="1" t="str">
        <f t="shared" si="107"/>
        <v>ND</v>
      </c>
      <c r="AA706" s="1"/>
      <c r="AB706" s="1"/>
      <c r="AI706" s="5"/>
      <c r="AJ706" s="5"/>
      <c r="AK706" s="5"/>
      <c r="AL706" s="5"/>
      <c r="AM706" s="5"/>
      <c r="AN706" s="5"/>
      <c r="AO706" s="5"/>
      <c r="AP706" s="5"/>
      <c r="AQ706" s="5"/>
      <c r="AR706" s="5"/>
      <c r="AY706" s="1" t="s">
        <v>73</v>
      </c>
      <c r="AZ706" s="2">
        <v>39371</v>
      </c>
      <c r="BA706" s="2">
        <v>40620</v>
      </c>
      <c r="BB706" s="2">
        <v>40620</v>
      </c>
      <c r="BD706" s="1" t="s">
        <v>203</v>
      </c>
      <c r="BE706" s="1" t="s">
        <v>1594</v>
      </c>
      <c r="BF706" s="1" t="s">
        <v>194</v>
      </c>
      <c r="BG706" s="1" t="s">
        <v>1406</v>
      </c>
      <c r="BH706" s="1" t="s">
        <v>1477</v>
      </c>
      <c r="BI706" s="1" t="s">
        <v>134</v>
      </c>
      <c r="BJ706" s="1" t="s">
        <v>126</v>
      </c>
      <c r="BK706" s="1" t="s">
        <v>1595</v>
      </c>
      <c r="BL706" s="1">
        <v>199.5</v>
      </c>
      <c r="BM706" s="1">
        <v>199.5</v>
      </c>
      <c r="BN706" s="1" t="s">
        <v>97</v>
      </c>
      <c r="BO706" s="1" t="s">
        <v>98</v>
      </c>
      <c r="BP706" s="1" t="s">
        <v>84</v>
      </c>
      <c r="BQ706" s="2">
        <v>40848</v>
      </c>
      <c r="BR706" s="1">
        <v>0</v>
      </c>
      <c r="BS706" s="1">
        <v>0</v>
      </c>
      <c r="BT706" s="1">
        <v>0</v>
      </c>
      <c r="BU706" s="1">
        <v>0</v>
      </c>
    </row>
    <row r="707" spans="4:73" hidden="1" x14ac:dyDescent="0.25">
      <c r="D707" s="4"/>
      <c r="E707" s="5">
        <f t="shared" si="99"/>
        <v>0</v>
      </c>
      <c r="F707" s="5">
        <f t="shared" si="100"/>
        <v>0</v>
      </c>
      <c r="G707" s="5" t="str">
        <f t="shared" si="101"/>
        <v>Withdrawn</v>
      </c>
      <c r="H707" s="6" t="str">
        <f t="shared" si="102"/>
        <v>Not Started</v>
      </c>
      <c r="I707" s="1" t="s">
        <v>1596</v>
      </c>
      <c r="O707" s="1" t="str">
        <f t="shared" si="103"/>
        <v>NRIS</v>
      </c>
      <c r="Q707" s="1">
        <f t="shared" si="104"/>
        <v>200</v>
      </c>
      <c r="S707" s="1" t="str">
        <f t="shared" si="105"/>
        <v>Wind</v>
      </c>
      <c r="T707" s="1" t="str">
        <f t="shared" si="106"/>
        <v>Fillmore County</v>
      </c>
      <c r="U707" s="1" t="str">
        <f t="shared" si="107"/>
        <v>MN</v>
      </c>
      <c r="AA707" s="1"/>
      <c r="AB707" s="1"/>
      <c r="AI707" s="5"/>
      <c r="AJ707" s="5"/>
      <c r="AK707" s="5"/>
      <c r="AL707" s="5"/>
      <c r="AM707" s="5"/>
      <c r="AN707" s="5"/>
      <c r="AO707" s="5"/>
      <c r="AP707" s="5"/>
      <c r="AQ707" s="5"/>
      <c r="AR707" s="5"/>
      <c r="AY707" s="1" t="s">
        <v>73</v>
      </c>
      <c r="AZ707" s="2">
        <v>40140</v>
      </c>
      <c r="BA707" s="2">
        <v>40620</v>
      </c>
      <c r="BB707" s="2">
        <v>40620</v>
      </c>
      <c r="BD707" s="1" t="s">
        <v>236</v>
      </c>
      <c r="BE707" s="1" t="s">
        <v>1462</v>
      </c>
      <c r="BF707" s="1" t="s">
        <v>93</v>
      </c>
      <c r="BI707" s="1" t="s">
        <v>143</v>
      </c>
      <c r="BJ707" s="1" t="s">
        <v>126</v>
      </c>
      <c r="BK707" s="1" t="s">
        <v>1473</v>
      </c>
      <c r="BL707" s="1">
        <v>200</v>
      </c>
      <c r="BM707" s="1">
        <v>200</v>
      </c>
      <c r="BN707" s="1" t="s">
        <v>97</v>
      </c>
      <c r="BO707" s="1" t="s">
        <v>98</v>
      </c>
      <c r="BP707" s="1" t="s">
        <v>84</v>
      </c>
      <c r="BQ707" s="2">
        <v>41274</v>
      </c>
      <c r="BR707" s="1">
        <v>0</v>
      </c>
      <c r="BS707" s="1">
        <v>0</v>
      </c>
      <c r="BT707" s="1">
        <v>0</v>
      </c>
      <c r="BU707" s="1">
        <v>0</v>
      </c>
    </row>
    <row r="708" spans="4:73" hidden="1" x14ac:dyDescent="0.25">
      <c r="D708" s="4"/>
      <c r="E708" s="5">
        <f t="shared" si="99"/>
        <v>0</v>
      </c>
      <c r="F708" s="5">
        <f t="shared" si="100"/>
        <v>0</v>
      </c>
      <c r="G708" s="5" t="str">
        <f t="shared" si="101"/>
        <v>Withdrawn</v>
      </c>
      <c r="H708" s="6" t="str">
        <f t="shared" si="102"/>
        <v>Not Started</v>
      </c>
      <c r="I708" s="1" t="s">
        <v>1597</v>
      </c>
      <c r="O708" s="1" t="str">
        <f t="shared" si="103"/>
        <v>ERIS</v>
      </c>
      <c r="Q708" s="1">
        <f t="shared" si="104"/>
        <v>48.6</v>
      </c>
      <c r="S708" s="1" t="str">
        <f t="shared" si="105"/>
        <v>Wind</v>
      </c>
      <c r="T708" s="1" t="str">
        <f t="shared" si="106"/>
        <v>Hillsdale County</v>
      </c>
      <c r="U708" s="1" t="str">
        <f t="shared" si="107"/>
        <v>MI</v>
      </c>
      <c r="AA708" s="1"/>
      <c r="AB708" s="1"/>
      <c r="AI708" s="5"/>
      <c r="AJ708" s="5"/>
      <c r="AK708" s="5"/>
      <c r="AL708" s="5"/>
      <c r="AM708" s="5"/>
      <c r="AN708" s="5"/>
      <c r="AO708" s="5"/>
      <c r="AP708" s="5"/>
      <c r="AQ708" s="5"/>
      <c r="AR708" s="5"/>
      <c r="AY708" s="1" t="s">
        <v>73</v>
      </c>
      <c r="AZ708" s="2">
        <v>40150</v>
      </c>
      <c r="BA708" s="2">
        <v>40639</v>
      </c>
      <c r="BB708" s="2">
        <v>40639</v>
      </c>
      <c r="BD708" s="1" t="s">
        <v>139</v>
      </c>
      <c r="BE708" s="1" t="s">
        <v>1163</v>
      </c>
      <c r="BF708" s="1" t="s">
        <v>130</v>
      </c>
      <c r="BI708" s="1" t="s">
        <v>536</v>
      </c>
      <c r="BJ708" s="1" t="s">
        <v>62</v>
      </c>
      <c r="BK708" s="1" t="s">
        <v>1598</v>
      </c>
      <c r="BL708" s="1">
        <v>48.6</v>
      </c>
      <c r="BM708" s="1">
        <v>48.6</v>
      </c>
      <c r="BN708" s="1" t="s">
        <v>97</v>
      </c>
      <c r="BO708" s="1" t="s">
        <v>98</v>
      </c>
      <c r="BP708" s="1" t="s">
        <v>84</v>
      </c>
      <c r="BQ708" s="2">
        <v>41153</v>
      </c>
      <c r="BR708" s="1">
        <v>0</v>
      </c>
      <c r="BS708" s="1">
        <v>0</v>
      </c>
      <c r="BT708" s="1">
        <v>0</v>
      </c>
      <c r="BU708" s="1">
        <v>0</v>
      </c>
    </row>
    <row r="709" spans="4:73" hidden="1" x14ac:dyDescent="0.25">
      <c r="D709" s="4"/>
      <c r="E709" s="5" t="str">
        <f t="shared" ref="E709:E772" si="108">BG709</f>
        <v>DPP-2009-NOV</v>
      </c>
      <c r="F709" s="5">
        <f t="shared" ref="F709:F772" si="109">BH709</f>
        <v>0</v>
      </c>
      <c r="G709" s="5" t="str">
        <f t="shared" ref="G709:G772" si="110">AY709</f>
        <v>Withdrawn</v>
      </c>
      <c r="H709" s="6" t="str">
        <f t="shared" ref="H709:H772" si="111">BP709</f>
        <v>Not Started</v>
      </c>
      <c r="I709" s="1" t="s">
        <v>1599</v>
      </c>
      <c r="O709" s="1" t="str">
        <f t="shared" ref="O709:O772" si="112">BJ709</f>
        <v>NRIS</v>
      </c>
      <c r="Q709" s="1">
        <f t="shared" ref="Q709:Q772" si="113">BM709</f>
        <v>498</v>
      </c>
      <c r="S709" s="1" t="str">
        <f t="shared" ref="S709:S772" si="114">BN709</f>
        <v>Wind</v>
      </c>
      <c r="T709" s="1" t="str">
        <f t="shared" ref="T709:T772" si="115">BE709</f>
        <v>Sangamon County</v>
      </c>
      <c r="U709" s="1" t="str">
        <f t="shared" ref="U709:U772" si="116">BF709</f>
        <v>IL</v>
      </c>
      <c r="AA709" s="1"/>
      <c r="AB709" s="1"/>
      <c r="AI709" s="5"/>
      <c r="AJ709" s="5"/>
      <c r="AK709" s="5"/>
      <c r="AL709" s="5"/>
      <c r="AM709" s="5"/>
      <c r="AN709" s="5"/>
      <c r="AO709" s="5"/>
      <c r="AP709" s="5"/>
      <c r="AQ709" s="5"/>
      <c r="AR709" s="5"/>
      <c r="AY709" s="1" t="s">
        <v>73</v>
      </c>
      <c r="AZ709" s="2">
        <v>39888</v>
      </c>
      <c r="BA709" s="2">
        <v>40641</v>
      </c>
      <c r="BB709" s="2">
        <v>40641</v>
      </c>
      <c r="BD709" s="1" t="s">
        <v>122</v>
      </c>
      <c r="BE709" s="1" t="s">
        <v>825</v>
      </c>
      <c r="BF709" s="1" t="s">
        <v>124</v>
      </c>
      <c r="BG709" s="1" t="s">
        <v>1403</v>
      </c>
      <c r="BI709" s="1" t="s">
        <v>134</v>
      </c>
      <c r="BJ709" s="1" t="s">
        <v>126</v>
      </c>
      <c r="BK709" s="1" t="s">
        <v>1600</v>
      </c>
      <c r="BL709" s="1">
        <v>498</v>
      </c>
      <c r="BM709" s="1">
        <v>498</v>
      </c>
      <c r="BN709" s="1" t="s">
        <v>97</v>
      </c>
      <c r="BO709" s="1" t="s">
        <v>98</v>
      </c>
      <c r="BP709" s="1" t="s">
        <v>84</v>
      </c>
      <c r="BQ709" s="2">
        <v>40512</v>
      </c>
      <c r="BR709" s="1">
        <v>0</v>
      </c>
      <c r="BS709" s="1">
        <v>0</v>
      </c>
      <c r="BT709" s="1">
        <v>0</v>
      </c>
      <c r="BU709" s="1">
        <v>0</v>
      </c>
    </row>
    <row r="710" spans="4:73" hidden="1" x14ac:dyDescent="0.25">
      <c r="D710" s="4"/>
      <c r="E710" s="5">
        <f t="shared" si="108"/>
        <v>0</v>
      </c>
      <c r="F710" s="5">
        <f t="shared" si="109"/>
        <v>0</v>
      </c>
      <c r="G710" s="5" t="str">
        <f t="shared" si="110"/>
        <v>Withdrawn</v>
      </c>
      <c r="H710" s="6" t="str">
        <f t="shared" si="111"/>
        <v>Not Started</v>
      </c>
      <c r="I710" s="1" t="s">
        <v>1601</v>
      </c>
      <c r="O710" s="1" t="str">
        <f t="shared" si="112"/>
        <v>NRIS</v>
      </c>
      <c r="Q710" s="1">
        <f t="shared" si="113"/>
        <v>300</v>
      </c>
      <c r="S710" s="1" t="str">
        <f t="shared" si="114"/>
        <v>Wind</v>
      </c>
      <c r="T710" s="1" t="str">
        <f t="shared" si="115"/>
        <v>Stevens County</v>
      </c>
      <c r="U710" s="1" t="str">
        <f t="shared" si="116"/>
        <v>MN</v>
      </c>
      <c r="AA710" s="1"/>
      <c r="AB710" s="1"/>
      <c r="AI710" s="5"/>
      <c r="AJ710" s="5"/>
      <c r="AK710" s="5"/>
      <c r="AL710" s="5"/>
      <c r="AM710" s="5"/>
      <c r="AN710" s="5"/>
      <c r="AO710" s="5"/>
      <c r="AP710" s="5"/>
      <c r="AQ710" s="5"/>
      <c r="AR710" s="5"/>
      <c r="AY710" s="1" t="s">
        <v>73</v>
      </c>
      <c r="AZ710" s="2">
        <v>39238</v>
      </c>
      <c r="BA710" s="2">
        <v>40645</v>
      </c>
      <c r="BB710" s="2">
        <v>40645</v>
      </c>
      <c r="BD710" s="1" t="s">
        <v>203</v>
      </c>
      <c r="BE710" s="1" t="s">
        <v>1602</v>
      </c>
      <c r="BF710" s="1" t="s">
        <v>93</v>
      </c>
      <c r="BI710" s="1" t="s">
        <v>143</v>
      </c>
      <c r="BJ710" s="1" t="s">
        <v>126</v>
      </c>
      <c r="BK710" s="1" t="s">
        <v>1603</v>
      </c>
      <c r="BL710" s="1">
        <v>300</v>
      </c>
      <c r="BM710" s="1">
        <v>300</v>
      </c>
      <c r="BN710" s="1" t="s">
        <v>97</v>
      </c>
      <c r="BO710" s="1" t="s">
        <v>98</v>
      </c>
      <c r="BP710" s="1" t="s">
        <v>84</v>
      </c>
      <c r="BQ710" s="2">
        <v>41153</v>
      </c>
      <c r="BR710" s="1">
        <v>0</v>
      </c>
      <c r="BS710" s="1">
        <v>0</v>
      </c>
      <c r="BT710" s="1">
        <v>0</v>
      </c>
      <c r="BU710" s="1">
        <v>0</v>
      </c>
    </row>
    <row r="711" spans="4:73" hidden="1" x14ac:dyDescent="0.25">
      <c r="D711" s="4"/>
      <c r="E711" s="5">
        <f t="shared" si="108"/>
        <v>0</v>
      </c>
      <c r="F711" s="5">
        <f t="shared" si="109"/>
        <v>0</v>
      </c>
      <c r="G711" s="5" t="str">
        <f t="shared" si="110"/>
        <v>Withdrawn</v>
      </c>
      <c r="H711" s="6" t="str">
        <f t="shared" si="111"/>
        <v>Not Started</v>
      </c>
      <c r="I711" s="1" t="s">
        <v>1604</v>
      </c>
      <c r="O711" s="1" t="str">
        <f t="shared" si="112"/>
        <v>NRIS</v>
      </c>
      <c r="Q711" s="1">
        <f t="shared" si="113"/>
        <v>200</v>
      </c>
      <c r="S711" s="1" t="str">
        <f t="shared" si="114"/>
        <v>Wind</v>
      </c>
      <c r="T711" s="1" t="str">
        <f t="shared" si="115"/>
        <v>DeKalb County</v>
      </c>
      <c r="U711" s="1" t="str">
        <f t="shared" si="116"/>
        <v>MO</v>
      </c>
      <c r="AA711" s="1"/>
      <c r="AB711" s="1"/>
      <c r="AI711" s="5"/>
      <c r="AJ711" s="5"/>
      <c r="AK711" s="5"/>
      <c r="AL711" s="5"/>
      <c r="AM711" s="5"/>
      <c r="AN711" s="5"/>
      <c r="AO711" s="5"/>
      <c r="AP711" s="5"/>
      <c r="AQ711" s="5"/>
      <c r="AR711" s="5"/>
      <c r="AY711" s="1" t="s">
        <v>73</v>
      </c>
      <c r="AZ711" s="2">
        <v>40434</v>
      </c>
      <c r="BA711" s="2">
        <v>40654</v>
      </c>
      <c r="BB711" s="2">
        <v>40654</v>
      </c>
      <c r="BD711" s="1" t="s">
        <v>486</v>
      </c>
      <c r="BE711" s="1" t="s">
        <v>1605</v>
      </c>
      <c r="BF711" s="1" t="s">
        <v>488</v>
      </c>
      <c r="BI711" s="1" t="s">
        <v>536</v>
      </c>
      <c r="BJ711" s="1" t="s">
        <v>126</v>
      </c>
      <c r="BK711" s="1" t="s">
        <v>1606</v>
      </c>
      <c r="BL711" s="1">
        <v>200</v>
      </c>
      <c r="BM711" s="1">
        <v>200</v>
      </c>
      <c r="BN711" s="1" t="s">
        <v>97</v>
      </c>
      <c r="BO711" s="1" t="s">
        <v>98</v>
      </c>
      <c r="BP711" s="1" t="s">
        <v>84</v>
      </c>
      <c r="BQ711" s="2">
        <v>40543</v>
      </c>
      <c r="BR711" s="1">
        <v>0</v>
      </c>
      <c r="BS711" s="1">
        <v>0</v>
      </c>
      <c r="BT711" s="1">
        <v>0</v>
      </c>
      <c r="BU711" s="1">
        <v>0</v>
      </c>
    </row>
    <row r="712" spans="4:73" hidden="1" x14ac:dyDescent="0.25">
      <c r="D712" s="4"/>
      <c r="E712" s="5">
        <f t="shared" si="108"/>
        <v>0</v>
      </c>
      <c r="F712" s="5">
        <f t="shared" si="109"/>
        <v>0</v>
      </c>
      <c r="G712" s="5" t="str">
        <f t="shared" si="110"/>
        <v>Withdrawn</v>
      </c>
      <c r="H712" s="6" t="str">
        <f t="shared" si="111"/>
        <v>Not Started</v>
      </c>
      <c r="I712" s="1" t="s">
        <v>1607</v>
      </c>
      <c r="O712" s="1" t="str">
        <f t="shared" si="112"/>
        <v>NRIS</v>
      </c>
      <c r="Q712" s="1">
        <f t="shared" si="113"/>
        <v>100</v>
      </c>
      <c r="S712" s="1" t="str">
        <f t="shared" si="114"/>
        <v>Wind</v>
      </c>
      <c r="T712" s="1" t="str">
        <f t="shared" si="115"/>
        <v>Minnehaha County</v>
      </c>
      <c r="U712" s="1" t="str">
        <f t="shared" si="116"/>
        <v>SD</v>
      </c>
      <c r="AA712" s="1"/>
      <c r="AB712" s="1"/>
      <c r="AI712" s="5"/>
      <c r="AJ712" s="5"/>
      <c r="AK712" s="5"/>
      <c r="AL712" s="5"/>
      <c r="AM712" s="5"/>
      <c r="AN712" s="5"/>
      <c r="AO712" s="5"/>
      <c r="AP712" s="5"/>
      <c r="AQ712" s="5"/>
      <c r="AR712" s="5"/>
      <c r="AY712" s="1" t="s">
        <v>73</v>
      </c>
      <c r="AZ712" s="2">
        <v>39279</v>
      </c>
      <c r="BA712" s="2">
        <v>40655</v>
      </c>
      <c r="BB712" s="2">
        <v>40655</v>
      </c>
      <c r="BD712" s="1" t="s">
        <v>91</v>
      </c>
      <c r="BE712" s="1" t="s">
        <v>747</v>
      </c>
      <c r="BF712" s="1" t="s">
        <v>205</v>
      </c>
      <c r="BI712" s="1" t="s">
        <v>143</v>
      </c>
      <c r="BJ712" s="1" t="s">
        <v>126</v>
      </c>
      <c r="BK712" s="1" t="s">
        <v>1608</v>
      </c>
      <c r="BL712" s="1">
        <v>100</v>
      </c>
      <c r="BM712" s="1">
        <v>100</v>
      </c>
      <c r="BN712" s="1" t="s">
        <v>97</v>
      </c>
      <c r="BO712" s="1" t="s">
        <v>98</v>
      </c>
      <c r="BP712" s="1" t="s">
        <v>84</v>
      </c>
      <c r="BQ712" s="2">
        <v>40405</v>
      </c>
      <c r="BR712" s="1">
        <v>0</v>
      </c>
      <c r="BS712" s="1">
        <v>0</v>
      </c>
      <c r="BT712" s="1">
        <v>0</v>
      </c>
      <c r="BU712" s="1">
        <v>0</v>
      </c>
    </row>
    <row r="713" spans="4:73" hidden="1" x14ac:dyDescent="0.25">
      <c r="D713" s="4"/>
      <c r="E713" s="5">
        <f t="shared" si="108"/>
        <v>0</v>
      </c>
      <c r="F713" s="5">
        <f t="shared" si="109"/>
        <v>0</v>
      </c>
      <c r="G713" s="5" t="str">
        <f t="shared" si="110"/>
        <v>Withdrawn</v>
      </c>
      <c r="H713" s="6" t="str">
        <f t="shared" si="111"/>
        <v>Not Started</v>
      </c>
      <c r="I713" s="1" t="s">
        <v>1609</v>
      </c>
      <c r="O713" s="1" t="str">
        <f t="shared" si="112"/>
        <v>NRIS</v>
      </c>
      <c r="Q713" s="1">
        <f t="shared" si="113"/>
        <v>300</v>
      </c>
      <c r="S713" s="1" t="str">
        <f t="shared" si="114"/>
        <v>Gas</v>
      </c>
      <c r="T713" s="1" t="str">
        <f t="shared" si="115"/>
        <v>Polk County</v>
      </c>
      <c r="U713" s="1" t="str">
        <f t="shared" si="116"/>
        <v>WI</v>
      </c>
      <c r="AA713" s="1"/>
      <c r="AB713" s="1"/>
      <c r="AI713" s="5"/>
      <c r="AJ713" s="5"/>
      <c r="AK713" s="5"/>
      <c r="AL713" s="5"/>
      <c r="AM713" s="5"/>
      <c r="AN713" s="5"/>
      <c r="AO713" s="5"/>
      <c r="AP713" s="5"/>
      <c r="AQ713" s="5"/>
      <c r="AR713" s="5"/>
      <c r="AY713" s="1" t="s">
        <v>73</v>
      </c>
      <c r="AZ713" s="2">
        <v>40296</v>
      </c>
      <c r="BA713" s="2">
        <v>40655</v>
      </c>
      <c r="BB713" s="2">
        <v>40655</v>
      </c>
      <c r="BD713" s="1" t="s">
        <v>236</v>
      </c>
      <c r="BE713" s="1" t="s">
        <v>958</v>
      </c>
      <c r="BF713" s="1" t="s">
        <v>76</v>
      </c>
      <c r="BI713" s="1" t="s">
        <v>536</v>
      </c>
      <c r="BJ713" s="1" t="s">
        <v>126</v>
      </c>
      <c r="BK713" s="1" t="s">
        <v>1610</v>
      </c>
      <c r="BL713" s="1">
        <v>300</v>
      </c>
      <c r="BM713" s="1">
        <v>300</v>
      </c>
      <c r="BN713" s="1" t="s">
        <v>64</v>
      </c>
      <c r="BP713" s="1" t="s">
        <v>84</v>
      </c>
      <c r="BQ713" s="2">
        <v>40695</v>
      </c>
      <c r="BR713" s="1">
        <v>0</v>
      </c>
      <c r="BS713" s="1">
        <v>0</v>
      </c>
      <c r="BT713" s="1">
        <v>0</v>
      </c>
      <c r="BU713" s="1">
        <v>0</v>
      </c>
    </row>
    <row r="714" spans="4:73" hidden="1" x14ac:dyDescent="0.25">
      <c r="D714" s="4"/>
      <c r="E714" s="5">
        <f t="shared" si="108"/>
        <v>0</v>
      </c>
      <c r="F714" s="5">
        <f t="shared" si="109"/>
        <v>0</v>
      </c>
      <c r="G714" s="5" t="str">
        <f t="shared" si="110"/>
        <v>Withdrawn</v>
      </c>
      <c r="H714" s="6" t="str">
        <f t="shared" si="111"/>
        <v>Not Started</v>
      </c>
      <c r="I714" s="1" t="s">
        <v>1611</v>
      </c>
      <c r="O714" s="1" t="str">
        <f t="shared" si="112"/>
        <v>NRIS</v>
      </c>
      <c r="Q714" s="1">
        <f t="shared" si="113"/>
        <v>300</v>
      </c>
      <c r="S714" s="1" t="str">
        <f t="shared" si="114"/>
        <v>Gas</v>
      </c>
      <c r="T714" s="1" t="str">
        <f t="shared" si="115"/>
        <v>Hancock County</v>
      </c>
      <c r="U714" s="1" t="str">
        <f t="shared" si="116"/>
        <v>IA</v>
      </c>
      <c r="AA714" s="1"/>
      <c r="AB714" s="1"/>
      <c r="AI714" s="5"/>
      <c r="AJ714" s="5"/>
      <c r="AK714" s="5"/>
      <c r="AL714" s="5"/>
      <c r="AM714" s="5"/>
      <c r="AN714" s="5"/>
      <c r="AO714" s="5"/>
      <c r="AP714" s="5"/>
      <c r="AQ714" s="5"/>
      <c r="AR714" s="5"/>
      <c r="AY714" s="1" t="s">
        <v>73</v>
      </c>
      <c r="AZ714" s="2">
        <v>40294</v>
      </c>
      <c r="BA714" s="2">
        <v>40655</v>
      </c>
      <c r="BB714" s="2">
        <v>40655</v>
      </c>
      <c r="BD714" s="1" t="s">
        <v>236</v>
      </c>
      <c r="BE714" s="1" t="s">
        <v>148</v>
      </c>
      <c r="BF714" s="1" t="s">
        <v>89</v>
      </c>
      <c r="BI714" s="1" t="s">
        <v>536</v>
      </c>
      <c r="BJ714" s="1" t="s">
        <v>126</v>
      </c>
      <c r="BK714" s="1" t="s">
        <v>1612</v>
      </c>
      <c r="BL714" s="1">
        <v>300</v>
      </c>
      <c r="BM714" s="1">
        <v>300</v>
      </c>
      <c r="BN714" s="1" t="s">
        <v>64</v>
      </c>
      <c r="BP714" s="1" t="s">
        <v>84</v>
      </c>
      <c r="BQ714" s="2">
        <v>40756</v>
      </c>
      <c r="BR714" s="1">
        <v>0</v>
      </c>
      <c r="BS714" s="1">
        <v>0</v>
      </c>
      <c r="BT714" s="1">
        <v>0</v>
      </c>
      <c r="BU714" s="1">
        <v>0</v>
      </c>
    </row>
    <row r="715" spans="4:73" hidden="1" x14ac:dyDescent="0.25">
      <c r="D715" s="4"/>
      <c r="E715" s="5">
        <f t="shared" si="108"/>
        <v>0</v>
      </c>
      <c r="F715" s="5">
        <f t="shared" si="109"/>
        <v>0</v>
      </c>
      <c r="G715" s="5" t="str">
        <f t="shared" si="110"/>
        <v>Withdrawn</v>
      </c>
      <c r="H715" s="6" t="str">
        <f t="shared" si="111"/>
        <v>Not Started</v>
      </c>
      <c r="I715" s="1" t="s">
        <v>1613</v>
      </c>
      <c r="O715" s="1" t="str">
        <f t="shared" si="112"/>
        <v>NRIS</v>
      </c>
      <c r="Q715" s="1">
        <f t="shared" si="113"/>
        <v>300</v>
      </c>
      <c r="S715" s="1" t="str">
        <f t="shared" si="114"/>
        <v>Wind</v>
      </c>
      <c r="T715" s="1" t="str">
        <f t="shared" si="115"/>
        <v>Mitchell County</v>
      </c>
      <c r="U715" s="1" t="str">
        <f t="shared" si="116"/>
        <v>IA</v>
      </c>
      <c r="AA715" s="1"/>
      <c r="AB715" s="1"/>
      <c r="AI715" s="5"/>
      <c r="AJ715" s="5"/>
      <c r="AK715" s="5"/>
      <c r="AL715" s="5"/>
      <c r="AM715" s="5"/>
      <c r="AN715" s="5"/>
      <c r="AO715" s="5"/>
      <c r="AP715" s="5"/>
      <c r="AQ715" s="5"/>
      <c r="AR715" s="5"/>
      <c r="AY715" s="1" t="s">
        <v>73</v>
      </c>
      <c r="AZ715" s="2">
        <v>39476</v>
      </c>
      <c r="BA715" s="2">
        <v>40660</v>
      </c>
      <c r="BB715" s="2">
        <v>40660</v>
      </c>
      <c r="BD715" s="1" t="s">
        <v>87</v>
      </c>
      <c r="BE715" s="1" t="s">
        <v>1501</v>
      </c>
      <c r="BF715" s="1" t="s">
        <v>89</v>
      </c>
      <c r="BI715" s="1" t="s">
        <v>143</v>
      </c>
      <c r="BJ715" s="1" t="s">
        <v>126</v>
      </c>
      <c r="BK715" s="1" t="s">
        <v>1614</v>
      </c>
      <c r="BL715" s="1">
        <v>300</v>
      </c>
      <c r="BM715" s="1">
        <v>300</v>
      </c>
      <c r="BN715" s="1" t="s">
        <v>97</v>
      </c>
      <c r="BO715" s="1" t="s">
        <v>98</v>
      </c>
      <c r="BP715" s="1" t="s">
        <v>84</v>
      </c>
      <c r="BQ715" s="2">
        <v>40543</v>
      </c>
      <c r="BR715" s="1">
        <v>0</v>
      </c>
      <c r="BS715" s="1">
        <v>0</v>
      </c>
      <c r="BT715" s="1">
        <v>0</v>
      </c>
      <c r="BU715" s="1">
        <v>0</v>
      </c>
    </row>
    <row r="716" spans="4:73" hidden="1" x14ac:dyDescent="0.25">
      <c r="D716" s="4"/>
      <c r="E716" s="5">
        <f t="shared" si="108"/>
        <v>0</v>
      </c>
      <c r="F716" s="5">
        <f t="shared" si="109"/>
        <v>0</v>
      </c>
      <c r="G716" s="5" t="str">
        <f t="shared" si="110"/>
        <v>Withdrawn</v>
      </c>
      <c r="H716" s="6" t="str">
        <f t="shared" si="111"/>
        <v>Not Started</v>
      </c>
      <c r="I716" s="1" t="s">
        <v>1615</v>
      </c>
      <c r="O716" s="1" t="str">
        <f t="shared" si="112"/>
        <v>NRIS</v>
      </c>
      <c r="Q716" s="1">
        <f t="shared" si="113"/>
        <v>400</v>
      </c>
      <c r="S716" s="1" t="str">
        <f t="shared" si="114"/>
        <v>Wind</v>
      </c>
      <c r="T716" s="1" t="str">
        <f t="shared" si="115"/>
        <v>Mower County</v>
      </c>
      <c r="U716" s="1" t="str">
        <f t="shared" si="116"/>
        <v>MN</v>
      </c>
      <c r="AA716" s="1"/>
      <c r="AB716" s="1"/>
      <c r="AI716" s="5"/>
      <c r="AJ716" s="5"/>
      <c r="AK716" s="5"/>
      <c r="AL716" s="5"/>
      <c r="AM716" s="5"/>
      <c r="AN716" s="5"/>
      <c r="AO716" s="5"/>
      <c r="AP716" s="5"/>
      <c r="AQ716" s="5"/>
      <c r="AR716" s="5"/>
      <c r="AY716" s="1" t="s">
        <v>73</v>
      </c>
      <c r="AZ716" s="2">
        <v>39336</v>
      </c>
      <c r="BA716" s="2">
        <v>40665</v>
      </c>
      <c r="BB716" s="2">
        <v>40665</v>
      </c>
      <c r="BD716" s="1" t="s">
        <v>91</v>
      </c>
      <c r="BE716" s="1" t="s">
        <v>179</v>
      </c>
      <c r="BF716" s="1" t="s">
        <v>93</v>
      </c>
      <c r="BI716" s="1" t="s">
        <v>143</v>
      </c>
      <c r="BJ716" s="1" t="s">
        <v>126</v>
      </c>
      <c r="BK716" s="1" t="s">
        <v>1616</v>
      </c>
      <c r="BL716" s="1">
        <v>400</v>
      </c>
      <c r="BM716" s="1">
        <v>400</v>
      </c>
      <c r="BN716" s="1" t="s">
        <v>97</v>
      </c>
      <c r="BO716" s="1" t="s">
        <v>98</v>
      </c>
      <c r="BP716" s="1" t="s">
        <v>84</v>
      </c>
      <c r="BQ716" s="2">
        <v>40908</v>
      </c>
      <c r="BR716" s="1">
        <v>0</v>
      </c>
      <c r="BS716" s="1">
        <v>0</v>
      </c>
      <c r="BT716" s="1">
        <v>0</v>
      </c>
      <c r="BU716" s="1">
        <v>0</v>
      </c>
    </row>
    <row r="717" spans="4:73" hidden="1" x14ac:dyDescent="0.25">
      <c r="D717" s="4"/>
      <c r="E717" s="5" t="str">
        <f t="shared" si="108"/>
        <v>DPP-2012-AUG</v>
      </c>
      <c r="F717" s="5" t="str">
        <f t="shared" si="109"/>
        <v>West</v>
      </c>
      <c r="G717" s="5" t="str">
        <f t="shared" si="110"/>
        <v>Done</v>
      </c>
      <c r="H717" s="6" t="str">
        <f t="shared" si="111"/>
        <v>In Service</v>
      </c>
      <c r="I717" s="1" t="s">
        <v>1617</v>
      </c>
      <c r="O717" s="1" t="str">
        <f t="shared" si="112"/>
        <v>NRIS</v>
      </c>
      <c r="Q717" s="1">
        <f t="shared" si="113"/>
        <v>200</v>
      </c>
      <c r="S717" s="1" t="str">
        <f t="shared" si="114"/>
        <v>Wind</v>
      </c>
      <c r="T717" s="1" t="str">
        <f t="shared" si="115"/>
        <v>Jackson County</v>
      </c>
      <c r="U717" s="1" t="str">
        <f t="shared" si="116"/>
        <v>MN</v>
      </c>
      <c r="AA717" s="1"/>
      <c r="AB717" s="1"/>
      <c r="AI717" s="5"/>
      <c r="AJ717" s="5"/>
      <c r="AK717" s="5"/>
      <c r="AL717" s="5"/>
      <c r="AM717" s="5"/>
      <c r="AN717" s="5"/>
      <c r="AO717" s="5"/>
      <c r="AP717" s="5"/>
      <c r="AQ717" s="5"/>
      <c r="AR717" s="5"/>
      <c r="AY717" s="1" t="s">
        <v>58</v>
      </c>
      <c r="AZ717" s="2">
        <v>39279</v>
      </c>
      <c r="BB717" s="2">
        <v>41990</v>
      </c>
      <c r="BC717" s="2">
        <v>42286</v>
      </c>
      <c r="BD717" s="1" t="s">
        <v>91</v>
      </c>
      <c r="BE717" s="1" t="s">
        <v>259</v>
      </c>
      <c r="BF717" s="1" t="s">
        <v>93</v>
      </c>
      <c r="BG717" s="1" t="s">
        <v>1435</v>
      </c>
      <c r="BH717" s="1" t="s">
        <v>725</v>
      </c>
      <c r="BI717" s="1" t="s">
        <v>134</v>
      </c>
      <c r="BJ717" s="1" t="s">
        <v>126</v>
      </c>
      <c r="BK717" s="1" t="s">
        <v>1618</v>
      </c>
      <c r="BL717" s="1">
        <v>200</v>
      </c>
      <c r="BM717" s="1">
        <v>200</v>
      </c>
      <c r="BN717" s="1" t="s">
        <v>97</v>
      </c>
      <c r="BO717" s="1" t="s">
        <v>98</v>
      </c>
      <c r="BP717" s="1" t="s">
        <v>65</v>
      </c>
      <c r="BQ717" s="2">
        <v>40405</v>
      </c>
      <c r="BR717" s="1">
        <v>0</v>
      </c>
      <c r="BS717" s="1">
        <v>0</v>
      </c>
      <c r="BT717" s="1">
        <v>0</v>
      </c>
      <c r="BU717" s="1">
        <v>0</v>
      </c>
    </row>
    <row r="718" spans="4:73" hidden="1" x14ac:dyDescent="0.25">
      <c r="D718" s="4"/>
      <c r="E718" s="5" t="str">
        <f t="shared" si="108"/>
        <v>DPP-2010-APR</v>
      </c>
      <c r="F718" s="5" t="str">
        <f t="shared" si="109"/>
        <v>UP Michigan</v>
      </c>
      <c r="G718" s="5" t="str">
        <f t="shared" si="110"/>
        <v>Withdrawn</v>
      </c>
      <c r="H718" s="6" t="str">
        <f t="shared" si="111"/>
        <v>Not Started</v>
      </c>
      <c r="I718" s="1" t="s">
        <v>1619</v>
      </c>
      <c r="O718" s="1" t="str">
        <f t="shared" si="112"/>
        <v>NRIS</v>
      </c>
      <c r="Q718" s="1">
        <f t="shared" si="113"/>
        <v>26</v>
      </c>
      <c r="S718" s="1" t="str">
        <f t="shared" si="114"/>
        <v>Biomass</v>
      </c>
      <c r="T718" s="1" t="str">
        <f t="shared" si="115"/>
        <v>Marquette County</v>
      </c>
      <c r="U718" s="1" t="str">
        <f t="shared" si="116"/>
        <v>MI</v>
      </c>
      <c r="AA718" s="1"/>
      <c r="AB718" s="1"/>
      <c r="AI718" s="5"/>
      <c r="AJ718" s="5"/>
      <c r="AK718" s="5"/>
      <c r="AL718" s="5"/>
      <c r="AM718" s="5"/>
      <c r="AN718" s="5"/>
      <c r="AO718" s="5"/>
      <c r="AP718" s="5"/>
      <c r="AQ718" s="5"/>
      <c r="AR718" s="5"/>
      <c r="AY718" s="1" t="s">
        <v>73</v>
      </c>
      <c r="AZ718" s="2">
        <v>40091</v>
      </c>
      <c r="BA718" s="2">
        <v>40666</v>
      </c>
      <c r="BB718" s="2">
        <v>40666</v>
      </c>
      <c r="BD718" s="1" t="s">
        <v>687</v>
      </c>
      <c r="BE718" s="1" t="s">
        <v>1166</v>
      </c>
      <c r="BF718" s="1" t="s">
        <v>130</v>
      </c>
      <c r="BG718" s="1" t="s">
        <v>1406</v>
      </c>
      <c r="BH718" s="1" t="s">
        <v>1620</v>
      </c>
      <c r="BI718" s="1" t="s">
        <v>134</v>
      </c>
      <c r="BJ718" s="1" t="s">
        <v>126</v>
      </c>
      <c r="BK718" s="1" t="s">
        <v>1621</v>
      </c>
      <c r="BL718" s="1">
        <v>26</v>
      </c>
      <c r="BM718" s="1">
        <v>26</v>
      </c>
      <c r="BN718" s="1" t="s">
        <v>156</v>
      </c>
      <c r="BP718" s="1" t="s">
        <v>84</v>
      </c>
      <c r="BR718" s="1">
        <v>0</v>
      </c>
      <c r="BS718" s="1">
        <v>0</v>
      </c>
      <c r="BT718" s="1">
        <v>0</v>
      </c>
      <c r="BU718" s="1">
        <v>0</v>
      </c>
    </row>
    <row r="719" spans="4:73" hidden="1" x14ac:dyDescent="0.25">
      <c r="D719" s="4"/>
      <c r="E719" s="5">
        <f t="shared" si="108"/>
        <v>0</v>
      </c>
      <c r="F719" s="5">
        <f t="shared" si="109"/>
        <v>0</v>
      </c>
      <c r="G719" s="5" t="str">
        <f t="shared" si="110"/>
        <v>Withdrawn</v>
      </c>
      <c r="H719" s="6" t="str">
        <f t="shared" si="111"/>
        <v>Not Started</v>
      </c>
      <c r="I719" s="1" t="s">
        <v>1622</v>
      </c>
      <c r="O719" s="1" t="str">
        <f t="shared" si="112"/>
        <v>ERIS</v>
      </c>
      <c r="Q719" s="1">
        <f t="shared" si="113"/>
        <v>99</v>
      </c>
      <c r="S719" s="1" t="str">
        <f t="shared" si="114"/>
        <v>Wind</v>
      </c>
      <c r="T719" s="1" t="str">
        <f t="shared" si="115"/>
        <v>Mountrail County</v>
      </c>
      <c r="U719" s="1" t="str">
        <f t="shared" si="116"/>
        <v>ND</v>
      </c>
      <c r="AA719" s="1"/>
      <c r="AB719" s="1"/>
      <c r="AI719" s="5"/>
      <c r="AJ719" s="5"/>
      <c r="AK719" s="5"/>
      <c r="AL719" s="5"/>
      <c r="AM719" s="5"/>
      <c r="AN719" s="5"/>
      <c r="AO719" s="5"/>
      <c r="AP719" s="5"/>
      <c r="AQ719" s="5"/>
      <c r="AR719" s="5"/>
      <c r="AY719" s="1" t="s">
        <v>73</v>
      </c>
      <c r="AZ719" s="2">
        <v>38890</v>
      </c>
      <c r="BA719" s="2">
        <v>40667</v>
      </c>
      <c r="BB719" s="2">
        <v>40667</v>
      </c>
      <c r="BD719" s="1" t="s">
        <v>192</v>
      </c>
      <c r="BE719" s="1" t="s">
        <v>1623</v>
      </c>
      <c r="BF719" s="1" t="s">
        <v>194</v>
      </c>
      <c r="BI719" s="1" t="s">
        <v>143</v>
      </c>
      <c r="BJ719" s="1" t="s">
        <v>62</v>
      </c>
      <c r="BK719" s="1" t="s">
        <v>1624</v>
      </c>
      <c r="BL719" s="1">
        <v>99</v>
      </c>
      <c r="BM719" s="1">
        <v>99</v>
      </c>
      <c r="BN719" s="1" t="s">
        <v>97</v>
      </c>
      <c r="BO719" s="1" t="s">
        <v>98</v>
      </c>
      <c r="BP719" s="1" t="s">
        <v>84</v>
      </c>
      <c r="BQ719" s="2">
        <v>39721</v>
      </c>
      <c r="BR719" s="1">
        <v>0</v>
      </c>
      <c r="BS719" s="1">
        <v>0</v>
      </c>
      <c r="BT719" s="1">
        <v>0</v>
      </c>
      <c r="BU719" s="1">
        <v>0</v>
      </c>
    </row>
    <row r="720" spans="4:73" hidden="1" x14ac:dyDescent="0.25">
      <c r="D720" s="4"/>
      <c r="E720" s="5">
        <f t="shared" si="108"/>
        <v>0</v>
      </c>
      <c r="F720" s="5">
        <f t="shared" si="109"/>
        <v>0</v>
      </c>
      <c r="G720" s="5" t="str">
        <f t="shared" si="110"/>
        <v>Withdrawn</v>
      </c>
      <c r="H720" s="6" t="str">
        <f t="shared" si="111"/>
        <v>Not Started</v>
      </c>
      <c r="I720" s="1" t="s">
        <v>1625</v>
      </c>
      <c r="O720" s="1" t="str">
        <f t="shared" si="112"/>
        <v>NRIS</v>
      </c>
      <c r="Q720" s="1">
        <f t="shared" si="113"/>
        <v>200</v>
      </c>
      <c r="S720" s="1" t="str">
        <f t="shared" si="114"/>
        <v>Wind</v>
      </c>
      <c r="T720" s="1" t="str">
        <f t="shared" si="115"/>
        <v>Dickey County</v>
      </c>
      <c r="U720" s="1" t="str">
        <f t="shared" si="116"/>
        <v>ND</v>
      </c>
      <c r="AA720" s="1"/>
      <c r="AB720" s="1"/>
      <c r="AI720" s="5"/>
      <c r="AJ720" s="5"/>
      <c r="AK720" s="5"/>
      <c r="AL720" s="5"/>
      <c r="AM720" s="5"/>
      <c r="AN720" s="5"/>
      <c r="AO720" s="5"/>
      <c r="AP720" s="5"/>
      <c r="AQ720" s="5"/>
      <c r="AR720" s="5"/>
      <c r="AY720" s="1" t="s">
        <v>73</v>
      </c>
      <c r="AZ720" s="2">
        <v>39062</v>
      </c>
      <c r="BA720" s="2">
        <v>40667</v>
      </c>
      <c r="BB720" s="2">
        <v>40667</v>
      </c>
      <c r="BD720" s="1" t="s">
        <v>192</v>
      </c>
      <c r="BE720" s="1" t="s">
        <v>193</v>
      </c>
      <c r="BF720" s="1" t="s">
        <v>194</v>
      </c>
      <c r="BI720" s="1" t="s">
        <v>143</v>
      </c>
      <c r="BJ720" s="1" t="s">
        <v>126</v>
      </c>
      <c r="BK720" s="1" t="s">
        <v>1626</v>
      </c>
      <c r="BL720" s="1">
        <v>200</v>
      </c>
      <c r="BM720" s="1">
        <v>200</v>
      </c>
      <c r="BN720" s="1" t="s">
        <v>97</v>
      </c>
      <c r="BO720" s="1" t="s">
        <v>98</v>
      </c>
      <c r="BP720" s="1" t="s">
        <v>84</v>
      </c>
      <c r="BQ720" s="2">
        <v>39448</v>
      </c>
      <c r="BR720" s="1">
        <v>0</v>
      </c>
      <c r="BS720" s="1">
        <v>0</v>
      </c>
      <c r="BT720" s="1">
        <v>0</v>
      </c>
      <c r="BU720" s="1">
        <v>0</v>
      </c>
    </row>
    <row r="721" spans="4:73" hidden="1" x14ac:dyDescent="0.25">
      <c r="D721" s="4"/>
      <c r="E721" s="5" t="str">
        <f t="shared" si="108"/>
        <v>DPP-2012-AUG</v>
      </c>
      <c r="F721" s="5" t="str">
        <f t="shared" si="109"/>
        <v>West</v>
      </c>
      <c r="G721" s="5" t="str">
        <f t="shared" si="110"/>
        <v>Done</v>
      </c>
      <c r="H721" s="6" t="str">
        <f t="shared" si="111"/>
        <v>In Service</v>
      </c>
      <c r="I721" s="1" t="s">
        <v>1627</v>
      </c>
      <c r="O721" s="1" t="str">
        <f t="shared" si="112"/>
        <v>NRIS</v>
      </c>
      <c r="Q721" s="1">
        <f t="shared" si="113"/>
        <v>99</v>
      </c>
      <c r="S721" s="1" t="str">
        <f t="shared" si="114"/>
        <v>Wind</v>
      </c>
      <c r="T721" s="1" t="str">
        <f t="shared" si="115"/>
        <v>McHenry County</v>
      </c>
      <c r="U721" s="1" t="str">
        <f t="shared" si="116"/>
        <v>ND</v>
      </c>
      <c r="AA721" s="1"/>
      <c r="AB721" s="1"/>
      <c r="AI721" s="5"/>
      <c r="AJ721" s="5"/>
      <c r="AK721" s="5"/>
      <c r="AL721" s="5"/>
      <c r="AM721" s="5"/>
      <c r="AN721" s="5"/>
      <c r="AO721" s="5"/>
      <c r="AP721" s="5"/>
      <c r="AQ721" s="5"/>
      <c r="AR721" s="5"/>
      <c r="AY721" s="1" t="s">
        <v>58</v>
      </c>
      <c r="AZ721" s="2">
        <v>39293</v>
      </c>
      <c r="BB721" s="2">
        <v>41172</v>
      </c>
      <c r="BC721" s="2">
        <v>43456</v>
      </c>
      <c r="BD721" s="1" t="s">
        <v>153</v>
      </c>
      <c r="BE721" s="1" t="s">
        <v>371</v>
      </c>
      <c r="BF721" s="1" t="s">
        <v>194</v>
      </c>
      <c r="BG721" s="1" t="s">
        <v>1435</v>
      </c>
      <c r="BH721" s="1" t="s">
        <v>725</v>
      </c>
      <c r="BI721" s="1" t="s">
        <v>134</v>
      </c>
      <c r="BJ721" s="1" t="s">
        <v>126</v>
      </c>
      <c r="BK721" s="1" t="s">
        <v>1628</v>
      </c>
      <c r="BL721" s="1">
        <v>99</v>
      </c>
      <c r="BM721" s="1">
        <v>99</v>
      </c>
      <c r="BN721" s="1" t="s">
        <v>97</v>
      </c>
      <c r="BO721" s="1" t="s">
        <v>98</v>
      </c>
      <c r="BP721" s="1" t="s">
        <v>65</v>
      </c>
      <c r="BQ721" s="2">
        <v>40405</v>
      </c>
      <c r="BR721" s="1">
        <v>0</v>
      </c>
      <c r="BS721" s="1">
        <v>0</v>
      </c>
      <c r="BT721" s="1">
        <v>0</v>
      </c>
      <c r="BU721" s="1">
        <v>0</v>
      </c>
    </row>
    <row r="722" spans="4:73" hidden="1" x14ac:dyDescent="0.25">
      <c r="D722" s="4"/>
      <c r="E722" s="5">
        <f t="shared" si="108"/>
        <v>0</v>
      </c>
      <c r="F722" s="5">
        <f t="shared" si="109"/>
        <v>0</v>
      </c>
      <c r="G722" s="5" t="str">
        <f t="shared" si="110"/>
        <v>Withdrawn</v>
      </c>
      <c r="H722" s="6" t="str">
        <f t="shared" si="111"/>
        <v>Not Started</v>
      </c>
      <c r="I722" s="1" t="s">
        <v>1629</v>
      </c>
      <c r="O722" s="1" t="str">
        <f t="shared" si="112"/>
        <v>NRIS</v>
      </c>
      <c r="Q722" s="1">
        <f t="shared" si="113"/>
        <v>101</v>
      </c>
      <c r="S722" s="1" t="str">
        <f t="shared" si="114"/>
        <v>Wind</v>
      </c>
      <c r="T722" s="1" t="str">
        <f t="shared" si="115"/>
        <v>Brookings County</v>
      </c>
      <c r="U722" s="1" t="str">
        <f t="shared" si="116"/>
        <v>SD</v>
      </c>
      <c r="AA722" s="1"/>
      <c r="AB722" s="1"/>
      <c r="AI722" s="5"/>
      <c r="AJ722" s="5"/>
      <c r="AK722" s="5"/>
      <c r="AL722" s="5"/>
      <c r="AM722" s="5"/>
      <c r="AN722" s="5"/>
      <c r="AO722" s="5"/>
      <c r="AP722" s="5"/>
      <c r="AQ722" s="5"/>
      <c r="AR722" s="5"/>
      <c r="AY722" s="1" t="s">
        <v>73</v>
      </c>
      <c r="AZ722" s="2">
        <v>39115</v>
      </c>
      <c r="BA722" s="2">
        <v>40667</v>
      </c>
      <c r="BB722" s="2">
        <v>40667</v>
      </c>
      <c r="BD722" s="1" t="s">
        <v>91</v>
      </c>
      <c r="BE722" s="1" t="s">
        <v>510</v>
      </c>
      <c r="BF722" s="1" t="s">
        <v>205</v>
      </c>
      <c r="BI722" s="1" t="s">
        <v>143</v>
      </c>
      <c r="BJ722" s="1" t="s">
        <v>126</v>
      </c>
      <c r="BK722" s="1" t="s">
        <v>1630</v>
      </c>
      <c r="BL722" s="1">
        <v>101</v>
      </c>
      <c r="BM722" s="1">
        <v>101</v>
      </c>
      <c r="BN722" s="1" t="s">
        <v>97</v>
      </c>
      <c r="BO722" s="1" t="s">
        <v>98</v>
      </c>
      <c r="BP722" s="1" t="s">
        <v>84</v>
      </c>
      <c r="BQ722" s="2">
        <v>39706</v>
      </c>
      <c r="BR722" s="1">
        <v>0</v>
      </c>
      <c r="BS722" s="1">
        <v>0</v>
      </c>
      <c r="BT722" s="1">
        <v>0</v>
      </c>
      <c r="BU722" s="1">
        <v>0</v>
      </c>
    </row>
    <row r="723" spans="4:73" hidden="1" x14ac:dyDescent="0.25">
      <c r="D723" s="4"/>
      <c r="E723" s="5">
        <f t="shared" si="108"/>
        <v>0</v>
      </c>
      <c r="F723" s="5">
        <f t="shared" si="109"/>
        <v>0</v>
      </c>
      <c r="G723" s="5" t="str">
        <f t="shared" si="110"/>
        <v>Withdrawn</v>
      </c>
      <c r="H723" s="6" t="str">
        <f t="shared" si="111"/>
        <v>Not Started</v>
      </c>
      <c r="I723" s="1" t="s">
        <v>1631</v>
      </c>
      <c r="O723" s="1" t="str">
        <f t="shared" si="112"/>
        <v>NRIS</v>
      </c>
      <c r="Q723" s="1">
        <f t="shared" si="113"/>
        <v>100</v>
      </c>
      <c r="S723" s="1" t="str">
        <f t="shared" si="114"/>
        <v>Wind</v>
      </c>
      <c r="T723" s="1" t="str">
        <f t="shared" si="115"/>
        <v>Stevens County</v>
      </c>
      <c r="U723" s="1" t="str">
        <f t="shared" si="116"/>
        <v>MN</v>
      </c>
      <c r="AA723" s="1"/>
      <c r="AB723" s="1"/>
      <c r="AI723" s="5"/>
      <c r="AJ723" s="5"/>
      <c r="AK723" s="5"/>
      <c r="AL723" s="5"/>
      <c r="AM723" s="5"/>
      <c r="AN723" s="5"/>
      <c r="AO723" s="5"/>
      <c r="AP723" s="5"/>
      <c r="AQ723" s="5"/>
      <c r="AR723" s="5"/>
      <c r="AY723" s="1" t="s">
        <v>73</v>
      </c>
      <c r="AZ723" s="2">
        <v>39118</v>
      </c>
      <c r="BA723" s="2">
        <v>40667</v>
      </c>
      <c r="BB723" s="2">
        <v>40667</v>
      </c>
      <c r="BD723" s="1" t="s">
        <v>153</v>
      </c>
      <c r="BE723" s="1" t="s">
        <v>1602</v>
      </c>
      <c r="BF723" s="1" t="s">
        <v>93</v>
      </c>
      <c r="BI723" s="1" t="s">
        <v>143</v>
      </c>
      <c r="BJ723" s="1" t="s">
        <v>126</v>
      </c>
      <c r="BK723" s="1" t="s">
        <v>1632</v>
      </c>
      <c r="BL723" s="1">
        <v>100</v>
      </c>
      <c r="BM723" s="1">
        <v>100</v>
      </c>
      <c r="BN723" s="1" t="s">
        <v>97</v>
      </c>
      <c r="BO723" s="1" t="s">
        <v>98</v>
      </c>
      <c r="BP723" s="1" t="s">
        <v>84</v>
      </c>
      <c r="BQ723" s="2">
        <v>39692</v>
      </c>
      <c r="BR723" s="1">
        <v>0</v>
      </c>
      <c r="BS723" s="1">
        <v>0</v>
      </c>
      <c r="BT723" s="1">
        <v>0</v>
      </c>
      <c r="BU723" s="1">
        <v>0</v>
      </c>
    </row>
    <row r="724" spans="4:73" hidden="1" x14ac:dyDescent="0.25">
      <c r="D724" s="4"/>
      <c r="E724" s="5" t="str">
        <f t="shared" si="108"/>
        <v>Pre-Transition SIS</v>
      </c>
      <c r="F724" s="5">
        <f t="shared" si="109"/>
        <v>0</v>
      </c>
      <c r="G724" s="5" t="str">
        <f t="shared" si="110"/>
        <v>Done</v>
      </c>
      <c r="H724" s="6" t="str">
        <f t="shared" si="111"/>
        <v>In Service</v>
      </c>
      <c r="I724" s="1" t="s">
        <v>1633</v>
      </c>
      <c r="O724" s="1" t="str">
        <f t="shared" si="112"/>
        <v>NRIS</v>
      </c>
      <c r="Q724" s="1">
        <f t="shared" si="113"/>
        <v>53</v>
      </c>
      <c r="S724" s="1" t="str">
        <f t="shared" si="114"/>
        <v>Nuclear</v>
      </c>
      <c r="T724" s="1" t="str">
        <f t="shared" si="115"/>
        <v>Manitowoc County</v>
      </c>
      <c r="U724" s="1" t="str">
        <f t="shared" si="116"/>
        <v>WI</v>
      </c>
      <c r="AA724" s="1"/>
      <c r="AB724" s="1"/>
      <c r="AI724" s="5"/>
      <c r="AJ724" s="5"/>
      <c r="AK724" s="5"/>
      <c r="AL724" s="5"/>
      <c r="AM724" s="5"/>
      <c r="AN724" s="5"/>
      <c r="AO724" s="5"/>
      <c r="AP724" s="5"/>
      <c r="AQ724" s="5"/>
      <c r="AR724" s="5"/>
      <c r="AY724" s="1" t="s">
        <v>58</v>
      </c>
      <c r="AZ724" s="2">
        <v>39297</v>
      </c>
      <c r="BB724" s="2">
        <v>40371</v>
      </c>
      <c r="BC724" s="2">
        <v>40694</v>
      </c>
      <c r="BD724" s="1" t="s">
        <v>176</v>
      </c>
      <c r="BE724" s="1" t="s">
        <v>75</v>
      </c>
      <c r="BF724" s="1" t="s">
        <v>76</v>
      </c>
      <c r="BG724" s="1" t="s">
        <v>1058</v>
      </c>
      <c r="BI724" s="1" t="s">
        <v>77</v>
      </c>
      <c r="BJ724" s="1" t="s">
        <v>126</v>
      </c>
      <c r="BK724" s="1" t="s">
        <v>1634</v>
      </c>
      <c r="BL724" s="1">
        <v>53</v>
      </c>
      <c r="BM724" s="1">
        <v>53</v>
      </c>
      <c r="BN724" s="1" t="s">
        <v>387</v>
      </c>
      <c r="BO724" s="1" t="s">
        <v>355</v>
      </c>
      <c r="BP724" s="1" t="s">
        <v>65</v>
      </c>
      <c r="BQ724" s="2">
        <v>40026</v>
      </c>
      <c r="BR724" s="1">
        <v>0</v>
      </c>
      <c r="BS724" s="1">
        <v>0</v>
      </c>
      <c r="BT724" s="1">
        <v>0</v>
      </c>
      <c r="BU724" s="1">
        <v>0</v>
      </c>
    </row>
    <row r="725" spans="4:73" hidden="1" x14ac:dyDescent="0.25">
      <c r="D725" s="4"/>
      <c r="E725" s="5" t="str">
        <f t="shared" si="108"/>
        <v>Pre-Transition SIS</v>
      </c>
      <c r="F725" s="5">
        <f t="shared" si="109"/>
        <v>0</v>
      </c>
      <c r="G725" s="5" t="str">
        <f t="shared" si="110"/>
        <v>Done</v>
      </c>
      <c r="H725" s="6" t="str">
        <f t="shared" si="111"/>
        <v>In Service</v>
      </c>
      <c r="I725" s="1" t="s">
        <v>1635</v>
      </c>
      <c r="O725" s="1" t="str">
        <f t="shared" si="112"/>
        <v>NRIS</v>
      </c>
      <c r="Q725" s="1">
        <f t="shared" si="113"/>
        <v>53</v>
      </c>
      <c r="S725" s="1" t="str">
        <f t="shared" si="114"/>
        <v>Nuclear</v>
      </c>
      <c r="T725" s="1" t="str">
        <f t="shared" si="115"/>
        <v>Manitowoc County</v>
      </c>
      <c r="U725" s="1" t="str">
        <f t="shared" si="116"/>
        <v>WI</v>
      </c>
      <c r="AA725" s="1"/>
      <c r="AB725" s="1"/>
      <c r="AI725" s="5"/>
      <c r="AJ725" s="5"/>
      <c r="AK725" s="5"/>
      <c r="AL725" s="5"/>
      <c r="AM725" s="5"/>
      <c r="AN725" s="5"/>
      <c r="AO725" s="5"/>
      <c r="AP725" s="5"/>
      <c r="AQ725" s="5"/>
      <c r="AR725" s="5"/>
      <c r="AY725" s="1" t="s">
        <v>58</v>
      </c>
      <c r="AZ725" s="2">
        <v>39297</v>
      </c>
      <c r="BB725" s="2">
        <v>40371</v>
      </c>
      <c r="BC725" s="2">
        <v>40877</v>
      </c>
      <c r="BD725" s="1" t="s">
        <v>176</v>
      </c>
      <c r="BE725" s="1" t="s">
        <v>75</v>
      </c>
      <c r="BF725" s="1" t="s">
        <v>76</v>
      </c>
      <c r="BG725" s="1" t="s">
        <v>1058</v>
      </c>
      <c r="BI725" s="1" t="s">
        <v>77</v>
      </c>
      <c r="BJ725" s="1" t="s">
        <v>126</v>
      </c>
      <c r="BK725" s="1" t="s">
        <v>1636</v>
      </c>
      <c r="BL725" s="1">
        <v>53</v>
      </c>
      <c r="BM725" s="1">
        <v>53</v>
      </c>
      <c r="BN725" s="1" t="s">
        <v>387</v>
      </c>
      <c r="BO725" s="1" t="s">
        <v>355</v>
      </c>
      <c r="BP725" s="1" t="s">
        <v>65</v>
      </c>
      <c r="BQ725" s="2">
        <v>39813</v>
      </c>
      <c r="BR725" s="1">
        <v>0</v>
      </c>
      <c r="BS725" s="1">
        <v>0</v>
      </c>
      <c r="BT725" s="1">
        <v>0</v>
      </c>
      <c r="BU725" s="1">
        <v>0</v>
      </c>
    </row>
    <row r="726" spans="4:73" hidden="1" x14ac:dyDescent="0.25">
      <c r="D726" s="4"/>
      <c r="E726" s="5">
        <f t="shared" si="108"/>
        <v>0</v>
      </c>
      <c r="F726" s="5">
        <f t="shared" si="109"/>
        <v>0</v>
      </c>
      <c r="G726" s="5" t="str">
        <f t="shared" si="110"/>
        <v>Withdrawn</v>
      </c>
      <c r="H726" s="6" t="str">
        <f t="shared" si="111"/>
        <v>Not Started</v>
      </c>
      <c r="I726" s="1" t="s">
        <v>1637</v>
      </c>
      <c r="O726" s="1" t="str">
        <f t="shared" si="112"/>
        <v>NRIS</v>
      </c>
      <c r="Q726" s="1">
        <f t="shared" si="113"/>
        <v>200</v>
      </c>
      <c r="S726" s="1" t="str">
        <f t="shared" si="114"/>
        <v>Wind</v>
      </c>
      <c r="T726" s="1" t="str">
        <f t="shared" si="115"/>
        <v>Adams County</v>
      </c>
      <c r="U726" s="1" t="str">
        <f t="shared" si="116"/>
        <v>ND</v>
      </c>
      <c r="AA726" s="1"/>
      <c r="AB726" s="1"/>
      <c r="AI726" s="5"/>
      <c r="AJ726" s="5"/>
      <c r="AK726" s="5"/>
      <c r="AL726" s="5"/>
      <c r="AM726" s="5"/>
      <c r="AN726" s="5"/>
      <c r="AO726" s="5"/>
      <c r="AP726" s="5"/>
      <c r="AQ726" s="5"/>
      <c r="AR726" s="5"/>
      <c r="AY726" s="1" t="s">
        <v>73</v>
      </c>
      <c r="AZ726" s="2">
        <v>39140</v>
      </c>
      <c r="BA726" s="2">
        <v>40667</v>
      </c>
      <c r="BB726" s="2">
        <v>40667</v>
      </c>
      <c r="BD726" s="1" t="s">
        <v>192</v>
      </c>
      <c r="BE726" s="1" t="s">
        <v>1087</v>
      </c>
      <c r="BF726" s="1" t="s">
        <v>194</v>
      </c>
      <c r="BI726" s="1" t="s">
        <v>143</v>
      </c>
      <c r="BJ726" s="1" t="s">
        <v>126</v>
      </c>
      <c r="BK726" s="1" t="s">
        <v>1478</v>
      </c>
      <c r="BL726" s="1">
        <v>200</v>
      </c>
      <c r="BM726" s="1">
        <v>200</v>
      </c>
      <c r="BN726" s="1" t="s">
        <v>97</v>
      </c>
      <c r="BO726" s="1" t="s">
        <v>98</v>
      </c>
      <c r="BP726" s="1" t="s">
        <v>84</v>
      </c>
      <c r="BQ726" s="2">
        <v>39979</v>
      </c>
      <c r="BR726" s="1">
        <v>0</v>
      </c>
      <c r="BS726" s="1">
        <v>0</v>
      </c>
      <c r="BT726" s="1">
        <v>0</v>
      </c>
      <c r="BU726" s="1">
        <v>0</v>
      </c>
    </row>
    <row r="727" spans="4:73" hidden="1" x14ac:dyDescent="0.25">
      <c r="D727" s="4"/>
      <c r="E727" s="5">
        <f t="shared" si="108"/>
        <v>0</v>
      </c>
      <c r="F727" s="5">
        <f t="shared" si="109"/>
        <v>0</v>
      </c>
      <c r="G727" s="5" t="str">
        <f t="shared" si="110"/>
        <v>Withdrawn</v>
      </c>
      <c r="H727" s="6" t="str">
        <f t="shared" si="111"/>
        <v>Not Started</v>
      </c>
      <c r="I727" s="1" t="s">
        <v>1638</v>
      </c>
      <c r="O727" s="1" t="str">
        <f t="shared" si="112"/>
        <v>NRIS</v>
      </c>
      <c r="Q727" s="1">
        <f t="shared" si="113"/>
        <v>200</v>
      </c>
      <c r="S727" s="1" t="str">
        <f t="shared" si="114"/>
        <v>Wind</v>
      </c>
      <c r="T727" s="1" t="str">
        <f t="shared" si="115"/>
        <v>Nobles County</v>
      </c>
      <c r="U727" s="1" t="str">
        <f t="shared" si="116"/>
        <v>MN</v>
      </c>
      <c r="AA727" s="1"/>
      <c r="AB727" s="1"/>
      <c r="AI727" s="5"/>
      <c r="AJ727" s="5"/>
      <c r="AK727" s="5"/>
      <c r="AL727" s="5"/>
      <c r="AM727" s="5"/>
      <c r="AN727" s="5"/>
      <c r="AO727" s="5"/>
      <c r="AP727" s="5"/>
      <c r="AQ727" s="5"/>
      <c r="AR727" s="5"/>
      <c r="AY727" s="1" t="s">
        <v>73</v>
      </c>
      <c r="AZ727" s="2">
        <v>39164</v>
      </c>
      <c r="BA727" s="2">
        <v>40667</v>
      </c>
      <c r="BB727" s="2">
        <v>40667</v>
      </c>
      <c r="BD727" s="1" t="s">
        <v>91</v>
      </c>
      <c r="BE727" s="1" t="s">
        <v>347</v>
      </c>
      <c r="BF727" s="1" t="s">
        <v>93</v>
      </c>
      <c r="BI727" s="1" t="s">
        <v>143</v>
      </c>
      <c r="BJ727" s="1" t="s">
        <v>126</v>
      </c>
      <c r="BK727" s="1" t="s">
        <v>1639</v>
      </c>
      <c r="BL727" s="1">
        <v>200</v>
      </c>
      <c r="BM727" s="1">
        <v>200</v>
      </c>
      <c r="BN727" s="1" t="s">
        <v>97</v>
      </c>
      <c r="BO727" s="1" t="s">
        <v>98</v>
      </c>
      <c r="BP727" s="1" t="s">
        <v>84</v>
      </c>
      <c r="BQ727" s="2">
        <v>40179</v>
      </c>
      <c r="BR727" s="1">
        <v>0</v>
      </c>
      <c r="BS727" s="1">
        <v>0</v>
      </c>
      <c r="BT727" s="1">
        <v>0</v>
      </c>
      <c r="BU727" s="1">
        <v>0</v>
      </c>
    </row>
    <row r="728" spans="4:73" hidden="1" x14ac:dyDescent="0.25">
      <c r="D728" s="4"/>
      <c r="E728" s="5" t="str">
        <f t="shared" si="108"/>
        <v>G837</v>
      </c>
      <c r="F728" s="5" t="str">
        <f t="shared" si="109"/>
        <v>G837</v>
      </c>
      <c r="G728" s="5" t="str">
        <f t="shared" si="110"/>
        <v>Done</v>
      </c>
      <c r="H728" s="6" t="str">
        <f t="shared" si="111"/>
        <v>In Service</v>
      </c>
      <c r="I728" s="1" t="s">
        <v>1640</v>
      </c>
      <c r="O728" s="1" t="str">
        <f t="shared" si="112"/>
        <v>NRIS</v>
      </c>
      <c r="Q728" s="1">
        <f t="shared" si="113"/>
        <v>25</v>
      </c>
      <c r="S728" s="1" t="str">
        <f t="shared" si="114"/>
        <v>Coal</v>
      </c>
      <c r="T728" s="1" t="str">
        <f t="shared" si="115"/>
        <v>Butler County</v>
      </c>
      <c r="U728" s="1" t="str">
        <f t="shared" si="116"/>
        <v>OH</v>
      </c>
      <c r="AA728" s="1"/>
      <c r="AB728" s="1"/>
      <c r="AI728" s="5"/>
      <c r="AJ728" s="5"/>
      <c r="AK728" s="5"/>
      <c r="AL728" s="5"/>
      <c r="AM728" s="5"/>
      <c r="AN728" s="5"/>
      <c r="AO728" s="5"/>
      <c r="AP728" s="5"/>
      <c r="AQ728" s="5"/>
      <c r="AR728" s="5"/>
      <c r="AY728" s="1" t="s">
        <v>58</v>
      </c>
      <c r="AZ728" s="2">
        <v>39304</v>
      </c>
      <c r="BB728" s="2">
        <v>39595</v>
      </c>
      <c r="BD728" s="1" t="s">
        <v>240</v>
      </c>
      <c r="BE728" s="1" t="s">
        <v>282</v>
      </c>
      <c r="BF728" s="1" t="s">
        <v>242</v>
      </c>
      <c r="BG728" s="1" t="s">
        <v>1640</v>
      </c>
      <c r="BH728" s="1" t="s">
        <v>1640</v>
      </c>
      <c r="BI728" s="1" t="s">
        <v>77</v>
      </c>
      <c r="BJ728" s="1" t="s">
        <v>126</v>
      </c>
      <c r="BK728" s="1" t="s">
        <v>1641</v>
      </c>
      <c r="BL728" s="1">
        <v>25</v>
      </c>
      <c r="BM728" s="1">
        <v>25</v>
      </c>
      <c r="BN728" s="1" t="s">
        <v>83</v>
      </c>
      <c r="BO728" s="1" t="s">
        <v>94</v>
      </c>
      <c r="BP728" s="1" t="s">
        <v>65</v>
      </c>
      <c r="BQ728" s="2">
        <v>40436</v>
      </c>
      <c r="BR728" s="1">
        <v>0</v>
      </c>
      <c r="BS728" s="1">
        <v>0</v>
      </c>
      <c r="BT728" s="1">
        <v>0</v>
      </c>
      <c r="BU728" s="1">
        <v>0</v>
      </c>
    </row>
    <row r="729" spans="4:73" hidden="1" x14ac:dyDescent="0.25">
      <c r="D729" s="4"/>
      <c r="E729" s="5">
        <f t="shared" si="108"/>
        <v>0</v>
      </c>
      <c r="F729" s="5">
        <f t="shared" si="109"/>
        <v>0</v>
      </c>
      <c r="G729" s="5" t="str">
        <f t="shared" si="110"/>
        <v>Withdrawn</v>
      </c>
      <c r="H729" s="6" t="str">
        <f t="shared" si="111"/>
        <v>Not Started</v>
      </c>
      <c r="I729" s="1" t="s">
        <v>1642</v>
      </c>
      <c r="O729" s="1" t="str">
        <f t="shared" si="112"/>
        <v>NRIS</v>
      </c>
      <c r="Q729" s="1">
        <f t="shared" si="113"/>
        <v>200</v>
      </c>
      <c r="S729" s="1" t="str">
        <f t="shared" si="114"/>
        <v>Wind</v>
      </c>
      <c r="T729" s="1" t="str">
        <f t="shared" si="115"/>
        <v>Brookings County</v>
      </c>
      <c r="U729" s="1" t="str">
        <f t="shared" si="116"/>
        <v>SD</v>
      </c>
      <c r="AA729" s="1"/>
      <c r="AB729" s="1"/>
      <c r="AI729" s="5"/>
      <c r="AJ729" s="5"/>
      <c r="AK729" s="5"/>
      <c r="AL729" s="5"/>
      <c r="AM729" s="5"/>
      <c r="AN729" s="5"/>
      <c r="AO729" s="5"/>
      <c r="AP729" s="5"/>
      <c r="AQ729" s="5"/>
      <c r="AR729" s="5"/>
      <c r="AY729" s="1" t="s">
        <v>73</v>
      </c>
      <c r="AZ729" s="2">
        <v>39168</v>
      </c>
      <c r="BA729" s="2">
        <v>40667</v>
      </c>
      <c r="BB729" s="2">
        <v>40667</v>
      </c>
      <c r="BD729" s="1" t="s">
        <v>91</v>
      </c>
      <c r="BE729" s="1" t="s">
        <v>510</v>
      </c>
      <c r="BF729" s="1" t="s">
        <v>205</v>
      </c>
      <c r="BI729" s="1" t="s">
        <v>143</v>
      </c>
      <c r="BJ729" s="1" t="s">
        <v>126</v>
      </c>
      <c r="BK729" s="1" t="s">
        <v>1643</v>
      </c>
      <c r="BL729" s="1">
        <v>200</v>
      </c>
      <c r="BM729" s="1">
        <v>200</v>
      </c>
      <c r="BN729" s="1" t="s">
        <v>97</v>
      </c>
      <c r="BO729" s="1" t="s">
        <v>98</v>
      </c>
      <c r="BP729" s="1" t="s">
        <v>84</v>
      </c>
      <c r="BQ729" s="2">
        <v>40330</v>
      </c>
      <c r="BR729" s="1">
        <v>0</v>
      </c>
      <c r="BS729" s="1">
        <v>0</v>
      </c>
      <c r="BT729" s="1">
        <v>0</v>
      </c>
      <c r="BU729" s="1">
        <v>0</v>
      </c>
    </row>
    <row r="730" spans="4:73" hidden="1" x14ac:dyDescent="0.25">
      <c r="D730" s="4"/>
      <c r="E730" s="5">
        <f t="shared" si="108"/>
        <v>0</v>
      </c>
      <c r="F730" s="5">
        <f t="shared" si="109"/>
        <v>0</v>
      </c>
      <c r="G730" s="5" t="str">
        <f t="shared" si="110"/>
        <v>Withdrawn</v>
      </c>
      <c r="H730" s="6" t="str">
        <f t="shared" si="111"/>
        <v>Not Started</v>
      </c>
      <c r="I730" s="1" t="s">
        <v>1644</v>
      </c>
      <c r="O730" s="1" t="str">
        <f t="shared" si="112"/>
        <v>ERIS</v>
      </c>
      <c r="Q730" s="1">
        <f t="shared" si="113"/>
        <v>20</v>
      </c>
      <c r="S730" s="1" t="str">
        <f t="shared" si="114"/>
        <v>Wind</v>
      </c>
      <c r="T730" s="1" t="str">
        <f t="shared" si="115"/>
        <v>Stevens County</v>
      </c>
      <c r="U730" s="1" t="str">
        <f t="shared" si="116"/>
        <v>MN</v>
      </c>
      <c r="AA730" s="1"/>
      <c r="AB730" s="1"/>
      <c r="AI730" s="5"/>
      <c r="AJ730" s="5"/>
      <c r="AK730" s="5"/>
      <c r="AL730" s="5"/>
      <c r="AM730" s="5"/>
      <c r="AN730" s="5"/>
      <c r="AO730" s="5"/>
      <c r="AP730" s="5"/>
      <c r="AQ730" s="5"/>
      <c r="AR730" s="5"/>
      <c r="AY730" s="1" t="s">
        <v>73</v>
      </c>
      <c r="AZ730" s="2">
        <v>39170</v>
      </c>
      <c r="BA730" s="2">
        <v>40667</v>
      </c>
      <c r="BB730" s="2">
        <v>40667</v>
      </c>
      <c r="BD730" s="1" t="s">
        <v>153</v>
      </c>
      <c r="BE730" s="1" t="s">
        <v>1602</v>
      </c>
      <c r="BF730" s="1" t="s">
        <v>93</v>
      </c>
      <c r="BI730" s="1" t="s">
        <v>143</v>
      </c>
      <c r="BJ730" s="1" t="s">
        <v>62</v>
      </c>
      <c r="BK730" s="1" t="s">
        <v>1645</v>
      </c>
      <c r="BL730" s="1">
        <v>20</v>
      </c>
      <c r="BM730" s="1">
        <v>20</v>
      </c>
      <c r="BN730" s="1" t="s">
        <v>97</v>
      </c>
      <c r="BO730" s="1" t="s">
        <v>98</v>
      </c>
      <c r="BP730" s="1" t="s">
        <v>84</v>
      </c>
      <c r="BQ730" s="2">
        <v>40026</v>
      </c>
      <c r="BR730" s="1">
        <v>0</v>
      </c>
      <c r="BS730" s="1">
        <v>0</v>
      </c>
      <c r="BT730" s="1">
        <v>0</v>
      </c>
      <c r="BU730" s="1">
        <v>0</v>
      </c>
    </row>
    <row r="731" spans="4:73" hidden="1" x14ac:dyDescent="0.25">
      <c r="D731" s="4"/>
      <c r="E731" s="5">
        <f t="shared" si="108"/>
        <v>0</v>
      </c>
      <c r="F731" s="5">
        <f t="shared" si="109"/>
        <v>0</v>
      </c>
      <c r="G731" s="5" t="str">
        <f t="shared" si="110"/>
        <v>Withdrawn</v>
      </c>
      <c r="H731" s="6" t="str">
        <f t="shared" si="111"/>
        <v>Not Started</v>
      </c>
      <c r="I731" s="1" t="s">
        <v>1646</v>
      </c>
      <c r="O731" s="1" t="str">
        <f t="shared" si="112"/>
        <v>ERIS</v>
      </c>
      <c r="Q731" s="1">
        <f t="shared" si="113"/>
        <v>150</v>
      </c>
      <c r="S731" s="1" t="str">
        <f t="shared" si="114"/>
        <v>Wind</v>
      </c>
      <c r="T731" s="1" t="str">
        <f t="shared" si="115"/>
        <v>Adams County</v>
      </c>
      <c r="U731" s="1" t="str">
        <f t="shared" si="116"/>
        <v>ND</v>
      </c>
      <c r="AA731" s="1"/>
      <c r="AB731" s="1"/>
      <c r="AI731" s="5"/>
      <c r="AJ731" s="5"/>
      <c r="AK731" s="5"/>
      <c r="AL731" s="5"/>
      <c r="AM731" s="5"/>
      <c r="AN731" s="5"/>
      <c r="AO731" s="5"/>
      <c r="AP731" s="5"/>
      <c r="AQ731" s="5"/>
      <c r="AR731" s="5"/>
      <c r="AY731" s="1" t="s">
        <v>73</v>
      </c>
      <c r="AZ731" s="2">
        <v>39182</v>
      </c>
      <c r="BA731" s="2">
        <v>40667</v>
      </c>
      <c r="BB731" s="2">
        <v>40667</v>
      </c>
      <c r="BD731" s="1" t="s">
        <v>192</v>
      </c>
      <c r="BE731" s="1" t="s">
        <v>1087</v>
      </c>
      <c r="BF731" s="1" t="s">
        <v>194</v>
      </c>
      <c r="BI731" s="1" t="s">
        <v>143</v>
      </c>
      <c r="BJ731" s="1" t="s">
        <v>62</v>
      </c>
      <c r="BK731" s="1" t="s">
        <v>1647</v>
      </c>
      <c r="BL731" s="1">
        <v>150</v>
      </c>
      <c r="BM731" s="1">
        <v>150</v>
      </c>
      <c r="BN731" s="1" t="s">
        <v>97</v>
      </c>
      <c r="BO731" s="1" t="s">
        <v>98</v>
      </c>
      <c r="BP731" s="1" t="s">
        <v>84</v>
      </c>
      <c r="BQ731" s="2">
        <v>39782</v>
      </c>
      <c r="BR731" s="1">
        <v>0</v>
      </c>
      <c r="BS731" s="1">
        <v>0</v>
      </c>
      <c r="BT731" s="1">
        <v>0</v>
      </c>
      <c r="BU731" s="1">
        <v>0</v>
      </c>
    </row>
    <row r="732" spans="4:73" hidden="1" x14ac:dyDescent="0.25">
      <c r="D732" s="4"/>
      <c r="E732" s="5">
        <f t="shared" si="108"/>
        <v>0</v>
      </c>
      <c r="F732" s="5">
        <f t="shared" si="109"/>
        <v>0</v>
      </c>
      <c r="G732" s="5" t="str">
        <f t="shared" si="110"/>
        <v>Withdrawn</v>
      </c>
      <c r="H732" s="6" t="str">
        <f t="shared" si="111"/>
        <v>Not Started</v>
      </c>
      <c r="I732" s="1" t="s">
        <v>1648</v>
      </c>
      <c r="O732" s="1" t="str">
        <f t="shared" si="112"/>
        <v>NRIS</v>
      </c>
      <c r="Q732" s="1">
        <f t="shared" si="113"/>
        <v>122</v>
      </c>
      <c r="S732" s="1" t="str">
        <f t="shared" si="114"/>
        <v>Wind</v>
      </c>
      <c r="T732" s="1" t="str">
        <f t="shared" si="115"/>
        <v>Ward County</v>
      </c>
      <c r="U732" s="1" t="str">
        <f t="shared" si="116"/>
        <v>ND</v>
      </c>
      <c r="AA732" s="1"/>
      <c r="AB732" s="1"/>
      <c r="AI732" s="5"/>
      <c r="AJ732" s="5"/>
      <c r="AK732" s="5"/>
      <c r="AL732" s="5"/>
      <c r="AM732" s="5"/>
      <c r="AN732" s="5"/>
      <c r="AO732" s="5"/>
      <c r="AP732" s="5"/>
      <c r="AQ732" s="5"/>
      <c r="AR732" s="5"/>
      <c r="AY732" s="1" t="s">
        <v>73</v>
      </c>
      <c r="AZ732" s="2">
        <v>39184</v>
      </c>
      <c r="BA732" s="2">
        <v>40667</v>
      </c>
      <c r="BB732" s="2">
        <v>40667</v>
      </c>
      <c r="BD732" s="1" t="s">
        <v>153</v>
      </c>
      <c r="BE732" s="1" t="s">
        <v>1649</v>
      </c>
      <c r="BF732" s="1" t="s">
        <v>194</v>
      </c>
      <c r="BI732" s="1" t="s">
        <v>143</v>
      </c>
      <c r="BJ732" s="1" t="s">
        <v>126</v>
      </c>
      <c r="BK732" s="1" t="s">
        <v>1650</v>
      </c>
      <c r="BL732" s="1">
        <v>122</v>
      </c>
      <c r="BM732" s="1">
        <v>122</v>
      </c>
      <c r="BN732" s="1" t="s">
        <v>97</v>
      </c>
      <c r="BO732" s="1" t="s">
        <v>98</v>
      </c>
      <c r="BP732" s="1" t="s">
        <v>84</v>
      </c>
      <c r="BQ732" s="2">
        <v>40178</v>
      </c>
      <c r="BR732" s="1">
        <v>0</v>
      </c>
      <c r="BS732" s="1">
        <v>0</v>
      </c>
      <c r="BT732" s="1">
        <v>0</v>
      </c>
      <c r="BU732" s="1">
        <v>0</v>
      </c>
    </row>
    <row r="733" spans="4:73" hidden="1" x14ac:dyDescent="0.25">
      <c r="D733" s="4"/>
      <c r="E733" s="5">
        <f t="shared" si="108"/>
        <v>0</v>
      </c>
      <c r="F733" s="5">
        <f t="shared" si="109"/>
        <v>0</v>
      </c>
      <c r="G733" s="5" t="str">
        <f t="shared" si="110"/>
        <v>Withdrawn</v>
      </c>
      <c r="H733" s="6" t="str">
        <f t="shared" si="111"/>
        <v>Not Started</v>
      </c>
      <c r="I733" s="1" t="s">
        <v>1651</v>
      </c>
      <c r="O733" s="1" t="str">
        <f t="shared" si="112"/>
        <v>NRIS</v>
      </c>
      <c r="Q733" s="1">
        <f t="shared" si="113"/>
        <v>122</v>
      </c>
      <c r="S733" s="1" t="str">
        <f t="shared" si="114"/>
        <v>Wind</v>
      </c>
      <c r="T733" s="1" t="str">
        <f t="shared" si="115"/>
        <v>Ward County</v>
      </c>
      <c r="U733" s="1" t="str">
        <f t="shared" si="116"/>
        <v>ND</v>
      </c>
      <c r="AA733" s="1"/>
      <c r="AB733" s="1"/>
      <c r="AI733" s="5"/>
      <c r="AJ733" s="5"/>
      <c r="AK733" s="5"/>
      <c r="AL733" s="5"/>
      <c r="AM733" s="5"/>
      <c r="AN733" s="5"/>
      <c r="AO733" s="5"/>
      <c r="AP733" s="5"/>
      <c r="AQ733" s="5"/>
      <c r="AR733" s="5"/>
      <c r="AY733" s="1" t="s">
        <v>73</v>
      </c>
      <c r="AZ733" s="2">
        <v>39184</v>
      </c>
      <c r="BA733" s="2">
        <v>40667</v>
      </c>
      <c r="BB733" s="2">
        <v>40667</v>
      </c>
      <c r="BD733" s="1" t="s">
        <v>153</v>
      </c>
      <c r="BE733" s="1" t="s">
        <v>1649</v>
      </c>
      <c r="BF733" s="1" t="s">
        <v>194</v>
      </c>
      <c r="BI733" s="1" t="s">
        <v>143</v>
      </c>
      <c r="BJ733" s="1" t="s">
        <v>126</v>
      </c>
      <c r="BK733" s="1" t="s">
        <v>1650</v>
      </c>
      <c r="BL733" s="1">
        <v>122</v>
      </c>
      <c r="BM733" s="1">
        <v>122</v>
      </c>
      <c r="BN733" s="1" t="s">
        <v>97</v>
      </c>
      <c r="BO733" s="1" t="s">
        <v>98</v>
      </c>
      <c r="BP733" s="1" t="s">
        <v>84</v>
      </c>
      <c r="BQ733" s="2">
        <v>39813</v>
      </c>
      <c r="BR733" s="1">
        <v>0</v>
      </c>
      <c r="BS733" s="1">
        <v>0</v>
      </c>
      <c r="BT733" s="1">
        <v>0</v>
      </c>
      <c r="BU733" s="1">
        <v>0</v>
      </c>
    </row>
    <row r="734" spans="4:73" hidden="1" x14ac:dyDescent="0.25">
      <c r="D734" s="4"/>
      <c r="E734" s="5">
        <f t="shared" si="108"/>
        <v>0</v>
      </c>
      <c r="F734" s="5">
        <f t="shared" si="109"/>
        <v>0</v>
      </c>
      <c r="G734" s="5" t="str">
        <f t="shared" si="110"/>
        <v>Withdrawn</v>
      </c>
      <c r="H734" s="6" t="str">
        <f t="shared" si="111"/>
        <v>Not Started</v>
      </c>
      <c r="I734" s="1" t="s">
        <v>1652</v>
      </c>
      <c r="O734" s="1" t="str">
        <f t="shared" si="112"/>
        <v>NRIS</v>
      </c>
      <c r="Q734" s="1">
        <f t="shared" si="113"/>
        <v>125</v>
      </c>
      <c r="S734" s="1" t="str">
        <f t="shared" si="114"/>
        <v>Wind</v>
      </c>
      <c r="T734" s="1" t="str">
        <f t="shared" si="115"/>
        <v>Grant County</v>
      </c>
      <c r="U734" s="1" t="str">
        <f t="shared" si="116"/>
        <v>SD</v>
      </c>
      <c r="AA734" s="1"/>
      <c r="AB734" s="1"/>
      <c r="AI734" s="5"/>
      <c r="AJ734" s="5"/>
      <c r="AK734" s="5"/>
      <c r="AL734" s="5"/>
      <c r="AM734" s="5"/>
      <c r="AN734" s="5"/>
      <c r="AO734" s="5"/>
      <c r="AP734" s="5"/>
      <c r="AQ734" s="5"/>
      <c r="AR734" s="5"/>
      <c r="AY734" s="1" t="s">
        <v>73</v>
      </c>
      <c r="AZ734" s="2">
        <v>39232</v>
      </c>
      <c r="BA734" s="2">
        <v>40667</v>
      </c>
      <c r="BB734" s="2">
        <v>40667</v>
      </c>
      <c r="BD734" s="1" t="s">
        <v>203</v>
      </c>
      <c r="BE734" s="1" t="s">
        <v>204</v>
      </c>
      <c r="BF734" s="1" t="s">
        <v>205</v>
      </c>
      <c r="BI734" s="1" t="s">
        <v>143</v>
      </c>
      <c r="BJ734" s="1" t="s">
        <v>126</v>
      </c>
      <c r="BK734" s="1" t="s">
        <v>1653</v>
      </c>
      <c r="BL734" s="1">
        <v>125</v>
      </c>
      <c r="BM734" s="1">
        <v>125</v>
      </c>
      <c r="BN734" s="1" t="s">
        <v>97</v>
      </c>
      <c r="BO734" s="1" t="s">
        <v>98</v>
      </c>
      <c r="BP734" s="1" t="s">
        <v>84</v>
      </c>
      <c r="BQ734" s="2">
        <v>40422</v>
      </c>
      <c r="BR734" s="1">
        <v>0</v>
      </c>
      <c r="BS734" s="1">
        <v>0</v>
      </c>
      <c r="BT734" s="1">
        <v>0</v>
      </c>
      <c r="BU734" s="1">
        <v>0</v>
      </c>
    </row>
    <row r="735" spans="4:73" hidden="1" x14ac:dyDescent="0.25">
      <c r="D735" s="4"/>
      <c r="E735" s="5">
        <f t="shared" si="108"/>
        <v>0</v>
      </c>
      <c r="F735" s="5">
        <f t="shared" si="109"/>
        <v>0</v>
      </c>
      <c r="G735" s="5" t="str">
        <f t="shared" si="110"/>
        <v>Withdrawn</v>
      </c>
      <c r="H735" s="6" t="str">
        <f t="shared" si="111"/>
        <v>Not Started</v>
      </c>
      <c r="I735" s="1" t="s">
        <v>1654</v>
      </c>
      <c r="O735" s="1" t="str">
        <f t="shared" si="112"/>
        <v>NRIS</v>
      </c>
      <c r="Q735" s="1">
        <f t="shared" si="113"/>
        <v>150</v>
      </c>
      <c r="S735" s="1" t="str">
        <f t="shared" si="114"/>
        <v>Wind</v>
      </c>
      <c r="T735" s="1" t="str">
        <f t="shared" si="115"/>
        <v>Deuel County</v>
      </c>
      <c r="U735" s="1" t="str">
        <f t="shared" si="116"/>
        <v>SD</v>
      </c>
      <c r="AA735" s="1"/>
      <c r="AB735" s="1"/>
      <c r="AI735" s="5"/>
      <c r="AJ735" s="5"/>
      <c r="AK735" s="5"/>
      <c r="AL735" s="5"/>
      <c r="AM735" s="5"/>
      <c r="AN735" s="5"/>
      <c r="AO735" s="5"/>
      <c r="AP735" s="5"/>
      <c r="AQ735" s="5"/>
      <c r="AR735" s="5"/>
      <c r="AY735" s="1" t="s">
        <v>73</v>
      </c>
      <c r="AZ735" s="2">
        <v>39232</v>
      </c>
      <c r="BA735" s="2">
        <v>40667</v>
      </c>
      <c r="BB735" s="2">
        <v>40667</v>
      </c>
      <c r="BD735" s="1" t="s">
        <v>203</v>
      </c>
      <c r="BE735" s="1" t="s">
        <v>263</v>
      </c>
      <c r="BF735" s="1" t="s">
        <v>205</v>
      </c>
      <c r="BI735" s="1" t="s">
        <v>143</v>
      </c>
      <c r="BJ735" s="1" t="s">
        <v>126</v>
      </c>
      <c r="BK735" s="1" t="s">
        <v>1655</v>
      </c>
      <c r="BL735" s="1">
        <v>150</v>
      </c>
      <c r="BM735" s="1">
        <v>150</v>
      </c>
      <c r="BN735" s="1" t="s">
        <v>97</v>
      </c>
      <c r="BO735" s="1" t="s">
        <v>98</v>
      </c>
      <c r="BP735" s="1" t="s">
        <v>84</v>
      </c>
      <c r="BQ735" s="2">
        <v>40178</v>
      </c>
      <c r="BR735" s="1">
        <v>0</v>
      </c>
      <c r="BS735" s="1">
        <v>0</v>
      </c>
      <c r="BT735" s="1">
        <v>0</v>
      </c>
      <c r="BU735" s="1">
        <v>0</v>
      </c>
    </row>
    <row r="736" spans="4:73" hidden="1" x14ac:dyDescent="0.25">
      <c r="D736" s="4"/>
      <c r="E736" s="5" t="str">
        <f t="shared" si="108"/>
        <v>DPP-2008-NOV</v>
      </c>
      <c r="F736" s="5" t="str">
        <f t="shared" si="109"/>
        <v>Individual</v>
      </c>
      <c r="G736" s="5" t="str">
        <f t="shared" si="110"/>
        <v>Done</v>
      </c>
      <c r="H736" s="6" t="str">
        <f t="shared" si="111"/>
        <v>In Service</v>
      </c>
      <c r="I736" s="1" t="s">
        <v>1656</v>
      </c>
      <c r="O736" s="1" t="str">
        <f t="shared" si="112"/>
        <v>NRIS</v>
      </c>
      <c r="Q736" s="1">
        <f t="shared" si="113"/>
        <v>80</v>
      </c>
      <c r="S736" s="1" t="str">
        <f t="shared" si="114"/>
        <v>Hydro</v>
      </c>
      <c r="T736" s="1" t="str">
        <f t="shared" si="115"/>
        <v>Livingston County</v>
      </c>
      <c r="U736" s="1" t="str">
        <f t="shared" si="116"/>
        <v>KY</v>
      </c>
      <c r="AA736" s="1"/>
      <c r="AB736" s="1"/>
      <c r="AI736" s="5"/>
      <c r="AJ736" s="5"/>
      <c r="AK736" s="5"/>
      <c r="AL736" s="5"/>
      <c r="AM736" s="5"/>
      <c r="AN736" s="5"/>
      <c r="AO736" s="5"/>
      <c r="AP736" s="5"/>
      <c r="AQ736" s="5"/>
      <c r="AR736" s="5"/>
      <c r="AY736" s="1" t="s">
        <v>58</v>
      </c>
      <c r="AZ736" s="2">
        <v>39331</v>
      </c>
      <c r="BB736" s="2">
        <v>41096</v>
      </c>
      <c r="BC736" s="2">
        <v>41878</v>
      </c>
      <c r="BD736" s="1" t="s">
        <v>1657</v>
      </c>
      <c r="BE736" s="1" t="s">
        <v>1658</v>
      </c>
      <c r="BF736" s="1" t="s">
        <v>82</v>
      </c>
      <c r="BG736" s="1" t="s">
        <v>1303</v>
      </c>
      <c r="BH736" s="1" t="s">
        <v>1340</v>
      </c>
      <c r="BI736" s="1" t="s">
        <v>134</v>
      </c>
      <c r="BJ736" s="1" t="s">
        <v>126</v>
      </c>
      <c r="BK736" s="1" t="s">
        <v>1659</v>
      </c>
      <c r="BL736" s="1">
        <v>80</v>
      </c>
      <c r="BM736" s="1">
        <v>80</v>
      </c>
      <c r="BN736" s="1" t="s">
        <v>69</v>
      </c>
      <c r="BO736" s="1" t="s">
        <v>70</v>
      </c>
      <c r="BP736" s="1" t="s">
        <v>65</v>
      </c>
      <c r="BQ736" s="2">
        <v>39401</v>
      </c>
      <c r="BR736" s="1">
        <v>0</v>
      </c>
      <c r="BS736" s="1">
        <v>0</v>
      </c>
      <c r="BT736" s="1">
        <v>0</v>
      </c>
      <c r="BU736" s="1">
        <v>0</v>
      </c>
    </row>
    <row r="737" spans="4:73" hidden="1" x14ac:dyDescent="0.25">
      <c r="D737" s="4"/>
      <c r="E737" s="5" t="str">
        <f t="shared" si="108"/>
        <v>Pre-Transition SIS</v>
      </c>
      <c r="F737" s="5">
        <f t="shared" si="109"/>
        <v>0</v>
      </c>
      <c r="G737" s="5" t="str">
        <f t="shared" si="110"/>
        <v>Done</v>
      </c>
      <c r="H737" s="6" t="str">
        <f t="shared" si="111"/>
        <v>In Service</v>
      </c>
      <c r="I737" s="1" t="s">
        <v>1660</v>
      </c>
      <c r="O737" s="1" t="str">
        <f t="shared" si="112"/>
        <v>NRIS</v>
      </c>
      <c r="Q737" s="1">
        <f t="shared" si="113"/>
        <v>84</v>
      </c>
      <c r="S737" s="1" t="str">
        <f t="shared" si="114"/>
        <v>Hydro</v>
      </c>
      <c r="T737" s="1" t="str">
        <f t="shared" si="115"/>
        <v>Perry County</v>
      </c>
      <c r="U737" s="1" t="str">
        <f t="shared" si="116"/>
        <v>IN</v>
      </c>
      <c r="AA737" s="1"/>
      <c r="AB737" s="1"/>
      <c r="AI737" s="5"/>
      <c r="AJ737" s="5"/>
      <c r="AK737" s="5"/>
      <c r="AL737" s="5"/>
      <c r="AM737" s="5"/>
      <c r="AN737" s="5"/>
      <c r="AO737" s="5"/>
      <c r="AP737" s="5"/>
      <c r="AQ737" s="5"/>
      <c r="AR737" s="5"/>
      <c r="AY737" s="1" t="s">
        <v>58</v>
      </c>
      <c r="AZ737" s="2">
        <v>39331</v>
      </c>
      <c r="BB737" s="2">
        <v>40164</v>
      </c>
      <c r="BC737" s="2">
        <v>41654</v>
      </c>
      <c r="BD737" s="1" t="s">
        <v>197</v>
      </c>
      <c r="BE737" s="1" t="s">
        <v>1271</v>
      </c>
      <c r="BF737" s="1" t="s">
        <v>103</v>
      </c>
      <c r="BG737" s="1" t="s">
        <v>1058</v>
      </c>
      <c r="BI737" s="1" t="s">
        <v>134</v>
      </c>
      <c r="BJ737" s="1" t="s">
        <v>126</v>
      </c>
      <c r="BK737" s="1" t="s">
        <v>1661</v>
      </c>
      <c r="BL737" s="1">
        <v>84</v>
      </c>
      <c r="BM737" s="1">
        <v>84</v>
      </c>
      <c r="BN737" s="1" t="s">
        <v>69</v>
      </c>
      <c r="BO737" s="1" t="s">
        <v>150</v>
      </c>
      <c r="BP737" s="1" t="s">
        <v>65</v>
      </c>
      <c r="BR737" s="1">
        <v>0</v>
      </c>
      <c r="BS737" s="1">
        <v>0</v>
      </c>
      <c r="BT737" s="1">
        <v>0</v>
      </c>
      <c r="BU737" s="1">
        <v>0</v>
      </c>
    </row>
    <row r="738" spans="4:73" hidden="1" x14ac:dyDescent="0.25">
      <c r="D738" s="4"/>
      <c r="E738" s="5">
        <f t="shared" si="108"/>
        <v>0</v>
      </c>
      <c r="F738" s="5">
        <f t="shared" si="109"/>
        <v>0</v>
      </c>
      <c r="G738" s="5" t="str">
        <f t="shared" si="110"/>
        <v>Withdrawn</v>
      </c>
      <c r="H738" s="6" t="str">
        <f t="shared" si="111"/>
        <v>Not Started</v>
      </c>
      <c r="I738" s="1" t="s">
        <v>1662</v>
      </c>
      <c r="O738" s="1" t="str">
        <f t="shared" si="112"/>
        <v>NRIS</v>
      </c>
      <c r="Q738" s="1">
        <f t="shared" si="113"/>
        <v>250</v>
      </c>
      <c r="S738" s="1" t="str">
        <f t="shared" si="114"/>
        <v>Wind</v>
      </c>
      <c r="T738" s="1" t="str">
        <f t="shared" si="115"/>
        <v>Deuel County</v>
      </c>
      <c r="U738" s="1" t="str">
        <f t="shared" si="116"/>
        <v>SD</v>
      </c>
      <c r="AA738" s="1"/>
      <c r="AB738" s="1"/>
      <c r="AI738" s="5"/>
      <c r="AJ738" s="5"/>
      <c r="AK738" s="5"/>
      <c r="AL738" s="5"/>
      <c r="AM738" s="5"/>
      <c r="AN738" s="5"/>
      <c r="AO738" s="5"/>
      <c r="AP738" s="5"/>
      <c r="AQ738" s="5"/>
      <c r="AR738" s="5"/>
      <c r="AY738" s="1" t="s">
        <v>73</v>
      </c>
      <c r="AZ738" s="2">
        <v>39232</v>
      </c>
      <c r="BA738" s="2">
        <v>40667</v>
      </c>
      <c r="BB738" s="2">
        <v>40667</v>
      </c>
      <c r="BD738" s="1" t="s">
        <v>203</v>
      </c>
      <c r="BE738" s="1" t="s">
        <v>263</v>
      </c>
      <c r="BF738" s="1" t="s">
        <v>205</v>
      </c>
      <c r="BI738" s="1" t="s">
        <v>143</v>
      </c>
      <c r="BJ738" s="1" t="s">
        <v>126</v>
      </c>
      <c r="BK738" s="1" t="s">
        <v>1663</v>
      </c>
      <c r="BL738" s="1">
        <v>250</v>
      </c>
      <c r="BM738" s="1">
        <v>250</v>
      </c>
      <c r="BN738" s="1" t="s">
        <v>97</v>
      </c>
      <c r="BO738" s="1" t="s">
        <v>98</v>
      </c>
      <c r="BP738" s="1" t="s">
        <v>84</v>
      </c>
      <c r="BQ738" s="2">
        <v>40009</v>
      </c>
      <c r="BR738" s="1">
        <v>0</v>
      </c>
      <c r="BS738" s="1">
        <v>0</v>
      </c>
      <c r="BT738" s="1">
        <v>0</v>
      </c>
      <c r="BU738" s="1">
        <v>0</v>
      </c>
    </row>
    <row r="739" spans="4:73" hidden="1" x14ac:dyDescent="0.25">
      <c r="D739" s="4"/>
      <c r="E739" s="5">
        <f t="shared" si="108"/>
        <v>0</v>
      </c>
      <c r="F739" s="5">
        <f t="shared" si="109"/>
        <v>0</v>
      </c>
      <c r="G739" s="5" t="str">
        <f t="shared" si="110"/>
        <v>Withdrawn</v>
      </c>
      <c r="H739" s="6" t="str">
        <f t="shared" si="111"/>
        <v>Not Started</v>
      </c>
      <c r="I739" s="1" t="s">
        <v>1664</v>
      </c>
      <c r="O739" s="1" t="str">
        <f t="shared" si="112"/>
        <v>NRIS</v>
      </c>
      <c r="Q739" s="1">
        <f t="shared" si="113"/>
        <v>101</v>
      </c>
      <c r="S739" s="1" t="str">
        <f t="shared" si="114"/>
        <v>Wind</v>
      </c>
      <c r="T739" s="1" t="str">
        <f t="shared" si="115"/>
        <v>Bowman County</v>
      </c>
      <c r="U739" s="1" t="str">
        <f t="shared" si="116"/>
        <v>ND</v>
      </c>
      <c r="AA739" s="1"/>
      <c r="AB739" s="1"/>
      <c r="AI739" s="5"/>
      <c r="AJ739" s="5"/>
      <c r="AK739" s="5"/>
      <c r="AL739" s="5"/>
      <c r="AM739" s="5"/>
      <c r="AN739" s="5"/>
      <c r="AO739" s="5"/>
      <c r="AP739" s="5"/>
      <c r="AQ739" s="5"/>
      <c r="AR739" s="5"/>
      <c r="AY739" s="1" t="s">
        <v>73</v>
      </c>
      <c r="AZ739" s="2">
        <v>39247</v>
      </c>
      <c r="BA739" s="2">
        <v>40667</v>
      </c>
      <c r="BB739" s="2">
        <v>40667</v>
      </c>
      <c r="BD739" s="1" t="s">
        <v>192</v>
      </c>
      <c r="BE739" s="1" t="s">
        <v>627</v>
      </c>
      <c r="BF739" s="1" t="s">
        <v>194</v>
      </c>
      <c r="BI739" s="1" t="s">
        <v>143</v>
      </c>
      <c r="BJ739" s="1" t="s">
        <v>126</v>
      </c>
      <c r="BK739" s="1" t="s">
        <v>1665</v>
      </c>
      <c r="BL739" s="1">
        <v>101</v>
      </c>
      <c r="BM739" s="1">
        <v>101</v>
      </c>
      <c r="BN739" s="1" t="s">
        <v>97</v>
      </c>
      <c r="BO739" s="1" t="s">
        <v>98</v>
      </c>
      <c r="BP739" s="1" t="s">
        <v>84</v>
      </c>
      <c r="BQ739" s="2">
        <v>40173</v>
      </c>
      <c r="BR739" s="1">
        <v>0</v>
      </c>
      <c r="BS739" s="1">
        <v>0</v>
      </c>
      <c r="BT739" s="1">
        <v>0</v>
      </c>
      <c r="BU739" s="1">
        <v>0</v>
      </c>
    </row>
    <row r="740" spans="4:73" hidden="1" x14ac:dyDescent="0.25">
      <c r="D740" s="4"/>
      <c r="E740" s="5">
        <f t="shared" si="108"/>
        <v>0</v>
      </c>
      <c r="F740" s="5">
        <f t="shared" si="109"/>
        <v>0</v>
      </c>
      <c r="G740" s="5" t="str">
        <f t="shared" si="110"/>
        <v>Withdrawn</v>
      </c>
      <c r="H740" s="6" t="str">
        <f t="shared" si="111"/>
        <v>Not Started</v>
      </c>
      <c r="I740" s="1" t="s">
        <v>1666</v>
      </c>
      <c r="O740" s="1" t="str">
        <f t="shared" si="112"/>
        <v>NRIS</v>
      </c>
      <c r="Q740" s="1">
        <f t="shared" si="113"/>
        <v>600</v>
      </c>
      <c r="S740" s="1" t="str">
        <f t="shared" si="114"/>
        <v>Wind</v>
      </c>
      <c r="T740" s="1" t="str">
        <f t="shared" si="115"/>
        <v>Dickey County</v>
      </c>
      <c r="U740" s="1" t="str">
        <f t="shared" si="116"/>
        <v>ND</v>
      </c>
      <c r="AA740" s="1"/>
      <c r="AB740" s="1"/>
      <c r="AI740" s="5"/>
      <c r="AJ740" s="5"/>
      <c r="AK740" s="5"/>
      <c r="AL740" s="5"/>
      <c r="AM740" s="5"/>
      <c r="AN740" s="5"/>
      <c r="AO740" s="5"/>
      <c r="AP740" s="5"/>
      <c r="AQ740" s="5"/>
      <c r="AR740" s="5"/>
      <c r="AY740" s="1" t="s">
        <v>73</v>
      </c>
      <c r="AZ740" s="2">
        <v>39331</v>
      </c>
      <c r="BA740" s="2">
        <v>40667</v>
      </c>
      <c r="BB740" s="2">
        <v>40667</v>
      </c>
      <c r="BD740" s="1" t="s">
        <v>203</v>
      </c>
      <c r="BE740" s="1" t="s">
        <v>193</v>
      </c>
      <c r="BF740" s="1" t="s">
        <v>194</v>
      </c>
      <c r="BI740" s="1" t="s">
        <v>143</v>
      </c>
      <c r="BJ740" s="1" t="s">
        <v>126</v>
      </c>
      <c r="BK740" s="1" t="s">
        <v>1667</v>
      </c>
      <c r="BL740" s="1">
        <v>600</v>
      </c>
      <c r="BM740" s="1">
        <v>600</v>
      </c>
      <c r="BN740" s="1" t="s">
        <v>97</v>
      </c>
      <c r="BO740" s="1" t="s">
        <v>98</v>
      </c>
      <c r="BP740" s="1" t="s">
        <v>84</v>
      </c>
      <c r="BQ740" s="2">
        <v>41579</v>
      </c>
      <c r="BR740" s="1">
        <v>0</v>
      </c>
      <c r="BS740" s="1">
        <v>0</v>
      </c>
      <c r="BT740" s="1">
        <v>0</v>
      </c>
      <c r="BU740" s="1">
        <v>0</v>
      </c>
    </row>
    <row r="741" spans="4:73" hidden="1" x14ac:dyDescent="0.25">
      <c r="D741" s="4"/>
      <c r="E741" s="5">
        <f t="shared" si="108"/>
        <v>0</v>
      </c>
      <c r="F741" s="5">
        <f t="shared" si="109"/>
        <v>0</v>
      </c>
      <c r="G741" s="5" t="str">
        <f t="shared" si="110"/>
        <v>Withdrawn</v>
      </c>
      <c r="H741" s="6" t="str">
        <f t="shared" si="111"/>
        <v>Not Started</v>
      </c>
      <c r="I741" s="1" t="s">
        <v>1668</v>
      </c>
      <c r="O741" s="1" t="str">
        <f t="shared" si="112"/>
        <v>NRIS</v>
      </c>
      <c r="Q741" s="1">
        <f t="shared" si="113"/>
        <v>960</v>
      </c>
      <c r="S741" s="1" t="str">
        <f t="shared" si="114"/>
        <v>Wind</v>
      </c>
      <c r="T741" s="1" t="str">
        <f t="shared" si="115"/>
        <v>Burleigh County</v>
      </c>
      <c r="U741" s="1" t="str">
        <f t="shared" si="116"/>
        <v>ND</v>
      </c>
      <c r="AA741" s="1"/>
      <c r="AB741" s="1"/>
      <c r="AI741" s="5"/>
      <c r="AJ741" s="5"/>
      <c r="AK741" s="5"/>
      <c r="AL741" s="5"/>
      <c r="AM741" s="5"/>
      <c r="AN741" s="5"/>
      <c r="AO741" s="5"/>
      <c r="AP741" s="5"/>
      <c r="AQ741" s="5"/>
      <c r="AR741" s="5"/>
      <c r="AY741" s="1" t="s">
        <v>73</v>
      </c>
      <c r="AZ741" s="2">
        <v>39339</v>
      </c>
      <c r="BA741" s="2">
        <v>40667</v>
      </c>
      <c r="BB741" s="2">
        <v>40667</v>
      </c>
      <c r="BD741" s="1" t="s">
        <v>153</v>
      </c>
      <c r="BE741" s="1" t="s">
        <v>1380</v>
      </c>
      <c r="BF741" s="1" t="s">
        <v>194</v>
      </c>
      <c r="BI741" s="1" t="s">
        <v>143</v>
      </c>
      <c r="BJ741" s="1" t="s">
        <v>126</v>
      </c>
      <c r="BK741" s="1" t="s">
        <v>1669</v>
      </c>
      <c r="BL741" s="1">
        <v>960</v>
      </c>
      <c r="BM741" s="1">
        <v>960</v>
      </c>
      <c r="BN741" s="1" t="s">
        <v>97</v>
      </c>
      <c r="BO741" s="1" t="s">
        <v>98</v>
      </c>
      <c r="BP741" s="1" t="s">
        <v>84</v>
      </c>
      <c r="BQ741" s="2">
        <v>41883</v>
      </c>
      <c r="BR741" s="1">
        <v>0</v>
      </c>
      <c r="BS741" s="1">
        <v>0</v>
      </c>
      <c r="BT741" s="1">
        <v>0</v>
      </c>
      <c r="BU741" s="1">
        <v>0</v>
      </c>
    </row>
    <row r="742" spans="4:73" hidden="1" x14ac:dyDescent="0.25">
      <c r="D742" s="4"/>
      <c r="E742" s="5">
        <f t="shared" si="108"/>
        <v>0</v>
      </c>
      <c r="F742" s="5">
        <f t="shared" si="109"/>
        <v>0</v>
      </c>
      <c r="G742" s="5" t="str">
        <f t="shared" si="110"/>
        <v>Withdrawn</v>
      </c>
      <c r="H742" s="6" t="str">
        <f t="shared" si="111"/>
        <v>Not Started</v>
      </c>
      <c r="I742" s="1" t="s">
        <v>1670</v>
      </c>
      <c r="O742" s="1" t="str">
        <f t="shared" si="112"/>
        <v>NRIS</v>
      </c>
      <c r="Q742" s="1">
        <f t="shared" si="113"/>
        <v>200</v>
      </c>
      <c r="S742" s="1" t="str">
        <f t="shared" si="114"/>
        <v>Wind</v>
      </c>
      <c r="T742" s="1" t="str">
        <f t="shared" si="115"/>
        <v>Fillmore County</v>
      </c>
      <c r="U742" s="1" t="str">
        <f t="shared" si="116"/>
        <v>MN</v>
      </c>
      <c r="AA742" s="1"/>
      <c r="AB742" s="1"/>
      <c r="AI742" s="5"/>
      <c r="AJ742" s="5"/>
      <c r="AK742" s="5"/>
      <c r="AL742" s="5"/>
      <c r="AM742" s="5"/>
      <c r="AN742" s="5"/>
      <c r="AO742" s="5"/>
      <c r="AP742" s="5"/>
      <c r="AQ742" s="5"/>
      <c r="AR742" s="5"/>
      <c r="AY742" s="1" t="s">
        <v>73</v>
      </c>
      <c r="AZ742" s="2">
        <v>39374</v>
      </c>
      <c r="BA742" s="2">
        <v>40667</v>
      </c>
      <c r="BB742" s="2">
        <v>40667</v>
      </c>
      <c r="BD742" s="1" t="s">
        <v>87</v>
      </c>
      <c r="BE742" s="1" t="s">
        <v>1462</v>
      </c>
      <c r="BF742" s="1" t="s">
        <v>93</v>
      </c>
      <c r="BI742" s="1" t="s">
        <v>143</v>
      </c>
      <c r="BJ742" s="1" t="s">
        <v>126</v>
      </c>
      <c r="BK742" s="1" t="s">
        <v>1467</v>
      </c>
      <c r="BL742" s="1">
        <v>200</v>
      </c>
      <c r="BM742" s="1">
        <v>200</v>
      </c>
      <c r="BN742" s="1" t="s">
        <v>97</v>
      </c>
      <c r="BO742" s="1" t="s">
        <v>98</v>
      </c>
      <c r="BP742" s="1" t="s">
        <v>84</v>
      </c>
      <c r="BQ742" s="2">
        <v>39583</v>
      </c>
      <c r="BR742" s="1">
        <v>0</v>
      </c>
      <c r="BS742" s="1">
        <v>0</v>
      </c>
      <c r="BT742" s="1">
        <v>0</v>
      </c>
      <c r="BU742" s="1">
        <v>0</v>
      </c>
    </row>
    <row r="743" spans="4:73" hidden="1" x14ac:dyDescent="0.25">
      <c r="D743" s="4"/>
      <c r="E743" s="5">
        <f t="shared" si="108"/>
        <v>0</v>
      </c>
      <c r="F743" s="5">
        <f t="shared" si="109"/>
        <v>0</v>
      </c>
      <c r="G743" s="5" t="str">
        <f t="shared" si="110"/>
        <v>Withdrawn</v>
      </c>
      <c r="H743" s="6" t="str">
        <f t="shared" si="111"/>
        <v>Not Started</v>
      </c>
      <c r="I743" s="1" t="s">
        <v>1671</v>
      </c>
      <c r="O743" s="1" t="str">
        <f t="shared" si="112"/>
        <v>NRIS</v>
      </c>
      <c r="Q743" s="1">
        <f t="shared" si="113"/>
        <v>99</v>
      </c>
      <c r="S743" s="1" t="str">
        <f t="shared" si="114"/>
        <v>Wind</v>
      </c>
      <c r="T743" s="1" t="str">
        <f t="shared" si="115"/>
        <v>Mower County</v>
      </c>
      <c r="U743" s="1" t="str">
        <f t="shared" si="116"/>
        <v>MN</v>
      </c>
      <c r="AA743" s="1"/>
      <c r="AB743" s="1"/>
      <c r="AI743" s="5"/>
      <c r="AJ743" s="5"/>
      <c r="AK743" s="5"/>
      <c r="AL743" s="5"/>
      <c r="AM743" s="5"/>
      <c r="AN743" s="5"/>
      <c r="AO743" s="5"/>
      <c r="AP743" s="5"/>
      <c r="AQ743" s="5"/>
      <c r="AR743" s="5"/>
      <c r="AY743" s="1" t="s">
        <v>73</v>
      </c>
      <c r="AZ743" s="2">
        <v>39400</v>
      </c>
      <c r="BA743" s="2">
        <v>40667</v>
      </c>
      <c r="BB743" s="2">
        <v>40667</v>
      </c>
      <c r="BD743" s="1" t="s">
        <v>153</v>
      </c>
      <c r="BE743" s="1" t="s">
        <v>179</v>
      </c>
      <c r="BF743" s="1" t="s">
        <v>93</v>
      </c>
      <c r="BI743" s="1" t="s">
        <v>143</v>
      </c>
      <c r="BJ743" s="1" t="s">
        <v>126</v>
      </c>
      <c r="BK743" s="1" t="s">
        <v>1672</v>
      </c>
      <c r="BL743" s="1">
        <v>99</v>
      </c>
      <c r="BM743" s="1">
        <v>99</v>
      </c>
      <c r="BN743" s="1" t="s">
        <v>97</v>
      </c>
      <c r="BO743" s="1" t="s">
        <v>98</v>
      </c>
      <c r="BP743" s="1" t="s">
        <v>84</v>
      </c>
      <c r="BQ743" s="2">
        <v>40466</v>
      </c>
      <c r="BR743" s="1">
        <v>0</v>
      </c>
      <c r="BS743" s="1">
        <v>0</v>
      </c>
      <c r="BT743" s="1">
        <v>0</v>
      </c>
      <c r="BU743" s="1">
        <v>0</v>
      </c>
    </row>
    <row r="744" spans="4:73" hidden="1" x14ac:dyDescent="0.25">
      <c r="D744" s="4"/>
      <c r="E744" s="5">
        <f t="shared" si="108"/>
        <v>0</v>
      </c>
      <c r="F744" s="5">
        <f t="shared" si="109"/>
        <v>0</v>
      </c>
      <c r="G744" s="5" t="str">
        <f t="shared" si="110"/>
        <v>Withdrawn</v>
      </c>
      <c r="H744" s="6" t="str">
        <f t="shared" si="111"/>
        <v>Not Started</v>
      </c>
      <c r="I744" s="1" t="s">
        <v>1673</v>
      </c>
      <c r="O744" s="1" t="str">
        <f t="shared" si="112"/>
        <v>NRIS</v>
      </c>
      <c r="Q744" s="1">
        <f t="shared" si="113"/>
        <v>99</v>
      </c>
      <c r="S744" s="1" t="str">
        <f t="shared" si="114"/>
        <v>Wind</v>
      </c>
      <c r="T744" s="1" t="str">
        <f t="shared" si="115"/>
        <v>Mower County</v>
      </c>
      <c r="U744" s="1" t="str">
        <f t="shared" si="116"/>
        <v>MN</v>
      </c>
      <c r="AA744" s="1"/>
      <c r="AB744" s="1"/>
      <c r="AI744" s="5"/>
      <c r="AJ744" s="5"/>
      <c r="AK744" s="5"/>
      <c r="AL744" s="5"/>
      <c r="AM744" s="5"/>
      <c r="AN744" s="5"/>
      <c r="AO744" s="5"/>
      <c r="AP744" s="5"/>
      <c r="AQ744" s="5"/>
      <c r="AR744" s="5"/>
      <c r="AY744" s="1" t="s">
        <v>73</v>
      </c>
      <c r="AZ744" s="2">
        <v>39400</v>
      </c>
      <c r="BA744" s="2">
        <v>40667</v>
      </c>
      <c r="BB744" s="2">
        <v>40667</v>
      </c>
      <c r="BD744" s="1" t="s">
        <v>153</v>
      </c>
      <c r="BE744" s="1" t="s">
        <v>179</v>
      </c>
      <c r="BF744" s="1" t="s">
        <v>93</v>
      </c>
      <c r="BI744" s="1" t="s">
        <v>143</v>
      </c>
      <c r="BJ744" s="1" t="s">
        <v>126</v>
      </c>
      <c r="BK744" s="1" t="s">
        <v>1672</v>
      </c>
      <c r="BL744" s="1">
        <v>99</v>
      </c>
      <c r="BM744" s="1">
        <v>99</v>
      </c>
      <c r="BN744" s="1" t="s">
        <v>97</v>
      </c>
      <c r="BO744" s="1" t="s">
        <v>98</v>
      </c>
      <c r="BP744" s="1" t="s">
        <v>84</v>
      </c>
      <c r="BQ744" s="2">
        <v>40452</v>
      </c>
      <c r="BR744" s="1">
        <v>0</v>
      </c>
      <c r="BS744" s="1">
        <v>0</v>
      </c>
      <c r="BT744" s="1">
        <v>0</v>
      </c>
      <c r="BU744" s="1">
        <v>0</v>
      </c>
    </row>
    <row r="745" spans="4:73" hidden="1" x14ac:dyDescent="0.25">
      <c r="D745" s="4"/>
      <c r="E745" s="5" t="str">
        <f t="shared" si="108"/>
        <v>DPP-2013-FEB</v>
      </c>
      <c r="F745" s="5" t="str">
        <f t="shared" si="109"/>
        <v>West</v>
      </c>
      <c r="G745" s="5" t="str">
        <f t="shared" si="110"/>
        <v>Done</v>
      </c>
      <c r="H745" s="6" t="str">
        <f t="shared" si="111"/>
        <v>In Service</v>
      </c>
      <c r="I745" s="1" t="s">
        <v>1674</v>
      </c>
      <c r="O745" s="1" t="str">
        <f t="shared" si="112"/>
        <v>NRIS</v>
      </c>
      <c r="Q745" s="1">
        <f t="shared" si="113"/>
        <v>38</v>
      </c>
      <c r="S745" s="1" t="str">
        <f t="shared" si="114"/>
        <v>Wind</v>
      </c>
      <c r="T745" s="1" t="str">
        <f t="shared" si="115"/>
        <v>Stearns County</v>
      </c>
      <c r="U745" s="1" t="str">
        <f t="shared" si="116"/>
        <v>MN</v>
      </c>
      <c r="AA745" s="1"/>
      <c r="AB745" s="1"/>
      <c r="AI745" s="5"/>
      <c r="AJ745" s="5"/>
      <c r="AK745" s="5"/>
      <c r="AL745" s="5"/>
      <c r="AM745" s="5"/>
      <c r="AN745" s="5"/>
      <c r="AO745" s="5"/>
      <c r="AP745" s="5"/>
      <c r="AQ745" s="5"/>
      <c r="AR745" s="5"/>
      <c r="AY745" s="1" t="s">
        <v>58</v>
      </c>
      <c r="AZ745" s="2">
        <v>41281</v>
      </c>
      <c r="BB745" s="2">
        <v>42129</v>
      </c>
      <c r="BC745" s="2">
        <v>42430</v>
      </c>
      <c r="BD745" s="1" t="s">
        <v>91</v>
      </c>
      <c r="BE745" s="1" t="s">
        <v>1245</v>
      </c>
      <c r="BF745" s="1" t="s">
        <v>93</v>
      </c>
      <c r="BG745" s="1" t="s">
        <v>1675</v>
      </c>
      <c r="BH745" s="1" t="s">
        <v>725</v>
      </c>
      <c r="BI745" s="1" t="s">
        <v>134</v>
      </c>
      <c r="BJ745" s="1" t="s">
        <v>126</v>
      </c>
      <c r="BK745" s="1" t="s">
        <v>1676</v>
      </c>
      <c r="BL745" s="1">
        <v>38</v>
      </c>
      <c r="BM745" s="1">
        <v>38</v>
      </c>
      <c r="BN745" s="1" t="s">
        <v>97</v>
      </c>
      <c r="BO745" s="1" t="s">
        <v>98</v>
      </c>
      <c r="BP745" s="1" t="s">
        <v>65</v>
      </c>
      <c r="BQ745" s="2">
        <v>40148</v>
      </c>
      <c r="BR745" s="1">
        <v>0</v>
      </c>
      <c r="BS745" s="1">
        <v>0</v>
      </c>
      <c r="BT745" s="1">
        <v>0</v>
      </c>
      <c r="BU745" s="1">
        <v>0</v>
      </c>
    </row>
    <row r="746" spans="4:73" hidden="1" x14ac:dyDescent="0.25">
      <c r="D746" s="4"/>
      <c r="E746" s="5">
        <f t="shared" si="108"/>
        <v>0</v>
      </c>
      <c r="F746" s="5">
        <f t="shared" si="109"/>
        <v>0</v>
      </c>
      <c r="G746" s="5" t="str">
        <f t="shared" si="110"/>
        <v>Withdrawn</v>
      </c>
      <c r="H746" s="6" t="str">
        <f t="shared" si="111"/>
        <v>Not Started</v>
      </c>
      <c r="I746" s="1" t="s">
        <v>1677</v>
      </c>
      <c r="O746" s="1" t="str">
        <f t="shared" si="112"/>
        <v>NRIS</v>
      </c>
      <c r="Q746" s="1">
        <f t="shared" si="113"/>
        <v>99</v>
      </c>
      <c r="S746" s="1" t="str">
        <f t="shared" si="114"/>
        <v>Wind</v>
      </c>
      <c r="T746" s="1" t="str">
        <f t="shared" si="115"/>
        <v>Mower County</v>
      </c>
      <c r="U746" s="1" t="str">
        <f t="shared" si="116"/>
        <v>MN</v>
      </c>
      <c r="AA746" s="1"/>
      <c r="AB746" s="1"/>
      <c r="AI746" s="5"/>
      <c r="AJ746" s="5"/>
      <c r="AK746" s="5"/>
      <c r="AL746" s="5"/>
      <c r="AM746" s="5"/>
      <c r="AN746" s="5"/>
      <c r="AO746" s="5"/>
      <c r="AP746" s="5"/>
      <c r="AQ746" s="5"/>
      <c r="AR746" s="5"/>
      <c r="AY746" s="1" t="s">
        <v>73</v>
      </c>
      <c r="AZ746" s="2">
        <v>39400</v>
      </c>
      <c r="BA746" s="2">
        <v>40667</v>
      </c>
      <c r="BB746" s="2">
        <v>40667</v>
      </c>
      <c r="BD746" s="1" t="s">
        <v>153</v>
      </c>
      <c r="BE746" s="1" t="s">
        <v>179</v>
      </c>
      <c r="BF746" s="1" t="s">
        <v>93</v>
      </c>
      <c r="BI746" s="1" t="s">
        <v>143</v>
      </c>
      <c r="BJ746" s="1" t="s">
        <v>126</v>
      </c>
      <c r="BK746" s="1" t="s">
        <v>1672</v>
      </c>
      <c r="BL746" s="1">
        <v>99</v>
      </c>
      <c r="BM746" s="1">
        <v>99</v>
      </c>
      <c r="BN746" s="1" t="s">
        <v>97</v>
      </c>
      <c r="BO746" s="1" t="s">
        <v>98</v>
      </c>
      <c r="BP746" s="1" t="s">
        <v>84</v>
      </c>
      <c r="BQ746" s="2">
        <v>40512</v>
      </c>
      <c r="BR746" s="1">
        <v>0</v>
      </c>
      <c r="BS746" s="1">
        <v>0</v>
      </c>
      <c r="BT746" s="1">
        <v>0</v>
      </c>
      <c r="BU746" s="1">
        <v>0</v>
      </c>
    </row>
    <row r="747" spans="4:73" hidden="1" x14ac:dyDescent="0.25">
      <c r="D747" s="4"/>
      <c r="E747" s="5">
        <f t="shared" si="108"/>
        <v>0</v>
      </c>
      <c r="F747" s="5">
        <f t="shared" si="109"/>
        <v>0</v>
      </c>
      <c r="G747" s="5" t="str">
        <f t="shared" si="110"/>
        <v>Withdrawn</v>
      </c>
      <c r="H747" s="6" t="str">
        <f t="shared" si="111"/>
        <v>Not Started</v>
      </c>
      <c r="I747" s="1" t="s">
        <v>1678</v>
      </c>
      <c r="O747" s="1" t="str">
        <f t="shared" si="112"/>
        <v>NRIS</v>
      </c>
      <c r="Q747" s="1">
        <f t="shared" si="113"/>
        <v>201</v>
      </c>
      <c r="S747" s="1" t="str">
        <f t="shared" si="114"/>
        <v>Wind</v>
      </c>
      <c r="T747" s="1" t="str">
        <f t="shared" si="115"/>
        <v>Wilkin County</v>
      </c>
      <c r="U747" s="1" t="str">
        <f t="shared" si="116"/>
        <v>MN</v>
      </c>
      <c r="AA747" s="1"/>
      <c r="AB747" s="1"/>
      <c r="AI747" s="5"/>
      <c r="AJ747" s="5"/>
      <c r="AK747" s="5"/>
      <c r="AL747" s="5"/>
      <c r="AM747" s="5"/>
      <c r="AN747" s="5"/>
      <c r="AO747" s="5"/>
      <c r="AP747" s="5"/>
      <c r="AQ747" s="5"/>
      <c r="AR747" s="5"/>
      <c r="AY747" s="1" t="s">
        <v>73</v>
      </c>
      <c r="AZ747" s="2">
        <v>39400</v>
      </c>
      <c r="BA747" s="2">
        <v>40667</v>
      </c>
      <c r="BB747" s="2">
        <v>40667</v>
      </c>
      <c r="BD747" s="1" t="s">
        <v>203</v>
      </c>
      <c r="BE747" s="1" t="s">
        <v>1679</v>
      </c>
      <c r="BF747" s="1" t="s">
        <v>93</v>
      </c>
      <c r="BI747" s="1" t="s">
        <v>143</v>
      </c>
      <c r="BJ747" s="1" t="s">
        <v>126</v>
      </c>
      <c r="BK747" s="1" t="s">
        <v>1680</v>
      </c>
      <c r="BL747" s="1">
        <v>201</v>
      </c>
      <c r="BM747" s="1">
        <v>201</v>
      </c>
      <c r="BN747" s="1" t="s">
        <v>97</v>
      </c>
      <c r="BO747" s="1" t="s">
        <v>98</v>
      </c>
      <c r="BP747" s="1" t="s">
        <v>84</v>
      </c>
      <c r="BQ747" s="2">
        <v>40877</v>
      </c>
      <c r="BR747" s="1">
        <v>0</v>
      </c>
      <c r="BS747" s="1">
        <v>0</v>
      </c>
      <c r="BT747" s="1">
        <v>0</v>
      </c>
      <c r="BU747" s="1">
        <v>0</v>
      </c>
    </row>
    <row r="748" spans="4:73" hidden="1" x14ac:dyDescent="0.25">
      <c r="D748" s="4"/>
      <c r="E748" s="5">
        <f t="shared" si="108"/>
        <v>0</v>
      </c>
      <c r="F748" s="5">
        <f t="shared" si="109"/>
        <v>0</v>
      </c>
      <c r="G748" s="5" t="str">
        <f t="shared" si="110"/>
        <v>Withdrawn</v>
      </c>
      <c r="H748" s="6" t="str">
        <f t="shared" si="111"/>
        <v>Not Started</v>
      </c>
      <c r="I748" s="1" t="s">
        <v>1681</v>
      </c>
      <c r="O748" s="1" t="str">
        <f t="shared" si="112"/>
        <v>NRIS</v>
      </c>
      <c r="Q748" s="1">
        <f t="shared" si="113"/>
        <v>100</v>
      </c>
      <c r="S748" s="1" t="str">
        <f t="shared" si="114"/>
        <v>Wind</v>
      </c>
      <c r="T748" s="1" t="str">
        <f t="shared" si="115"/>
        <v>Howard County</v>
      </c>
      <c r="U748" s="1" t="str">
        <f t="shared" si="116"/>
        <v>IA</v>
      </c>
      <c r="AA748" s="1"/>
      <c r="AB748" s="1"/>
      <c r="AI748" s="5"/>
      <c r="AJ748" s="5"/>
      <c r="AK748" s="5"/>
      <c r="AL748" s="5"/>
      <c r="AM748" s="5"/>
      <c r="AN748" s="5"/>
      <c r="AO748" s="5"/>
      <c r="AP748" s="5"/>
      <c r="AQ748" s="5"/>
      <c r="AR748" s="5"/>
      <c r="AY748" s="1" t="s">
        <v>73</v>
      </c>
      <c r="AZ748" s="2">
        <v>39484</v>
      </c>
      <c r="BA748" s="2">
        <v>40667</v>
      </c>
      <c r="BB748" s="2">
        <v>40667</v>
      </c>
      <c r="BD748" s="1" t="s">
        <v>87</v>
      </c>
      <c r="BE748" s="1" t="s">
        <v>538</v>
      </c>
      <c r="BF748" s="1" t="s">
        <v>89</v>
      </c>
      <c r="BI748" s="1" t="s">
        <v>143</v>
      </c>
      <c r="BJ748" s="1" t="s">
        <v>126</v>
      </c>
      <c r="BK748" s="1" t="s">
        <v>1682</v>
      </c>
      <c r="BL748" s="1">
        <v>100</v>
      </c>
      <c r="BM748" s="1">
        <v>100</v>
      </c>
      <c r="BN748" s="1" t="s">
        <v>97</v>
      </c>
      <c r="BO748" s="1" t="s">
        <v>98</v>
      </c>
      <c r="BP748" s="1" t="s">
        <v>84</v>
      </c>
      <c r="BQ748" s="2">
        <v>40543</v>
      </c>
      <c r="BR748" s="1">
        <v>0</v>
      </c>
      <c r="BS748" s="1">
        <v>0</v>
      </c>
      <c r="BT748" s="1">
        <v>0</v>
      </c>
      <c r="BU748" s="1">
        <v>0</v>
      </c>
    </row>
    <row r="749" spans="4:73" hidden="1" x14ac:dyDescent="0.25">
      <c r="D749" s="4"/>
      <c r="E749" s="5">
        <f t="shared" si="108"/>
        <v>0</v>
      </c>
      <c r="F749" s="5">
        <f t="shared" si="109"/>
        <v>0</v>
      </c>
      <c r="G749" s="5" t="str">
        <f t="shared" si="110"/>
        <v>Withdrawn</v>
      </c>
      <c r="H749" s="6" t="str">
        <f t="shared" si="111"/>
        <v>Not Started</v>
      </c>
      <c r="I749" s="1" t="s">
        <v>1683</v>
      </c>
      <c r="O749" s="1" t="str">
        <f t="shared" si="112"/>
        <v>NRIS</v>
      </c>
      <c r="Q749" s="1">
        <f t="shared" si="113"/>
        <v>250</v>
      </c>
      <c r="S749" s="1" t="str">
        <f t="shared" si="114"/>
        <v>Wind</v>
      </c>
      <c r="T749" s="1" t="str">
        <f t="shared" si="115"/>
        <v>Kossuth County</v>
      </c>
      <c r="U749" s="1" t="str">
        <f t="shared" si="116"/>
        <v>IA</v>
      </c>
      <c r="AA749" s="1"/>
      <c r="AB749" s="1"/>
      <c r="AI749" s="5"/>
      <c r="AJ749" s="5"/>
      <c r="AK749" s="5"/>
      <c r="AL749" s="5"/>
      <c r="AM749" s="5"/>
      <c r="AN749" s="5"/>
      <c r="AO749" s="5"/>
      <c r="AP749" s="5"/>
      <c r="AQ749" s="5"/>
      <c r="AR749" s="5"/>
      <c r="AY749" s="1" t="s">
        <v>73</v>
      </c>
      <c r="AZ749" s="2">
        <v>39619</v>
      </c>
      <c r="BA749" s="2">
        <v>40667</v>
      </c>
      <c r="BB749" s="2">
        <v>40667</v>
      </c>
      <c r="BD749" s="1" t="s">
        <v>87</v>
      </c>
      <c r="BE749" s="1" t="s">
        <v>1684</v>
      </c>
      <c r="BF749" s="1" t="s">
        <v>89</v>
      </c>
      <c r="BI749" s="1" t="s">
        <v>599</v>
      </c>
      <c r="BJ749" s="1" t="s">
        <v>126</v>
      </c>
      <c r="BK749" s="1" t="s">
        <v>1685</v>
      </c>
      <c r="BL749" s="1">
        <v>250</v>
      </c>
      <c r="BM749" s="1">
        <v>250</v>
      </c>
      <c r="BN749" s="1" t="s">
        <v>97</v>
      </c>
      <c r="BO749" s="1" t="s">
        <v>98</v>
      </c>
      <c r="BP749" s="1" t="s">
        <v>84</v>
      </c>
      <c r="BQ749" s="2">
        <v>40908</v>
      </c>
      <c r="BR749" s="1">
        <v>0</v>
      </c>
      <c r="BS749" s="1">
        <v>0</v>
      </c>
      <c r="BT749" s="1">
        <v>0</v>
      </c>
      <c r="BU749" s="1">
        <v>0</v>
      </c>
    </row>
    <row r="750" spans="4:73" hidden="1" x14ac:dyDescent="0.25">
      <c r="D750" s="4"/>
      <c r="E750" s="5">
        <f t="shared" si="108"/>
        <v>0</v>
      </c>
      <c r="F750" s="5">
        <f t="shared" si="109"/>
        <v>0</v>
      </c>
      <c r="G750" s="5" t="str">
        <f t="shared" si="110"/>
        <v>Withdrawn</v>
      </c>
      <c r="H750" s="6" t="str">
        <f t="shared" si="111"/>
        <v>Not Started</v>
      </c>
      <c r="I750" s="1" t="s">
        <v>1686</v>
      </c>
      <c r="O750" s="1" t="str">
        <f t="shared" si="112"/>
        <v>NRIS</v>
      </c>
      <c r="Q750" s="1">
        <f t="shared" si="113"/>
        <v>500</v>
      </c>
      <c r="S750" s="1" t="str">
        <f t="shared" si="114"/>
        <v>Wind</v>
      </c>
      <c r="T750" s="1" t="str">
        <f t="shared" si="115"/>
        <v>Oliver County</v>
      </c>
      <c r="U750" s="1" t="str">
        <f t="shared" si="116"/>
        <v>ND</v>
      </c>
      <c r="AA750" s="1"/>
      <c r="AB750" s="1"/>
      <c r="AI750" s="5"/>
      <c r="AJ750" s="5"/>
      <c r="AK750" s="5"/>
      <c r="AL750" s="5"/>
      <c r="AM750" s="5"/>
      <c r="AN750" s="5"/>
      <c r="AO750" s="5"/>
      <c r="AP750" s="5"/>
      <c r="AQ750" s="5"/>
      <c r="AR750" s="5"/>
      <c r="AY750" s="1" t="s">
        <v>73</v>
      </c>
      <c r="AZ750" s="2">
        <v>39629</v>
      </c>
      <c r="BA750" s="2">
        <v>40667</v>
      </c>
      <c r="BB750" s="2">
        <v>40667</v>
      </c>
      <c r="BD750" s="1" t="s">
        <v>203</v>
      </c>
      <c r="BE750" s="1" t="s">
        <v>864</v>
      </c>
      <c r="BF750" s="1" t="s">
        <v>194</v>
      </c>
      <c r="BI750" s="1" t="s">
        <v>143</v>
      </c>
      <c r="BJ750" s="1" t="s">
        <v>126</v>
      </c>
      <c r="BK750" s="1" t="s">
        <v>1687</v>
      </c>
      <c r="BL750" s="1">
        <v>500</v>
      </c>
      <c r="BM750" s="1">
        <v>500</v>
      </c>
      <c r="BN750" s="1" t="s">
        <v>97</v>
      </c>
      <c r="BO750" s="1" t="s">
        <v>98</v>
      </c>
      <c r="BP750" s="1" t="s">
        <v>84</v>
      </c>
      <c r="BQ750" s="2">
        <v>40483</v>
      </c>
      <c r="BR750" s="1">
        <v>0</v>
      </c>
      <c r="BS750" s="1">
        <v>0</v>
      </c>
      <c r="BT750" s="1">
        <v>0</v>
      </c>
      <c r="BU750" s="1">
        <v>0</v>
      </c>
    </row>
    <row r="751" spans="4:73" hidden="1" x14ac:dyDescent="0.25">
      <c r="D751" s="4"/>
      <c r="E751" s="5">
        <f t="shared" si="108"/>
        <v>0</v>
      </c>
      <c r="F751" s="5">
        <f t="shared" si="109"/>
        <v>0</v>
      </c>
      <c r="G751" s="5" t="str">
        <f t="shared" si="110"/>
        <v>Withdrawn</v>
      </c>
      <c r="H751" s="6" t="str">
        <f t="shared" si="111"/>
        <v>Not Started</v>
      </c>
      <c r="I751" s="1" t="s">
        <v>1688</v>
      </c>
      <c r="O751" s="1" t="str">
        <f t="shared" si="112"/>
        <v>NRIS</v>
      </c>
      <c r="Q751" s="1">
        <f t="shared" si="113"/>
        <v>200</v>
      </c>
      <c r="S751" s="1" t="str">
        <f t="shared" si="114"/>
        <v>Wind</v>
      </c>
      <c r="T751" s="1" t="str">
        <f t="shared" si="115"/>
        <v>McLean County</v>
      </c>
      <c r="U751" s="1" t="str">
        <f t="shared" si="116"/>
        <v>ND</v>
      </c>
      <c r="AA751" s="1"/>
      <c r="AB751" s="1"/>
      <c r="AI751" s="5"/>
      <c r="AJ751" s="5"/>
      <c r="AK751" s="5"/>
      <c r="AL751" s="5"/>
      <c r="AM751" s="5"/>
      <c r="AN751" s="5"/>
      <c r="AO751" s="5"/>
      <c r="AP751" s="5"/>
      <c r="AQ751" s="5"/>
      <c r="AR751" s="5"/>
      <c r="AY751" s="1" t="s">
        <v>73</v>
      </c>
      <c r="AZ751" s="2">
        <v>39632</v>
      </c>
      <c r="BA751" s="2">
        <v>40667</v>
      </c>
      <c r="BB751" s="2">
        <v>40667</v>
      </c>
      <c r="BD751" s="1" t="s">
        <v>153</v>
      </c>
      <c r="BE751" s="1" t="s">
        <v>540</v>
      </c>
      <c r="BF751" s="1" t="s">
        <v>194</v>
      </c>
      <c r="BI751" s="1" t="s">
        <v>143</v>
      </c>
      <c r="BJ751" s="1" t="s">
        <v>126</v>
      </c>
      <c r="BK751" s="1" t="s">
        <v>1689</v>
      </c>
      <c r="BL751" s="1">
        <v>200</v>
      </c>
      <c r="BM751" s="1">
        <v>200</v>
      </c>
      <c r="BN751" s="1" t="s">
        <v>97</v>
      </c>
      <c r="BO751" s="1" t="s">
        <v>98</v>
      </c>
      <c r="BP751" s="1" t="s">
        <v>84</v>
      </c>
      <c r="BQ751" s="2">
        <v>40543</v>
      </c>
      <c r="BR751" s="1">
        <v>0</v>
      </c>
      <c r="BS751" s="1">
        <v>0</v>
      </c>
      <c r="BT751" s="1">
        <v>0</v>
      </c>
      <c r="BU751" s="1">
        <v>0</v>
      </c>
    </row>
    <row r="752" spans="4:73" hidden="1" x14ac:dyDescent="0.25">
      <c r="D752" s="4"/>
      <c r="E752" s="5" t="str">
        <f t="shared" si="108"/>
        <v>DPP-2008-NOV</v>
      </c>
      <c r="F752" s="5" t="str">
        <f t="shared" si="109"/>
        <v>IL</v>
      </c>
      <c r="G752" s="5" t="str">
        <f t="shared" si="110"/>
        <v>Done</v>
      </c>
      <c r="H752" s="6" t="str">
        <f t="shared" si="111"/>
        <v>In Service</v>
      </c>
      <c r="I752" s="1" t="s">
        <v>1690</v>
      </c>
      <c r="O752" s="1" t="str">
        <f t="shared" si="112"/>
        <v>NRIS</v>
      </c>
      <c r="Q752" s="1">
        <f t="shared" si="113"/>
        <v>23</v>
      </c>
      <c r="S752" s="1" t="str">
        <f t="shared" si="114"/>
        <v>Coal</v>
      </c>
      <c r="T752" s="1" t="str">
        <f t="shared" si="115"/>
        <v>Fulton County</v>
      </c>
      <c r="U752" s="1" t="str">
        <f t="shared" si="116"/>
        <v>IL</v>
      </c>
      <c r="AA752" s="1"/>
      <c r="AB752" s="1"/>
      <c r="AI752" s="5"/>
      <c r="AJ752" s="5"/>
      <c r="AK752" s="5"/>
      <c r="AL752" s="5"/>
      <c r="AM752" s="5"/>
      <c r="AN752" s="5"/>
      <c r="AO752" s="5"/>
      <c r="AP752" s="5"/>
      <c r="AQ752" s="5"/>
      <c r="AR752" s="5"/>
      <c r="AY752" s="1" t="s">
        <v>58</v>
      </c>
      <c r="AZ752" s="2">
        <v>39350</v>
      </c>
      <c r="BB752" s="2">
        <v>40192</v>
      </c>
      <c r="BC752" s="2">
        <v>39887</v>
      </c>
      <c r="BD752" s="1" t="s">
        <v>122</v>
      </c>
      <c r="BE752" s="1" t="s">
        <v>533</v>
      </c>
      <c r="BF752" s="1" t="s">
        <v>124</v>
      </c>
      <c r="BG752" s="1" t="s">
        <v>1303</v>
      </c>
      <c r="BH752" s="1" t="s">
        <v>124</v>
      </c>
      <c r="BI752" s="1" t="s">
        <v>77</v>
      </c>
      <c r="BJ752" s="1" t="s">
        <v>126</v>
      </c>
      <c r="BK752" s="1" t="s">
        <v>1691</v>
      </c>
      <c r="BL752" s="1">
        <v>23</v>
      </c>
      <c r="BM752" s="1">
        <v>23</v>
      </c>
      <c r="BN752" s="1" t="s">
        <v>83</v>
      </c>
      <c r="BO752" s="1" t="s">
        <v>355</v>
      </c>
      <c r="BP752" s="1" t="s">
        <v>65</v>
      </c>
      <c r="BQ752" s="2">
        <v>39995</v>
      </c>
      <c r="BR752" s="1">
        <v>0</v>
      </c>
      <c r="BS752" s="1">
        <v>0</v>
      </c>
      <c r="BT752" s="1">
        <v>0</v>
      </c>
      <c r="BU752" s="1">
        <v>0</v>
      </c>
    </row>
    <row r="753" spans="4:73" hidden="1" x14ac:dyDescent="0.25">
      <c r="D753" s="4"/>
      <c r="E753" s="5">
        <f t="shared" si="108"/>
        <v>0</v>
      </c>
      <c r="F753" s="5">
        <f t="shared" si="109"/>
        <v>0</v>
      </c>
      <c r="G753" s="5" t="str">
        <f t="shared" si="110"/>
        <v>Withdrawn</v>
      </c>
      <c r="H753" s="6" t="str">
        <f t="shared" si="111"/>
        <v>Not Started</v>
      </c>
      <c r="I753" s="1" t="s">
        <v>1692</v>
      </c>
      <c r="O753" s="1" t="str">
        <f t="shared" si="112"/>
        <v>NRIS</v>
      </c>
      <c r="Q753" s="1">
        <f t="shared" si="113"/>
        <v>550</v>
      </c>
      <c r="S753" s="1" t="str">
        <f t="shared" si="114"/>
        <v>Wind</v>
      </c>
      <c r="T753" s="1" t="str">
        <f t="shared" si="115"/>
        <v>Roberts County</v>
      </c>
      <c r="U753" s="1" t="str">
        <f t="shared" si="116"/>
        <v>SD</v>
      </c>
      <c r="AA753" s="1"/>
      <c r="AB753" s="1"/>
      <c r="AI753" s="5"/>
      <c r="AJ753" s="5"/>
      <c r="AK753" s="5"/>
      <c r="AL753" s="5"/>
      <c r="AM753" s="5"/>
      <c r="AN753" s="5"/>
      <c r="AO753" s="5"/>
      <c r="AP753" s="5"/>
      <c r="AQ753" s="5"/>
      <c r="AR753" s="5"/>
      <c r="AY753" s="1" t="s">
        <v>73</v>
      </c>
      <c r="AZ753" s="2">
        <v>39664</v>
      </c>
      <c r="BA753" s="2">
        <v>40667</v>
      </c>
      <c r="BB753" s="2">
        <v>40667</v>
      </c>
      <c r="BD753" s="1" t="s">
        <v>203</v>
      </c>
      <c r="BE753" s="1" t="s">
        <v>1224</v>
      </c>
      <c r="BF753" s="1" t="s">
        <v>205</v>
      </c>
      <c r="BI753" s="1" t="s">
        <v>143</v>
      </c>
      <c r="BJ753" s="1" t="s">
        <v>126</v>
      </c>
      <c r="BK753" s="1" t="s">
        <v>1693</v>
      </c>
      <c r="BL753" s="1">
        <v>550</v>
      </c>
      <c r="BM753" s="1">
        <v>550</v>
      </c>
      <c r="BN753" s="1" t="s">
        <v>97</v>
      </c>
      <c r="BO753" s="1" t="s">
        <v>98</v>
      </c>
      <c r="BP753" s="1" t="s">
        <v>84</v>
      </c>
      <c r="BQ753" s="2">
        <v>40330</v>
      </c>
      <c r="BR753" s="1">
        <v>0</v>
      </c>
      <c r="BS753" s="1">
        <v>0</v>
      </c>
      <c r="BT753" s="1">
        <v>0</v>
      </c>
      <c r="BU753" s="1">
        <v>0</v>
      </c>
    </row>
    <row r="754" spans="4:73" hidden="1" x14ac:dyDescent="0.25">
      <c r="D754" s="4"/>
      <c r="E754" s="5" t="str">
        <f t="shared" si="108"/>
        <v>DPP-2012-AUG</v>
      </c>
      <c r="F754" s="5" t="str">
        <f t="shared" si="109"/>
        <v>WEST</v>
      </c>
      <c r="G754" s="5" t="str">
        <f t="shared" si="110"/>
        <v>Done</v>
      </c>
      <c r="H754" s="6" t="str">
        <f t="shared" si="111"/>
        <v>In Service</v>
      </c>
      <c r="I754" s="1" t="s">
        <v>1694</v>
      </c>
      <c r="O754" s="1" t="str">
        <f t="shared" si="112"/>
        <v>NRIS</v>
      </c>
      <c r="Q754" s="1">
        <f t="shared" si="113"/>
        <v>201</v>
      </c>
      <c r="S754" s="1" t="str">
        <f t="shared" si="114"/>
        <v>Wind</v>
      </c>
      <c r="T754" s="1" t="str">
        <f t="shared" si="115"/>
        <v>Freeborn County</v>
      </c>
      <c r="U754" s="1" t="str">
        <f t="shared" si="116"/>
        <v>MN</v>
      </c>
      <c r="AA754" s="1"/>
      <c r="AB754" s="1"/>
      <c r="AI754" s="5"/>
      <c r="AJ754" s="5"/>
      <c r="AK754" s="5"/>
      <c r="AL754" s="5"/>
      <c r="AM754" s="5"/>
      <c r="AN754" s="5"/>
      <c r="AO754" s="5"/>
      <c r="AP754" s="5"/>
      <c r="AQ754" s="5"/>
      <c r="AR754" s="5"/>
      <c r="AY754" s="1" t="s">
        <v>58</v>
      </c>
      <c r="AZ754" s="2">
        <v>39357</v>
      </c>
      <c r="BB754" s="2">
        <v>42135</v>
      </c>
      <c r="BC754" s="2">
        <v>40422</v>
      </c>
      <c r="BD754" s="1" t="s">
        <v>87</v>
      </c>
      <c r="BE754" s="1" t="s">
        <v>830</v>
      </c>
      <c r="BF754" s="1" t="s">
        <v>93</v>
      </c>
      <c r="BG754" s="1" t="s">
        <v>1435</v>
      </c>
      <c r="BH754" s="1" t="s">
        <v>1436</v>
      </c>
      <c r="BI754" s="1" t="s">
        <v>77</v>
      </c>
      <c r="BJ754" s="1" t="s">
        <v>126</v>
      </c>
      <c r="BK754" s="1" t="s">
        <v>1695</v>
      </c>
      <c r="BL754" s="1">
        <v>201</v>
      </c>
      <c r="BM754" s="1">
        <v>201</v>
      </c>
      <c r="BN754" s="1" t="s">
        <v>97</v>
      </c>
      <c r="BO754" s="1" t="s">
        <v>98</v>
      </c>
      <c r="BP754" s="1" t="s">
        <v>65</v>
      </c>
      <c r="BQ754" s="2">
        <v>40148</v>
      </c>
      <c r="BR754" s="1">
        <v>0</v>
      </c>
      <c r="BS754" s="1">
        <v>0</v>
      </c>
      <c r="BT754" s="1">
        <v>0</v>
      </c>
      <c r="BU754" s="1">
        <v>0</v>
      </c>
    </row>
    <row r="755" spans="4:73" hidden="1" x14ac:dyDescent="0.25">
      <c r="D755" s="4"/>
      <c r="E755" s="5">
        <f t="shared" si="108"/>
        <v>0</v>
      </c>
      <c r="F755" s="5">
        <f t="shared" si="109"/>
        <v>0</v>
      </c>
      <c r="G755" s="5" t="str">
        <f t="shared" si="110"/>
        <v>Withdrawn</v>
      </c>
      <c r="H755" s="6" t="str">
        <f t="shared" si="111"/>
        <v>Not Started</v>
      </c>
      <c r="I755" s="1" t="s">
        <v>1696</v>
      </c>
      <c r="O755" s="1" t="str">
        <f t="shared" si="112"/>
        <v>NRIS</v>
      </c>
      <c r="Q755" s="1">
        <f t="shared" si="113"/>
        <v>200</v>
      </c>
      <c r="S755" s="1" t="str">
        <f t="shared" si="114"/>
        <v>Wind</v>
      </c>
      <c r="T755" s="1" t="str">
        <f t="shared" si="115"/>
        <v>Jackson County</v>
      </c>
      <c r="U755" s="1" t="str">
        <f t="shared" si="116"/>
        <v>MN</v>
      </c>
      <c r="AA755" s="1"/>
      <c r="AB755" s="1"/>
      <c r="AI755" s="5"/>
      <c r="AJ755" s="5"/>
      <c r="AK755" s="5"/>
      <c r="AL755" s="5"/>
      <c r="AM755" s="5"/>
      <c r="AN755" s="5"/>
      <c r="AO755" s="5"/>
      <c r="AP755" s="5"/>
      <c r="AQ755" s="5"/>
      <c r="AR755" s="5"/>
      <c r="AY755" s="1" t="s">
        <v>73</v>
      </c>
      <c r="AZ755" s="2">
        <v>39994</v>
      </c>
      <c r="BA755" s="2">
        <v>40667</v>
      </c>
      <c r="BB755" s="2">
        <v>40667</v>
      </c>
      <c r="BD755" s="1" t="s">
        <v>87</v>
      </c>
      <c r="BE755" s="1" t="s">
        <v>259</v>
      </c>
      <c r="BF755" s="1" t="s">
        <v>93</v>
      </c>
      <c r="BI755" s="1" t="s">
        <v>536</v>
      </c>
      <c r="BJ755" s="1" t="s">
        <v>126</v>
      </c>
      <c r="BK755" s="1" t="s">
        <v>1697</v>
      </c>
      <c r="BL755" s="1">
        <v>200</v>
      </c>
      <c r="BM755" s="1">
        <v>200</v>
      </c>
      <c r="BN755" s="1" t="s">
        <v>97</v>
      </c>
      <c r="BO755" s="1" t="s">
        <v>98</v>
      </c>
      <c r="BP755" s="1" t="s">
        <v>84</v>
      </c>
      <c r="BQ755" s="2">
        <v>40178</v>
      </c>
      <c r="BR755" s="1">
        <v>0</v>
      </c>
      <c r="BS755" s="1">
        <v>0</v>
      </c>
      <c r="BT755" s="1">
        <v>0</v>
      </c>
      <c r="BU755" s="1">
        <v>0</v>
      </c>
    </row>
    <row r="756" spans="4:73" hidden="1" x14ac:dyDescent="0.25">
      <c r="D756" s="4"/>
      <c r="E756" s="5">
        <f t="shared" si="108"/>
        <v>0</v>
      </c>
      <c r="F756" s="5">
        <f t="shared" si="109"/>
        <v>0</v>
      </c>
      <c r="G756" s="5" t="str">
        <f t="shared" si="110"/>
        <v>Withdrawn</v>
      </c>
      <c r="H756" s="6" t="str">
        <f t="shared" si="111"/>
        <v>Not Started</v>
      </c>
      <c r="I756" s="1" t="s">
        <v>1698</v>
      </c>
      <c r="O756" s="1" t="str">
        <f t="shared" si="112"/>
        <v>NRIS</v>
      </c>
      <c r="Q756" s="1">
        <f t="shared" si="113"/>
        <v>99</v>
      </c>
      <c r="S756" s="1" t="str">
        <f t="shared" si="114"/>
        <v>Wind</v>
      </c>
      <c r="T756" s="1" t="str">
        <f t="shared" si="115"/>
        <v>Fond du Lac County</v>
      </c>
      <c r="U756" s="1" t="str">
        <f t="shared" si="116"/>
        <v>WI</v>
      </c>
      <c r="AA756" s="1"/>
      <c r="AB756" s="1"/>
      <c r="AI756" s="5"/>
      <c r="AJ756" s="5"/>
      <c r="AK756" s="5"/>
      <c r="AL756" s="5"/>
      <c r="AM756" s="5"/>
      <c r="AN756" s="5"/>
      <c r="AO756" s="5"/>
      <c r="AP756" s="5"/>
      <c r="AQ756" s="5"/>
      <c r="AR756" s="5"/>
      <c r="AY756" s="1" t="s">
        <v>73</v>
      </c>
      <c r="AZ756" s="2">
        <v>40357</v>
      </c>
      <c r="BA756" s="2">
        <v>40676</v>
      </c>
      <c r="BB756" s="2">
        <v>40676</v>
      </c>
      <c r="BD756" s="1" t="s">
        <v>74</v>
      </c>
      <c r="BE756" s="1" t="s">
        <v>403</v>
      </c>
      <c r="BF756" s="1" t="s">
        <v>76</v>
      </c>
      <c r="BI756" s="1" t="s">
        <v>143</v>
      </c>
      <c r="BJ756" s="1" t="s">
        <v>126</v>
      </c>
      <c r="BK756" s="1" t="s">
        <v>1699</v>
      </c>
      <c r="BL756" s="1">
        <v>99</v>
      </c>
      <c r="BM756" s="1">
        <v>99</v>
      </c>
      <c r="BN756" s="1" t="s">
        <v>97</v>
      </c>
      <c r="BO756" s="1" t="s">
        <v>98</v>
      </c>
      <c r="BP756" s="1" t="s">
        <v>84</v>
      </c>
      <c r="BQ756" s="2">
        <v>40969</v>
      </c>
      <c r="BR756" s="1">
        <v>0</v>
      </c>
      <c r="BS756" s="1">
        <v>0</v>
      </c>
      <c r="BT756" s="1">
        <v>0</v>
      </c>
      <c r="BU756" s="1">
        <v>0</v>
      </c>
    </row>
    <row r="757" spans="4:73" hidden="1" x14ac:dyDescent="0.25">
      <c r="D757" s="4"/>
      <c r="E757" s="5">
        <f t="shared" si="108"/>
        <v>0</v>
      </c>
      <c r="F757" s="5">
        <f t="shared" si="109"/>
        <v>0</v>
      </c>
      <c r="G757" s="5" t="str">
        <f t="shared" si="110"/>
        <v>Withdrawn</v>
      </c>
      <c r="H757" s="6" t="str">
        <f t="shared" si="111"/>
        <v>Not Started</v>
      </c>
      <c r="I757" s="1" t="s">
        <v>1700</v>
      </c>
      <c r="O757" s="1">
        <f t="shared" si="112"/>
        <v>0</v>
      </c>
      <c r="Q757" s="1">
        <f t="shared" si="113"/>
        <v>501</v>
      </c>
      <c r="S757" s="1" t="str">
        <f t="shared" si="114"/>
        <v>Wind</v>
      </c>
      <c r="T757" s="1" t="str">
        <f t="shared" si="115"/>
        <v>Washington County</v>
      </c>
      <c r="U757" s="1" t="str">
        <f t="shared" si="116"/>
        <v>IA</v>
      </c>
      <c r="AA757" s="1"/>
      <c r="AB757" s="1"/>
      <c r="AI757" s="5"/>
      <c r="AJ757" s="5"/>
      <c r="AK757" s="5"/>
      <c r="AL757" s="5"/>
      <c r="AM757" s="5"/>
      <c r="AN757" s="5"/>
      <c r="AO757" s="5"/>
      <c r="AP757" s="5"/>
      <c r="AQ757" s="5"/>
      <c r="AR757" s="5"/>
      <c r="AY757" s="1" t="s">
        <v>73</v>
      </c>
      <c r="AZ757" s="2">
        <v>39493</v>
      </c>
      <c r="BA757" s="2">
        <v>40681</v>
      </c>
      <c r="BB757" s="2">
        <v>40681</v>
      </c>
      <c r="BD757" s="1" t="s">
        <v>251</v>
      </c>
      <c r="BE757" s="1" t="s">
        <v>395</v>
      </c>
      <c r="BF757" s="1" t="s">
        <v>89</v>
      </c>
      <c r="BI757" s="1" t="s">
        <v>134</v>
      </c>
      <c r="BK757" s="1" t="s">
        <v>1701</v>
      </c>
      <c r="BL757" s="1">
        <v>501</v>
      </c>
      <c r="BM757" s="1">
        <v>501</v>
      </c>
      <c r="BN757" s="1" t="s">
        <v>97</v>
      </c>
      <c r="BO757" s="1" t="s">
        <v>98</v>
      </c>
      <c r="BP757" s="1" t="s">
        <v>84</v>
      </c>
      <c r="BQ757" s="2">
        <v>40513</v>
      </c>
      <c r="BR757" s="1">
        <v>0</v>
      </c>
      <c r="BS757" s="1">
        <v>0</v>
      </c>
      <c r="BT757" s="1">
        <v>0</v>
      </c>
      <c r="BU757" s="1">
        <v>0</v>
      </c>
    </row>
    <row r="758" spans="4:73" hidden="1" x14ac:dyDescent="0.25">
      <c r="D758" s="4"/>
      <c r="E758" s="5">
        <f t="shared" si="108"/>
        <v>0</v>
      </c>
      <c r="F758" s="5">
        <f t="shared" si="109"/>
        <v>0</v>
      </c>
      <c r="G758" s="5" t="str">
        <f t="shared" si="110"/>
        <v>Withdrawn</v>
      </c>
      <c r="H758" s="6" t="str">
        <f t="shared" si="111"/>
        <v>Not Started</v>
      </c>
      <c r="I758" s="1" t="s">
        <v>1702</v>
      </c>
      <c r="O758" s="1">
        <f t="shared" si="112"/>
        <v>0</v>
      </c>
      <c r="Q758" s="1">
        <f t="shared" si="113"/>
        <v>250.5</v>
      </c>
      <c r="S758" s="1" t="str">
        <f t="shared" si="114"/>
        <v>Wind</v>
      </c>
      <c r="T758" s="1" t="str">
        <f t="shared" si="115"/>
        <v>Poweshiek County</v>
      </c>
      <c r="U758" s="1" t="str">
        <f t="shared" si="116"/>
        <v>IA</v>
      </c>
      <c r="AA758" s="1"/>
      <c r="AB758" s="1"/>
      <c r="AI758" s="5"/>
      <c r="AJ758" s="5"/>
      <c r="AK758" s="5"/>
      <c r="AL758" s="5"/>
      <c r="AM758" s="5"/>
      <c r="AN758" s="5"/>
      <c r="AO758" s="5"/>
      <c r="AP758" s="5"/>
      <c r="AQ758" s="5"/>
      <c r="AR758" s="5"/>
      <c r="AY758" s="1" t="s">
        <v>73</v>
      </c>
      <c r="AZ758" s="2">
        <v>39493</v>
      </c>
      <c r="BA758" s="2">
        <v>40681</v>
      </c>
      <c r="BB758" s="2">
        <v>40681</v>
      </c>
      <c r="BD758" s="1" t="s">
        <v>251</v>
      </c>
      <c r="BE758" s="1" t="s">
        <v>1703</v>
      </c>
      <c r="BF758" s="1" t="s">
        <v>89</v>
      </c>
      <c r="BI758" s="1" t="s">
        <v>134</v>
      </c>
      <c r="BK758" s="1" t="s">
        <v>1704</v>
      </c>
      <c r="BL758" s="1">
        <v>250.5</v>
      </c>
      <c r="BM758" s="1">
        <v>250.5</v>
      </c>
      <c r="BN758" s="1" t="s">
        <v>97</v>
      </c>
      <c r="BO758" s="1" t="s">
        <v>98</v>
      </c>
      <c r="BP758" s="1" t="s">
        <v>84</v>
      </c>
      <c r="BQ758" s="2">
        <v>40040</v>
      </c>
      <c r="BR758" s="1">
        <v>0</v>
      </c>
      <c r="BS758" s="1">
        <v>0</v>
      </c>
      <c r="BT758" s="1">
        <v>0</v>
      </c>
      <c r="BU758" s="1">
        <v>0</v>
      </c>
    </row>
    <row r="759" spans="4:73" hidden="1" x14ac:dyDescent="0.25">
      <c r="D759" s="4"/>
      <c r="E759" s="5" t="str">
        <f t="shared" si="108"/>
        <v>DPP-2008-NOV</v>
      </c>
      <c r="F759" s="5" t="str">
        <f t="shared" si="109"/>
        <v>ND</v>
      </c>
      <c r="G759" s="5" t="str">
        <f t="shared" si="110"/>
        <v>Done</v>
      </c>
      <c r="H759" s="6" t="str">
        <f t="shared" si="111"/>
        <v>In Service</v>
      </c>
      <c r="I759" s="1" t="s">
        <v>1705</v>
      </c>
      <c r="O759" s="1" t="str">
        <f t="shared" si="112"/>
        <v>NRIS</v>
      </c>
      <c r="Q759" s="1">
        <f t="shared" si="113"/>
        <v>25</v>
      </c>
      <c r="S759" s="1" t="str">
        <f t="shared" si="114"/>
        <v>Coal</v>
      </c>
      <c r="T759" s="1" t="str">
        <f t="shared" si="115"/>
        <v>McLean County</v>
      </c>
      <c r="U759" s="1" t="str">
        <f t="shared" si="116"/>
        <v>ND</v>
      </c>
      <c r="AA759" s="1"/>
      <c r="AB759" s="1"/>
      <c r="AI759" s="5"/>
      <c r="AJ759" s="5"/>
      <c r="AK759" s="5"/>
      <c r="AL759" s="5"/>
      <c r="AM759" s="5"/>
      <c r="AN759" s="5"/>
      <c r="AO759" s="5"/>
      <c r="AP759" s="5"/>
      <c r="AQ759" s="5"/>
      <c r="AR759" s="5"/>
      <c r="AY759" s="1" t="s">
        <v>58</v>
      </c>
      <c r="AZ759" s="2">
        <v>39364</v>
      </c>
      <c r="BB759" s="2">
        <v>40088</v>
      </c>
      <c r="BD759" s="1" t="s">
        <v>153</v>
      </c>
      <c r="BE759" s="1" t="s">
        <v>540</v>
      </c>
      <c r="BF759" s="1" t="s">
        <v>194</v>
      </c>
      <c r="BG759" s="1" t="s">
        <v>1303</v>
      </c>
      <c r="BH759" s="1" t="s">
        <v>194</v>
      </c>
      <c r="BI759" s="1" t="s">
        <v>134</v>
      </c>
      <c r="BJ759" s="1" t="s">
        <v>126</v>
      </c>
      <c r="BK759" s="1" t="s">
        <v>1706</v>
      </c>
      <c r="BL759" s="1">
        <v>25</v>
      </c>
      <c r="BM759" s="1">
        <v>25</v>
      </c>
      <c r="BN759" s="1" t="s">
        <v>83</v>
      </c>
      <c r="BO759" s="1" t="s">
        <v>94</v>
      </c>
      <c r="BP759" s="1" t="s">
        <v>65</v>
      </c>
      <c r="BQ759" s="2">
        <v>40178</v>
      </c>
      <c r="BR759" s="1">
        <v>0</v>
      </c>
      <c r="BS759" s="1">
        <v>0</v>
      </c>
      <c r="BT759" s="1">
        <v>0</v>
      </c>
      <c r="BU759" s="1">
        <v>0</v>
      </c>
    </row>
    <row r="760" spans="4:73" hidden="1" x14ac:dyDescent="0.25">
      <c r="D760" s="4"/>
      <c r="E760" s="5" t="str">
        <f t="shared" si="108"/>
        <v>DPP-2008-NOV</v>
      </c>
      <c r="F760" s="5" t="str">
        <f t="shared" si="109"/>
        <v>ND</v>
      </c>
      <c r="G760" s="5" t="str">
        <f t="shared" si="110"/>
        <v>Done</v>
      </c>
      <c r="H760" s="6" t="str">
        <f t="shared" si="111"/>
        <v>In Service</v>
      </c>
      <c r="I760" s="1" t="s">
        <v>1707</v>
      </c>
      <c r="O760" s="1" t="str">
        <f t="shared" si="112"/>
        <v>NRIS</v>
      </c>
      <c r="Q760" s="1">
        <f t="shared" si="113"/>
        <v>40</v>
      </c>
      <c r="S760" s="1" t="str">
        <f t="shared" si="114"/>
        <v>Coal</v>
      </c>
      <c r="T760" s="1" t="str">
        <f t="shared" si="115"/>
        <v>McLean County</v>
      </c>
      <c r="U760" s="1" t="str">
        <f t="shared" si="116"/>
        <v>ND</v>
      </c>
      <c r="AA760" s="1"/>
      <c r="AB760" s="1"/>
      <c r="AI760" s="5"/>
      <c r="AJ760" s="5"/>
      <c r="AK760" s="5"/>
      <c r="AL760" s="5"/>
      <c r="AM760" s="5"/>
      <c r="AN760" s="5"/>
      <c r="AO760" s="5"/>
      <c r="AP760" s="5"/>
      <c r="AQ760" s="5"/>
      <c r="AR760" s="5"/>
      <c r="AY760" s="1" t="s">
        <v>58</v>
      </c>
      <c r="AZ760" s="2">
        <v>39364</v>
      </c>
      <c r="BB760" s="2">
        <v>40088</v>
      </c>
      <c r="BD760" s="1" t="s">
        <v>153</v>
      </c>
      <c r="BE760" s="1" t="s">
        <v>540</v>
      </c>
      <c r="BF760" s="1" t="s">
        <v>194</v>
      </c>
      <c r="BG760" s="1" t="s">
        <v>1303</v>
      </c>
      <c r="BH760" s="1" t="s">
        <v>194</v>
      </c>
      <c r="BI760" s="1" t="s">
        <v>134</v>
      </c>
      <c r="BJ760" s="1" t="s">
        <v>126</v>
      </c>
      <c r="BK760" s="1" t="s">
        <v>1706</v>
      </c>
      <c r="BL760" s="1">
        <v>40</v>
      </c>
      <c r="BM760" s="1">
        <v>40</v>
      </c>
      <c r="BN760" s="1" t="s">
        <v>83</v>
      </c>
      <c r="BO760" s="1" t="s">
        <v>94</v>
      </c>
      <c r="BP760" s="1" t="s">
        <v>65</v>
      </c>
      <c r="BQ760" s="2">
        <v>40543</v>
      </c>
      <c r="BR760" s="1">
        <v>0</v>
      </c>
      <c r="BS760" s="1">
        <v>0</v>
      </c>
      <c r="BT760" s="1">
        <v>0</v>
      </c>
      <c r="BU760" s="1">
        <v>0</v>
      </c>
    </row>
    <row r="761" spans="4:73" hidden="1" x14ac:dyDescent="0.25">
      <c r="D761" s="4"/>
      <c r="E761" s="5">
        <f t="shared" si="108"/>
        <v>0</v>
      </c>
      <c r="F761" s="5">
        <f t="shared" si="109"/>
        <v>0</v>
      </c>
      <c r="G761" s="5" t="str">
        <f t="shared" si="110"/>
        <v>Withdrawn</v>
      </c>
      <c r="H761" s="6" t="str">
        <f t="shared" si="111"/>
        <v>Not Started</v>
      </c>
      <c r="I761" s="1" t="s">
        <v>1708</v>
      </c>
      <c r="O761" s="1" t="str">
        <f t="shared" si="112"/>
        <v>NRIS</v>
      </c>
      <c r="Q761" s="1">
        <f t="shared" si="113"/>
        <v>99</v>
      </c>
      <c r="S761" s="1" t="str">
        <f t="shared" si="114"/>
        <v>Wind</v>
      </c>
      <c r="T761" s="1" t="str">
        <f t="shared" si="115"/>
        <v>Fulton County</v>
      </c>
      <c r="U761" s="1" t="str">
        <f t="shared" si="116"/>
        <v>OH</v>
      </c>
      <c r="AA761" s="1"/>
      <c r="AB761" s="1"/>
      <c r="AI761" s="5"/>
      <c r="AJ761" s="5"/>
      <c r="AK761" s="5"/>
      <c r="AL761" s="5"/>
      <c r="AM761" s="5"/>
      <c r="AN761" s="5"/>
      <c r="AO761" s="5"/>
      <c r="AP761" s="5"/>
      <c r="AQ761" s="5"/>
      <c r="AR761" s="5"/>
      <c r="AY761" s="1" t="s">
        <v>73</v>
      </c>
      <c r="AZ761" s="2">
        <v>40431</v>
      </c>
      <c r="BA761" s="2">
        <v>40683</v>
      </c>
      <c r="BB761" s="2">
        <v>40683</v>
      </c>
      <c r="BD761" s="1" t="s">
        <v>619</v>
      </c>
      <c r="BE761" s="1" t="s">
        <v>533</v>
      </c>
      <c r="BF761" s="1" t="s">
        <v>242</v>
      </c>
      <c r="BI761" s="1" t="s">
        <v>536</v>
      </c>
      <c r="BJ761" s="1" t="s">
        <v>126</v>
      </c>
      <c r="BK761" s="1" t="s">
        <v>1709</v>
      </c>
      <c r="BL761" s="1">
        <v>99</v>
      </c>
      <c r="BM761" s="1">
        <v>99</v>
      </c>
      <c r="BN761" s="1" t="s">
        <v>97</v>
      </c>
      <c r="BO761" s="1" t="s">
        <v>98</v>
      </c>
      <c r="BP761" s="1" t="s">
        <v>84</v>
      </c>
      <c r="BQ761" s="2">
        <v>40543</v>
      </c>
      <c r="BR761" s="1">
        <v>0</v>
      </c>
      <c r="BS761" s="1">
        <v>0</v>
      </c>
      <c r="BT761" s="1">
        <v>0</v>
      </c>
      <c r="BU761" s="1">
        <v>0</v>
      </c>
    </row>
    <row r="762" spans="4:73" hidden="1" x14ac:dyDescent="0.25">
      <c r="D762" s="4"/>
      <c r="E762" s="5">
        <f t="shared" si="108"/>
        <v>0</v>
      </c>
      <c r="F762" s="5">
        <f t="shared" si="109"/>
        <v>0</v>
      </c>
      <c r="G762" s="5" t="str">
        <f t="shared" si="110"/>
        <v>Withdrawn</v>
      </c>
      <c r="H762" s="6" t="str">
        <f t="shared" si="111"/>
        <v>Not Started</v>
      </c>
      <c r="I762" s="1" t="s">
        <v>1710</v>
      </c>
      <c r="O762" s="1" t="str">
        <f t="shared" si="112"/>
        <v>NRIS</v>
      </c>
      <c r="Q762" s="1">
        <f t="shared" si="113"/>
        <v>150</v>
      </c>
      <c r="S762" s="1" t="str">
        <f t="shared" si="114"/>
        <v>Wind</v>
      </c>
      <c r="T762" s="1" t="str">
        <f t="shared" si="115"/>
        <v>Mower County</v>
      </c>
      <c r="U762" s="1" t="str">
        <f t="shared" si="116"/>
        <v>MN</v>
      </c>
      <c r="AA762" s="1"/>
      <c r="AB762" s="1"/>
      <c r="AI762" s="5"/>
      <c r="AJ762" s="5"/>
      <c r="AK762" s="5"/>
      <c r="AL762" s="5"/>
      <c r="AM762" s="5"/>
      <c r="AN762" s="5"/>
      <c r="AO762" s="5"/>
      <c r="AP762" s="5"/>
      <c r="AQ762" s="5"/>
      <c r="AR762" s="5"/>
      <c r="AY762" s="1" t="s">
        <v>73</v>
      </c>
      <c r="AZ762" s="2">
        <v>40185</v>
      </c>
      <c r="BA762" s="2">
        <v>40687</v>
      </c>
      <c r="BB762" s="2">
        <v>40687</v>
      </c>
      <c r="BD762" s="1" t="s">
        <v>153</v>
      </c>
      <c r="BE762" s="1" t="s">
        <v>179</v>
      </c>
      <c r="BF762" s="1" t="s">
        <v>93</v>
      </c>
      <c r="BI762" s="1" t="s">
        <v>143</v>
      </c>
      <c r="BJ762" s="1" t="s">
        <v>126</v>
      </c>
      <c r="BK762" s="1" t="s">
        <v>1711</v>
      </c>
      <c r="BL762" s="1">
        <v>150</v>
      </c>
      <c r="BM762" s="1">
        <v>150</v>
      </c>
      <c r="BN762" s="1" t="s">
        <v>97</v>
      </c>
      <c r="BO762" s="1" t="s">
        <v>98</v>
      </c>
      <c r="BP762" s="1" t="s">
        <v>84</v>
      </c>
      <c r="BQ762" s="2">
        <v>41244</v>
      </c>
      <c r="BR762" s="1">
        <v>0</v>
      </c>
      <c r="BS762" s="1">
        <v>0</v>
      </c>
      <c r="BT762" s="1">
        <v>0</v>
      </c>
      <c r="BU762" s="1">
        <v>0</v>
      </c>
    </row>
    <row r="763" spans="4:73" hidden="1" x14ac:dyDescent="0.25">
      <c r="D763" s="4"/>
      <c r="E763" s="5">
        <f t="shared" si="108"/>
        <v>0</v>
      </c>
      <c r="F763" s="5">
        <f t="shared" si="109"/>
        <v>0</v>
      </c>
      <c r="G763" s="5" t="str">
        <f t="shared" si="110"/>
        <v>Withdrawn</v>
      </c>
      <c r="H763" s="6" t="str">
        <f t="shared" si="111"/>
        <v>Not Started</v>
      </c>
      <c r="I763" s="1" t="s">
        <v>1712</v>
      </c>
      <c r="O763" s="1" t="str">
        <f t="shared" si="112"/>
        <v>ERIS</v>
      </c>
      <c r="Q763" s="1">
        <f t="shared" si="113"/>
        <v>201</v>
      </c>
      <c r="S763" s="1" t="str">
        <f t="shared" si="114"/>
        <v>Wind</v>
      </c>
      <c r="T763" s="1" t="str">
        <f t="shared" si="115"/>
        <v>Freeborn County</v>
      </c>
      <c r="U763" s="1" t="str">
        <f t="shared" si="116"/>
        <v>MN</v>
      </c>
      <c r="AA763" s="1"/>
      <c r="AB763" s="1"/>
      <c r="AI763" s="5"/>
      <c r="AJ763" s="5"/>
      <c r="AK763" s="5"/>
      <c r="AL763" s="5"/>
      <c r="AM763" s="5"/>
      <c r="AN763" s="5"/>
      <c r="AO763" s="5"/>
      <c r="AP763" s="5"/>
      <c r="AQ763" s="5"/>
      <c r="AR763" s="5"/>
      <c r="AY763" s="1" t="s">
        <v>73</v>
      </c>
      <c r="AZ763" s="2">
        <v>40357</v>
      </c>
      <c r="BA763" s="2">
        <v>40690</v>
      </c>
      <c r="BB763" s="2">
        <v>40690</v>
      </c>
      <c r="BD763" s="1" t="s">
        <v>87</v>
      </c>
      <c r="BE763" s="1" t="s">
        <v>830</v>
      </c>
      <c r="BF763" s="1" t="s">
        <v>93</v>
      </c>
      <c r="BI763" s="1" t="s">
        <v>143</v>
      </c>
      <c r="BJ763" s="1" t="s">
        <v>62</v>
      </c>
      <c r="BK763" s="1" t="s">
        <v>1713</v>
      </c>
      <c r="BL763" s="1">
        <v>201</v>
      </c>
      <c r="BM763" s="1">
        <v>201</v>
      </c>
      <c r="BN763" s="1" t="s">
        <v>97</v>
      </c>
      <c r="BO763" s="1" t="s">
        <v>98</v>
      </c>
      <c r="BP763" s="1" t="s">
        <v>84</v>
      </c>
      <c r="BQ763" s="2">
        <v>40817</v>
      </c>
      <c r="BR763" s="1">
        <v>0</v>
      </c>
      <c r="BS763" s="1">
        <v>0</v>
      </c>
      <c r="BT763" s="1">
        <v>0</v>
      </c>
      <c r="BU763" s="1">
        <v>0</v>
      </c>
    </row>
    <row r="764" spans="4:73" hidden="1" x14ac:dyDescent="0.25">
      <c r="D764" s="4"/>
      <c r="E764" s="5" t="str">
        <f t="shared" si="108"/>
        <v>DPP-2010-APR</v>
      </c>
      <c r="F764" s="5">
        <f t="shared" si="109"/>
        <v>0</v>
      </c>
      <c r="G764" s="5" t="str">
        <f t="shared" si="110"/>
        <v>Withdrawn</v>
      </c>
      <c r="H764" s="6" t="str">
        <f t="shared" si="111"/>
        <v>Not Started</v>
      </c>
      <c r="I764" s="1" t="s">
        <v>1714</v>
      </c>
      <c r="O764" s="1" t="str">
        <f t="shared" si="112"/>
        <v>NRIS</v>
      </c>
      <c r="Q764" s="1">
        <f t="shared" si="113"/>
        <v>200</v>
      </c>
      <c r="S764" s="1" t="str">
        <f t="shared" si="114"/>
        <v>Wind</v>
      </c>
      <c r="T764" s="1" t="str">
        <f t="shared" si="115"/>
        <v>Morrow County</v>
      </c>
      <c r="U764" s="1" t="str">
        <f t="shared" si="116"/>
        <v>OH</v>
      </c>
      <c r="AA764" s="1"/>
      <c r="AB764" s="1"/>
      <c r="AI764" s="5"/>
      <c r="AJ764" s="5"/>
      <c r="AK764" s="5"/>
      <c r="AL764" s="5"/>
      <c r="AM764" s="5"/>
      <c r="AN764" s="5"/>
      <c r="AO764" s="5"/>
      <c r="AP764" s="5"/>
      <c r="AQ764" s="5"/>
      <c r="AR764" s="5"/>
      <c r="AY764" s="1" t="s">
        <v>73</v>
      </c>
      <c r="AZ764" s="2">
        <v>40021</v>
      </c>
      <c r="BA764" s="2">
        <v>40695</v>
      </c>
      <c r="BB764" s="2">
        <v>40695</v>
      </c>
      <c r="BD764" s="1" t="s">
        <v>619</v>
      </c>
      <c r="BE764" s="1" t="s">
        <v>1715</v>
      </c>
      <c r="BF764" s="1" t="s">
        <v>242</v>
      </c>
      <c r="BG764" s="1" t="s">
        <v>1406</v>
      </c>
      <c r="BI764" s="1" t="s">
        <v>134</v>
      </c>
      <c r="BJ764" s="1" t="s">
        <v>126</v>
      </c>
      <c r="BK764" s="1" t="s">
        <v>1716</v>
      </c>
      <c r="BL764" s="1">
        <v>200</v>
      </c>
      <c r="BM764" s="1">
        <v>200</v>
      </c>
      <c r="BN764" s="1" t="s">
        <v>97</v>
      </c>
      <c r="BO764" s="1" t="s">
        <v>98</v>
      </c>
      <c r="BP764" s="1" t="s">
        <v>84</v>
      </c>
      <c r="BQ764" s="2">
        <v>41274</v>
      </c>
      <c r="BR764" s="1">
        <v>0</v>
      </c>
      <c r="BS764" s="1">
        <v>0</v>
      </c>
      <c r="BT764" s="1">
        <v>0</v>
      </c>
      <c r="BU764" s="1">
        <v>0</v>
      </c>
    </row>
    <row r="765" spans="4:73" hidden="1" x14ac:dyDescent="0.25">
      <c r="D765" s="4"/>
      <c r="E765" s="5">
        <f t="shared" si="108"/>
        <v>0</v>
      </c>
      <c r="F765" s="5">
        <f t="shared" si="109"/>
        <v>0</v>
      </c>
      <c r="G765" s="5" t="str">
        <f t="shared" si="110"/>
        <v>Withdrawn</v>
      </c>
      <c r="H765" s="6" t="str">
        <f t="shared" si="111"/>
        <v>Not Started</v>
      </c>
      <c r="I765" s="1" t="s">
        <v>1717</v>
      </c>
      <c r="O765" s="1" t="str">
        <f t="shared" si="112"/>
        <v>NRIS</v>
      </c>
      <c r="Q765" s="1">
        <f t="shared" si="113"/>
        <v>50</v>
      </c>
      <c r="S765" s="1" t="str">
        <f t="shared" si="114"/>
        <v>Wind</v>
      </c>
      <c r="T765" s="1" t="str">
        <f t="shared" si="115"/>
        <v>Ashtabula County</v>
      </c>
      <c r="U765" s="1" t="str">
        <f t="shared" si="116"/>
        <v>OH</v>
      </c>
      <c r="AA765" s="1"/>
      <c r="AB765" s="1"/>
      <c r="AI765" s="5"/>
      <c r="AJ765" s="5"/>
      <c r="AK765" s="5"/>
      <c r="AL765" s="5"/>
      <c r="AM765" s="5"/>
      <c r="AN765" s="5"/>
      <c r="AO765" s="5"/>
      <c r="AP765" s="5"/>
      <c r="AQ765" s="5"/>
      <c r="AR765" s="5"/>
      <c r="AY765" s="1" t="s">
        <v>73</v>
      </c>
      <c r="AZ765" s="2">
        <v>40288</v>
      </c>
      <c r="BA765" s="2">
        <v>40695</v>
      </c>
      <c r="BB765" s="2">
        <v>40695</v>
      </c>
      <c r="BD765" s="1" t="s">
        <v>619</v>
      </c>
      <c r="BE765" s="1" t="s">
        <v>643</v>
      </c>
      <c r="BF765" s="1" t="s">
        <v>242</v>
      </c>
      <c r="BI765" s="1" t="s">
        <v>536</v>
      </c>
      <c r="BJ765" s="1" t="s">
        <v>126</v>
      </c>
      <c r="BK765" s="1" t="s">
        <v>1718</v>
      </c>
      <c r="BL765" s="1">
        <v>50</v>
      </c>
      <c r="BM765" s="1">
        <v>50</v>
      </c>
      <c r="BN765" s="1" t="s">
        <v>97</v>
      </c>
      <c r="BO765" s="1" t="s">
        <v>98</v>
      </c>
      <c r="BP765" s="1" t="s">
        <v>84</v>
      </c>
      <c r="BQ765" s="2">
        <v>40816</v>
      </c>
      <c r="BR765" s="1">
        <v>0</v>
      </c>
      <c r="BS765" s="1">
        <v>0</v>
      </c>
      <c r="BT765" s="1">
        <v>0</v>
      </c>
      <c r="BU765" s="1">
        <v>0</v>
      </c>
    </row>
    <row r="766" spans="4:73" hidden="1" x14ac:dyDescent="0.25">
      <c r="D766" s="4"/>
      <c r="E766" s="5" t="str">
        <f t="shared" si="108"/>
        <v>DPP-2010-AUG</v>
      </c>
      <c r="F766" s="5">
        <f t="shared" si="109"/>
        <v>0</v>
      </c>
      <c r="G766" s="5" t="str">
        <f t="shared" si="110"/>
        <v>Withdrawn</v>
      </c>
      <c r="H766" s="6" t="str">
        <f t="shared" si="111"/>
        <v>Not Started</v>
      </c>
      <c r="I766" s="1" t="s">
        <v>1719</v>
      </c>
      <c r="O766" s="1" t="str">
        <f t="shared" si="112"/>
        <v>ERIS</v>
      </c>
      <c r="Q766" s="1">
        <f t="shared" si="113"/>
        <v>40</v>
      </c>
      <c r="S766" s="1" t="str">
        <f t="shared" si="114"/>
        <v>Gas</v>
      </c>
      <c r="T766" s="1" t="str">
        <f t="shared" si="115"/>
        <v>Wood County</v>
      </c>
      <c r="U766" s="1" t="str">
        <f t="shared" si="116"/>
        <v>OH</v>
      </c>
      <c r="AA766" s="1"/>
      <c r="AB766" s="1"/>
      <c r="AI766" s="5"/>
      <c r="AJ766" s="5"/>
      <c r="AK766" s="5"/>
      <c r="AL766" s="5"/>
      <c r="AM766" s="5"/>
      <c r="AN766" s="5"/>
      <c r="AO766" s="5"/>
      <c r="AP766" s="5"/>
      <c r="AQ766" s="5"/>
      <c r="AR766" s="5"/>
      <c r="AY766" s="1" t="s">
        <v>73</v>
      </c>
      <c r="AZ766" s="2">
        <v>40294</v>
      </c>
      <c r="BA766" s="2">
        <v>40695</v>
      </c>
      <c r="BB766" s="2">
        <v>40695</v>
      </c>
      <c r="BD766" s="1" t="s">
        <v>619</v>
      </c>
      <c r="BE766" s="1" t="s">
        <v>326</v>
      </c>
      <c r="BF766" s="1" t="s">
        <v>242</v>
      </c>
      <c r="BG766" s="1" t="s">
        <v>1550</v>
      </c>
      <c r="BI766" s="1" t="s">
        <v>134</v>
      </c>
      <c r="BJ766" s="1" t="s">
        <v>62</v>
      </c>
      <c r="BK766" s="1" t="s">
        <v>1720</v>
      </c>
      <c r="BL766" s="1">
        <v>40</v>
      </c>
      <c r="BM766" s="1">
        <v>40</v>
      </c>
      <c r="BN766" s="1" t="s">
        <v>64</v>
      </c>
      <c r="BP766" s="1" t="s">
        <v>84</v>
      </c>
      <c r="BR766" s="1">
        <v>0</v>
      </c>
      <c r="BS766" s="1">
        <v>0</v>
      </c>
      <c r="BT766" s="1">
        <v>0</v>
      </c>
      <c r="BU766" s="1">
        <v>0</v>
      </c>
    </row>
    <row r="767" spans="4:73" hidden="1" x14ac:dyDescent="0.25">
      <c r="D767" s="4"/>
      <c r="E767" s="5">
        <f t="shared" si="108"/>
        <v>0</v>
      </c>
      <c r="F767" s="5">
        <f t="shared" si="109"/>
        <v>0</v>
      </c>
      <c r="G767" s="5" t="str">
        <f t="shared" si="110"/>
        <v>Withdrawn</v>
      </c>
      <c r="H767" s="6" t="str">
        <f t="shared" si="111"/>
        <v>Not Started</v>
      </c>
      <c r="I767" s="1" t="s">
        <v>1721</v>
      </c>
      <c r="O767" s="1" t="str">
        <f t="shared" si="112"/>
        <v>NRIS</v>
      </c>
      <c r="Q767" s="1">
        <f t="shared" si="113"/>
        <v>99</v>
      </c>
      <c r="S767" s="1" t="str">
        <f t="shared" si="114"/>
        <v>Wind</v>
      </c>
      <c r="T767" s="1" t="str">
        <f t="shared" si="115"/>
        <v>Erie County</v>
      </c>
      <c r="U767" s="1" t="str">
        <f t="shared" si="116"/>
        <v>OH</v>
      </c>
      <c r="AA767" s="1"/>
      <c r="AB767" s="1"/>
      <c r="AI767" s="5"/>
      <c r="AJ767" s="5"/>
      <c r="AK767" s="5"/>
      <c r="AL767" s="5"/>
      <c r="AM767" s="5"/>
      <c r="AN767" s="5"/>
      <c r="AO767" s="5"/>
      <c r="AP767" s="5"/>
      <c r="AQ767" s="5"/>
      <c r="AR767" s="5"/>
      <c r="AY767" s="1" t="s">
        <v>73</v>
      </c>
      <c r="AZ767" s="2">
        <v>40431</v>
      </c>
      <c r="BA767" s="2">
        <v>40695</v>
      </c>
      <c r="BB767" s="2">
        <v>40695</v>
      </c>
      <c r="BD767" s="1" t="s">
        <v>619</v>
      </c>
      <c r="BE767" s="1" t="s">
        <v>1277</v>
      </c>
      <c r="BF767" s="1" t="s">
        <v>242</v>
      </c>
      <c r="BI767" s="1" t="s">
        <v>536</v>
      </c>
      <c r="BJ767" s="1" t="s">
        <v>126</v>
      </c>
      <c r="BK767" s="1" t="s">
        <v>1722</v>
      </c>
      <c r="BL767" s="1">
        <v>99</v>
      </c>
      <c r="BM767" s="1">
        <v>99</v>
      </c>
      <c r="BN767" s="1" t="s">
        <v>97</v>
      </c>
      <c r="BO767" s="1" t="s">
        <v>98</v>
      </c>
      <c r="BP767" s="1" t="s">
        <v>84</v>
      </c>
      <c r="BQ767" s="2">
        <v>42004</v>
      </c>
      <c r="BR767" s="1">
        <v>0</v>
      </c>
      <c r="BS767" s="1">
        <v>0</v>
      </c>
      <c r="BT767" s="1">
        <v>0</v>
      </c>
      <c r="BU767" s="1">
        <v>0</v>
      </c>
    </row>
    <row r="768" spans="4:73" hidden="1" x14ac:dyDescent="0.25">
      <c r="D768" s="4"/>
      <c r="E768" s="5">
        <f t="shared" si="108"/>
        <v>0</v>
      </c>
      <c r="F768" s="5">
        <f t="shared" si="109"/>
        <v>0</v>
      </c>
      <c r="G768" s="5" t="str">
        <f t="shared" si="110"/>
        <v>Withdrawn</v>
      </c>
      <c r="H768" s="6" t="str">
        <f t="shared" si="111"/>
        <v>Not Started</v>
      </c>
      <c r="I768" s="1" t="s">
        <v>1723</v>
      </c>
      <c r="O768" s="1" t="str">
        <f t="shared" si="112"/>
        <v>NRIS</v>
      </c>
      <c r="Q768" s="1">
        <f t="shared" si="113"/>
        <v>97.6</v>
      </c>
      <c r="S768" s="1" t="str">
        <f t="shared" si="114"/>
        <v>Wind</v>
      </c>
      <c r="T768" s="1" t="str">
        <f t="shared" si="115"/>
        <v>Fulton County</v>
      </c>
      <c r="U768" s="1" t="str">
        <f t="shared" si="116"/>
        <v>OH</v>
      </c>
      <c r="AA768" s="1"/>
      <c r="AB768" s="1"/>
      <c r="AI768" s="5"/>
      <c r="AJ768" s="5"/>
      <c r="AK768" s="5"/>
      <c r="AL768" s="5"/>
      <c r="AM768" s="5"/>
      <c r="AN768" s="5"/>
      <c r="AO768" s="5"/>
      <c r="AP768" s="5"/>
      <c r="AQ768" s="5"/>
      <c r="AR768" s="5"/>
      <c r="AY768" s="1" t="s">
        <v>73</v>
      </c>
      <c r="AZ768" s="2">
        <v>40431</v>
      </c>
      <c r="BA768" s="2">
        <v>40695</v>
      </c>
      <c r="BB768" s="2">
        <v>40695</v>
      </c>
      <c r="BD768" s="1" t="s">
        <v>619</v>
      </c>
      <c r="BE768" s="1" t="s">
        <v>533</v>
      </c>
      <c r="BF768" s="1" t="s">
        <v>242</v>
      </c>
      <c r="BI768" s="1" t="s">
        <v>536</v>
      </c>
      <c r="BJ768" s="1" t="s">
        <v>126</v>
      </c>
      <c r="BK768" s="1" t="s">
        <v>1724</v>
      </c>
      <c r="BL768" s="1">
        <v>97.6</v>
      </c>
      <c r="BM768" s="1">
        <v>97.6</v>
      </c>
      <c r="BN768" s="1" t="s">
        <v>97</v>
      </c>
      <c r="BO768" s="1" t="s">
        <v>98</v>
      </c>
      <c r="BP768" s="1" t="s">
        <v>84</v>
      </c>
      <c r="BQ768" s="2">
        <v>40914</v>
      </c>
      <c r="BR768" s="1">
        <v>0</v>
      </c>
      <c r="BS768" s="1">
        <v>0</v>
      </c>
      <c r="BT768" s="1">
        <v>0</v>
      </c>
      <c r="BU768" s="1">
        <v>0</v>
      </c>
    </row>
    <row r="769" spans="4:73" hidden="1" x14ac:dyDescent="0.25">
      <c r="D769" s="4"/>
      <c r="E769" s="5" t="str">
        <f t="shared" si="108"/>
        <v>DPP-2008-NOV</v>
      </c>
      <c r="F769" s="5" t="str">
        <f t="shared" si="109"/>
        <v>MI</v>
      </c>
      <c r="G769" s="5" t="str">
        <f t="shared" si="110"/>
        <v>Done</v>
      </c>
      <c r="H769" s="6" t="str">
        <f t="shared" si="111"/>
        <v>In Service</v>
      </c>
      <c r="I769" s="1" t="s">
        <v>1725</v>
      </c>
      <c r="O769" s="1" t="str">
        <f t="shared" si="112"/>
        <v>NRIS</v>
      </c>
      <c r="Q769" s="1">
        <f t="shared" si="113"/>
        <v>59.4</v>
      </c>
      <c r="S769" s="1" t="str">
        <f t="shared" si="114"/>
        <v>Wind</v>
      </c>
      <c r="T769" s="1" t="str">
        <f t="shared" si="115"/>
        <v>Huron County</v>
      </c>
      <c r="U769" s="1" t="str">
        <f t="shared" si="116"/>
        <v>MI</v>
      </c>
      <c r="AA769" s="1"/>
      <c r="AB769" s="1"/>
      <c r="AI769" s="5"/>
      <c r="AJ769" s="5"/>
      <c r="AK769" s="5"/>
      <c r="AL769" s="5"/>
      <c r="AM769" s="5"/>
      <c r="AN769" s="5"/>
      <c r="AO769" s="5"/>
      <c r="AP769" s="5"/>
      <c r="AQ769" s="5"/>
      <c r="AR769" s="5"/>
      <c r="AY769" s="1" t="s">
        <v>58</v>
      </c>
      <c r="AZ769" s="2">
        <v>39373</v>
      </c>
      <c r="BB769" s="2">
        <v>41095</v>
      </c>
      <c r="BC769" s="2">
        <v>41169</v>
      </c>
      <c r="BD769" s="1" t="s">
        <v>128</v>
      </c>
      <c r="BE769" s="1" t="s">
        <v>546</v>
      </c>
      <c r="BF769" s="1" t="s">
        <v>130</v>
      </c>
      <c r="BG769" s="1" t="s">
        <v>1303</v>
      </c>
      <c r="BH769" s="1" t="s">
        <v>130</v>
      </c>
      <c r="BI769" s="1" t="s">
        <v>77</v>
      </c>
      <c r="BJ769" s="1" t="s">
        <v>126</v>
      </c>
      <c r="BK769" s="1" t="s">
        <v>1726</v>
      </c>
      <c r="BL769" s="1">
        <v>59.4</v>
      </c>
      <c r="BM769" s="1">
        <v>59.4</v>
      </c>
      <c r="BN769" s="1" t="s">
        <v>97</v>
      </c>
      <c r="BO769" s="1" t="s">
        <v>98</v>
      </c>
      <c r="BP769" s="1" t="s">
        <v>65</v>
      </c>
      <c r="BQ769" s="2">
        <v>39506</v>
      </c>
      <c r="BR769" s="1">
        <v>0</v>
      </c>
      <c r="BS769" s="1">
        <v>0</v>
      </c>
      <c r="BT769" s="1">
        <v>0</v>
      </c>
      <c r="BU769" s="1">
        <v>0</v>
      </c>
    </row>
    <row r="770" spans="4:73" hidden="1" x14ac:dyDescent="0.25">
      <c r="D770" s="4"/>
      <c r="E770" s="5">
        <f t="shared" si="108"/>
        <v>0</v>
      </c>
      <c r="F770" s="5">
        <f t="shared" si="109"/>
        <v>0</v>
      </c>
      <c r="G770" s="5" t="str">
        <f t="shared" si="110"/>
        <v>Withdrawn</v>
      </c>
      <c r="H770" s="6" t="str">
        <f t="shared" si="111"/>
        <v>Not Started</v>
      </c>
      <c r="I770" s="1" t="s">
        <v>1727</v>
      </c>
      <c r="O770" s="1" t="str">
        <f t="shared" si="112"/>
        <v>NRIS</v>
      </c>
      <c r="Q770" s="1">
        <f t="shared" si="113"/>
        <v>3.2</v>
      </c>
      <c r="S770" s="1" t="str">
        <f t="shared" si="114"/>
        <v>Landfill Gas</v>
      </c>
      <c r="T770" s="1" t="str">
        <f t="shared" si="115"/>
        <v>Mahoning County</v>
      </c>
      <c r="U770" s="1" t="str">
        <f t="shared" si="116"/>
        <v>OH</v>
      </c>
      <c r="AA770" s="1"/>
      <c r="AB770" s="1"/>
      <c r="AI770" s="5"/>
      <c r="AJ770" s="5"/>
      <c r="AK770" s="5"/>
      <c r="AL770" s="5"/>
      <c r="AM770" s="5"/>
      <c r="AN770" s="5"/>
      <c r="AO770" s="5"/>
      <c r="AP770" s="5"/>
      <c r="AQ770" s="5"/>
      <c r="AR770" s="5"/>
      <c r="AY770" s="1" t="s">
        <v>73</v>
      </c>
      <c r="AZ770" s="2">
        <v>40484</v>
      </c>
      <c r="BA770" s="2">
        <v>40695</v>
      </c>
      <c r="BB770" s="2">
        <v>40695</v>
      </c>
      <c r="BD770" s="1" t="s">
        <v>619</v>
      </c>
      <c r="BE770" s="1" t="s">
        <v>1728</v>
      </c>
      <c r="BF770" s="1" t="s">
        <v>242</v>
      </c>
      <c r="BI770" s="1" t="s">
        <v>536</v>
      </c>
      <c r="BJ770" s="1" t="s">
        <v>126</v>
      </c>
      <c r="BK770" s="1" t="s">
        <v>1729</v>
      </c>
      <c r="BL770" s="1">
        <v>3.2</v>
      </c>
      <c r="BM770" s="1">
        <v>3.2</v>
      </c>
      <c r="BN770" s="1" t="s">
        <v>1730</v>
      </c>
      <c r="BO770" s="1" t="s">
        <v>172</v>
      </c>
      <c r="BP770" s="1" t="s">
        <v>84</v>
      </c>
      <c r="BQ770" s="2">
        <v>41152</v>
      </c>
      <c r="BR770" s="1">
        <v>0</v>
      </c>
      <c r="BS770" s="1">
        <v>0</v>
      </c>
      <c r="BT770" s="1">
        <v>0</v>
      </c>
      <c r="BU770" s="1">
        <v>0</v>
      </c>
    </row>
    <row r="771" spans="4:73" hidden="1" x14ac:dyDescent="0.25">
      <c r="D771" s="4"/>
      <c r="E771" s="5">
        <f t="shared" si="108"/>
        <v>0</v>
      </c>
      <c r="F771" s="5">
        <f t="shared" si="109"/>
        <v>0</v>
      </c>
      <c r="G771" s="5" t="str">
        <f t="shared" si="110"/>
        <v>Withdrawn</v>
      </c>
      <c r="H771" s="6" t="str">
        <f t="shared" si="111"/>
        <v>Not Started</v>
      </c>
      <c r="I771" s="1" t="s">
        <v>1731</v>
      </c>
      <c r="O771" s="1" t="str">
        <f t="shared" si="112"/>
        <v>NRIS</v>
      </c>
      <c r="Q771" s="1">
        <f t="shared" si="113"/>
        <v>19.2</v>
      </c>
      <c r="S771" s="1" t="str">
        <f t="shared" si="114"/>
        <v>Landfill Gas</v>
      </c>
      <c r="T771" s="1" t="str">
        <f t="shared" si="115"/>
        <v>Lorain County</v>
      </c>
      <c r="U771" s="1" t="str">
        <f t="shared" si="116"/>
        <v>OH</v>
      </c>
      <c r="AA771" s="1"/>
      <c r="AB771" s="1"/>
      <c r="AI771" s="5"/>
      <c r="AJ771" s="5"/>
      <c r="AK771" s="5"/>
      <c r="AL771" s="5"/>
      <c r="AM771" s="5"/>
      <c r="AN771" s="5"/>
      <c r="AO771" s="5"/>
      <c r="AP771" s="5"/>
      <c r="AQ771" s="5"/>
      <c r="AR771" s="5"/>
      <c r="AY771" s="1" t="s">
        <v>73</v>
      </c>
      <c r="AZ771" s="2">
        <v>40494</v>
      </c>
      <c r="BA771" s="2">
        <v>40695</v>
      </c>
      <c r="BB771" s="2">
        <v>40695</v>
      </c>
      <c r="BD771" s="1" t="s">
        <v>619</v>
      </c>
      <c r="BE771" s="1" t="s">
        <v>1418</v>
      </c>
      <c r="BF771" s="1" t="s">
        <v>242</v>
      </c>
      <c r="BI771" s="1" t="s">
        <v>536</v>
      </c>
      <c r="BJ771" s="1" t="s">
        <v>126</v>
      </c>
      <c r="BK771" s="1" t="s">
        <v>1732</v>
      </c>
      <c r="BL771" s="1">
        <v>19.2</v>
      </c>
      <c r="BM771" s="1">
        <v>19.2</v>
      </c>
      <c r="BN771" s="1" t="s">
        <v>1730</v>
      </c>
      <c r="BO771" s="1" t="s">
        <v>555</v>
      </c>
      <c r="BP771" s="1" t="s">
        <v>84</v>
      </c>
      <c r="BR771" s="1">
        <v>0</v>
      </c>
      <c r="BS771" s="1">
        <v>0</v>
      </c>
      <c r="BT771" s="1">
        <v>0</v>
      </c>
      <c r="BU771" s="1">
        <v>0</v>
      </c>
    </row>
    <row r="772" spans="4:73" hidden="1" x14ac:dyDescent="0.25">
      <c r="D772" s="4"/>
      <c r="E772" s="5">
        <f t="shared" si="108"/>
        <v>0</v>
      </c>
      <c r="F772" s="5">
        <f t="shared" si="109"/>
        <v>0</v>
      </c>
      <c r="G772" s="5" t="str">
        <f t="shared" si="110"/>
        <v>Withdrawn</v>
      </c>
      <c r="H772" s="6" t="str">
        <f t="shared" si="111"/>
        <v>Not Started</v>
      </c>
      <c r="I772" s="1" t="s">
        <v>1733</v>
      </c>
      <c r="O772" s="1" t="str">
        <f t="shared" si="112"/>
        <v>ERIS</v>
      </c>
      <c r="Q772" s="1">
        <f t="shared" si="113"/>
        <v>29.8</v>
      </c>
      <c r="S772" s="1" t="str">
        <f t="shared" si="114"/>
        <v>Nuclear</v>
      </c>
      <c r="T772" s="1" t="str">
        <f t="shared" si="115"/>
        <v>Lake County</v>
      </c>
      <c r="U772" s="1" t="str">
        <f t="shared" si="116"/>
        <v>OH</v>
      </c>
      <c r="AA772" s="1"/>
      <c r="AB772" s="1"/>
      <c r="AI772" s="5"/>
      <c r="AJ772" s="5"/>
      <c r="AK772" s="5"/>
      <c r="AL772" s="5"/>
      <c r="AM772" s="5"/>
      <c r="AN772" s="5"/>
      <c r="AO772" s="5"/>
      <c r="AP772" s="5"/>
      <c r="AQ772" s="5"/>
      <c r="AR772" s="5"/>
      <c r="AY772" s="1" t="s">
        <v>73</v>
      </c>
      <c r="AZ772" s="2">
        <v>40497</v>
      </c>
      <c r="BA772" s="2">
        <v>40695</v>
      </c>
      <c r="BB772" s="2">
        <v>40695</v>
      </c>
      <c r="BD772" s="1" t="s">
        <v>619</v>
      </c>
      <c r="BE772" s="1" t="s">
        <v>1102</v>
      </c>
      <c r="BF772" s="1" t="s">
        <v>242</v>
      </c>
      <c r="BI772" s="1" t="s">
        <v>536</v>
      </c>
      <c r="BJ772" s="1" t="s">
        <v>62</v>
      </c>
      <c r="BK772" s="1" t="s">
        <v>1734</v>
      </c>
      <c r="BL772" s="1">
        <v>16</v>
      </c>
      <c r="BM772" s="1">
        <v>29.8</v>
      </c>
      <c r="BN772" s="1" t="s">
        <v>387</v>
      </c>
      <c r="BO772" s="1" t="s">
        <v>355</v>
      </c>
      <c r="BP772" s="1" t="s">
        <v>84</v>
      </c>
      <c r="BQ772" s="2">
        <v>40908</v>
      </c>
      <c r="BR772" s="1">
        <v>0</v>
      </c>
      <c r="BS772" s="1">
        <v>0</v>
      </c>
      <c r="BT772" s="1">
        <v>0</v>
      </c>
      <c r="BU772" s="1">
        <v>0</v>
      </c>
    </row>
    <row r="773" spans="4:73" hidden="1" x14ac:dyDescent="0.25">
      <c r="D773" s="4"/>
      <c r="E773" s="5" t="str">
        <f t="shared" ref="E773:E836" si="117">BG773</f>
        <v>FeS-2011-APR</v>
      </c>
      <c r="F773" s="5">
        <f t="shared" ref="F773:F836" si="118">BH773</f>
        <v>0</v>
      </c>
      <c r="G773" s="5" t="str">
        <f t="shared" ref="G773:G836" si="119">AY773</f>
        <v>Withdrawn</v>
      </c>
      <c r="H773" s="6" t="str">
        <f t="shared" ref="H773:H836" si="120">BP773</f>
        <v>Not Started</v>
      </c>
      <c r="I773" s="1" t="s">
        <v>1735</v>
      </c>
      <c r="O773" s="1" t="str">
        <f t="shared" ref="O773:O836" si="121">BJ773</f>
        <v>NRIS</v>
      </c>
      <c r="Q773" s="1">
        <f t="shared" ref="Q773:Q836" si="122">BM773</f>
        <v>500</v>
      </c>
      <c r="S773" s="1" t="str">
        <f t="shared" ref="S773:S836" si="123">BN773</f>
        <v>Wind</v>
      </c>
      <c r="T773" s="1" t="str">
        <f t="shared" ref="T773:T836" si="124">BE773</f>
        <v>Huron County</v>
      </c>
      <c r="U773" s="1" t="str">
        <f t="shared" ref="U773:U836" si="125">BF773</f>
        <v>OH</v>
      </c>
      <c r="AA773" s="1"/>
      <c r="AB773" s="1"/>
      <c r="AI773" s="5"/>
      <c r="AJ773" s="5"/>
      <c r="AK773" s="5"/>
      <c r="AL773" s="5"/>
      <c r="AM773" s="5"/>
      <c r="AN773" s="5"/>
      <c r="AO773" s="5"/>
      <c r="AP773" s="5"/>
      <c r="AQ773" s="5"/>
      <c r="AR773" s="5"/>
      <c r="AY773" s="1" t="s">
        <v>73</v>
      </c>
      <c r="AZ773" s="2">
        <v>40605</v>
      </c>
      <c r="BA773" s="2">
        <v>40695</v>
      </c>
      <c r="BB773" s="2">
        <v>40695</v>
      </c>
      <c r="BD773" s="1" t="s">
        <v>619</v>
      </c>
      <c r="BE773" s="1" t="s">
        <v>546</v>
      </c>
      <c r="BF773" s="1" t="s">
        <v>242</v>
      </c>
      <c r="BG773" s="1" t="s">
        <v>1736</v>
      </c>
      <c r="BI773" s="1" t="s">
        <v>536</v>
      </c>
      <c r="BJ773" s="1" t="s">
        <v>126</v>
      </c>
      <c r="BK773" s="1" t="s">
        <v>1737</v>
      </c>
      <c r="BL773" s="1">
        <v>500</v>
      </c>
      <c r="BM773" s="1">
        <v>500</v>
      </c>
      <c r="BN773" s="1" t="s">
        <v>97</v>
      </c>
      <c r="BO773" s="1" t="s">
        <v>98</v>
      </c>
      <c r="BP773" s="1" t="s">
        <v>84</v>
      </c>
      <c r="BQ773" s="2">
        <v>42004</v>
      </c>
      <c r="BR773" s="1">
        <v>0</v>
      </c>
      <c r="BS773" s="1">
        <v>0</v>
      </c>
      <c r="BT773" s="1">
        <v>0</v>
      </c>
      <c r="BU773" s="1">
        <v>0</v>
      </c>
    </row>
    <row r="774" spans="4:73" hidden="1" x14ac:dyDescent="0.25">
      <c r="D774" s="4"/>
      <c r="E774" s="5" t="str">
        <f t="shared" si="117"/>
        <v>FeS-2011-APR</v>
      </c>
      <c r="F774" s="5">
        <f t="shared" si="118"/>
        <v>0</v>
      </c>
      <c r="G774" s="5" t="str">
        <f t="shared" si="119"/>
        <v>Withdrawn</v>
      </c>
      <c r="H774" s="6" t="str">
        <f t="shared" si="120"/>
        <v>Not Started</v>
      </c>
      <c r="I774" s="1" t="s">
        <v>1738</v>
      </c>
      <c r="O774" s="1" t="str">
        <f t="shared" si="121"/>
        <v>ERIS</v>
      </c>
      <c r="Q774" s="1">
        <f t="shared" si="122"/>
        <v>268</v>
      </c>
      <c r="S774" s="1" t="str">
        <f t="shared" si="123"/>
        <v>Gas</v>
      </c>
      <c r="T774" s="1" t="str">
        <f t="shared" si="124"/>
        <v>Summit County</v>
      </c>
      <c r="U774" s="1" t="str">
        <f t="shared" si="125"/>
        <v>OH</v>
      </c>
      <c r="AA774" s="1"/>
      <c r="AB774" s="1"/>
      <c r="AI774" s="5"/>
      <c r="AJ774" s="5"/>
      <c r="AK774" s="5"/>
      <c r="AL774" s="5"/>
      <c r="AM774" s="5"/>
      <c r="AN774" s="5"/>
      <c r="AO774" s="5"/>
      <c r="AP774" s="5"/>
      <c r="AQ774" s="5"/>
      <c r="AR774" s="5"/>
      <c r="AY774" s="1" t="s">
        <v>73</v>
      </c>
      <c r="AZ774" s="2">
        <v>40644</v>
      </c>
      <c r="BA774" s="2">
        <v>40695</v>
      </c>
      <c r="BB774" s="2">
        <v>40695</v>
      </c>
      <c r="BD774" s="1" t="s">
        <v>619</v>
      </c>
      <c r="BE774" s="1" t="s">
        <v>1511</v>
      </c>
      <c r="BF774" s="1" t="s">
        <v>242</v>
      </c>
      <c r="BG774" s="1" t="s">
        <v>1736</v>
      </c>
      <c r="BI774" s="1" t="s">
        <v>536</v>
      </c>
      <c r="BJ774" s="1" t="s">
        <v>62</v>
      </c>
      <c r="BK774" s="1" t="s">
        <v>1739</v>
      </c>
      <c r="BL774" s="1">
        <v>268</v>
      </c>
      <c r="BM774" s="1">
        <v>268</v>
      </c>
      <c r="BN774" s="1" t="s">
        <v>64</v>
      </c>
      <c r="BO774" s="1" t="s">
        <v>172</v>
      </c>
      <c r="BP774" s="1" t="s">
        <v>84</v>
      </c>
      <c r="BQ774" s="2">
        <v>41426</v>
      </c>
      <c r="BR774" s="1">
        <v>0</v>
      </c>
      <c r="BS774" s="1">
        <v>0</v>
      </c>
      <c r="BT774" s="1">
        <v>0</v>
      </c>
      <c r="BU774" s="1">
        <v>0</v>
      </c>
    </row>
    <row r="775" spans="4:73" hidden="1" x14ac:dyDescent="0.25">
      <c r="D775" s="4"/>
      <c r="E775" s="5" t="str">
        <f t="shared" si="117"/>
        <v>DPP-2009-NOV</v>
      </c>
      <c r="F775" s="5">
        <f t="shared" si="118"/>
        <v>0</v>
      </c>
      <c r="G775" s="5" t="str">
        <f t="shared" si="119"/>
        <v>Withdrawn</v>
      </c>
      <c r="H775" s="6" t="str">
        <f t="shared" si="120"/>
        <v>Not Started</v>
      </c>
      <c r="I775" s="1" t="s">
        <v>1740</v>
      </c>
      <c r="O775" s="1" t="str">
        <f t="shared" si="121"/>
        <v>NRIS</v>
      </c>
      <c r="Q775" s="1">
        <f t="shared" si="122"/>
        <v>100</v>
      </c>
      <c r="S775" s="1" t="str">
        <f t="shared" si="123"/>
        <v>Wind</v>
      </c>
      <c r="T775" s="1" t="str">
        <f t="shared" si="124"/>
        <v>Edgar County</v>
      </c>
      <c r="U775" s="1" t="str">
        <f t="shared" si="125"/>
        <v>IL</v>
      </c>
      <c r="AA775" s="1"/>
      <c r="AB775" s="1"/>
      <c r="AI775" s="5"/>
      <c r="AJ775" s="5"/>
      <c r="AK775" s="5"/>
      <c r="AL775" s="5"/>
      <c r="AM775" s="5"/>
      <c r="AN775" s="5"/>
      <c r="AO775" s="5"/>
      <c r="AP775" s="5"/>
      <c r="AQ775" s="5"/>
      <c r="AR775" s="5"/>
      <c r="AY775" s="1" t="s">
        <v>73</v>
      </c>
      <c r="AZ775" s="2">
        <v>39878</v>
      </c>
      <c r="BA775" s="2">
        <v>40701</v>
      </c>
      <c r="BB775" s="2">
        <v>40701</v>
      </c>
      <c r="BD775" s="1" t="s">
        <v>122</v>
      </c>
      <c r="BE775" s="1" t="s">
        <v>1236</v>
      </c>
      <c r="BF775" s="1" t="s">
        <v>124</v>
      </c>
      <c r="BG775" s="1" t="s">
        <v>1403</v>
      </c>
      <c r="BI775" s="1" t="s">
        <v>134</v>
      </c>
      <c r="BJ775" s="1" t="s">
        <v>126</v>
      </c>
      <c r="BK775" s="1" t="s">
        <v>1741</v>
      </c>
      <c r="BL775" s="1">
        <v>100</v>
      </c>
      <c r="BM775" s="1">
        <v>100</v>
      </c>
      <c r="BN775" s="1" t="s">
        <v>97</v>
      </c>
      <c r="BO775" s="1" t="s">
        <v>98</v>
      </c>
      <c r="BP775" s="1" t="s">
        <v>84</v>
      </c>
      <c r="BQ775" s="2">
        <v>40391</v>
      </c>
      <c r="BR775" s="1">
        <v>0</v>
      </c>
      <c r="BS775" s="1">
        <v>0</v>
      </c>
      <c r="BT775" s="1">
        <v>0</v>
      </c>
      <c r="BU775" s="1">
        <v>0</v>
      </c>
    </row>
    <row r="776" spans="4:73" hidden="1" x14ac:dyDescent="0.25">
      <c r="D776" s="4"/>
      <c r="E776" s="5" t="str">
        <f t="shared" si="117"/>
        <v>DPP-2009-NOV</v>
      </c>
      <c r="F776" s="5">
        <f t="shared" si="118"/>
        <v>0</v>
      </c>
      <c r="G776" s="5" t="str">
        <f t="shared" si="119"/>
        <v>Withdrawn</v>
      </c>
      <c r="H776" s="6" t="str">
        <f t="shared" si="120"/>
        <v>Not Started</v>
      </c>
      <c r="I776" s="1" t="s">
        <v>1742</v>
      </c>
      <c r="O776" s="1" t="str">
        <f t="shared" si="121"/>
        <v>NRIS</v>
      </c>
      <c r="Q776" s="1">
        <f t="shared" si="122"/>
        <v>100</v>
      </c>
      <c r="S776" s="1" t="str">
        <f t="shared" si="123"/>
        <v>Wind</v>
      </c>
      <c r="T776" s="1" t="str">
        <f t="shared" si="124"/>
        <v>Douglas County</v>
      </c>
      <c r="U776" s="1" t="str">
        <f t="shared" si="125"/>
        <v>IL</v>
      </c>
      <c r="AA776" s="1"/>
      <c r="AB776" s="1"/>
      <c r="AI776" s="5"/>
      <c r="AJ776" s="5"/>
      <c r="AK776" s="5"/>
      <c r="AL776" s="5"/>
      <c r="AM776" s="5"/>
      <c r="AN776" s="5"/>
      <c r="AO776" s="5"/>
      <c r="AP776" s="5"/>
      <c r="AQ776" s="5"/>
      <c r="AR776" s="5"/>
      <c r="AY776" s="1" t="s">
        <v>73</v>
      </c>
      <c r="AZ776" s="2">
        <v>39554</v>
      </c>
      <c r="BA776" s="2">
        <v>40701</v>
      </c>
      <c r="BB776" s="2">
        <v>40701</v>
      </c>
      <c r="BD776" s="1" t="s">
        <v>122</v>
      </c>
      <c r="BE776" s="1" t="s">
        <v>316</v>
      </c>
      <c r="BF776" s="1" t="s">
        <v>124</v>
      </c>
      <c r="BG776" s="1" t="s">
        <v>1403</v>
      </c>
      <c r="BI776" s="1" t="s">
        <v>134</v>
      </c>
      <c r="BJ776" s="1" t="s">
        <v>126</v>
      </c>
      <c r="BK776" s="1" t="s">
        <v>1741</v>
      </c>
      <c r="BL776" s="1">
        <v>100</v>
      </c>
      <c r="BM776" s="1">
        <v>100</v>
      </c>
      <c r="BN776" s="1" t="s">
        <v>97</v>
      </c>
      <c r="BO776" s="1" t="s">
        <v>98</v>
      </c>
      <c r="BP776" s="1" t="s">
        <v>84</v>
      </c>
      <c r="BQ776" s="2">
        <v>41061</v>
      </c>
      <c r="BR776" s="1">
        <v>0</v>
      </c>
      <c r="BS776" s="1">
        <v>0</v>
      </c>
      <c r="BT776" s="1">
        <v>0</v>
      </c>
      <c r="BU776" s="1">
        <v>0</v>
      </c>
    </row>
    <row r="777" spans="4:73" hidden="1" x14ac:dyDescent="0.25">
      <c r="D777" s="4"/>
      <c r="E777" s="5">
        <f t="shared" si="117"/>
        <v>0</v>
      </c>
      <c r="F777" s="5">
        <f t="shared" si="118"/>
        <v>0</v>
      </c>
      <c r="G777" s="5" t="str">
        <f t="shared" si="119"/>
        <v>Withdrawn</v>
      </c>
      <c r="H777" s="6" t="str">
        <f t="shared" si="120"/>
        <v>Not Started</v>
      </c>
      <c r="I777" s="1" t="s">
        <v>1743</v>
      </c>
      <c r="O777" s="1" t="str">
        <f t="shared" si="121"/>
        <v>NRIS</v>
      </c>
      <c r="Q777" s="1">
        <f t="shared" si="122"/>
        <v>270</v>
      </c>
      <c r="S777" s="1" t="str">
        <f t="shared" si="123"/>
        <v>Gas</v>
      </c>
      <c r="T777" s="1" t="str">
        <f t="shared" si="124"/>
        <v>Dallas County</v>
      </c>
      <c r="U777" s="1" t="str">
        <f t="shared" si="125"/>
        <v>IA</v>
      </c>
      <c r="AA777" s="1"/>
      <c r="AB777" s="1"/>
      <c r="AI777" s="5"/>
      <c r="AJ777" s="5"/>
      <c r="AK777" s="5"/>
      <c r="AL777" s="5"/>
      <c r="AM777" s="5"/>
      <c r="AN777" s="5"/>
      <c r="AO777" s="5"/>
      <c r="AP777" s="5"/>
      <c r="AQ777" s="5"/>
      <c r="AR777" s="5"/>
      <c r="AY777" s="1" t="s">
        <v>73</v>
      </c>
      <c r="AZ777" s="2">
        <v>40423</v>
      </c>
      <c r="BA777" s="2">
        <v>40756</v>
      </c>
      <c r="BB777" s="2">
        <v>40756</v>
      </c>
      <c r="BD777" s="1" t="s">
        <v>251</v>
      </c>
      <c r="BE777" s="1" t="s">
        <v>1744</v>
      </c>
      <c r="BF777" s="1" t="s">
        <v>89</v>
      </c>
      <c r="BI777" s="1" t="s">
        <v>143</v>
      </c>
      <c r="BJ777" s="1" t="s">
        <v>126</v>
      </c>
      <c r="BK777" s="1" t="s">
        <v>1745</v>
      </c>
      <c r="BL777" s="1">
        <v>270</v>
      </c>
      <c r="BM777" s="1">
        <v>270</v>
      </c>
      <c r="BN777" s="1" t="s">
        <v>64</v>
      </c>
      <c r="BO777" s="1" t="s">
        <v>1746</v>
      </c>
      <c r="BP777" s="1" t="s">
        <v>84</v>
      </c>
      <c r="BQ777" s="2">
        <v>41000</v>
      </c>
      <c r="BR777" s="1">
        <v>0</v>
      </c>
      <c r="BS777" s="1">
        <v>0</v>
      </c>
      <c r="BT777" s="1">
        <v>0</v>
      </c>
      <c r="BU777" s="1">
        <v>0</v>
      </c>
    </row>
    <row r="778" spans="4:73" hidden="1" x14ac:dyDescent="0.25">
      <c r="D778" s="4"/>
      <c r="E778" s="5" t="str">
        <f t="shared" si="117"/>
        <v>FeS-2011-FEB</v>
      </c>
      <c r="F778" s="5">
        <f t="shared" si="118"/>
        <v>0</v>
      </c>
      <c r="G778" s="5" t="str">
        <f t="shared" si="119"/>
        <v>Withdrawn</v>
      </c>
      <c r="H778" s="6" t="str">
        <f t="shared" si="120"/>
        <v>Not Started</v>
      </c>
      <c r="I778" s="1" t="s">
        <v>1747</v>
      </c>
      <c r="O778" s="1" t="str">
        <f t="shared" si="121"/>
        <v>NRIS</v>
      </c>
      <c r="Q778" s="1">
        <f t="shared" si="122"/>
        <v>300</v>
      </c>
      <c r="S778" s="1" t="str">
        <f t="shared" si="123"/>
        <v>Wind</v>
      </c>
      <c r="T778" s="1" t="str">
        <f t="shared" si="124"/>
        <v>Manistee County</v>
      </c>
      <c r="U778" s="1" t="str">
        <f t="shared" si="125"/>
        <v>MI</v>
      </c>
      <c r="AA778" s="1"/>
      <c r="AB778" s="1"/>
      <c r="AI778" s="5"/>
      <c r="AJ778" s="5"/>
      <c r="AK778" s="5"/>
      <c r="AL778" s="5"/>
      <c r="AM778" s="5"/>
      <c r="AN778" s="5"/>
      <c r="AO778" s="5"/>
      <c r="AP778" s="5"/>
      <c r="AQ778" s="5"/>
      <c r="AR778" s="5"/>
      <c r="AY778" s="1" t="s">
        <v>73</v>
      </c>
      <c r="AZ778" s="2">
        <v>40578</v>
      </c>
      <c r="BA778" s="2">
        <v>40758</v>
      </c>
      <c r="BB778" s="2">
        <v>40758</v>
      </c>
      <c r="BD778" s="1" t="s">
        <v>139</v>
      </c>
      <c r="BE778" s="1" t="s">
        <v>461</v>
      </c>
      <c r="BF778" s="1" t="s">
        <v>130</v>
      </c>
      <c r="BG778" s="1" t="s">
        <v>1748</v>
      </c>
      <c r="BI778" s="1" t="s">
        <v>536</v>
      </c>
      <c r="BJ778" s="1" t="s">
        <v>126</v>
      </c>
      <c r="BK778" s="1" t="s">
        <v>1749</v>
      </c>
      <c r="BL778" s="1">
        <v>300</v>
      </c>
      <c r="BM778" s="1">
        <v>300</v>
      </c>
      <c r="BN778" s="1" t="s">
        <v>97</v>
      </c>
      <c r="BO778" s="1" t="s">
        <v>98</v>
      </c>
      <c r="BP778" s="1" t="s">
        <v>84</v>
      </c>
      <c r="BQ778" s="2">
        <v>41153</v>
      </c>
      <c r="BR778" s="1">
        <v>0</v>
      </c>
      <c r="BS778" s="1">
        <v>0</v>
      </c>
      <c r="BT778" s="1">
        <v>0</v>
      </c>
      <c r="BU778" s="1">
        <v>0</v>
      </c>
    </row>
    <row r="779" spans="4:73" hidden="1" x14ac:dyDescent="0.25">
      <c r="D779" s="4"/>
      <c r="E779" s="5" t="str">
        <f t="shared" si="117"/>
        <v>DPP-2009-NOV</v>
      </c>
      <c r="F779" s="5">
        <f t="shared" si="118"/>
        <v>0</v>
      </c>
      <c r="G779" s="5" t="str">
        <f t="shared" si="119"/>
        <v>Withdrawn</v>
      </c>
      <c r="H779" s="6" t="str">
        <f t="shared" si="120"/>
        <v>Not Started</v>
      </c>
      <c r="I779" s="1" t="s">
        <v>1750</v>
      </c>
      <c r="O779" s="1" t="str">
        <f t="shared" si="121"/>
        <v>NRIS</v>
      </c>
      <c r="Q779" s="1">
        <f t="shared" si="122"/>
        <v>112</v>
      </c>
      <c r="S779" s="1" t="str">
        <f t="shared" si="123"/>
        <v>Hydro</v>
      </c>
      <c r="T779" s="1" t="str">
        <f t="shared" si="124"/>
        <v>Bracken County</v>
      </c>
      <c r="U779" s="1" t="str">
        <f t="shared" si="125"/>
        <v>KY</v>
      </c>
      <c r="AA779" s="1"/>
      <c r="AB779" s="1"/>
      <c r="AI779" s="5"/>
      <c r="AJ779" s="5"/>
      <c r="AK779" s="5"/>
      <c r="AL779" s="5"/>
      <c r="AM779" s="5"/>
      <c r="AN779" s="5"/>
      <c r="AO779" s="5"/>
      <c r="AP779" s="5"/>
      <c r="AQ779" s="5"/>
      <c r="AR779" s="5"/>
      <c r="AY779" s="1" t="s">
        <v>73</v>
      </c>
      <c r="AZ779" s="2">
        <v>40086</v>
      </c>
      <c r="BA779" s="2">
        <v>40766</v>
      </c>
      <c r="BB779" s="2">
        <v>40766</v>
      </c>
      <c r="BD779" s="1" t="s">
        <v>240</v>
      </c>
      <c r="BE779" s="1" t="s">
        <v>614</v>
      </c>
      <c r="BF779" s="1" t="s">
        <v>82</v>
      </c>
      <c r="BG779" s="1" t="s">
        <v>1403</v>
      </c>
      <c r="BI779" s="1" t="s">
        <v>134</v>
      </c>
      <c r="BJ779" s="1" t="s">
        <v>126</v>
      </c>
      <c r="BK779" s="1" t="s">
        <v>1751</v>
      </c>
      <c r="BL779" s="1">
        <v>112</v>
      </c>
      <c r="BM779" s="1">
        <v>112</v>
      </c>
      <c r="BN779" s="1" t="s">
        <v>69</v>
      </c>
      <c r="BP779" s="1" t="s">
        <v>84</v>
      </c>
      <c r="BQ779" s="2">
        <v>40283</v>
      </c>
      <c r="BR779" s="1">
        <v>0</v>
      </c>
      <c r="BS779" s="1">
        <v>0</v>
      </c>
      <c r="BT779" s="1">
        <v>0</v>
      </c>
      <c r="BU779" s="1">
        <v>0</v>
      </c>
    </row>
    <row r="780" spans="4:73" hidden="1" x14ac:dyDescent="0.25">
      <c r="D780" s="4"/>
      <c r="E780" s="5">
        <f t="shared" si="117"/>
        <v>0</v>
      </c>
      <c r="F780" s="5">
        <f t="shared" si="118"/>
        <v>0</v>
      </c>
      <c r="G780" s="5" t="str">
        <f t="shared" si="119"/>
        <v>Withdrawn</v>
      </c>
      <c r="H780" s="6" t="str">
        <f t="shared" si="120"/>
        <v>Not Started</v>
      </c>
      <c r="I780" s="1" t="s">
        <v>1752</v>
      </c>
      <c r="O780" s="1" t="str">
        <f t="shared" si="121"/>
        <v>ERIS</v>
      </c>
      <c r="Q780" s="1">
        <f t="shared" si="122"/>
        <v>5.9</v>
      </c>
      <c r="S780" s="1" t="str">
        <f t="shared" si="123"/>
        <v>Biomass</v>
      </c>
      <c r="T780" s="1" t="str">
        <f t="shared" si="124"/>
        <v>White County</v>
      </c>
      <c r="U780" s="1" t="str">
        <f t="shared" si="125"/>
        <v>IN</v>
      </c>
      <c r="AA780" s="1"/>
      <c r="AB780" s="1"/>
      <c r="AI780" s="5"/>
      <c r="AJ780" s="5"/>
      <c r="AK780" s="5"/>
      <c r="AL780" s="5"/>
      <c r="AM780" s="5"/>
      <c r="AN780" s="5"/>
      <c r="AO780" s="5"/>
      <c r="AP780" s="5"/>
      <c r="AQ780" s="5"/>
      <c r="AR780" s="5"/>
      <c r="AY780" s="1" t="s">
        <v>73</v>
      </c>
      <c r="AZ780" s="2">
        <v>40357</v>
      </c>
      <c r="BA780" s="2">
        <v>40770</v>
      </c>
      <c r="BB780" s="2">
        <v>40770</v>
      </c>
      <c r="BD780" s="1" t="s">
        <v>804</v>
      </c>
      <c r="BE780" s="1" t="s">
        <v>805</v>
      </c>
      <c r="BF780" s="1" t="s">
        <v>103</v>
      </c>
      <c r="BI780" s="1" t="s">
        <v>536</v>
      </c>
      <c r="BJ780" s="1" t="s">
        <v>62</v>
      </c>
      <c r="BK780" s="1" t="s">
        <v>1753</v>
      </c>
      <c r="BL780" s="1">
        <v>5.9</v>
      </c>
      <c r="BM780" s="1">
        <v>5.9</v>
      </c>
      <c r="BN780" s="1" t="s">
        <v>156</v>
      </c>
      <c r="BP780" s="1" t="s">
        <v>84</v>
      </c>
      <c r="BQ780" s="2">
        <v>40298</v>
      </c>
      <c r="BR780" s="1">
        <v>0</v>
      </c>
      <c r="BS780" s="1">
        <v>0</v>
      </c>
      <c r="BT780" s="1">
        <v>0</v>
      </c>
      <c r="BU780" s="1">
        <v>0</v>
      </c>
    </row>
    <row r="781" spans="4:73" hidden="1" x14ac:dyDescent="0.25">
      <c r="D781" s="4"/>
      <c r="E781" s="5" t="str">
        <f t="shared" si="117"/>
        <v>Pre-Transition SIS</v>
      </c>
      <c r="F781" s="5" t="str">
        <f t="shared" si="118"/>
        <v>CS5</v>
      </c>
      <c r="G781" s="5" t="str">
        <f t="shared" si="119"/>
        <v>Withdrawn</v>
      </c>
      <c r="H781" s="6" t="str">
        <f t="shared" si="120"/>
        <v>Not Started</v>
      </c>
      <c r="I781" s="1" t="s">
        <v>1754</v>
      </c>
      <c r="O781" s="1" t="str">
        <f t="shared" si="121"/>
        <v>ERIS</v>
      </c>
      <c r="Q781" s="1">
        <f t="shared" si="122"/>
        <v>6</v>
      </c>
      <c r="S781" s="1" t="str">
        <f t="shared" si="123"/>
        <v>Wind</v>
      </c>
      <c r="T781" s="1" t="str">
        <f t="shared" si="124"/>
        <v>Pope County</v>
      </c>
      <c r="U781" s="1" t="str">
        <f t="shared" si="125"/>
        <v>MN</v>
      </c>
      <c r="AA781" s="1"/>
      <c r="AB781" s="1"/>
      <c r="AI781" s="5"/>
      <c r="AJ781" s="5"/>
      <c r="AK781" s="5"/>
      <c r="AL781" s="5"/>
      <c r="AM781" s="5"/>
      <c r="AN781" s="5"/>
      <c r="AO781" s="5"/>
      <c r="AP781" s="5"/>
      <c r="AQ781" s="5"/>
      <c r="AR781" s="5"/>
      <c r="AY781" s="1" t="s">
        <v>73</v>
      </c>
      <c r="AZ781" s="2">
        <v>38778</v>
      </c>
      <c r="BA781" s="2">
        <v>40773</v>
      </c>
      <c r="BB781" s="2">
        <v>40773</v>
      </c>
      <c r="BD781" s="1" t="s">
        <v>91</v>
      </c>
      <c r="BE781" s="1" t="s">
        <v>435</v>
      </c>
      <c r="BF781" s="1" t="s">
        <v>93</v>
      </c>
      <c r="BG781" s="1" t="s">
        <v>1058</v>
      </c>
      <c r="BH781" s="1" t="s">
        <v>888</v>
      </c>
      <c r="BI781" s="1" t="s">
        <v>134</v>
      </c>
      <c r="BJ781" s="1" t="s">
        <v>62</v>
      </c>
      <c r="BK781" s="1" t="s">
        <v>1755</v>
      </c>
      <c r="BL781" s="1">
        <v>6</v>
      </c>
      <c r="BM781" s="1">
        <v>6</v>
      </c>
      <c r="BN781" s="1" t="s">
        <v>97</v>
      </c>
      <c r="BO781" s="1" t="s">
        <v>98</v>
      </c>
      <c r="BP781" s="1" t="s">
        <v>84</v>
      </c>
      <c r="BQ781" s="2">
        <v>39022</v>
      </c>
      <c r="BR781" s="1">
        <v>0</v>
      </c>
      <c r="BS781" s="1">
        <v>0</v>
      </c>
      <c r="BT781" s="1">
        <v>0</v>
      </c>
      <c r="BU781" s="1">
        <v>0</v>
      </c>
    </row>
    <row r="782" spans="4:73" hidden="1" x14ac:dyDescent="0.25">
      <c r="D782" s="4"/>
      <c r="E782" s="5">
        <f t="shared" si="117"/>
        <v>0</v>
      </c>
      <c r="F782" s="5">
        <f t="shared" si="118"/>
        <v>0</v>
      </c>
      <c r="G782" s="5" t="str">
        <f t="shared" si="119"/>
        <v>Withdrawn</v>
      </c>
      <c r="H782" s="6" t="str">
        <f t="shared" si="120"/>
        <v>Not Started</v>
      </c>
      <c r="I782" s="1" t="s">
        <v>1756</v>
      </c>
      <c r="O782" s="1" t="str">
        <f t="shared" si="121"/>
        <v>ERIS</v>
      </c>
      <c r="Q782" s="1">
        <f t="shared" si="122"/>
        <v>999</v>
      </c>
      <c r="S782" s="1" t="str">
        <f t="shared" si="123"/>
        <v>Wind</v>
      </c>
      <c r="T782" s="1" t="str">
        <f t="shared" si="124"/>
        <v>Hancock County</v>
      </c>
      <c r="U782" s="1" t="str">
        <f t="shared" si="125"/>
        <v>IA</v>
      </c>
      <c r="AA782" s="1"/>
      <c r="AB782" s="1"/>
      <c r="AI782" s="5"/>
      <c r="AJ782" s="5"/>
      <c r="AK782" s="5"/>
      <c r="AL782" s="5"/>
      <c r="AM782" s="5"/>
      <c r="AN782" s="5"/>
      <c r="AO782" s="5"/>
      <c r="AP782" s="5"/>
      <c r="AQ782" s="5"/>
      <c r="AR782" s="5"/>
      <c r="AY782" s="1" t="s">
        <v>73</v>
      </c>
      <c r="AZ782" s="2">
        <v>40225</v>
      </c>
      <c r="BA782" s="2">
        <v>40773</v>
      </c>
      <c r="BB782" s="2">
        <v>40773</v>
      </c>
      <c r="BD782" s="1" t="s">
        <v>275</v>
      </c>
      <c r="BE782" s="1" t="s">
        <v>148</v>
      </c>
      <c r="BF782" s="1" t="s">
        <v>89</v>
      </c>
      <c r="BI782" s="1" t="s">
        <v>143</v>
      </c>
      <c r="BJ782" s="1" t="s">
        <v>62</v>
      </c>
      <c r="BK782" s="1" t="s">
        <v>1757</v>
      </c>
      <c r="BL782" s="1">
        <v>999</v>
      </c>
      <c r="BM782" s="1">
        <v>999</v>
      </c>
      <c r="BN782" s="1" t="s">
        <v>97</v>
      </c>
      <c r="BO782" s="1" t="s">
        <v>98</v>
      </c>
      <c r="BP782" s="1" t="s">
        <v>84</v>
      </c>
      <c r="BQ782" s="2">
        <v>41487</v>
      </c>
      <c r="BR782" s="1">
        <v>0</v>
      </c>
      <c r="BS782" s="1">
        <v>0</v>
      </c>
      <c r="BT782" s="1">
        <v>0</v>
      </c>
      <c r="BU782" s="1">
        <v>0</v>
      </c>
    </row>
    <row r="783" spans="4:73" hidden="1" x14ac:dyDescent="0.25">
      <c r="D783" s="4"/>
      <c r="E783" s="5">
        <f t="shared" si="117"/>
        <v>0</v>
      </c>
      <c r="F783" s="5">
        <f t="shared" si="118"/>
        <v>0</v>
      </c>
      <c r="G783" s="5" t="str">
        <f t="shared" si="119"/>
        <v>Withdrawn</v>
      </c>
      <c r="H783" s="6" t="str">
        <f t="shared" si="120"/>
        <v>Not Started</v>
      </c>
      <c r="I783" s="1" t="s">
        <v>1758</v>
      </c>
      <c r="O783" s="1" t="str">
        <f t="shared" si="121"/>
        <v>ERIS</v>
      </c>
      <c r="Q783" s="1">
        <f t="shared" si="122"/>
        <v>2000</v>
      </c>
      <c r="S783" s="1" t="str">
        <f t="shared" si="123"/>
        <v>Wind</v>
      </c>
      <c r="T783" s="1" t="str">
        <f t="shared" si="124"/>
        <v>Wright County</v>
      </c>
      <c r="U783" s="1" t="str">
        <f t="shared" si="125"/>
        <v>MN</v>
      </c>
      <c r="AA783" s="1"/>
      <c r="AB783" s="1"/>
      <c r="AI783" s="5"/>
      <c r="AJ783" s="5"/>
      <c r="AK783" s="5"/>
      <c r="AL783" s="5"/>
      <c r="AM783" s="5"/>
      <c r="AN783" s="5"/>
      <c r="AO783" s="5"/>
      <c r="AP783" s="5"/>
      <c r="AQ783" s="5"/>
      <c r="AR783" s="5"/>
      <c r="AY783" s="1" t="s">
        <v>73</v>
      </c>
      <c r="AZ783" s="2">
        <v>39386</v>
      </c>
      <c r="BA783" s="2">
        <v>40777</v>
      </c>
      <c r="BB783" s="2">
        <v>40777</v>
      </c>
      <c r="BD783" s="1" t="s">
        <v>91</v>
      </c>
      <c r="BE783" s="1" t="s">
        <v>861</v>
      </c>
      <c r="BF783" s="1" t="s">
        <v>93</v>
      </c>
      <c r="BI783" s="1" t="s">
        <v>143</v>
      </c>
      <c r="BJ783" s="1" t="s">
        <v>62</v>
      </c>
      <c r="BK783" s="1" t="s">
        <v>1759</v>
      </c>
      <c r="BL783" s="1">
        <v>2000</v>
      </c>
      <c r="BM783" s="1">
        <v>2000</v>
      </c>
      <c r="BN783" s="1" t="s">
        <v>97</v>
      </c>
      <c r="BO783" s="1" t="s">
        <v>98</v>
      </c>
      <c r="BP783" s="1" t="s">
        <v>84</v>
      </c>
      <c r="BQ783" s="2">
        <v>40513</v>
      </c>
      <c r="BR783" s="1">
        <v>0</v>
      </c>
      <c r="BS783" s="1">
        <v>0</v>
      </c>
      <c r="BT783" s="1">
        <v>0</v>
      </c>
      <c r="BU783" s="1">
        <v>0</v>
      </c>
    </row>
    <row r="784" spans="4:73" hidden="1" x14ac:dyDescent="0.25">
      <c r="D784" s="4"/>
      <c r="E784" s="5" t="str">
        <f t="shared" si="117"/>
        <v>DPP-2009-JUL</v>
      </c>
      <c r="F784" s="5" t="str">
        <f t="shared" si="118"/>
        <v>MI</v>
      </c>
      <c r="G784" s="5" t="str">
        <f t="shared" si="119"/>
        <v>Done</v>
      </c>
      <c r="H784" s="6" t="str">
        <f t="shared" si="120"/>
        <v>In Service</v>
      </c>
      <c r="I784" s="1" t="s">
        <v>1760</v>
      </c>
      <c r="O784" s="1" t="str">
        <f t="shared" si="121"/>
        <v>NRIS</v>
      </c>
      <c r="Q784" s="1">
        <f t="shared" si="122"/>
        <v>200</v>
      </c>
      <c r="S784" s="1" t="str">
        <f t="shared" si="123"/>
        <v>Wind</v>
      </c>
      <c r="T784" s="1" t="str">
        <f t="shared" si="124"/>
        <v>Gratiot County</v>
      </c>
      <c r="U784" s="1" t="str">
        <f t="shared" si="125"/>
        <v>MI</v>
      </c>
      <c r="AA784" s="1"/>
      <c r="AB784" s="1"/>
      <c r="AI784" s="5"/>
      <c r="AJ784" s="5"/>
      <c r="AK784" s="5"/>
      <c r="AL784" s="5"/>
      <c r="AM784" s="5"/>
      <c r="AN784" s="5"/>
      <c r="AO784" s="5"/>
      <c r="AP784" s="5"/>
      <c r="AQ784" s="5"/>
      <c r="AR784" s="5"/>
      <c r="AY784" s="1" t="s">
        <v>58</v>
      </c>
      <c r="AZ784" s="2">
        <v>39867</v>
      </c>
      <c r="BB784" s="2">
        <v>40596</v>
      </c>
      <c r="BC784" s="2">
        <v>41026</v>
      </c>
      <c r="BD784" s="1" t="s">
        <v>139</v>
      </c>
      <c r="BE784" s="1" t="s">
        <v>1264</v>
      </c>
      <c r="BF784" s="1" t="s">
        <v>130</v>
      </c>
      <c r="BG784" s="1" t="s">
        <v>1362</v>
      </c>
      <c r="BH784" s="1" t="s">
        <v>130</v>
      </c>
      <c r="BI784" s="1" t="s">
        <v>77</v>
      </c>
      <c r="BJ784" s="1" t="s">
        <v>126</v>
      </c>
      <c r="BK784" s="1" t="s">
        <v>1761</v>
      </c>
      <c r="BL784" s="1">
        <v>200</v>
      </c>
      <c r="BM784" s="1">
        <v>200</v>
      </c>
      <c r="BN784" s="1" t="s">
        <v>97</v>
      </c>
      <c r="BO784" s="1" t="s">
        <v>98</v>
      </c>
      <c r="BP784" s="1" t="s">
        <v>65</v>
      </c>
      <c r="BQ784" s="2">
        <v>40908</v>
      </c>
      <c r="BR784" s="1">
        <v>0</v>
      </c>
      <c r="BS784" s="1">
        <v>0</v>
      </c>
      <c r="BT784" s="1">
        <v>0</v>
      </c>
      <c r="BU784" s="1">
        <v>0</v>
      </c>
    </row>
    <row r="785" spans="4:73" hidden="1" x14ac:dyDescent="0.25">
      <c r="D785" s="4"/>
      <c r="E785" s="5">
        <f t="shared" si="117"/>
        <v>0</v>
      </c>
      <c r="F785" s="5">
        <f t="shared" si="118"/>
        <v>0</v>
      </c>
      <c r="G785" s="5" t="str">
        <f t="shared" si="119"/>
        <v>Withdrawn</v>
      </c>
      <c r="H785" s="6" t="str">
        <f t="shared" si="120"/>
        <v>Not Started</v>
      </c>
      <c r="I785" s="1" t="s">
        <v>1762</v>
      </c>
      <c r="O785" s="1" t="str">
        <f t="shared" si="121"/>
        <v>NRIS</v>
      </c>
      <c r="Q785" s="1">
        <f t="shared" si="122"/>
        <v>47.5</v>
      </c>
      <c r="S785" s="1" t="str">
        <f t="shared" si="123"/>
        <v>Wind</v>
      </c>
      <c r="T785" s="1" t="str">
        <f t="shared" si="124"/>
        <v>Goodhue County</v>
      </c>
      <c r="U785" s="1" t="str">
        <f t="shared" si="125"/>
        <v>MN</v>
      </c>
      <c r="AA785" s="1"/>
      <c r="AB785" s="1"/>
      <c r="AI785" s="5"/>
      <c r="AJ785" s="5"/>
      <c r="AK785" s="5"/>
      <c r="AL785" s="5"/>
      <c r="AM785" s="5"/>
      <c r="AN785" s="5"/>
      <c r="AO785" s="5"/>
      <c r="AP785" s="5"/>
      <c r="AQ785" s="5"/>
      <c r="AR785" s="5"/>
      <c r="AY785" s="1" t="s">
        <v>73</v>
      </c>
      <c r="AZ785" s="2">
        <v>40497</v>
      </c>
      <c r="BA785" s="2">
        <v>40785</v>
      </c>
      <c r="BB785" s="2">
        <v>40785</v>
      </c>
      <c r="BD785" s="1" t="s">
        <v>91</v>
      </c>
      <c r="BE785" s="1" t="s">
        <v>222</v>
      </c>
      <c r="BF785" s="1" t="s">
        <v>93</v>
      </c>
      <c r="BI785" s="1" t="s">
        <v>143</v>
      </c>
      <c r="BJ785" s="1" t="s">
        <v>126</v>
      </c>
      <c r="BK785" s="1" t="s">
        <v>1763</v>
      </c>
      <c r="BL785" s="1">
        <v>47.5</v>
      </c>
      <c r="BM785" s="1">
        <v>47.5</v>
      </c>
      <c r="BN785" s="1" t="s">
        <v>97</v>
      </c>
      <c r="BO785" s="1" t="s">
        <v>98</v>
      </c>
      <c r="BP785" s="1" t="s">
        <v>84</v>
      </c>
      <c r="BQ785" s="2">
        <v>41061</v>
      </c>
      <c r="BR785" s="1">
        <v>0</v>
      </c>
      <c r="BS785" s="1">
        <v>0</v>
      </c>
      <c r="BT785" s="1">
        <v>0</v>
      </c>
      <c r="BU785" s="1">
        <v>0</v>
      </c>
    </row>
    <row r="786" spans="4:73" hidden="1" x14ac:dyDescent="0.25">
      <c r="D786" s="4"/>
      <c r="E786" s="5">
        <f t="shared" si="117"/>
        <v>0</v>
      </c>
      <c r="F786" s="5">
        <f t="shared" si="118"/>
        <v>0</v>
      </c>
      <c r="G786" s="5" t="str">
        <f t="shared" si="119"/>
        <v>Withdrawn</v>
      </c>
      <c r="H786" s="6" t="str">
        <f t="shared" si="120"/>
        <v>Not Started</v>
      </c>
      <c r="I786" s="1" t="s">
        <v>1764</v>
      </c>
      <c r="O786" s="1" t="str">
        <f t="shared" si="121"/>
        <v>NRIS</v>
      </c>
      <c r="Q786" s="1">
        <f t="shared" si="122"/>
        <v>39</v>
      </c>
      <c r="S786" s="1" t="str">
        <f t="shared" si="123"/>
        <v>Wind</v>
      </c>
      <c r="T786" s="1" t="str">
        <f t="shared" si="124"/>
        <v>Goodhue County</v>
      </c>
      <c r="U786" s="1" t="str">
        <f t="shared" si="125"/>
        <v>MN</v>
      </c>
      <c r="AA786" s="1"/>
      <c r="AB786" s="1"/>
      <c r="AI786" s="5"/>
      <c r="AJ786" s="5"/>
      <c r="AK786" s="5"/>
      <c r="AL786" s="5"/>
      <c r="AM786" s="5"/>
      <c r="AN786" s="5"/>
      <c r="AO786" s="5"/>
      <c r="AP786" s="5"/>
      <c r="AQ786" s="5"/>
      <c r="AR786" s="5"/>
      <c r="AY786" s="1" t="s">
        <v>73</v>
      </c>
      <c r="AZ786" s="2">
        <v>40497</v>
      </c>
      <c r="BA786" s="2">
        <v>40785</v>
      </c>
      <c r="BB786" s="2">
        <v>40785</v>
      </c>
      <c r="BD786" s="1" t="s">
        <v>91</v>
      </c>
      <c r="BE786" s="1" t="s">
        <v>222</v>
      </c>
      <c r="BF786" s="1" t="s">
        <v>93</v>
      </c>
      <c r="BI786" s="1" t="s">
        <v>143</v>
      </c>
      <c r="BJ786" s="1" t="s">
        <v>126</v>
      </c>
      <c r="BK786" s="1" t="s">
        <v>1763</v>
      </c>
      <c r="BL786" s="1">
        <v>39</v>
      </c>
      <c r="BM786" s="1">
        <v>39</v>
      </c>
      <c r="BN786" s="1" t="s">
        <v>97</v>
      </c>
      <c r="BO786" s="1" t="s">
        <v>98</v>
      </c>
      <c r="BP786" s="1" t="s">
        <v>84</v>
      </c>
      <c r="BQ786" s="2">
        <v>41243</v>
      </c>
      <c r="BR786" s="1">
        <v>0</v>
      </c>
      <c r="BS786" s="1">
        <v>0</v>
      </c>
      <c r="BT786" s="1">
        <v>0</v>
      </c>
      <c r="BU786" s="1">
        <v>0</v>
      </c>
    </row>
    <row r="787" spans="4:73" hidden="1" x14ac:dyDescent="0.25">
      <c r="D787" s="4"/>
      <c r="E787" s="5">
        <f t="shared" si="117"/>
        <v>0</v>
      </c>
      <c r="F787" s="5">
        <f t="shared" si="118"/>
        <v>0</v>
      </c>
      <c r="G787" s="5" t="str">
        <f t="shared" si="119"/>
        <v>Withdrawn</v>
      </c>
      <c r="H787" s="6" t="str">
        <f t="shared" si="120"/>
        <v>Not Started</v>
      </c>
      <c r="I787" s="1" t="s">
        <v>1765</v>
      </c>
      <c r="O787" s="1" t="str">
        <f t="shared" si="121"/>
        <v>NRIS</v>
      </c>
      <c r="Q787" s="1">
        <f t="shared" si="122"/>
        <v>200</v>
      </c>
      <c r="S787" s="1" t="str">
        <f t="shared" si="123"/>
        <v>Wind</v>
      </c>
      <c r="T787" s="1" t="str">
        <f t="shared" si="124"/>
        <v>Calhoun County</v>
      </c>
      <c r="U787" s="1" t="str">
        <f t="shared" si="125"/>
        <v>MI</v>
      </c>
      <c r="AA787" s="1"/>
      <c r="AB787" s="1"/>
      <c r="AI787" s="5"/>
      <c r="AJ787" s="5"/>
      <c r="AK787" s="5"/>
      <c r="AL787" s="5"/>
      <c r="AM787" s="5"/>
      <c r="AN787" s="5"/>
      <c r="AO787" s="5"/>
      <c r="AP787" s="5"/>
      <c r="AQ787" s="5"/>
      <c r="AR787" s="5"/>
      <c r="AY787" s="1" t="s">
        <v>73</v>
      </c>
      <c r="AZ787" s="2">
        <v>40591</v>
      </c>
      <c r="BA787" s="2">
        <v>40785</v>
      </c>
      <c r="BB787" s="2">
        <v>40785</v>
      </c>
      <c r="BD787" s="1" t="s">
        <v>139</v>
      </c>
      <c r="BE787" s="1" t="s">
        <v>1766</v>
      </c>
      <c r="BF787" s="1" t="s">
        <v>130</v>
      </c>
      <c r="BI787" s="1" t="s">
        <v>143</v>
      </c>
      <c r="BJ787" s="1" t="s">
        <v>126</v>
      </c>
      <c r="BK787" s="1" t="s">
        <v>1767</v>
      </c>
      <c r="BL787" s="1">
        <v>200</v>
      </c>
      <c r="BM787" s="1">
        <v>200</v>
      </c>
      <c r="BN787" s="1" t="s">
        <v>97</v>
      </c>
      <c r="BO787" s="1" t="s">
        <v>98</v>
      </c>
      <c r="BP787" s="1" t="s">
        <v>84</v>
      </c>
      <c r="BQ787" s="2">
        <v>41153</v>
      </c>
      <c r="BR787" s="1">
        <v>0</v>
      </c>
      <c r="BS787" s="1">
        <v>0</v>
      </c>
      <c r="BT787" s="1">
        <v>0</v>
      </c>
      <c r="BU787" s="1">
        <v>0</v>
      </c>
    </row>
    <row r="788" spans="4:73" hidden="1" x14ac:dyDescent="0.25">
      <c r="D788" s="4"/>
      <c r="E788" s="5">
        <f t="shared" si="117"/>
        <v>0</v>
      </c>
      <c r="F788" s="5">
        <f t="shared" si="118"/>
        <v>0</v>
      </c>
      <c r="G788" s="5" t="str">
        <f t="shared" si="119"/>
        <v>Withdrawn</v>
      </c>
      <c r="H788" s="6" t="str">
        <f t="shared" si="120"/>
        <v>Not Started</v>
      </c>
      <c r="I788" s="1" t="s">
        <v>1768</v>
      </c>
      <c r="O788" s="1" t="str">
        <f t="shared" si="121"/>
        <v>ERIS</v>
      </c>
      <c r="Q788" s="1">
        <f t="shared" si="122"/>
        <v>30</v>
      </c>
      <c r="S788" s="1" t="str">
        <f t="shared" si="123"/>
        <v>Biomass</v>
      </c>
      <c r="T788" s="1" t="str">
        <f t="shared" si="124"/>
        <v>St. Louis County</v>
      </c>
      <c r="U788" s="1" t="str">
        <f t="shared" si="125"/>
        <v>MN</v>
      </c>
      <c r="AA788" s="1"/>
      <c r="AB788" s="1"/>
      <c r="AI788" s="5"/>
      <c r="AJ788" s="5"/>
      <c r="AK788" s="5"/>
      <c r="AL788" s="5"/>
      <c r="AM788" s="5"/>
      <c r="AN788" s="5"/>
      <c r="AO788" s="5"/>
      <c r="AP788" s="5"/>
      <c r="AQ788" s="5"/>
      <c r="AR788" s="5"/>
      <c r="AY788" s="1" t="s">
        <v>73</v>
      </c>
      <c r="AZ788" s="2">
        <v>40497</v>
      </c>
      <c r="BA788" s="2">
        <v>40795</v>
      </c>
      <c r="BB788" s="2">
        <v>40795</v>
      </c>
      <c r="BD788" s="1" t="s">
        <v>315</v>
      </c>
      <c r="BE788" s="1" t="s">
        <v>416</v>
      </c>
      <c r="BF788" s="1" t="s">
        <v>93</v>
      </c>
      <c r="BI788" s="1" t="s">
        <v>143</v>
      </c>
      <c r="BJ788" s="1" t="s">
        <v>62</v>
      </c>
      <c r="BK788" s="1" t="s">
        <v>1769</v>
      </c>
      <c r="BL788" s="1">
        <v>30</v>
      </c>
      <c r="BM788" s="1">
        <v>30</v>
      </c>
      <c r="BN788" s="1" t="s">
        <v>156</v>
      </c>
      <c r="BP788" s="1" t="s">
        <v>84</v>
      </c>
      <c r="BQ788" s="2">
        <v>40574</v>
      </c>
      <c r="BR788" s="1">
        <v>0</v>
      </c>
      <c r="BS788" s="1">
        <v>0</v>
      </c>
      <c r="BT788" s="1">
        <v>0</v>
      </c>
      <c r="BU788" s="1">
        <v>0</v>
      </c>
    </row>
    <row r="789" spans="4:73" hidden="1" x14ac:dyDescent="0.25">
      <c r="D789" s="4"/>
      <c r="E789" s="5">
        <f t="shared" si="117"/>
        <v>0</v>
      </c>
      <c r="F789" s="5">
        <f t="shared" si="118"/>
        <v>0</v>
      </c>
      <c r="G789" s="5" t="str">
        <f t="shared" si="119"/>
        <v>Withdrawn</v>
      </c>
      <c r="H789" s="6" t="str">
        <f t="shared" si="120"/>
        <v>Not Started</v>
      </c>
      <c r="I789" s="1" t="s">
        <v>1770</v>
      </c>
      <c r="O789" s="1" t="str">
        <f t="shared" si="121"/>
        <v>NRIS</v>
      </c>
      <c r="Q789" s="1">
        <f t="shared" si="122"/>
        <v>120</v>
      </c>
      <c r="S789" s="1" t="str">
        <f t="shared" si="123"/>
        <v>Wind</v>
      </c>
      <c r="T789" s="1" t="str">
        <f t="shared" si="124"/>
        <v>Missaukee County</v>
      </c>
      <c r="U789" s="1" t="str">
        <f t="shared" si="125"/>
        <v>MI</v>
      </c>
      <c r="AA789" s="1"/>
      <c r="AB789" s="1"/>
      <c r="AI789" s="5"/>
      <c r="AJ789" s="5"/>
      <c r="AK789" s="5"/>
      <c r="AL789" s="5"/>
      <c r="AM789" s="5"/>
      <c r="AN789" s="5"/>
      <c r="AO789" s="5"/>
      <c r="AP789" s="5"/>
      <c r="AQ789" s="5"/>
      <c r="AR789" s="5"/>
      <c r="AY789" s="1" t="s">
        <v>73</v>
      </c>
      <c r="AZ789" s="2">
        <v>40346</v>
      </c>
      <c r="BA789" s="2">
        <v>40800</v>
      </c>
      <c r="BB789" s="2">
        <v>40800</v>
      </c>
      <c r="BD789" s="1" t="s">
        <v>139</v>
      </c>
      <c r="BE789" s="1" t="s">
        <v>1096</v>
      </c>
      <c r="BF789" s="1" t="s">
        <v>130</v>
      </c>
      <c r="BI789" s="1" t="s">
        <v>536</v>
      </c>
      <c r="BJ789" s="1" t="s">
        <v>126</v>
      </c>
      <c r="BK789" s="1" t="s">
        <v>1771</v>
      </c>
      <c r="BL789" s="1">
        <v>120</v>
      </c>
      <c r="BM789" s="1">
        <v>120</v>
      </c>
      <c r="BN789" s="1" t="s">
        <v>97</v>
      </c>
      <c r="BO789" s="1" t="s">
        <v>98</v>
      </c>
      <c r="BP789" s="1" t="s">
        <v>84</v>
      </c>
      <c r="BQ789" s="2">
        <v>40087</v>
      </c>
      <c r="BR789" s="1">
        <v>0</v>
      </c>
      <c r="BS789" s="1">
        <v>0</v>
      </c>
      <c r="BT789" s="1">
        <v>0</v>
      </c>
      <c r="BU789" s="1">
        <v>0</v>
      </c>
    </row>
    <row r="790" spans="4:73" hidden="1" x14ac:dyDescent="0.25">
      <c r="D790" s="4"/>
      <c r="E790" s="5">
        <f t="shared" si="117"/>
        <v>0</v>
      </c>
      <c r="F790" s="5">
        <f t="shared" si="118"/>
        <v>0</v>
      </c>
      <c r="G790" s="5" t="str">
        <f t="shared" si="119"/>
        <v>Withdrawn</v>
      </c>
      <c r="H790" s="6" t="str">
        <f t="shared" si="120"/>
        <v>Not Started</v>
      </c>
      <c r="I790" s="1" t="s">
        <v>1772</v>
      </c>
      <c r="O790" s="1" t="str">
        <f t="shared" si="121"/>
        <v>NRIS</v>
      </c>
      <c r="Q790" s="1">
        <f t="shared" si="122"/>
        <v>160</v>
      </c>
      <c r="S790" s="1" t="str">
        <f t="shared" si="123"/>
        <v>Wind</v>
      </c>
      <c r="T790" s="1" t="str">
        <f t="shared" si="124"/>
        <v>Wilkin County</v>
      </c>
      <c r="U790" s="1" t="str">
        <f t="shared" si="125"/>
        <v>MN</v>
      </c>
      <c r="AA790" s="1"/>
      <c r="AB790" s="1"/>
      <c r="AI790" s="5"/>
      <c r="AJ790" s="5"/>
      <c r="AK790" s="5"/>
      <c r="AL790" s="5"/>
      <c r="AM790" s="5"/>
      <c r="AN790" s="5"/>
      <c r="AO790" s="5"/>
      <c r="AP790" s="5"/>
      <c r="AQ790" s="5"/>
      <c r="AR790" s="5"/>
      <c r="AY790" s="1" t="s">
        <v>73</v>
      </c>
      <c r="AZ790" s="2">
        <v>39588</v>
      </c>
      <c r="BA790" s="2">
        <v>40805</v>
      </c>
      <c r="BB790" s="2">
        <v>40805</v>
      </c>
      <c r="BD790" s="1" t="s">
        <v>203</v>
      </c>
      <c r="BE790" s="1" t="s">
        <v>1679</v>
      </c>
      <c r="BF790" s="1" t="s">
        <v>93</v>
      </c>
      <c r="BI790" s="1" t="s">
        <v>143</v>
      </c>
      <c r="BJ790" s="1" t="s">
        <v>126</v>
      </c>
      <c r="BK790" s="1" t="s">
        <v>1773</v>
      </c>
      <c r="BL790" s="1">
        <v>160</v>
      </c>
      <c r="BM790" s="1">
        <v>160</v>
      </c>
      <c r="BN790" s="1" t="s">
        <v>97</v>
      </c>
      <c r="BO790" s="1" t="s">
        <v>98</v>
      </c>
      <c r="BP790" s="1" t="s">
        <v>84</v>
      </c>
      <c r="BQ790" s="2">
        <v>41030</v>
      </c>
      <c r="BR790" s="1">
        <v>0</v>
      </c>
      <c r="BS790" s="1">
        <v>0</v>
      </c>
      <c r="BT790" s="1">
        <v>0</v>
      </c>
      <c r="BU790" s="1">
        <v>0</v>
      </c>
    </row>
    <row r="791" spans="4:73" hidden="1" x14ac:dyDescent="0.25">
      <c r="D791" s="4"/>
      <c r="E791" s="5">
        <f t="shared" si="117"/>
        <v>0</v>
      </c>
      <c r="F791" s="5">
        <f t="shared" si="118"/>
        <v>0</v>
      </c>
      <c r="G791" s="5" t="str">
        <f t="shared" si="119"/>
        <v>Withdrawn</v>
      </c>
      <c r="H791" s="6" t="str">
        <f t="shared" si="120"/>
        <v>Not Started</v>
      </c>
      <c r="I791" s="1" t="s">
        <v>1774</v>
      </c>
      <c r="O791" s="1" t="str">
        <f t="shared" si="121"/>
        <v>NRIS</v>
      </c>
      <c r="Q791" s="1">
        <f t="shared" si="122"/>
        <v>140</v>
      </c>
      <c r="S791" s="1" t="str">
        <f t="shared" si="123"/>
        <v>Wind</v>
      </c>
      <c r="T791" s="1" t="str">
        <f t="shared" si="124"/>
        <v>Nelson County</v>
      </c>
      <c r="U791" s="1" t="str">
        <f t="shared" si="125"/>
        <v>ND</v>
      </c>
      <c r="AA791" s="1"/>
      <c r="AB791" s="1"/>
      <c r="AI791" s="5"/>
      <c r="AJ791" s="5"/>
      <c r="AK791" s="5"/>
      <c r="AL791" s="5"/>
      <c r="AM791" s="5"/>
      <c r="AN791" s="5"/>
      <c r="AO791" s="5"/>
      <c r="AP791" s="5"/>
      <c r="AQ791" s="5"/>
      <c r="AR791" s="5"/>
      <c r="AY791" s="1" t="s">
        <v>73</v>
      </c>
      <c r="AZ791" s="2">
        <v>39951</v>
      </c>
      <c r="BA791" s="2">
        <v>40805</v>
      </c>
      <c r="BB791" s="2">
        <v>40805</v>
      </c>
      <c r="BD791" s="1" t="s">
        <v>153</v>
      </c>
      <c r="BE791" s="1" t="s">
        <v>1775</v>
      </c>
      <c r="BF791" s="1" t="s">
        <v>194</v>
      </c>
      <c r="BI791" s="1" t="s">
        <v>143</v>
      </c>
      <c r="BJ791" s="1" t="s">
        <v>126</v>
      </c>
      <c r="BK791" s="1" t="s">
        <v>1776</v>
      </c>
      <c r="BL791" s="1">
        <v>140</v>
      </c>
      <c r="BM791" s="1">
        <v>140</v>
      </c>
      <c r="BN791" s="1" t="s">
        <v>97</v>
      </c>
      <c r="BO791" s="1" t="s">
        <v>98</v>
      </c>
      <c r="BP791" s="1" t="s">
        <v>84</v>
      </c>
      <c r="BQ791" s="2">
        <v>39763</v>
      </c>
      <c r="BR791" s="1">
        <v>0</v>
      </c>
      <c r="BS791" s="1">
        <v>0</v>
      </c>
      <c r="BT791" s="1">
        <v>0</v>
      </c>
      <c r="BU791" s="1">
        <v>0</v>
      </c>
    </row>
    <row r="792" spans="4:73" hidden="1" x14ac:dyDescent="0.25">
      <c r="D792" s="4"/>
      <c r="E792" s="5">
        <f t="shared" si="117"/>
        <v>0</v>
      </c>
      <c r="F792" s="5">
        <f t="shared" si="118"/>
        <v>0</v>
      </c>
      <c r="G792" s="5" t="str">
        <f t="shared" si="119"/>
        <v>Withdrawn</v>
      </c>
      <c r="H792" s="6" t="str">
        <f t="shared" si="120"/>
        <v>Not Started</v>
      </c>
      <c r="I792" s="1" t="s">
        <v>1777</v>
      </c>
      <c r="O792" s="1" t="str">
        <f t="shared" si="121"/>
        <v>NRIS</v>
      </c>
      <c r="Q792" s="1">
        <f t="shared" si="122"/>
        <v>0</v>
      </c>
      <c r="S792" s="1" t="str">
        <f t="shared" si="123"/>
        <v>Wind</v>
      </c>
      <c r="T792" s="1" t="str">
        <f t="shared" si="124"/>
        <v>Brookings County</v>
      </c>
      <c r="U792" s="1" t="str">
        <f t="shared" si="125"/>
        <v>SD</v>
      </c>
      <c r="AA792" s="1"/>
      <c r="AB792" s="1"/>
      <c r="AI792" s="5"/>
      <c r="AJ792" s="5"/>
      <c r="AK792" s="5"/>
      <c r="AL792" s="5"/>
      <c r="AM792" s="5"/>
      <c r="AN792" s="5"/>
      <c r="AO792" s="5"/>
      <c r="AP792" s="5"/>
      <c r="AQ792" s="5"/>
      <c r="AR792" s="5"/>
      <c r="AY792" s="1" t="s">
        <v>73</v>
      </c>
      <c r="AZ792" s="2">
        <v>40091</v>
      </c>
      <c r="BA792" s="2">
        <v>40805</v>
      </c>
      <c r="BB792" s="2">
        <v>40805</v>
      </c>
      <c r="BD792" s="1" t="s">
        <v>91</v>
      </c>
      <c r="BE792" s="1" t="s">
        <v>510</v>
      </c>
      <c r="BF792" s="1" t="s">
        <v>205</v>
      </c>
      <c r="BI792" s="1" t="s">
        <v>143</v>
      </c>
      <c r="BJ792" s="1" t="s">
        <v>126</v>
      </c>
      <c r="BK792" s="1" t="s">
        <v>1778</v>
      </c>
      <c r="BL792" s="1">
        <v>200</v>
      </c>
      <c r="BM792" s="1">
        <v>0</v>
      </c>
      <c r="BN792" s="1" t="s">
        <v>97</v>
      </c>
      <c r="BO792" s="1" t="s">
        <v>98</v>
      </c>
      <c r="BP792" s="1" t="s">
        <v>84</v>
      </c>
      <c r="BQ792" s="2">
        <v>40878</v>
      </c>
      <c r="BR792" s="1">
        <v>0</v>
      </c>
      <c r="BS792" s="1">
        <v>0</v>
      </c>
      <c r="BT792" s="1">
        <v>0</v>
      </c>
      <c r="BU792" s="1">
        <v>0</v>
      </c>
    </row>
    <row r="793" spans="4:73" hidden="1" x14ac:dyDescent="0.25">
      <c r="D793" s="4"/>
      <c r="E793" s="5">
        <f t="shared" si="117"/>
        <v>0</v>
      </c>
      <c r="F793" s="5">
        <f t="shared" si="118"/>
        <v>0</v>
      </c>
      <c r="G793" s="5" t="str">
        <f t="shared" si="119"/>
        <v>Withdrawn</v>
      </c>
      <c r="H793" s="6" t="str">
        <f t="shared" si="120"/>
        <v>Not Started</v>
      </c>
      <c r="I793" s="1" t="s">
        <v>1779</v>
      </c>
      <c r="O793" s="1" t="str">
        <f t="shared" si="121"/>
        <v>NRIS</v>
      </c>
      <c r="Q793" s="1">
        <f t="shared" si="122"/>
        <v>200</v>
      </c>
      <c r="S793" s="1" t="str">
        <f t="shared" si="123"/>
        <v>Wind</v>
      </c>
      <c r="T793" s="1" t="str">
        <f t="shared" si="124"/>
        <v>Mercer County</v>
      </c>
      <c r="U793" s="1" t="str">
        <f t="shared" si="125"/>
        <v>ND</v>
      </c>
      <c r="AA793" s="1"/>
      <c r="AB793" s="1"/>
      <c r="AI793" s="5"/>
      <c r="AJ793" s="5"/>
      <c r="AK793" s="5"/>
      <c r="AL793" s="5"/>
      <c r="AM793" s="5"/>
      <c r="AN793" s="5"/>
      <c r="AO793" s="5"/>
      <c r="AP793" s="5"/>
      <c r="AQ793" s="5"/>
      <c r="AR793" s="5"/>
      <c r="AY793" s="1" t="s">
        <v>73</v>
      </c>
      <c r="AZ793" s="2">
        <v>40091</v>
      </c>
      <c r="BA793" s="2">
        <v>40805</v>
      </c>
      <c r="BB793" s="2">
        <v>40805</v>
      </c>
      <c r="BD793" s="1" t="s">
        <v>192</v>
      </c>
      <c r="BE793" s="1" t="s">
        <v>113</v>
      </c>
      <c r="BF793" s="1" t="s">
        <v>194</v>
      </c>
      <c r="BI793" s="1" t="s">
        <v>143</v>
      </c>
      <c r="BJ793" s="1" t="s">
        <v>126</v>
      </c>
      <c r="BK793" s="1" t="s">
        <v>1780</v>
      </c>
      <c r="BL793" s="1">
        <v>200</v>
      </c>
      <c r="BM793" s="1">
        <v>200</v>
      </c>
      <c r="BN793" s="1" t="s">
        <v>97</v>
      </c>
      <c r="BO793" s="1" t="s">
        <v>98</v>
      </c>
      <c r="BP793" s="1" t="s">
        <v>84</v>
      </c>
      <c r="BQ793" s="2">
        <v>40603</v>
      </c>
      <c r="BR793" s="1">
        <v>0</v>
      </c>
      <c r="BS793" s="1">
        <v>0</v>
      </c>
      <c r="BT793" s="1">
        <v>0</v>
      </c>
      <c r="BU793" s="1">
        <v>0</v>
      </c>
    </row>
    <row r="794" spans="4:73" hidden="1" x14ac:dyDescent="0.25">
      <c r="D794" s="4"/>
      <c r="E794" s="5">
        <f t="shared" si="117"/>
        <v>0</v>
      </c>
      <c r="F794" s="5">
        <f t="shared" si="118"/>
        <v>0</v>
      </c>
      <c r="G794" s="5" t="str">
        <f t="shared" si="119"/>
        <v>Withdrawn</v>
      </c>
      <c r="H794" s="6" t="str">
        <f t="shared" si="120"/>
        <v>Not Started</v>
      </c>
      <c r="I794" s="1" t="s">
        <v>1781</v>
      </c>
      <c r="O794" s="1" t="str">
        <f t="shared" si="121"/>
        <v>NRIS</v>
      </c>
      <c r="Q794" s="1">
        <f t="shared" si="122"/>
        <v>100</v>
      </c>
      <c r="S794" s="1" t="str">
        <f t="shared" si="123"/>
        <v>Wind</v>
      </c>
      <c r="T794" s="1" t="str">
        <f t="shared" si="124"/>
        <v>Mercer County</v>
      </c>
      <c r="U794" s="1" t="str">
        <f t="shared" si="125"/>
        <v>ND</v>
      </c>
      <c r="AA794" s="1"/>
      <c r="AB794" s="1"/>
      <c r="AI794" s="5"/>
      <c r="AJ794" s="5"/>
      <c r="AK794" s="5"/>
      <c r="AL794" s="5"/>
      <c r="AM794" s="5"/>
      <c r="AN794" s="5"/>
      <c r="AO794" s="5"/>
      <c r="AP794" s="5"/>
      <c r="AQ794" s="5"/>
      <c r="AR794" s="5"/>
      <c r="AY794" s="1" t="s">
        <v>73</v>
      </c>
      <c r="AZ794" s="2">
        <v>40091</v>
      </c>
      <c r="BA794" s="2">
        <v>40805</v>
      </c>
      <c r="BB794" s="2">
        <v>40805</v>
      </c>
      <c r="BD794" s="1" t="s">
        <v>192</v>
      </c>
      <c r="BE794" s="1" t="s">
        <v>113</v>
      </c>
      <c r="BF794" s="1" t="s">
        <v>194</v>
      </c>
      <c r="BI794" s="1" t="s">
        <v>143</v>
      </c>
      <c r="BJ794" s="1" t="s">
        <v>126</v>
      </c>
      <c r="BK794" s="1" t="s">
        <v>1780</v>
      </c>
      <c r="BL794" s="1">
        <v>100</v>
      </c>
      <c r="BM794" s="1">
        <v>100</v>
      </c>
      <c r="BN794" s="1" t="s">
        <v>97</v>
      </c>
      <c r="BO794" s="1" t="s">
        <v>98</v>
      </c>
      <c r="BP794" s="1" t="s">
        <v>84</v>
      </c>
      <c r="BQ794" s="2">
        <v>41426</v>
      </c>
      <c r="BR794" s="1">
        <v>0</v>
      </c>
      <c r="BS794" s="1">
        <v>0</v>
      </c>
      <c r="BT794" s="1">
        <v>0</v>
      </c>
      <c r="BU794" s="1">
        <v>0</v>
      </c>
    </row>
    <row r="795" spans="4:73" hidden="1" x14ac:dyDescent="0.25">
      <c r="D795" s="4"/>
      <c r="E795" s="5">
        <f t="shared" si="117"/>
        <v>0</v>
      </c>
      <c r="F795" s="5">
        <f t="shared" si="118"/>
        <v>0</v>
      </c>
      <c r="G795" s="5" t="str">
        <f t="shared" si="119"/>
        <v>Withdrawn</v>
      </c>
      <c r="H795" s="6" t="str">
        <f t="shared" si="120"/>
        <v>Not Started</v>
      </c>
      <c r="I795" s="1" t="s">
        <v>1782</v>
      </c>
      <c r="O795" s="1" t="str">
        <f t="shared" si="121"/>
        <v>NRIS</v>
      </c>
      <c r="Q795" s="1">
        <f t="shared" si="122"/>
        <v>200</v>
      </c>
      <c r="S795" s="1" t="str">
        <f t="shared" si="123"/>
        <v>Wind</v>
      </c>
      <c r="T795" s="1" t="str">
        <f t="shared" si="124"/>
        <v>Goodhue County</v>
      </c>
      <c r="U795" s="1" t="str">
        <f t="shared" si="125"/>
        <v>MN</v>
      </c>
      <c r="AA795" s="1"/>
      <c r="AB795" s="1"/>
      <c r="AI795" s="5"/>
      <c r="AJ795" s="5"/>
      <c r="AK795" s="5"/>
      <c r="AL795" s="5"/>
      <c r="AM795" s="5"/>
      <c r="AN795" s="5"/>
      <c r="AO795" s="5"/>
      <c r="AP795" s="5"/>
      <c r="AQ795" s="5"/>
      <c r="AR795" s="5"/>
      <c r="AY795" s="1" t="s">
        <v>73</v>
      </c>
      <c r="AZ795" s="2">
        <v>40645</v>
      </c>
      <c r="BA795" s="2">
        <v>40806</v>
      </c>
      <c r="BB795" s="2">
        <v>40806</v>
      </c>
      <c r="BD795" s="1" t="s">
        <v>91</v>
      </c>
      <c r="BE795" s="1" t="s">
        <v>222</v>
      </c>
      <c r="BF795" s="1" t="s">
        <v>93</v>
      </c>
      <c r="BI795" s="1" t="s">
        <v>143</v>
      </c>
      <c r="BJ795" s="1" t="s">
        <v>126</v>
      </c>
      <c r="BK795" s="1" t="s">
        <v>1783</v>
      </c>
      <c r="BL795" s="1">
        <v>200</v>
      </c>
      <c r="BM795" s="1">
        <v>200</v>
      </c>
      <c r="BN795" s="1" t="s">
        <v>97</v>
      </c>
      <c r="BO795" s="1" t="s">
        <v>98</v>
      </c>
      <c r="BP795" s="1" t="s">
        <v>84</v>
      </c>
      <c r="BQ795" s="2">
        <v>40360</v>
      </c>
      <c r="BR795" s="1">
        <v>0</v>
      </c>
      <c r="BS795" s="1">
        <v>0</v>
      </c>
      <c r="BT795" s="1">
        <v>0</v>
      </c>
      <c r="BU795" s="1">
        <v>0</v>
      </c>
    </row>
    <row r="796" spans="4:73" hidden="1" x14ac:dyDescent="0.25">
      <c r="D796" s="4"/>
      <c r="E796" s="5">
        <f t="shared" si="117"/>
        <v>0</v>
      </c>
      <c r="F796" s="5">
        <f t="shared" si="118"/>
        <v>0</v>
      </c>
      <c r="G796" s="5" t="str">
        <f t="shared" si="119"/>
        <v>Withdrawn</v>
      </c>
      <c r="H796" s="6" t="str">
        <f t="shared" si="120"/>
        <v>Not Started</v>
      </c>
      <c r="I796" s="1" t="s">
        <v>1784</v>
      </c>
      <c r="O796" s="1" t="str">
        <f t="shared" si="121"/>
        <v>NRIS</v>
      </c>
      <c r="Q796" s="1">
        <f t="shared" si="122"/>
        <v>200</v>
      </c>
      <c r="S796" s="1" t="str">
        <f t="shared" si="123"/>
        <v>Wind</v>
      </c>
      <c r="T796" s="1" t="str">
        <f t="shared" si="124"/>
        <v>Goodhue County</v>
      </c>
      <c r="U796" s="1" t="str">
        <f t="shared" si="125"/>
        <v>MN</v>
      </c>
      <c r="AA796" s="1"/>
      <c r="AB796" s="1"/>
      <c r="AI796" s="5"/>
      <c r="AJ796" s="5"/>
      <c r="AK796" s="5"/>
      <c r="AL796" s="5"/>
      <c r="AM796" s="5"/>
      <c r="AN796" s="5"/>
      <c r="AO796" s="5"/>
      <c r="AP796" s="5"/>
      <c r="AQ796" s="5"/>
      <c r="AR796" s="5"/>
      <c r="AY796" s="1" t="s">
        <v>73</v>
      </c>
      <c r="AZ796" s="2">
        <v>40645</v>
      </c>
      <c r="BA796" s="2">
        <v>40806</v>
      </c>
      <c r="BB796" s="2">
        <v>40806</v>
      </c>
      <c r="BD796" s="1" t="s">
        <v>91</v>
      </c>
      <c r="BE796" s="1" t="s">
        <v>222</v>
      </c>
      <c r="BF796" s="1" t="s">
        <v>93</v>
      </c>
      <c r="BI796" s="1" t="s">
        <v>143</v>
      </c>
      <c r="BJ796" s="1" t="s">
        <v>126</v>
      </c>
      <c r="BK796" s="1" t="s">
        <v>1785</v>
      </c>
      <c r="BL796" s="1">
        <v>200</v>
      </c>
      <c r="BM796" s="1">
        <v>200</v>
      </c>
      <c r="BN796" s="1" t="s">
        <v>97</v>
      </c>
      <c r="BO796" s="1" t="s">
        <v>98</v>
      </c>
      <c r="BP796" s="1" t="s">
        <v>84</v>
      </c>
      <c r="BQ796" s="2">
        <v>40543</v>
      </c>
      <c r="BR796" s="1">
        <v>0</v>
      </c>
      <c r="BS796" s="1">
        <v>0</v>
      </c>
      <c r="BT796" s="1">
        <v>0</v>
      </c>
      <c r="BU796" s="1">
        <v>0</v>
      </c>
    </row>
    <row r="797" spans="4:73" hidden="1" x14ac:dyDescent="0.25">
      <c r="D797" s="4"/>
      <c r="E797" s="5">
        <f t="shared" si="117"/>
        <v>0</v>
      </c>
      <c r="F797" s="5">
        <f t="shared" si="118"/>
        <v>0</v>
      </c>
      <c r="G797" s="5" t="str">
        <f t="shared" si="119"/>
        <v>Done</v>
      </c>
      <c r="H797" s="6" t="str">
        <f t="shared" si="120"/>
        <v>In Service</v>
      </c>
      <c r="I797" s="1" t="s">
        <v>1786</v>
      </c>
      <c r="O797" s="1" t="str">
        <f t="shared" si="121"/>
        <v>NRIS</v>
      </c>
      <c r="Q797" s="1">
        <f t="shared" si="122"/>
        <v>-15</v>
      </c>
      <c r="S797" s="1" t="str">
        <f t="shared" si="123"/>
        <v>Coal</v>
      </c>
      <c r="T797" s="1" t="str">
        <f t="shared" si="124"/>
        <v>Saint Charles County</v>
      </c>
      <c r="U797" s="1" t="str">
        <f t="shared" si="125"/>
        <v>MO</v>
      </c>
      <c r="AA797" s="1"/>
      <c r="AB797" s="1"/>
      <c r="AI797" s="5"/>
      <c r="AJ797" s="5"/>
      <c r="AK797" s="5"/>
      <c r="AL797" s="5"/>
      <c r="AM797" s="5"/>
      <c r="AN797" s="5"/>
      <c r="AO797" s="5"/>
      <c r="AP797" s="5"/>
      <c r="AQ797" s="5"/>
      <c r="AR797" s="5"/>
      <c r="AY797" s="1" t="s">
        <v>58</v>
      </c>
      <c r="AZ797" s="2">
        <v>39415</v>
      </c>
      <c r="BB797" s="2">
        <v>39598</v>
      </c>
      <c r="BD797" s="1" t="s">
        <v>486</v>
      </c>
      <c r="BE797" s="1" t="s">
        <v>1787</v>
      </c>
      <c r="BF797" s="1" t="s">
        <v>488</v>
      </c>
      <c r="BJ797" s="1" t="s">
        <v>126</v>
      </c>
      <c r="BK797" s="1" t="s">
        <v>1788</v>
      </c>
      <c r="BL797" s="1">
        <v>-15</v>
      </c>
      <c r="BM797" s="1">
        <v>-15</v>
      </c>
      <c r="BN797" s="1" t="s">
        <v>83</v>
      </c>
      <c r="BO797" s="1" t="s">
        <v>94</v>
      </c>
      <c r="BP797" s="1" t="s">
        <v>65</v>
      </c>
      <c r="BQ797" s="2">
        <v>40908</v>
      </c>
      <c r="BR797" s="1">
        <v>0</v>
      </c>
      <c r="BS797" s="1">
        <v>0</v>
      </c>
      <c r="BT797" s="1">
        <v>0</v>
      </c>
      <c r="BU797" s="1">
        <v>0</v>
      </c>
    </row>
    <row r="798" spans="4:73" hidden="1" x14ac:dyDescent="0.25">
      <c r="D798" s="4"/>
      <c r="E798" s="5">
        <f t="shared" si="117"/>
        <v>0</v>
      </c>
      <c r="F798" s="5">
        <f t="shared" si="118"/>
        <v>0</v>
      </c>
      <c r="G798" s="5" t="str">
        <f t="shared" si="119"/>
        <v>Done</v>
      </c>
      <c r="H798" s="6" t="str">
        <f t="shared" si="120"/>
        <v>In Service</v>
      </c>
      <c r="I798" s="1" t="s">
        <v>1789</v>
      </c>
      <c r="O798" s="1" t="str">
        <f t="shared" si="121"/>
        <v>NRIS</v>
      </c>
      <c r="Q798" s="1">
        <f t="shared" si="122"/>
        <v>0</v>
      </c>
      <c r="S798" s="1" t="str">
        <f t="shared" si="123"/>
        <v>Coal</v>
      </c>
      <c r="T798" s="1" t="str">
        <f t="shared" si="124"/>
        <v>Montgomery County</v>
      </c>
      <c r="U798" s="1" t="str">
        <f t="shared" si="125"/>
        <v>IL</v>
      </c>
      <c r="AA798" s="1"/>
      <c r="AB798" s="1"/>
      <c r="AI798" s="5"/>
      <c r="AJ798" s="5"/>
      <c r="AK798" s="5"/>
      <c r="AL798" s="5"/>
      <c r="AM798" s="5"/>
      <c r="AN798" s="5"/>
      <c r="AO798" s="5"/>
      <c r="AP798" s="5"/>
      <c r="AQ798" s="5"/>
      <c r="AR798" s="5"/>
      <c r="AY798" s="1" t="s">
        <v>58</v>
      </c>
      <c r="AZ798" s="2">
        <v>39415</v>
      </c>
      <c r="BB798" s="2">
        <v>39632</v>
      </c>
      <c r="BD798" s="1" t="s">
        <v>122</v>
      </c>
      <c r="BE798" s="1" t="s">
        <v>763</v>
      </c>
      <c r="BF798" s="1" t="s">
        <v>124</v>
      </c>
      <c r="BJ798" s="1" t="s">
        <v>126</v>
      </c>
      <c r="BK798" s="1" t="s">
        <v>1790</v>
      </c>
      <c r="BL798" s="1">
        <v>0</v>
      </c>
      <c r="BM798" s="1">
        <v>0</v>
      </c>
      <c r="BN798" s="1" t="s">
        <v>83</v>
      </c>
      <c r="BO798" s="1" t="s">
        <v>355</v>
      </c>
      <c r="BP798" s="1" t="s">
        <v>65</v>
      </c>
      <c r="BQ798" s="2">
        <v>40360</v>
      </c>
      <c r="BR798" s="1">
        <v>0</v>
      </c>
      <c r="BS798" s="1">
        <v>0</v>
      </c>
      <c r="BT798" s="1">
        <v>0</v>
      </c>
      <c r="BU798" s="1">
        <v>0</v>
      </c>
    </row>
    <row r="799" spans="4:73" hidden="1" x14ac:dyDescent="0.25">
      <c r="D799" s="4"/>
      <c r="E799" s="5">
        <f t="shared" si="117"/>
        <v>0</v>
      </c>
      <c r="F799" s="5">
        <f t="shared" si="118"/>
        <v>0</v>
      </c>
      <c r="G799" s="5" t="str">
        <f t="shared" si="119"/>
        <v>Withdrawn</v>
      </c>
      <c r="H799" s="6" t="str">
        <f t="shared" si="120"/>
        <v>Not Started</v>
      </c>
      <c r="I799" s="1" t="s">
        <v>1791</v>
      </c>
      <c r="O799" s="1" t="str">
        <f t="shared" si="121"/>
        <v>NRIS</v>
      </c>
      <c r="Q799" s="1">
        <f t="shared" si="122"/>
        <v>200</v>
      </c>
      <c r="S799" s="1" t="str">
        <f t="shared" si="123"/>
        <v>Wind</v>
      </c>
      <c r="T799" s="1" t="str">
        <f t="shared" si="124"/>
        <v>Goodhue County</v>
      </c>
      <c r="U799" s="1" t="str">
        <f t="shared" si="125"/>
        <v>MN</v>
      </c>
      <c r="AA799" s="1"/>
      <c r="AB799" s="1"/>
      <c r="AI799" s="5"/>
      <c r="AJ799" s="5"/>
      <c r="AK799" s="5"/>
      <c r="AL799" s="5"/>
      <c r="AM799" s="5"/>
      <c r="AN799" s="5"/>
      <c r="AO799" s="5"/>
      <c r="AP799" s="5"/>
      <c r="AQ799" s="5"/>
      <c r="AR799" s="5"/>
      <c r="AY799" s="1" t="s">
        <v>73</v>
      </c>
      <c r="AZ799" s="2">
        <v>40645</v>
      </c>
      <c r="BA799" s="2">
        <v>40806</v>
      </c>
      <c r="BB799" s="2">
        <v>40806</v>
      </c>
      <c r="BD799" s="1" t="s">
        <v>91</v>
      </c>
      <c r="BE799" s="1" t="s">
        <v>222</v>
      </c>
      <c r="BF799" s="1" t="s">
        <v>93</v>
      </c>
      <c r="BI799" s="1" t="s">
        <v>143</v>
      </c>
      <c r="BJ799" s="1" t="s">
        <v>126</v>
      </c>
      <c r="BK799" s="1" t="s">
        <v>1792</v>
      </c>
      <c r="BL799" s="1">
        <v>200</v>
      </c>
      <c r="BM799" s="1">
        <v>200</v>
      </c>
      <c r="BN799" s="1" t="s">
        <v>97</v>
      </c>
      <c r="BO799" s="1" t="s">
        <v>98</v>
      </c>
      <c r="BP799" s="1" t="s">
        <v>84</v>
      </c>
      <c r="BQ799" s="2">
        <v>41274</v>
      </c>
      <c r="BR799" s="1">
        <v>0</v>
      </c>
      <c r="BS799" s="1">
        <v>0</v>
      </c>
      <c r="BT799" s="1">
        <v>0</v>
      </c>
      <c r="BU799" s="1">
        <v>0</v>
      </c>
    </row>
    <row r="800" spans="4:73" hidden="1" x14ac:dyDescent="0.25">
      <c r="D800" s="4"/>
      <c r="E800" s="5">
        <f t="shared" si="117"/>
        <v>0</v>
      </c>
      <c r="F800" s="5">
        <f t="shared" si="118"/>
        <v>0</v>
      </c>
      <c r="G800" s="5" t="str">
        <f t="shared" si="119"/>
        <v>Withdrawn</v>
      </c>
      <c r="H800" s="6" t="str">
        <f t="shared" si="120"/>
        <v>Not Started</v>
      </c>
      <c r="I800" s="1" t="s">
        <v>1793</v>
      </c>
      <c r="O800" s="1" t="str">
        <f t="shared" si="121"/>
        <v>NRIS</v>
      </c>
      <c r="Q800" s="1">
        <f t="shared" si="122"/>
        <v>200</v>
      </c>
      <c r="S800" s="1" t="str">
        <f t="shared" si="123"/>
        <v>Wind</v>
      </c>
      <c r="T800" s="1" t="str">
        <f t="shared" si="124"/>
        <v>Minnehaha County</v>
      </c>
      <c r="U800" s="1" t="str">
        <f t="shared" si="125"/>
        <v>SD</v>
      </c>
      <c r="AA800" s="1"/>
      <c r="AB800" s="1"/>
      <c r="AI800" s="5"/>
      <c r="AJ800" s="5"/>
      <c r="AK800" s="5"/>
      <c r="AL800" s="5"/>
      <c r="AM800" s="5"/>
      <c r="AN800" s="5"/>
      <c r="AO800" s="5"/>
      <c r="AP800" s="5"/>
      <c r="AQ800" s="5"/>
      <c r="AR800" s="5"/>
      <c r="AY800" s="1" t="s">
        <v>73</v>
      </c>
      <c r="AZ800" s="2">
        <v>40661</v>
      </c>
      <c r="BA800" s="2">
        <v>40806</v>
      </c>
      <c r="BB800" s="2">
        <v>40806</v>
      </c>
      <c r="BD800" s="1" t="s">
        <v>91</v>
      </c>
      <c r="BE800" s="1" t="s">
        <v>747</v>
      </c>
      <c r="BF800" s="1" t="s">
        <v>205</v>
      </c>
      <c r="BI800" s="1" t="s">
        <v>143</v>
      </c>
      <c r="BJ800" s="1" t="s">
        <v>126</v>
      </c>
      <c r="BK800" s="1" t="s">
        <v>1794</v>
      </c>
      <c r="BL800" s="1">
        <v>200</v>
      </c>
      <c r="BM800" s="1">
        <v>200</v>
      </c>
      <c r="BN800" s="1" t="s">
        <v>97</v>
      </c>
      <c r="BO800" s="1" t="s">
        <v>98</v>
      </c>
      <c r="BP800" s="1" t="s">
        <v>84</v>
      </c>
      <c r="BQ800" s="2">
        <v>40908</v>
      </c>
      <c r="BR800" s="1">
        <v>0</v>
      </c>
      <c r="BS800" s="1">
        <v>0</v>
      </c>
      <c r="BT800" s="1">
        <v>0</v>
      </c>
      <c r="BU800" s="1">
        <v>0</v>
      </c>
    </row>
    <row r="801" spans="4:73" hidden="1" x14ac:dyDescent="0.25">
      <c r="D801" s="4"/>
      <c r="E801" s="5">
        <f t="shared" si="117"/>
        <v>0</v>
      </c>
      <c r="F801" s="5">
        <f t="shared" si="118"/>
        <v>0</v>
      </c>
      <c r="G801" s="5" t="str">
        <f t="shared" si="119"/>
        <v>Withdrawn</v>
      </c>
      <c r="H801" s="6" t="str">
        <f t="shared" si="120"/>
        <v>Not Started</v>
      </c>
      <c r="I801" s="1" t="s">
        <v>1795</v>
      </c>
      <c r="O801" s="1" t="str">
        <f t="shared" si="121"/>
        <v>NRIS</v>
      </c>
      <c r="Q801" s="1">
        <f t="shared" si="122"/>
        <v>200</v>
      </c>
      <c r="S801" s="1" t="str">
        <f t="shared" si="123"/>
        <v>Wind</v>
      </c>
      <c r="T801" s="1" t="str">
        <f t="shared" si="124"/>
        <v>Faribault County</v>
      </c>
      <c r="U801" s="1" t="str">
        <f t="shared" si="125"/>
        <v>MN</v>
      </c>
      <c r="AA801" s="1"/>
      <c r="AB801" s="1"/>
      <c r="AI801" s="5"/>
      <c r="AJ801" s="5"/>
      <c r="AK801" s="5"/>
      <c r="AL801" s="5"/>
      <c r="AM801" s="5"/>
      <c r="AN801" s="5"/>
      <c r="AO801" s="5"/>
      <c r="AP801" s="5"/>
      <c r="AQ801" s="5"/>
      <c r="AR801" s="5"/>
      <c r="AY801" s="1" t="s">
        <v>73</v>
      </c>
      <c r="AZ801" s="2">
        <v>40479</v>
      </c>
      <c r="BA801" s="2">
        <v>40820</v>
      </c>
      <c r="BB801" s="2">
        <v>40820</v>
      </c>
      <c r="BD801" s="1" t="s">
        <v>87</v>
      </c>
      <c r="BE801" s="1" t="s">
        <v>718</v>
      </c>
      <c r="BF801" s="1" t="s">
        <v>93</v>
      </c>
      <c r="BI801" s="1" t="s">
        <v>143</v>
      </c>
      <c r="BJ801" s="1" t="s">
        <v>126</v>
      </c>
      <c r="BK801" s="1" t="s">
        <v>831</v>
      </c>
      <c r="BL801" s="1">
        <v>200</v>
      </c>
      <c r="BM801" s="1">
        <v>200</v>
      </c>
      <c r="BN801" s="1" t="s">
        <v>97</v>
      </c>
      <c r="BO801" s="1" t="s">
        <v>98</v>
      </c>
      <c r="BP801" s="1" t="s">
        <v>84</v>
      </c>
      <c r="BQ801" s="2">
        <v>40817</v>
      </c>
      <c r="BR801" s="1">
        <v>0</v>
      </c>
      <c r="BS801" s="1">
        <v>0</v>
      </c>
      <c r="BT801" s="1">
        <v>0</v>
      </c>
      <c r="BU801" s="1">
        <v>0</v>
      </c>
    </row>
    <row r="802" spans="4:73" hidden="1" x14ac:dyDescent="0.25">
      <c r="D802" s="4"/>
      <c r="E802" s="5" t="str">
        <f t="shared" si="117"/>
        <v>DPP-2009-JUL</v>
      </c>
      <c r="F802" s="5" t="str">
        <f t="shared" si="118"/>
        <v>MN</v>
      </c>
      <c r="G802" s="5" t="str">
        <f t="shared" si="119"/>
        <v>Withdrawn</v>
      </c>
      <c r="H802" s="6" t="str">
        <f t="shared" si="120"/>
        <v>Not Started</v>
      </c>
      <c r="I802" s="1" t="s">
        <v>1796</v>
      </c>
      <c r="O802" s="1" t="str">
        <f t="shared" si="121"/>
        <v>NRIS</v>
      </c>
      <c r="Q802" s="1">
        <f t="shared" si="122"/>
        <v>300</v>
      </c>
      <c r="S802" s="1" t="str">
        <f t="shared" si="123"/>
        <v>Wind</v>
      </c>
      <c r="T802" s="1" t="str">
        <f t="shared" si="124"/>
        <v>Dodge County</v>
      </c>
      <c r="U802" s="1" t="str">
        <f t="shared" si="125"/>
        <v>MN</v>
      </c>
      <c r="AA802" s="1"/>
      <c r="AB802" s="1"/>
      <c r="AI802" s="5"/>
      <c r="AJ802" s="5"/>
      <c r="AK802" s="5"/>
      <c r="AL802" s="5"/>
      <c r="AM802" s="5"/>
      <c r="AN802" s="5"/>
      <c r="AO802" s="5"/>
      <c r="AP802" s="5"/>
      <c r="AQ802" s="5"/>
      <c r="AR802" s="5"/>
      <c r="AY802" s="1" t="s">
        <v>73</v>
      </c>
      <c r="AZ802" s="2">
        <v>39321</v>
      </c>
      <c r="BA802" s="2">
        <v>40826</v>
      </c>
      <c r="BB802" s="2">
        <v>40826</v>
      </c>
      <c r="BD802" s="1" t="s">
        <v>91</v>
      </c>
      <c r="BE802" s="1" t="s">
        <v>297</v>
      </c>
      <c r="BF802" s="1" t="s">
        <v>93</v>
      </c>
      <c r="BG802" s="1" t="s">
        <v>1362</v>
      </c>
      <c r="BH802" s="1" t="s">
        <v>93</v>
      </c>
      <c r="BI802" s="1" t="s">
        <v>134</v>
      </c>
      <c r="BJ802" s="1" t="s">
        <v>126</v>
      </c>
      <c r="BK802" s="1" t="s">
        <v>1797</v>
      </c>
      <c r="BL802" s="1">
        <v>300</v>
      </c>
      <c r="BM802" s="1">
        <v>300</v>
      </c>
      <c r="BN802" s="1" t="s">
        <v>97</v>
      </c>
      <c r="BO802" s="1" t="s">
        <v>98</v>
      </c>
      <c r="BP802" s="1" t="s">
        <v>84</v>
      </c>
      <c r="BQ802" s="2">
        <v>41214</v>
      </c>
      <c r="BR802" s="1">
        <v>0</v>
      </c>
      <c r="BS802" s="1">
        <v>0</v>
      </c>
      <c r="BT802" s="1">
        <v>0</v>
      </c>
      <c r="BU802" s="1">
        <v>0</v>
      </c>
    </row>
    <row r="803" spans="4:73" hidden="1" x14ac:dyDescent="0.25">
      <c r="D803" s="4"/>
      <c r="E803" s="5">
        <f t="shared" si="117"/>
        <v>0</v>
      </c>
      <c r="F803" s="5">
        <f t="shared" si="118"/>
        <v>0</v>
      </c>
      <c r="G803" s="5" t="str">
        <f t="shared" si="119"/>
        <v>Done</v>
      </c>
      <c r="H803" s="6" t="str">
        <f t="shared" si="120"/>
        <v>Withdrawn</v>
      </c>
      <c r="I803" s="1" t="s">
        <v>1798</v>
      </c>
      <c r="O803" s="1" t="str">
        <f t="shared" si="121"/>
        <v>NRIS</v>
      </c>
      <c r="Q803" s="1">
        <f t="shared" si="122"/>
        <v>2</v>
      </c>
      <c r="S803" s="1" t="str">
        <f t="shared" si="123"/>
        <v>Wind</v>
      </c>
      <c r="T803" s="1" t="str">
        <f t="shared" si="124"/>
        <v>Calumet County</v>
      </c>
      <c r="U803" s="1" t="str">
        <f t="shared" si="125"/>
        <v>WI</v>
      </c>
      <c r="AA803" s="1"/>
      <c r="AB803" s="1"/>
      <c r="AI803" s="5"/>
      <c r="AJ803" s="5"/>
      <c r="AK803" s="5"/>
      <c r="AL803" s="5"/>
      <c r="AM803" s="5"/>
      <c r="AN803" s="5"/>
      <c r="AO803" s="5"/>
      <c r="AP803" s="5"/>
      <c r="AQ803" s="5"/>
      <c r="AR803" s="5"/>
      <c r="AY803" s="1" t="s">
        <v>58</v>
      </c>
      <c r="AZ803" s="2">
        <v>39423</v>
      </c>
      <c r="BB803" s="2">
        <v>39702</v>
      </c>
      <c r="BD803" s="1" t="s">
        <v>176</v>
      </c>
      <c r="BE803" s="1" t="s">
        <v>390</v>
      </c>
      <c r="BF803" s="1" t="s">
        <v>76</v>
      </c>
      <c r="BI803" s="1" t="s">
        <v>143</v>
      </c>
      <c r="BJ803" s="1" t="s">
        <v>126</v>
      </c>
      <c r="BK803" s="1" t="s">
        <v>1186</v>
      </c>
      <c r="BL803" s="1">
        <v>2</v>
      </c>
      <c r="BM803" s="1">
        <v>2</v>
      </c>
      <c r="BN803" s="1" t="s">
        <v>97</v>
      </c>
      <c r="BO803" s="1" t="s">
        <v>98</v>
      </c>
      <c r="BP803" s="1" t="s">
        <v>73</v>
      </c>
      <c r="BQ803" s="2">
        <v>41927</v>
      </c>
      <c r="BR803" s="1">
        <v>0</v>
      </c>
      <c r="BS803" s="1">
        <v>0</v>
      </c>
      <c r="BT803" s="1">
        <v>0</v>
      </c>
      <c r="BU803" s="1">
        <v>0</v>
      </c>
    </row>
    <row r="804" spans="4:73" hidden="1" x14ac:dyDescent="0.25">
      <c r="D804" s="4"/>
      <c r="E804" s="5">
        <f t="shared" si="117"/>
        <v>0</v>
      </c>
      <c r="F804" s="5">
        <f t="shared" si="118"/>
        <v>0</v>
      </c>
      <c r="G804" s="5" t="str">
        <f t="shared" si="119"/>
        <v>Done</v>
      </c>
      <c r="H804" s="6" t="str">
        <f t="shared" si="120"/>
        <v>In Service</v>
      </c>
      <c r="I804" s="1" t="s">
        <v>1799</v>
      </c>
      <c r="O804" s="1" t="str">
        <f t="shared" si="121"/>
        <v>NRIS</v>
      </c>
      <c r="Q804" s="1">
        <f t="shared" si="122"/>
        <v>60.8</v>
      </c>
      <c r="S804" s="1" t="str">
        <f t="shared" si="123"/>
        <v>Nuclear</v>
      </c>
      <c r="T804" s="1" t="str">
        <f t="shared" si="124"/>
        <v>Wright County</v>
      </c>
      <c r="U804" s="1" t="str">
        <f t="shared" si="125"/>
        <v>MN</v>
      </c>
      <c r="AA804" s="1"/>
      <c r="AB804" s="1"/>
      <c r="AI804" s="5"/>
      <c r="AJ804" s="5"/>
      <c r="AK804" s="5"/>
      <c r="AL804" s="5"/>
      <c r="AM804" s="5"/>
      <c r="AN804" s="5"/>
      <c r="AO804" s="5"/>
      <c r="AP804" s="5"/>
      <c r="AQ804" s="5"/>
      <c r="AR804" s="5"/>
      <c r="AY804" s="1" t="s">
        <v>58</v>
      </c>
      <c r="AZ804" s="2">
        <v>39426</v>
      </c>
      <c r="BB804" s="2">
        <v>40092</v>
      </c>
      <c r="BC804" s="2">
        <v>41609</v>
      </c>
      <c r="BD804" s="1" t="s">
        <v>91</v>
      </c>
      <c r="BE804" s="1" t="s">
        <v>861</v>
      </c>
      <c r="BF804" s="1" t="s">
        <v>93</v>
      </c>
      <c r="BI804" s="1" t="s">
        <v>536</v>
      </c>
      <c r="BJ804" s="1" t="s">
        <v>126</v>
      </c>
      <c r="BK804" s="1" t="s">
        <v>1225</v>
      </c>
      <c r="BL804" s="1">
        <v>60.8</v>
      </c>
      <c r="BM804" s="1">
        <v>60.8</v>
      </c>
      <c r="BN804" s="1" t="s">
        <v>387</v>
      </c>
      <c r="BO804" s="1" t="s">
        <v>1049</v>
      </c>
      <c r="BP804" s="1" t="s">
        <v>65</v>
      </c>
      <c r="BQ804" s="2">
        <v>40452</v>
      </c>
      <c r="BR804" s="1">
        <v>0</v>
      </c>
      <c r="BS804" s="1">
        <v>0</v>
      </c>
      <c r="BT804" s="1">
        <v>0</v>
      </c>
      <c r="BU804" s="1">
        <v>0</v>
      </c>
    </row>
    <row r="805" spans="4:73" hidden="1" x14ac:dyDescent="0.25">
      <c r="D805" s="4"/>
      <c r="E805" s="5" t="str">
        <f t="shared" si="117"/>
        <v>DPP-2009-MAR</v>
      </c>
      <c r="F805" s="5" t="str">
        <f t="shared" si="118"/>
        <v>MN</v>
      </c>
      <c r="G805" s="5" t="str">
        <f t="shared" si="119"/>
        <v>Done</v>
      </c>
      <c r="H805" s="6" t="str">
        <f t="shared" si="120"/>
        <v>In Service</v>
      </c>
      <c r="I805" s="1" t="s">
        <v>1800</v>
      </c>
      <c r="O805" s="1" t="str">
        <f t="shared" si="121"/>
        <v>NRIS</v>
      </c>
      <c r="Q805" s="1">
        <f t="shared" si="122"/>
        <v>60</v>
      </c>
      <c r="S805" s="1" t="str">
        <f t="shared" si="123"/>
        <v>Coal</v>
      </c>
      <c r="T805" s="1" t="str">
        <f t="shared" si="124"/>
        <v>Sherburne County</v>
      </c>
      <c r="U805" s="1" t="str">
        <f t="shared" si="125"/>
        <v>MN</v>
      </c>
      <c r="AA805" s="1"/>
      <c r="AB805" s="1"/>
      <c r="AI805" s="5"/>
      <c r="AJ805" s="5"/>
      <c r="AK805" s="5"/>
      <c r="AL805" s="5"/>
      <c r="AM805" s="5"/>
      <c r="AN805" s="5"/>
      <c r="AO805" s="5"/>
      <c r="AP805" s="5"/>
      <c r="AQ805" s="5"/>
      <c r="AR805" s="5"/>
      <c r="AY805" s="1" t="s">
        <v>58</v>
      </c>
      <c r="AZ805" s="2">
        <v>39426</v>
      </c>
      <c r="BB805" s="2">
        <v>40294</v>
      </c>
      <c r="BC805" s="2">
        <v>41365</v>
      </c>
      <c r="BD805" s="1" t="s">
        <v>91</v>
      </c>
      <c r="BE805" s="1" t="s">
        <v>244</v>
      </c>
      <c r="BF805" s="1" t="s">
        <v>93</v>
      </c>
      <c r="BG805" s="1" t="s">
        <v>1339</v>
      </c>
      <c r="BH805" s="1" t="s">
        <v>93</v>
      </c>
      <c r="BI805" s="1" t="s">
        <v>134</v>
      </c>
      <c r="BJ805" s="1" t="s">
        <v>126</v>
      </c>
      <c r="BK805" s="1" t="s">
        <v>1801</v>
      </c>
      <c r="BL805" s="1">
        <v>60</v>
      </c>
      <c r="BM805" s="1">
        <v>60</v>
      </c>
      <c r="BN805" s="1" t="s">
        <v>83</v>
      </c>
      <c r="BO805" s="1" t="s">
        <v>94</v>
      </c>
      <c r="BP805" s="1" t="s">
        <v>65</v>
      </c>
      <c r="BQ805" s="2">
        <v>39934</v>
      </c>
      <c r="BR805" s="1">
        <v>0</v>
      </c>
      <c r="BS805" s="1">
        <v>0</v>
      </c>
      <c r="BT805" s="1">
        <v>0</v>
      </c>
      <c r="BU805" s="1">
        <v>0</v>
      </c>
    </row>
    <row r="806" spans="4:73" hidden="1" x14ac:dyDescent="0.25">
      <c r="D806" s="4"/>
      <c r="E806" s="5">
        <f t="shared" si="117"/>
        <v>0</v>
      </c>
      <c r="F806" s="5">
        <f t="shared" si="118"/>
        <v>0</v>
      </c>
      <c r="G806" s="5" t="str">
        <f t="shared" si="119"/>
        <v>Done</v>
      </c>
      <c r="H806" s="6" t="str">
        <f t="shared" si="120"/>
        <v>In Service</v>
      </c>
      <c r="I806" s="1" t="s">
        <v>1802</v>
      </c>
      <c r="O806" s="1" t="str">
        <f t="shared" si="121"/>
        <v>NRIS</v>
      </c>
      <c r="Q806" s="1">
        <f t="shared" si="122"/>
        <v>150</v>
      </c>
      <c r="S806" s="1" t="str">
        <f t="shared" si="123"/>
        <v>Wind</v>
      </c>
      <c r="T806" s="1" t="str">
        <f t="shared" si="124"/>
        <v>Iroquois County</v>
      </c>
      <c r="U806" s="1" t="str">
        <f t="shared" si="125"/>
        <v>IL</v>
      </c>
      <c r="AA806" s="1"/>
      <c r="AB806" s="1"/>
      <c r="AI806" s="5"/>
      <c r="AJ806" s="5"/>
      <c r="AK806" s="5"/>
      <c r="AL806" s="5"/>
      <c r="AM806" s="5"/>
      <c r="AN806" s="5"/>
      <c r="AO806" s="5"/>
      <c r="AP806" s="5"/>
      <c r="AQ806" s="5"/>
      <c r="AR806" s="5"/>
      <c r="AY806" s="1" t="s">
        <v>58</v>
      </c>
      <c r="AZ806" s="2">
        <v>39427</v>
      </c>
      <c r="BB806" s="2">
        <v>40217</v>
      </c>
      <c r="BC806" s="2">
        <v>40724</v>
      </c>
      <c r="BD806" s="1" t="s">
        <v>122</v>
      </c>
      <c r="BE806" s="1" t="s">
        <v>754</v>
      </c>
      <c r="BF806" s="1" t="s">
        <v>124</v>
      </c>
      <c r="BI806" s="1" t="s">
        <v>599</v>
      </c>
      <c r="BJ806" s="1" t="s">
        <v>126</v>
      </c>
      <c r="BK806" s="1" t="s">
        <v>1803</v>
      </c>
      <c r="BL806" s="1">
        <v>150</v>
      </c>
      <c r="BM806" s="1">
        <v>150</v>
      </c>
      <c r="BN806" s="1" t="s">
        <v>97</v>
      </c>
      <c r="BO806" s="1" t="s">
        <v>98</v>
      </c>
      <c r="BP806" s="1" t="s">
        <v>65</v>
      </c>
      <c r="BQ806" s="2">
        <v>39887</v>
      </c>
      <c r="BR806" s="1">
        <v>0</v>
      </c>
      <c r="BS806" s="1">
        <v>0</v>
      </c>
      <c r="BT806" s="1">
        <v>0</v>
      </c>
      <c r="BU806" s="1">
        <v>0</v>
      </c>
    </row>
    <row r="807" spans="4:73" hidden="1" x14ac:dyDescent="0.25">
      <c r="D807" s="4"/>
      <c r="E807" s="5">
        <f t="shared" si="117"/>
        <v>0</v>
      </c>
      <c r="F807" s="5">
        <f t="shared" si="118"/>
        <v>0</v>
      </c>
      <c r="G807" s="5" t="str">
        <f t="shared" si="119"/>
        <v>Withdrawn</v>
      </c>
      <c r="H807" s="6" t="str">
        <f t="shared" si="120"/>
        <v>Not Started</v>
      </c>
      <c r="I807" s="1" t="s">
        <v>1804</v>
      </c>
      <c r="O807" s="1" t="str">
        <f t="shared" si="121"/>
        <v>NRIS</v>
      </c>
      <c r="Q807" s="1">
        <f t="shared" si="122"/>
        <v>50</v>
      </c>
      <c r="S807" s="1" t="str">
        <f t="shared" si="123"/>
        <v>Wind</v>
      </c>
      <c r="T807" s="1" t="str">
        <f t="shared" si="124"/>
        <v>Waseca County</v>
      </c>
      <c r="U807" s="1" t="str">
        <f t="shared" si="125"/>
        <v>MN</v>
      </c>
      <c r="AA807" s="1"/>
      <c r="AB807" s="1"/>
      <c r="AI807" s="5"/>
      <c r="AJ807" s="5"/>
      <c r="AK807" s="5"/>
      <c r="AL807" s="5"/>
      <c r="AM807" s="5"/>
      <c r="AN807" s="5"/>
      <c r="AO807" s="5"/>
      <c r="AP807" s="5"/>
      <c r="AQ807" s="5"/>
      <c r="AR807" s="5"/>
      <c r="AY807" s="1" t="s">
        <v>73</v>
      </c>
      <c r="AZ807" s="2">
        <v>39611</v>
      </c>
      <c r="BA807" s="2">
        <v>40828</v>
      </c>
      <c r="BB807" s="2">
        <v>40828</v>
      </c>
      <c r="BD807" s="1" t="s">
        <v>153</v>
      </c>
      <c r="BE807" s="1" t="s">
        <v>421</v>
      </c>
      <c r="BF807" s="1" t="s">
        <v>93</v>
      </c>
      <c r="BI807" s="1" t="s">
        <v>143</v>
      </c>
      <c r="BJ807" s="1" t="s">
        <v>126</v>
      </c>
      <c r="BK807" s="1" t="s">
        <v>1805</v>
      </c>
      <c r="BL807" s="1">
        <v>50</v>
      </c>
      <c r="BM807" s="1">
        <v>50</v>
      </c>
      <c r="BN807" s="1" t="s">
        <v>97</v>
      </c>
      <c r="BO807" s="1" t="s">
        <v>98</v>
      </c>
      <c r="BP807" s="1" t="s">
        <v>84</v>
      </c>
      <c r="BQ807" s="2">
        <v>41153</v>
      </c>
      <c r="BR807" s="1">
        <v>0</v>
      </c>
      <c r="BS807" s="1">
        <v>0</v>
      </c>
      <c r="BT807" s="1">
        <v>0</v>
      </c>
      <c r="BU807" s="1">
        <v>0</v>
      </c>
    </row>
    <row r="808" spans="4:73" hidden="1" x14ac:dyDescent="0.25">
      <c r="D808" s="4"/>
      <c r="E808" s="5" t="str">
        <f t="shared" si="117"/>
        <v>DPP-2015-AUG</v>
      </c>
      <c r="F808" s="5" t="str">
        <f t="shared" si="118"/>
        <v>East (ITC)</v>
      </c>
      <c r="G808" s="5" t="str">
        <f t="shared" si="119"/>
        <v>Done</v>
      </c>
      <c r="H808" s="6" t="str">
        <f t="shared" si="120"/>
        <v>In Service</v>
      </c>
      <c r="I808" s="1" t="s">
        <v>1806</v>
      </c>
      <c r="O808" s="1" t="str">
        <f t="shared" si="121"/>
        <v>NRIS</v>
      </c>
      <c r="Q808" s="1">
        <f t="shared" si="122"/>
        <v>150</v>
      </c>
      <c r="S808" s="1" t="str">
        <f t="shared" si="123"/>
        <v>Wind</v>
      </c>
      <c r="T808" s="1" t="str">
        <f t="shared" si="124"/>
        <v>Gratiot County</v>
      </c>
      <c r="U808" s="1" t="str">
        <f t="shared" si="125"/>
        <v>MI</v>
      </c>
      <c r="AA808" s="1"/>
      <c r="AB808" s="1"/>
      <c r="AI808" s="5"/>
      <c r="AJ808" s="5"/>
      <c r="AK808" s="5"/>
      <c r="AL808" s="5"/>
      <c r="AM808" s="5"/>
      <c r="AN808" s="5"/>
      <c r="AO808" s="5"/>
      <c r="AP808" s="5"/>
      <c r="AQ808" s="5"/>
      <c r="AR808" s="5"/>
      <c r="AY808" s="1" t="s">
        <v>58</v>
      </c>
      <c r="AZ808" s="2">
        <v>40932</v>
      </c>
      <c r="BB808" s="2">
        <v>42940</v>
      </c>
      <c r="BC808" s="2">
        <v>40452</v>
      </c>
      <c r="BD808" s="1" t="s">
        <v>139</v>
      </c>
      <c r="BE808" s="1" t="s">
        <v>1264</v>
      </c>
      <c r="BF808" s="1" t="s">
        <v>130</v>
      </c>
      <c r="BG808" s="1" t="s">
        <v>1807</v>
      </c>
      <c r="BH808" s="1" t="s">
        <v>1808</v>
      </c>
      <c r="BI808" s="1" t="s">
        <v>134</v>
      </c>
      <c r="BJ808" s="1" t="s">
        <v>126</v>
      </c>
      <c r="BK808" s="1" t="s">
        <v>1809</v>
      </c>
      <c r="BL808" s="1">
        <v>150</v>
      </c>
      <c r="BM808" s="1">
        <v>150</v>
      </c>
      <c r="BN808" s="1" t="s">
        <v>97</v>
      </c>
      <c r="BO808" s="1" t="s">
        <v>98</v>
      </c>
      <c r="BP808" s="1" t="s">
        <v>65</v>
      </c>
      <c r="BQ808" s="2">
        <v>44166</v>
      </c>
      <c r="BR808" s="1">
        <v>0</v>
      </c>
      <c r="BS808" s="1">
        <v>0</v>
      </c>
      <c r="BT808" s="1">
        <v>0</v>
      </c>
      <c r="BU808" s="1">
        <v>0</v>
      </c>
    </row>
    <row r="809" spans="4:73" hidden="1" x14ac:dyDescent="0.25">
      <c r="D809" s="4"/>
      <c r="E809" s="5">
        <f t="shared" si="117"/>
        <v>0</v>
      </c>
      <c r="F809" s="5">
        <f t="shared" si="118"/>
        <v>0</v>
      </c>
      <c r="G809" s="5" t="str">
        <f t="shared" si="119"/>
        <v>Withdrawn</v>
      </c>
      <c r="H809" s="6" t="str">
        <f t="shared" si="120"/>
        <v>Not Started</v>
      </c>
      <c r="I809" s="1" t="s">
        <v>1810</v>
      </c>
      <c r="O809" s="1" t="str">
        <f t="shared" si="121"/>
        <v>NRIS</v>
      </c>
      <c r="Q809" s="1">
        <f t="shared" si="122"/>
        <v>50</v>
      </c>
      <c r="S809" s="1" t="str">
        <f t="shared" si="123"/>
        <v>Wind</v>
      </c>
      <c r="T809" s="1" t="str">
        <f t="shared" si="124"/>
        <v>Cottonwood County</v>
      </c>
      <c r="U809" s="1" t="str">
        <f t="shared" si="125"/>
        <v>MN</v>
      </c>
      <c r="AA809" s="1"/>
      <c r="AB809" s="1"/>
      <c r="AI809" s="5"/>
      <c r="AJ809" s="5"/>
      <c r="AK809" s="5"/>
      <c r="AL809" s="5"/>
      <c r="AM809" s="5"/>
      <c r="AN809" s="5"/>
      <c r="AO809" s="5"/>
      <c r="AP809" s="5"/>
      <c r="AQ809" s="5"/>
      <c r="AR809" s="5"/>
      <c r="AY809" s="1" t="s">
        <v>73</v>
      </c>
      <c r="AZ809" s="2">
        <v>39611</v>
      </c>
      <c r="BA809" s="2">
        <v>40828</v>
      </c>
      <c r="BB809" s="2">
        <v>40828</v>
      </c>
      <c r="BD809" s="1" t="s">
        <v>87</v>
      </c>
      <c r="BE809" s="1" t="s">
        <v>632</v>
      </c>
      <c r="BF809" s="1" t="s">
        <v>93</v>
      </c>
      <c r="BI809" s="1" t="s">
        <v>143</v>
      </c>
      <c r="BJ809" s="1" t="s">
        <v>126</v>
      </c>
      <c r="BK809" s="1" t="s">
        <v>1811</v>
      </c>
      <c r="BL809" s="1">
        <v>50</v>
      </c>
      <c r="BM809" s="1">
        <v>50</v>
      </c>
      <c r="BN809" s="1" t="s">
        <v>97</v>
      </c>
      <c r="BO809" s="1" t="s">
        <v>98</v>
      </c>
      <c r="BP809" s="1" t="s">
        <v>84</v>
      </c>
      <c r="BQ809" s="2">
        <v>40908</v>
      </c>
      <c r="BR809" s="1">
        <v>0</v>
      </c>
      <c r="BS809" s="1">
        <v>0</v>
      </c>
      <c r="BT809" s="1">
        <v>0</v>
      </c>
      <c r="BU809" s="1">
        <v>0</v>
      </c>
    </row>
    <row r="810" spans="4:73" hidden="1" x14ac:dyDescent="0.25">
      <c r="D810" s="4"/>
      <c r="E810" s="5">
        <f t="shared" si="117"/>
        <v>0</v>
      </c>
      <c r="F810" s="5">
        <f t="shared" si="118"/>
        <v>0</v>
      </c>
      <c r="G810" s="5" t="str">
        <f t="shared" si="119"/>
        <v>Withdrawn</v>
      </c>
      <c r="H810" s="6" t="str">
        <f t="shared" si="120"/>
        <v>Not Started</v>
      </c>
      <c r="I810" s="1" t="s">
        <v>1812</v>
      </c>
      <c r="O810" s="1" t="str">
        <f t="shared" si="121"/>
        <v>NRIS</v>
      </c>
      <c r="Q810" s="1">
        <f t="shared" si="122"/>
        <v>50</v>
      </c>
      <c r="S810" s="1" t="str">
        <f t="shared" si="123"/>
        <v>Wind</v>
      </c>
      <c r="T810" s="1" t="str">
        <f t="shared" si="124"/>
        <v>Brown County</v>
      </c>
      <c r="U810" s="1" t="str">
        <f t="shared" si="125"/>
        <v>MN</v>
      </c>
      <c r="AA810" s="1"/>
      <c r="AB810" s="1"/>
      <c r="AI810" s="5"/>
      <c r="AJ810" s="5"/>
      <c r="AK810" s="5"/>
      <c r="AL810" s="5"/>
      <c r="AM810" s="5"/>
      <c r="AN810" s="5"/>
      <c r="AO810" s="5"/>
      <c r="AP810" s="5"/>
      <c r="AQ810" s="5"/>
      <c r="AR810" s="5"/>
      <c r="AY810" s="1" t="s">
        <v>73</v>
      </c>
      <c r="AZ810" s="2">
        <v>39611</v>
      </c>
      <c r="BA810" s="2">
        <v>40828</v>
      </c>
      <c r="BB810" s="2">
        <v>40828</v>
      </c>
      <c r="BD810" s="1" t="s">
        <v>153</v>
      </c>
      <c r="BE810" s="1" t="s">
        <v>302</v>
      </c>
      <c r="BF810" s="1" t="s">
        <v>93</v>
      </c>
      <c r="BI810" s="1" t="s">
        <v>143</v>
      </c>
      <c r="BJ810" s="1" t="s">
        <v>126</v>
      </c>
      <c r="BK810" s="1" t="s">
        <v>1813</v>
      </c>
      <c r="BL810" s="1">
        <v>50</v>
      </c>
      <c r="BM810" s="1">
        <v>50</v>
      </c>
      <c r="BN810" s="1" t="s">
        <v>97</v>
      </c>
      <c r="BO810" s="1" t="s">
        <v>98</v>
      </c>
      <c r="BP810" s="1" t="s">
        <v>84</v>
      </c>
      <c r="BQ810" s="2">
        <v>40908</v>
      </c>
      <c r="BR810" s="1">
        <v>0</v>
      </c>
      <c r="BS810" s="1">
        <v>0</v>
      </c>
      <c r="BT810" s="1">
        <v>0</v>
      </c>
      <c r="BU810" s="1">
        <v>0</v>
      </c>
    </row>
    <row r="811" spans="4:73" hidden="1" x14ac:dyDescent="0.25">
      <c r="D811" s="4"/>
      <c r="E811" s="5">
        <f t="shared" si="117"/>
        <v>0</v>
      </c>
      <c r="F811" s="5">
        <f t="shared" si="118"/>
        <v>0</v>
      </c>
      <c r="G811" s="5" t="str">
        <f t="shared" si="119"/>
        <v>Done</v>
      </c>
      <c r="H811" s="6" t="str">
        <f t="shared" si="120"/>
        <v>In Service</v>
      </c>
      <c r="I811" s="1" t="s">
        <v>1814</v>
      </c>
      <c r="O811" s="1" t="str">
        <f t="shared" si="121"/>
        <v>NRIS</v>
      </c>
      <c r="Q811" s="1">
        <f t="shared" si="122"/>
        <v>1</v>
      </c>
      <c r="S811" s="1" t="str">
        <f t="shared" si="123"/>
        <v>Hydro</v>
      </c>
      <c r="T811" s="1" t="str">
        <f t="shared" si="124"/>
        <v>Newaygo County</v>
      </c>
      <c r="U811" s="1" t="str">
        <f t="shared" si="125"/>
        <v>MI</v>
      </c>
      <c r="AA811" s="1"/>
      <c r="AB811" s="1"/>
      <c r="AI811" s="5"/>
      <c r="AJ811" s="5"/>
      <c r="AK811" s="5"/>
      <c r="AL811" s="5"/>
      <c r="AM811" s="5"/>
      <c r="AN811" s="5"/>
      <c r="AO811" s="5"/>
      <c r="AP811" s="5"/>
      <c r="AQ811" s="5"/>
      <c r="AR811" s="5"/>
      <c r="AY811" s="1" t="s">
        <v>58</v>
      </c>
      <c r="AZ811" s="2">
        <v>39436</v>
      </c>
      <c r="BB811" s="2">
        <v>39653</v>
      </c>
      <c r="BD811" s="1" t="s">
        <v>139</v>
      </c>
      <c r="BE811" s="1" t="s">
        <v>1815</v>
      </c>
      <c r="BF811" s="1" t="s">
        <v>130</v>
      </c>
      <c r="BJ811" s="1" t="s">
        <v>126</v>
      </c>
      <c r="BK811" s="1" t="s">
        <v>1816</v>
      </c>
      <c r="BL811" s="1">
        <v>1</v>
      </c>
      <c r="BM811" s="1">
        <v>1</v>
      </c>
      <c r="BN811" s="1" t="s">
        <v>69</v>
      </c>
      <c r="BO811" s="1" t="s">
        <v>70</v>
      </c>
      <c r="BP811" s="1" t="s">
        <v>65</v>
      </c>
      <c r="BQ811" s="2">
        <v>40452</v>
      </c>
      <c r="BR811" s="1">
        <v>0</v>
      </c>
      <c r="BS811" s="1">
        <v>0</v>
      </c>
      <c r="BT811" s="1">
        <v>0</v>
      </c>
      <c r="BU811" s="1">
        <v>0</v>
      </c>
    </row>
    <row r="812" spans="4:73" hidden="1" x14ac:dyDescent="0.25">
      <c r="D812" s="4"/>
      <c r="E812" s="5">
        <f t="shared" si="117"/>
        <v>0</v>
      </c>
      <c r="F812" s="5">
        <f t="shared" si="118"/>
        <v>0</v>
      </c>
      <c r="G812" s="5" t="str">
        <f t="shared" si="119"/>
        <v>Withdrawn</v>
      </c>
      <c r="H812" s="6" t="str">
        <f t="shared" si="120"/>
        <v>Not Started</v>
      </c>
      <c r="I812" s="1" t="s">
        <v>1817</v>
      </c>
      <c r="O812" s="1" t="str">
        <f t="shared" si="121"/>
        <v>NRIS</v>
      </c>
      <c r="Q812" s="1">
        <f t="shared" si="122"/>
        <v>40</v>
      </c>
      <c r="S812" s="1" t="str">
        <f t="shared" si="123"/>
        <v>Wind</v>
      </c>
      <c r="T812" s="1" t="str">
        <f t="shared" si="124"/>
        <v>Redwood County</v>
      </c>
      <c r="U812" s="1" t="str">
        <f t="shared" si="125"/>
        <v>MN</v>
      </c>
      <c r="AA812" s="1"/>
      <c r="AB812" s="1"/>
      <c r="AI812" s="5"/>
      <c r="AJ812" s="5"/>
      <c r="AK812" s="5"/>
      <c r="AL812" s="5"/>
      <c r="AM812" s="5"/>
      <c r="AN812" s="5"/>
      <c r="AO812" s="5"/>
      <c r="AP812" s="5"/>
      <c r="AQ812" s="5"/>
      <c r="AR812" s="5"/>
      <c r="AY812" s="1" t="s">
        <v>73</v>
      </c>
      <c r="AZ812" s="2">
        <v>39611</v>
      </c>
      <c r="BA812" s="2">
        <v>40828</v>
      </c>
      <c r="BB812" s="2">
        <v>40828</v>
      </c>
      <c r="BD812" s="1" t="s">
        <v>91</v>
      </c>
      <c r="BE812" s="1" t="s">
        <v>661</v>
      </c>
      <c r="BF812" s="1" t="s">
        <v>93</v>
      </c>
      <c r="BI812" s="1" t="s">
        <v>143</v>
      </c>
      <c r="BJ812" s="1" t="s">
        <v>126</v>
      </c>
      <c r="BK812" s="1" t="s">
        <v>1818</v>
      </c>
      <c r="BL812" s="1">
        <v>40</v>
      </c>
      <c r="BM812" s="1">
        <v>40</v>
      </c>
      <c r="BN812" s="1" t="s">
        <v>97</v>
      </c>
      <c r="BO812" s="1" t="s">
        <v>98</v>
      </c>
      <c r="BP812" s="1" t="s">
        <v>84</v>
      </c>
      <c r="BQ812" s="2">
        <v>40908</v>
      </c>
      <c r="BR812" s="1">
        <v>0</v>
      </c>
      <c r="BS812" s="1">
        <v>0</v>
      </c>
      <c r="BT812" s="1">
        <v>0</v>
      </c>
      <c r="BU812" s="1">
        <v>0</v>
      </c>
    </row>
    <row r="813" spans="4:73" hidden="1" x14ac:dyDescent="0.25">
      <c r="D813" s="4"/>
      <c r="E813" s="5">
        <f t="shared" si="117"/>
        <v>0</v>
      </c>
      <c r="F813" s="5">
        <f t="shared" si="118"/>
        <v>0</v>
      </c>
      <c r="G813" s="5" t="str">
        <f t="shared" si="119"/>
        <v>Withdrawn</v>
      </c>
      <c r="H813" s="6" t="str">
        <f t="shared" si="120"/>
        <v>Not Started</v>
      </c>
      <c r="I813" s="1" t="s">
        <v>1819</v>
      </c>
      <c r="O813" s="1" t="str">
        <f t="shared" si="121"/>
        <v>ERIS</v>
      </c>
      <c r="Q813" s="1">
        <f t="shared" si="122"/>
        <v>150</v>
      </c>
      <c r="S813" s="1" t="str">
        <f t="shared" si="123"/>
        <v>Wind</v>
      </c>
      <c r="T813" s="1" t="str">
        <f t="shared" si="124"/>
        <v>Clay County</v>
      </c>
      <c r="U813" s="1" t="str">
        <f t="shared" si="125"/>
        <v>MN</v>
      </c>
      <c r="AA813" s="1"/>
      <c r="AB813" s="1"/>
      <c r="AI813" s="5"/>
      <c r="AJ813" s="5"/>
      <c r="AK813" s="5"/>
      <c r="AL813" s="5"/>
      <c r="AM813" s="5"/>
      <c r="AN813" s="5"/>
      <c r="AO813" s="5"/>
      <c r="AP813" s="5"/>
      <c r="AQ813" s="5"/>
      <c r="AR813" s="5"/>
      <c r="AY813" s="1" t="s">
        <v>73</v>
      </c>
      <c r="AZ813" s="2">
        <v>39738</v>
      </c>
      <c r="BA813" s="2">
        <v>40828</v>
      </c>
      <c r="BB813" s="2">
        <v>40828</v>
      </c>
      <c r="BD813" s="1" t="s">
        <v>203</v>
      </c>
      <c r="BE813" s="1" t="s">
        <v>96</v>
      </c>
      <c r="BF813" s="1" t="s">
        <v>93</v>
      </c>
      <c r="BI813" s="1" t="s">
        <v>143</v>
      </c>
      <c r="BJ813" s="1" t="s">
        <v>62</v>
      </c>
      <c r="BK813" s="1" t="s">
        <v>1820</v>
      </c>
      <c r="BL813" s="1">
        <v>150</v>
      </c>
      <c r="BM813" s="1">
        <v>150</v>
      </c>
      <c r="BN813" s="1" t="s">
        <v>97</v>
      </c>
      <c r="BO813" s="1" t="s">
        <v>98</v>
      </c>
      <c r="BP813" s="1" t="s">
        <v>84</v>
      </c>
      <c r="BQ813" s="2">
        <v>37408</v>
      </c>
      <c r="BR813" s="1">
        <v>0</v>
      </c>
      <c r="BS813" s="1">
        <v>0</v>
      </c>
      <c r="BT813" s="1">
        <v>0</v>
      </c>
      <c r="BU813" s="1">
        <v>0</v>
      </c>
    </row>
    <row r="814" spans="4:73" hidden="1" x14ac:dyDescent="0.25">
      <c r="D814" s="4"/>
      <c r="E814" s="5" t="str">
        <f t="shared" si="117"/>
        <v>DPP-2008-NOV</v>
      </c>
      <c r="F814" s="5" t="str">
        <f t="shared" si="118"/>
        <v>Individual</v>
      </c>
      <c r="G814" s="5" t="str">
        <f t="shared" si="119"/>
        <v>Done</v>
      </c>
      <c r="H814" s="6" t="str">
        <f t="shared" si="120"/>
        <v>In Service</v>
      </c>
      <c r="I814" s="1" t="s">
        <v>1821</v>
      </c>
      <c r="O814" s="1" t="str">
        <f t="shared" si="121"/>
        <v>NRIS</v>
      </c>
      <c r="Q814" s="1">
        <f t="shared" si="122"/>
        <v>67</v>
      </c>
      <c r="S814" s="1" t="str">
        <f t="shared" si="123"/>
        <v>Waste Heat Recovery</v>
      </c>
      <c r="T814" s="1" t="str">
        <f t="shared" si="124"/>
        <v>Butler County</v>
      </c>
      <c r="U814" s="1" t="str">
        <f t="shared" si="125"/>
        <v>OH</v>
      </c>
      <c r="AA814" s="1"/>
      <c r="AB814" s="1"/>
      <c r="AI814" s="5"/>
      <c r="AJ814" s="5"/>
      <c r="AK814" s="5"/>
      <c r="AL814" s="5"/>
      <c r="AM814" s="5"/>
      <c r="AN814" s="5"/>
      <c r="AO814" s="5"/>
      <c r="AP814" s="5"/>
      <c r="AQ814" s="5"/>
      <c r="AR814" s="5"/>
      <c r="AY814" s="1" t="s">
        <v>58</v>
      </c>
      <c r="AZ814" s="2">
        <v>39442</v>
      </c>
      <c r="BB814" s="2">
        <v>39924</v>
      </c>
      <c r="BC814" s="2">
        <v>40603</v>
      </c>
      <c r="BD814" s="1" t="s">
        <v>240</v>
      </c>
      <c r="BE814" s="1" t="s">
        <v>282</v>
      </c>
      <c r="BF814" s="1" t="s">
        <v>242</v>
      </c>
      <c r="BG814" s="1" t="s">
        <v>1303</v>
      </c>
      <c r="BH814" s="1" t="s">
        <v>1340</v>
      </c>
      <c r="BI814" s="1" t="s">
        <v>77</v>
      </c>
      <c r="BJ814" s="1" t="s">
        <v>126</v>
      </c>
      <c r="BK814" s="1" t="s">
        <v>1822</v>
      </c>
      <c r="BL814" s="1">
        <v>67</v>
      </c>
      <c r="BM814" s="1">
        <v>67</v>
      </c>
      <c r="BN814" s="1" t="s">
        <v>1132</v>
      </c>
      <c r="BO814" s="1" t="s">
        <v>355</v>
      </c>
      <c r="BP814" s="1" t="s">
        <v>65</v>
      </c>
      <c r="BQ814" s="2">
        <v>41061</v>
      </c>
      <c r="BR814" s="1">
        <v>0</v>
      </c>
      <c r="BS814" s="1">
        <v>0</v>
      </c>
      <c r="BT814" s="1">
        <v>0</v>
      </c>
      <c r="BU814" s="1">
        <v>0</v>
      </c>
    </row>
    <row r="815" spans="4:73" hidden="1" x14ac:dyDescent="0.25">
      <c r="D815" s="4"/>
      <c r="E815" s="5" t="str">
        <f t="shared" si="117"/>
        <v>Pre-Transition SIS</v>
      </c>
      <c r="F815" s="5" t="str">
        <f t="shared" si="118"/>
        <v>CS5</v>
      </c>
      <c r="G815" s="5" t="str">
        <f t="shared" si="119"/>
        <v>Withdrawn</v>
      </c>
      <c r="H815" s="6" t="str">
        <f t="shared" si="120"/>
        <v>Not Started</v>
      </c>
      <c r="I815" s="1" t="s">
        <v>1823</v>
      </c>
      <c r="O815" s="1" t="str">
        <f t="shared" si="121"/>
        <v>NRIS</v>
      </c>
      <c r="Q815" s="1">
        <f t="shared" si="122"/>
        <v>138</v>
      </c>
      <c r="S815" s="1" t="str">
        <f t="shared" si="123"/>
        <v>Wind</v>
      </c>
      <c r="T815" s="1" t="str">
        <f t="shared" si="124"/>
        <v>Yellow Medicine County</v>
      </c>
      <c r="U815" s="1" t="str">
        <f t="shared" si="125"/>
        <v>MN</v>
      </c>
      <c r="AA815" s="1"/>
      <c r="AB815" s="1"/>
      <c r="AI815" s="5"/>
      <c r="AJ815" s="5"/>
      <c r="AK815" s="5"/>
      <c r="AL815" s="5"/>
      <c r="AM815" s="5"/>
      <c r="AN815" s="5"/>
      <c r="AO815" s="5"/>
      <c r="AP815" s="5"/>
      <c r="AQ815" s="5"/>
      <c r="AR815" s="5"/>
      <c r="AY815" s="1" t="s">
        <v>73</v>
      </c>
      <c r="AZ815" s="2">
        <v>38818</v>
      </c>
      <c r="BA815" s="2">
        <v>40840</v>
      </c>
      <c r="BB815" s="2">
        <v>40840</v>
      </c>
      <c r="BD815" s="1" t="s">
        <v>203</v>
      </c>
      <c r="BE815" s="1" t="s">
        <v>1824</v>
      </c>
      <c r="BF815" s="1" t="s">
        <v>93</v>
      </c>
      <c r="BG815" s="1" t="s">
        <v>1058</v>
      </c>
      <c r="BH815" s="1" t="s">
        <v>888</v>
      </c>
      <c r="BI815" s="1" t="s">
        <v>134</v>
      </c>
      <c r="BJ815" s="1" t="s">
        <v>126</v>
      </c>
      <c r="BK815" s="1" t="s">
        <v>1825</v>
      </c>
      <c r="BL815" s="1">
        <v>138</v>
      </c>
      <c r="BM815" s="1">
        <v>138</v>
      </c>
      <c r="BN815" s="1" t="s">
        <v>97</v>
      </c>
      <c r="BO815" s="1" t="s">
        <v>98</v>
      </c>
      <c r="BP815" s="1" t="s">
        <v>84</v>
      </c>
      <c r="BQ815" s="2">
        <v>39813</v>
      </c>
      <c r="BR815" s="1">
        <v>0</v>
      </c>
      <c r="BS815" s="1">
        <v>0</v>
      </c>
      <c r="BT815" s="1">
        <v>0</v>
      </c>
      <c r="BU815" s="1">
        <v>0</v>
      </c>
    </row>
    <row r="816" spans="4:73" hidden="1" x14ac:dyDescent="0.25">
      <c r="D816" s="4"/>
      <c r="E816" s="5" t="str">
        <f t="shared" si="117"/>
        <v>DPP-2010-APR</v>
      </c>
      <c r="F816" s="5" t="str">
        <f t="shared" si="118"/>
        <v>MT-ND</v>
      </c>
      <c r="G816" s="5" t="str">
        <f t="shared" si="119"/>
        <v>Withdrawn</v>
      </c>
      <c r="H816" s="6" t="str">
        <f t="shared" si="120"/>
        <v>Not Started</v>
      </c>
      <c r="I816" s="1" t="s">
        <v>1826</v>
      </c>
      <c r="O816" s="1" t="str">
        <f t="shared" si="121"/>
        <v>NRIS</v>
      </c>
      <c r="Q816" s="1">
        <f t="shared" si="122"/>
        <v>200</v>
      </c>
      <c r="S816" s="1" t="str">
        <f t="shared" si="123"/>
        <v>Wind</v>
      </c>
      <c r="T816" s="1" t="str">
        <f t="shared" si="124"/>
        <v>Dickey County</v>
      </c>
      <c r="U816" s="1" t="str">
        <f t="shared" si="125"/>
        <v>ND</v>
      </c>
      <c r="AA816" s="1"/>
      <c r="AB816" s="1"/>
      <c r="AI816" s="5"/>
      <c r="AJ816" s="5"/>
      <c r="AK816" s="5"/>
      <c r="AL816" s="5"/>
      <c r="AM816" s="5"/>
      <c r="AN816" s="5"/>
      <c r="AO816" s="5"/>
      <c r="AP816" s="5"/>
      <c r="AQ816" s="5"/>
      <c r="AR816" s="5"/>
      <c r="AY816" s="1" t="s">
        <v>73</v>
      </c>
      <c r="AZ816" s="2">
        <v>39006</v>
      </c>
      <c r="BA816" s="2">
        <v>40848</v>
      </c>
      <c r="BB816" s="2">
        <v>40848</v>
      </c>
      <c r="BD816" s="1" t="s">
        <v>192</v>
      </c>
      <c r="BE816" s="1" t="s">
        <v>193</v>
      </c>
      <c r="BF816" s="1" t="s">
        <v>194</v>
      </c>
      <c r="BG816" s="1" t="s">
        <v>1406</v>
      </c>
      <c r="BH816" s="1" t="s">
        <v>1477</v>
      </c>
      <c r="BI816" s="1" t="s">
        <v>134</v>
      </c>
      <c r="BJ816" s="1" t="s">
        <v>126</v>
      </c>
      <c r="BK816" s="1" t="s">
        <v>1827</v>
      </c>
      <c r="BL816" s="1">
        <v>200</v>
      </c>
      <c r="BM816" s="1">
        <v>200</v>
      </c>
      <c r="BN816" s="1" t="s">
        <v>97</v>
      </c>
      <c r="BO816" s="1" t="s">
        <v>98</v>
      </c>
      <c r="BP816" s="1" t="s">
        <v>84</v>
      </c>
      <c r="BQ816" s="2">
        <v>40513</v>
      </c>
      <c r="BR816" s="1">
        <v>0</v>
      </c>
      <c r="BS816" s="1">
        <v>0</v>
      </c>
      <c r="BT816" s="1">
        <v>0</v>
      </c>
      <c r="BU816" s="1">
        <v>0</v>
      </c>
    </row>
    <row r="817" spans="4:73" hidden="1" x14ac:dyDescent="0.25">
      <c r="D817" s="4"/>
      <c r="E817" s="5">
        <f t="shared" si="117"/>
        <v>0</v>
      </c>
      <c r="F817" s="5">
        <f t="shared" si="118"/>
        <v>0</v>
      </c>
      <c r="G817" s="5" t="str">
        <f t="shared" si="119"/>
        <v>Withdrawn</v>
      </c>
      <c r="H817" s="6" t="str">
        <f t="shared" si="120"/>
        <v>Not Started</v>
      </c>
      <c r="I817" s="1" t="s">
        <v>1828</v>
      </c>
      <c r="O817" s="1">
        <f t="shared" si="121"/>
        <v>0</v>
      </c>
      <c r="Q817" s="1">
        <f t="shared" si="122"/>
        <v>500</v>
      </c>
      <c r="S817" s="1" t="str">
        <f t="shared" si="123"/>
        <v>Wind</v>
      </c>
      <c r="T817" s="1" t="str">
        <f t="shared" si="124"/>
        <v>Adair County</v>
      </c>
      <c r="U817" s="1" t="str">
        <f t="shared" si="125"/>
        <v>IA</v>
      </c>
      <c r="AA817" s="1"/>
      <c r="AB817" s="1"/>
      <c r="AI817" s="5"/>
      <c r="AJ817" s="5"/>
      <c r="AK817" s="5"/>
      <c r="AL817" s="5"/>
      <c r="AM817" s="5"/>
      <c r="AN817" s="5"/>
      <c r="AO817" s="5"/>
      <c r="AP817" s="5"/>
      <c r="AQ817" s="5"/>
      <c r="AR817" s="5"/>
      <c r="AY817" s="1" t="s">
        <v>73</v>
      </c>
      <c r="AZ817" s="2">
        <v>39525</v>
      </c>
      <c r="BA817" s="2">
        <v>40848</v>
      </c>
      <c r="BB817" s="2">
        <v>40848</v>
      </c>
      <c r="BD817" s="1" t="s">
        <v>251</v>
      </c>
      <c r="BE817" s="1" t="s">
        <v>967</v>
      </c>
      <c r="BF817" s="1" t="s">
        <v>89</v>
      </c>
      <c r="BI817" s="1" t="s">
        <v>134</v>
      </c>
      <c r="BK817" s="1" t="s">
        <v>1829</v>
      </c>
      <c r="BL817" s="1">
        <v>500</v>
      </c>
      <c r="BM817" s="1">
        <v>500</v>
      </c>
      <c r="BN817" s="1" t="s">
        <v>97</v>
      </c>
      <c r="BO817" s="1" t="s">
        <v>98</v>
      </c>
      <c r="BP817" s="1" t="s">
        <v>84</v>
      </c>
      <c r="BQ817" s="2">
        <v>40452</v>
      </c>
      <c r="BR817" s="1">
        <v>0</v>
      </c>
      <c r="BS817" s="1">
        <v>0</v>
      </c>
      <c r="BT817" s="1">
        <v>0</v>
      </c>
      <c r="BU817" s="1">
        <v>0</v>
      </c>
    </row>
    <row r="818" spans="4:73" hidden="1" x14ac:dyDescent="0.25">
      <c r="D818" s="4"/>
      <c r="E818" s="5" t="str">
        <f t="shared" si="117"/>
        <v>DPP-2012-AUG</v>
      </c>
      <c r="F818" s="5" t="str">
        <f t="shared" si="118"/>
        <v>WEST</v>
      </c>
      <c r="G818" s="5" t="str">
        <f t="shared" si="119"/>
        <v>Done</v>
      </c>
      <c r="H818" s="6" t="str">
        <f t="shared" si="120"/>
        <v>In Service</v>
      </c>
      <c r="I818" s="1" t="s">
        <v>1830</v>
      </c>
      <c r="O818" s="1" t="str">
        <f t="shared" si="121"/>
        <v>NRIS</v>
      </c>
      <c r="Q818" s="1">
        <f t="shared" si="122"/>
        <v>99</v>
      </c>
      <c r="S818" s="1" t="str">
        <f t="shared" si="123"/>
        <v>Wind</v>
      </c>
      <c r="T818" s="1" t="str">
        <f t="shared" si="124"/>
        <v>Franklin County</v>
      </c>
      <c r="U818" s="1" t="str">
        <f t="shared" si="125"/>
        <v>IA</v>
      </c>
      <c r="AA818" s="1"/>
      <c r="AB818" s="1"/>
      <c r="AI818" s="5"/>
      <c r="AJ818" s="5"/>
      <c r="AK818" s="5"/>
      <c r="AL818" s="5"/>
      <c r="AM818" s="5"/>
      <c r="AN818" s="5"/>
      <c r="AO818" s="5"/>
      <c r="AP818" s="5"/>
      <c r="AQ818" s="5"/>
      <c r="AR818" s="5"/>
      <c r="AY818" s="1" t="s">
        <v>58</v>
      </c>
      <c r="AZ818" s="2">
        <v>39461</v>
      </c>
      <c r="BB818" s="2">
        <v>42095</v>
      </c>
      <c r="BC818" s="2">
        <v>41258</v>
      </c>
      <c r="BD818" s="1" t="s">
        <v>87</v>
      </c>
      <c r="BE818" s="1" t="s">
        <v>1112</v>
      </c>
      <c r="BF818" s="1" t="s">
        <v>89</v>
      </c>
      <c r="BG818" s="1" t="s">
        <v>1435</v>
      </c>
      <c r="BH818" s="1" t="s">
        <v>1436</v>
      </c>
      <c r="BI818" s="1" t="s">
        <v>77</v>
      </c>
      <c r="BJ818" s="1" t="s">
        <v>126</v>
      </c>
      <c r="BK818" s="1" t="s">
        <v>1831</v>
      </c>
      <c r="BL818" s="1">
        <v>99</v>
      </c>
      <c r="BM818" s="1">
        <v>99</v>
      </c>
      <c r="BN818" s="1" t="s">
        <v>97</v>
      </c>
      <c r="BO818" s="1" t="s">
        <v>98</v>
      </c>
      <c r="BP818" s="1" t="s">
        <v>65</v>
      </c>
      <c r="BQ818" s="2">
        <v>40878</v>
      </c>
      <c r="BR818" s="1">
        <v>0</v>
      </c>
      <c r="BS818" s="1">
        <v>0</v>
      </c>
      <c r="BT818" s="1">
        <v>0</v>
      </c>
      <c r="BU818" s="1">
        <v>0</v>
      </c>
    </row>
    <row r="819" spans="4:73" hidden="1" x14ac:dyDescent="0.25">
      <c r="D819" s="4"/>
      <c r="E819" s="5">
        <f t="shared" si="117"/>
        <v>0</v>
      </c>
      <c r="F819" s="5">
        <f t="shared" si="118"/>
        <v>0</v>
      </c>
      <c r="G819" s="5" t="str">
        <f t="shared" si="119"/>
        <v>Withdrawn</v>
      </c>
      <c r="H819" s="6" t="str">
        <f t="shared" si="120"/>
        <v>Not Started</v>
      </c>
      <c r="I819" s="1" t="s">
        <v>1832</v>
      </c>
      <c r="O819" s="1">
        <f t="shared" si="121"/>
        <v>0</v>
      </c>
      <c r="Q819" s="1">
        <f t="shared" si="122"/>
        <v>200</v>
      </c>
      <c r="S819" s="1" t="str">
        <f t="shared" si="123"/>
        <v>Wind</v>
      </c>
      <c r="T819" s="1" t="str">
        <f t="shared" si="124"/>
        <v>Adair County</v>
      </c>
      <c r="U819" s="1" t="str">
        <f t="shared" si="125"/>
        <v>IA</v>
      </c>
      <c r="AA819" s="1"/>
      <c r="AB819" s="1"/>
      <c r="AI819" s="5"/>
      <c r="AJ819" s="5"/>
      <c r="AK819" s="5"/>
      <c r="AL819" s="5"/>
      <c r="AM819" s="5"/>
      <c r="AN819" s="5"/>
      <c r="AO819" s="5"/>
      <c r="AP819" s="5"/>
      <c r="AQ819" s="5"/>
      <c r="AR819" s="5"/>
      <c r="AY819" s="1" t="s">
        <v>73</v>
      </c>
      <c r="AZ819" s="2">
        <v>39525</v>
      </c>
      <c r="BA819" s="2">
        <v>40848</v>
      </c>
      <c r="BB819" s="2">
        <v>40848</v>
      </c>
      <c r="BD819" s="1" t="s">
        <v>251</v>
      </c>
      <c r="BE819" s="1" t="s">
        <v>967</v>
      </c>
      <c r="BF819" s="1" t="s">
        <v>89</v>
      </c>
      <c r="BI819" s="1" t="s">
        <v>134</v>
      </c>
      <c r="BK819" s="1" t="s">
        <v>1833</v>
      </c>
      <c r="BL819" s="1">
        <v>200</v>
      </c>
      <c r="BM819" s="1">
        <v>200</v>
      </c>
      <c r="BN819" s="1" t="s">
        <v>97</v>
      </c>
      <c r="BO819" s="1" t="s">
        <v>98</v>
      </c>
      <c r="BP819" s="1" t="s">
        <v>84</v>
      </c>
      <c r="BQ819" s="2">
        <v>40452</v>
      </c>
      <c r="BR819" s="1">
        <v>0</v>
      </c>
      <c r="BS819" s="1">
        <v>0</v>
      </c>
      <c r="BT819" s="1">
        <v>0</v>
      </c>
      <c r="BU819" s="1">
        <v>0</v>
      </c>
    </row>
    <row r="820" spans="4:73" hidden="1" x14ac:dyDescent="0.25">
      <c r="D820" s="4"/>
      <c r="E820" s="5" t="str">
        <f t="shared" si="117"/>
        <v>DPP-2010-APR</v>
      </c>
      <c r="F820" s="5" t="str">
        <f t="shared" si="118"/>
        <v>Indiana</v>
      </c>
      <c r="G820" s="5" t="str">
        <f t="shared" si="119"/>
        <v>Withdrawn</v>
      </c>
      <c r="H820" s="6" t="str">
        <f t="shared" si="120"/>
        <v>Not Started</v>
      </c>
      <c r="I820" s="1" t="s">
        <v>1834</v>
      </c>
      <c r="O820" s="1" t="str">
        <f t="shared" si="121"/>
        <v>NRIS</v>
      </c>
      <c r="Q820" s="1">
        <f t="shared" si="122"/>
        <v>200</v>
      </c>
      <c r="S820" s="1" t="str">
        <f t="shared" si="123"/>
        <v>Wind</v>
      </c>
      <c r="T820" s="1" t="str">
        <f t="shared" si="124"/>
        <v>Boone County</v>
      </c>
      <c r="U820" s="1" t="str">
        <f t="shared" si="125"/>
        <v>IN</v>
      </c>
      <c r="AA820" s="1"/>
      <c r="AB820" s="1"/>
      <c r="AI820" s="5"/>
      <c r="AJ820" s="5"/>
      <c r="AK820" s="5"/>
      <c r="AL820" s="5"/>
      <c r="AM820" s="5"/>
      <c r="AN820" s="5"/>
      <c r="AO820" s="5"/>
      <c r="AP820" s="5"/>
      <c r="AQ820" s="5"/>
      <c r="AR820" s="5"/>
      <c r="AY820" s="1" t="s">
        <v>73</v>
      </c>
      <c r="AZ820" s="2">
        <v>39582</v>
      </c>
      <c r="BA820" s="2">
        <v>40850</v>
      </c>
      <c r="BB820" s="2">
        <v>40850</v>
      </c>
      <c r="BD820" s="1" t="s">
        <v>101</v>
      </c>
      <c r="BE820" s="1" t="s">
        <v>1070</v>
      </c>
      <c r="BF820" s="1" t="s">
        <v>103</v>
      </c>
      <c r="BG820" s="1" t="s">
        <v>1406</v>
      </c>
      <c r="BH820" s="1" t="s">
        <v>1573</v>
      </c>
      <c r="BI820" s="1" t="s">
        <v>134</v>
      </c>
      <c r="BJ820" s="1" t="s">
        <v>126</v>
      </c>
      <c r="BK820" s="1" t="s">
        <v>1835</v>
      </c>
      <c r="BL820" s="1">
        <v>200</v>
      </c>
      <c r="BM820" s="1">
        <v>200</v>
      </c>
      <c r="BN820" s="1" t="s">
        <v>97</v>
      </c>
      <c r="BO820" s="1" t="s">
        <v>98</v>
      </c>
      <c r="BP820" s="1" t="s">
        <v>84</v>
      </c>
      <c r="BQ820" s="2">
        <v>41244</v>
      </c>
      <c r="BR820" s="1">
        <v>0</v>
      </c>
      <c r="BS820" s="1">
        <v>0</v>
      </c>
      <c r="BT820" s="1">
        <v>0</v>
      </c>
      <c r="BU820" s="1">
        <v>0</v>
      </c>
    </row>
    <row r="821" spans="4:73" hidden="1" x14ac:dyDescent="0.25">
      <c r="D821" s="4"/>
      <c r="E821" s="5">
        <f t="shared" si="117"/>
        <v>0</v>
      </c>
      <c r="F821" s="5">
        <f t="shared" si="118"/>
        <v>0</v>
      </c>
      <c r="G821" s="5" t="str">
        <f t="shared" si="119"/>
        <v>Withdrawn</v>
      </c>
      <c r="H821" s="6" t="str">
        <f t="shared" si="120"/>
        <v>Not Started</v>
      </c>
      <c r="I821" s="1" t="s">
        <v>1836</v>
      </c>
      <c r="O821" s="1" t="str">
        <f t="shared" si="121"/>
        <v>NRIS</v>
      </c>
      <c r="Q821" s="1">
        <f t="shared" si="122"/>
        <v>200</v>
      </c>
      <c r="S821" s="1" t="str">
        <f t="shared" si="123"/>
        <v>Wind</v>
      </c>
      <c r="T821" s="1" t="str">
        <f t="shared" si="124"/>
        <v>Adams County</v>
      </c>
      <c r="U821" s="1" t="str">
        <f t="shared" si="125"/>
        <v>ND</v>
      </c>
      <c r="AA821" s="1"/>
      <c r="AB821" s="1"/>
      <c r="AI821" s="5"/>
      <c r="AJ821" s="5"/>
      <c r="AK821" s="5"/>
      <c r="AL821" s="5"/>
      <c r="AM821" s="5"/>
      <c r="AN821" s="5"/>
      <c r="AO821" s="5"/>
      <c r="AP821" s="5"/>
      <c r="AQ821" s="5"/>
      <c r="AR821" s="5"/>
      <c r="AY821" s="1" t="s">
        <v>73</v>
      </c>
      <c r="AZ821" s="2">
        <v>40666</v>
      </c>
      <c r="BA821" s="2">
        <v>40862</v>
      </c>
      <c r="BB821" s="2">
        <v>40862</v>
      </c>
      <c r="BD821" s="1" t="s">
        <v>192</v>
      </c>
      <c r="BE821" s="1" t="s">
        <v>1087</v>
      </c>
      <c r="BF821" s="1" t="s">
        <v>194</v>
      </c>
      <c r="BI821" s="1" t="s">
        <v>143</v>
      </c>
      <c r="BJ821" s="1" t="s">
        <v>126</v>
      </c>
      <c r="BK821" s="1" t="s">
        <v>1837</v>
      </c>
      <c r="BL821" s="1">
        <v>200</v>
      </c>
      <c r="BM821" s="1">
        <v>200</v>
      </c>
      <c r="BN821" s="1" t="s">
        <v>97</v>
      </c>
      <c r="BO821" s="1" t="s">
        <v>98</v>
      </c>
      <c r="BP821" s="1" t="s">
        <v>84</v>
      </c>
      <c r="BQ821" s="2">
        <v>39965</v>
      </c>
      <c r="BR821" s="1">
        <v>0</v>
      </c>
      <c r="BS821" s="1">
        <v>0</v>
      </c>
      <c r="BT821" s="1">
        <v>0</v>
      </c>
      <c r="BU821" s="1">
        <v>0</v>
      </c>
    </row>
    <row r="822" spans="4:73" hidden="1" x14ac:dyDescent="0.25">
      <c r="D822" s="4"/>
      <c r="E822" s="5" t="str">
        <f t="shared" si="117"/>
        <v>DPP-2010-APR</v>
      </c>
      <c r="F822" s="5" t="str">
        <f t="shared" si="118"/>
        <v>MT-ND</v>
      </c>
      <c r="G822" s="5" t="str">
        <f t="shared" si="119"/>
        <v>Withdrawn</v>
      </c>
      <c r="H822" s="6" t="str">
        <f t="shared" si="120"/>
        <v>Not Started</v>
      </c>
      <c r="I822" s="1" t="s">
        <v>1838</v>
      </c>
      <c r="O822" s="1" t="str">
        <f t="shared" si="121"/>
        <v>ERIS</v>
      </c>
      <c r="Q822" s="1">
        <f t="shared" si="122"/>
        <v>19.5</v>
      </c>
      <c r="S822" s="1" t="str">
        <f t="shared" si="123"/>
        <v>Wind</v>
      </c>
      <c r="T822" s="1" t="str">
        <f t="shared" si="124"/>
        <v>Grant County</v>
      </c>
      <c r="U822" s="1" t="str">
        <f t="shared" si="125"/>
        <v>ND</v>
      </c>
      <c r="AA822" s="1"/>
      <c r="AB822" s="1"/>
      <c r="AI822" s="5"/>
      <c r="AJ822" s="5"/>
      <c r="AK822" s="5"/>
      <c r="AL822" s="5"/>
      <c r="AM822" s="5"/>
      <c r="AN822" s="5"/>
      <c r="AO822" s="5"/>
      <c r="AP822" s="5"/>
      <c r="AQ822" s="5"/>
      <c r="AR822" s="5"/>
      <c r="AY822" s="1" t="s">
        <v>73</v>
      </c>
      <c r="AZ822" s="2">
        <v>39517</v>
      </c>
      <c r="BA822" s="2">
        <v>40862</v>
      </c>
      <c r="BB822" s="2">
        <v>40862</v>
      </c>
      <c r="BD822" s="1" t="s">
        <v>192</v>
      </c>
      <c r="BE822" s="1" t="s">
        <v>204</v>
      </c>
      <c r="BF822" s="1" t="s">
        <v>194</v>
      </c>
      <c r="BG822" s="1" t="s">
        <v>1406</v>
      </c>
      <c r="BH822" s="1" t="s">
        <v>1477</v>
      </c>
      <c r="BI822" s="1" t="s">
        <v>134</v>
      </c>
      <c r="BJ822" s="1" t="s">
        <v>62</v>
      </c>
      <c r="BK822" s="1" t="s">
        <v>1839</v>
      </c>
      <c r="BL822" s="1">
        <v>19.5</v>
      </c>
      <c r="BM822" s="1">
        <v>19.5</v>
      </c>
      <c r="BN822" s="1" t="s">
        <v>97</v>
      </c>
      <c r="BO822" s="1" t="s">
        <v>98</v>
      </c>
      <c r="BP822" s="1" t="s">
        <v>84</v>
      </c>
      <c r="BQ822" s="2">
        <v>40908</v>
      </c>
      <c r="BR822" s="1">
        <v>0</v>
      </c>
      <c r="BS822" s="1">
        <v>0</v>
      </c>
      <c r="BT822" s="1">
        <v>0</v>
      </c>
      <c r="BU822" s="1">
        <v>0</v>
      </c>
    </row>
    <row r="823" spans="4:73" hidden="1" x14ac:dyDescent="0.25">
      <c r="D823" s="4"/>
      <c r="E823" s="5" t="str">
        <f t="shared" si="117"/>
        <v>DPP-2010-APR</v>
      </c>
      <c r="F823" s="5" t="str">
        <f t="shared" si="118"/>
        <v>MT-ND</v>
      </c>
      <c r="G823" s="5" t="str">
        <f t="shared" si="119"/>
        <v>Withdrawn</v>
      </c>
      <c r="H823" s="6" t="str">
        <f t="shared" si="120"/>
        <v>Not Started</v>
      </c>
      <c r="I823" s="1" t="s">
        <v>1840</v>
      </c>
      <c r="O823" s="1" t="str">
        <f t="shared" si="121"/>
        <v>ERIS</v>
      </c>
      <c r="Q823" s="1">
        <f t="shared" si="122"/>
        <v>19.5</v>
      </c>
      <c r="S823" s="1" t="str">
        <f t="shared" si="123"/>
        <v>Wind</v>
      </c>
      <c r="T823" s="1" t="str">
        <f t="shared" si="124"/>
        <v>Wibaux County</v>
      </c>
      <c r="U823" s="1" t="str">
        <f t="shared" si="125"/>
        <v>MT</v>
      </c>
      <c r="AA823" s="1"/>
      <c r="AB823" s="1"/>
      <c r="AI823" s="5"/>
      <c r="AJ823" s="5"/>
      <c r="AK823" s="5"/>
      <c r="AL823" s="5"/>
      <c r="AM823" s="5"/>
      <c r="AN823" s="5"/>
      <c r="AO823" s="5"/>
      <c r="AP823" s="5"/>
      <c r="AQ823" s="5"/>
      <c r="AR823" s="5"/>
      <c r="AY823" s="1" t="s">
        <v>73</v>
      </c>
      <c r="AZ823" s="2">
        <v>39538</v>
      </c>
      <c r="BA823" s="2">
        <v>40862</v>
      </c>
      <c r="BB823" s="2">
        <v>40862</v>
      </c>
      <c r="BD823" s="1" t="s">
        <v>192</v>
      </c>
      <c r="BE823" s="1" t="s">
        <v>1841</v>
      </c>
      <c r="BF823" s="1" t="s">
        <v>513</v>
      </c>
      <c r="BG823" s="1" t="s">
        <v>1406</v>
      </c>
      <c r="BH823" s="1" t="s">
        <v>1477</v>
      </c>
      <c r="BI823" s="1" t="s">
        <v>134</v>
      </c>
      <c r="BJ823" s="1" t="s">
        <v>62</v>
      </c>
      <c r="BK823" s="1" t="s">
        <v>1842</v>
      </c>
      <c r="BL823" s="1">
        <v>19.5</v>
      </c>
      <c r="BM823" s="1">
        <v>19.5</v>
      </c>
      <c r="BN823" s="1" t="s">
        <v>97</v>
      </c>
      <c r="BO823" s="1" t="s">
        <v>98</v>
      </c>
      <c r="BP823" s="1" t="s">
        <v>84</v>
      </c>
      <c r="BQ823" s="2">
        <v>39551</v>
      </c>
      <c r="BR823" s="1">
        <v>0</v>
      </c>
      <c r="BS823" s="1">
        <v>0</v>
      </c>
      <c r="BT823" s="1">
        <v>0</v>
      </c>
      <c r="BU823" s="1">
        <v>0</v>
      </c>
    </row>
    <row r="824" spans="4:73" hidden="1" x14ac:dyDescent="0.25">
      <c r="D824" s="4"/>
      <c r="E824" s="5" t="str">
        <f t="shared" si="117"/>
        <v>Pre-Transition SIS</v>
      </c>
      <c r="F824" s="5" t="str">
        <f t="shared" si="118"/>
        <v>CIGS</v>
      </c>
      <c r="G824" s="5" t="str">
        <f t="shared" si="119"/>
        <v>Withdrawn</v>
      </c>
      <c r="H824" s="6" t="str">
        <f t="shared" si="120"/>
        <v>Not Started</v>
      </c>
      <c r="I824" s="1" t="s">
        <v>1843</v>
      </c>
      <c r="O824" s="1" t="str">
        <f t="shared" si="121"/>
        <v>NRIS</v>
      </c>
      <c r="Q824" s="1">
        <f t="shared" si="122"/>
        <v>65</v>
      </c>
      <c r="S824" s="1" t="str">
        <f t="shared" si="123"/>
        <v>Wind</v>
      </c>
      <c r="T824" s="1" t="str">
        <f t="shared" si="124"/>
        <v>Ford County</v>
      </c>
      <c r="U824" s="1" t="str">
        <f t="shared" si="125"/>
        <v>IL</v>
      </c>
      <c r="AA824" s="1"/>
      <c r="AB824" s="1"/>
      <c r="AI824" s="5"/>
      <c r="AJ824" s="5"/>
      <c r="AK824" s="5"/>
      <c r="AL824" s="5"/>
      <c r="AM824" s="5"/>
      <c r="AN824" s="5"/>
      <c r="AO824" s="5"/>
      <c r="AP824" s="5"/>
      <c r="AQ824" s="5"/>
      <c r="AR824" s="5"/>
      <c r="AY824" s="1" t="s">
        <v>73</v>
      </c>
      <c r="AZ824" s="2">
        <v>38155</v>
      </c>
      <c r="BA824" s="2">
        <v>40863</v>
      </c>
      <c r="BB824" s="2">
        <v>40863</v>
      </c>
      <c r="BD824" s="1" t="s">
        <v>122</v>
      </c>
      <c r="BE824" s="1" t="s">
        <v>736</v>
      </c>
      <c r="BF824" s="1" t="s">
        <v>124</v>
      </c>
      <c r="BG824" s="1" t="s">
        <v>1058</v>
      </c>
      <c r="BH824" s="1" t="s">
        <v>1844</v>
      </c>
      <c r="BI824" s="1" t="s">
        <v>143</v>
      </c>
      <c r="BJ824" s="1" t="s">
        <v>126</v>
      </c>
      <c r="BK824" s="1" t="s">
        <v>1845</v>
      </c>
      <c r="BL824" s="1">
        <v>65</v>
      </c>
      <c r="BM824" s="1">
        <v>65</v>
      </c>
      <c r="BN824" s="1" t="s">
        <v>97</v>
      </c>
      <c r="BO824" s="1" t="s">
        <v>98</v>
      </c>
      <c r="BP824" s="1" t="s">
        <v>84</v>
      </c>
      <c r="BQ824" s="2">
        <v>38687</v>
      </c>
      <c r="BR824" s="1">
        <v>0</v>
      </c>
      <c r="BS824" s="1">
        <v>0</v>
      </c>
      <c r="BT824" s="1">
        <v>0</v>
      </c>
      <c r="BU824" s="1">
        <v>0</v>
      </c>
    </row>
    <row r="825" spans="4:73" hidden="1" x14ac:dyDescent="0.25">
      <c r="D825" s="4"/>
      <c r="E825" s="5" t="str">
        <f t="shared" si="117"/>
        <v>DPP-2010-Aug</v>
      </c>
      <c r="F825" s="5" t="str">
        <f t="shared" si="118"/>
        <v>ND</v>
      </c>
      <c r="G825" s="5" t="str">
        <f t="shared" si="119"/>
        <v>Withdrawn</v>
      </c>
      <c r="H825" s="6" t="str">
        <f t="shared" si="120"/>
        <v>Not Started</v>
      </c>
      <c r="I825" s="1" t="s">
        <v>1846</v>
      </c>
      <c r="O825" s="1" t="str">
        <f t="shared" si="121"/>
        <v>NRIS</v>
      </c>
      <c r="Q825" s="1">
        <f t="shared" si="122"/>
        <v>150</v>
      </c>
      <c r="S825" s="1" t="str">
        <f t="shared" si="123"/>
        <v>Wind</v>
      </c>
      <c r="T825" s="1" t="str">
        <f t="shared" si="124"/>
        <v>McIntosh County</v>
      </c>
      <c r="U825" s="1" t="str">
        <f t="shared" si="125"/>
        <v>ND</v>
      </c>
      <c r="AA825" s="1"/>
      <c r="AB825" s="1"/>
      <c r="AI825" s="5"/>
      <c r="AJ825" s="5"/>
      <c r="AK825" s="5"/>
      <c r="AL825" s="5"/>
      <c r="AM825" s="5"/>
      <c r="AN825" s="5"/>
      <c r="AO825" s="5"/>
      <c r="AP825" s="5"/>
      <c r="AQ825" s="5"/>
      <c r="AR825" s="5"/>
      <c r="AY825" s="1" t="s">
        <v>73</v>
      </c>
      <c r="AZ825" s="2">
        <v>38832</v>
      </c>
      <c r="BA825" s="2">
        <v>40868</v>
      </c>
      <c r="BB825" s="2">
        <v>40868</v>
      </c>
      <c r="BD825" s="1" t="s">
        <v>192</v>
      </c>
      <c r="BE825" s="1" t="s">
        <v>285</v>
      </c>
      <c r="BF825" s="1" t="s">
        <v>194</v>
      </c>
      <c r="BG825" s="1" t="s">
        <v>1847</v>
      </c>
      <c r="BH825" s="1" t="s">
        <v>194</v>
      </c>
      <c r="BI825" s="1" t="s">
        <v>143</v>
      </c>
      <c r="BJ825" s="1" t="s">
        <v>126</v>
      </c>
      <c r="BK825" s="1" t="s">
        <v>1848</v>
      </c>
      <c r="BL825" s="1">
        <v>150</v>
      </c>
      <c r="BM825" s="1">
        <v>150</v>
      </c>
      <c r="BN825" s="1" t="s">
        <v>97</v>
      </c>
      <c r="BO825" s="1" t="s">
        <v>98</v>
      </c>
      <c r="BP825" s="1" t="s">
        <v>84</v>
      </c>
      <c r="BQ825" s="2">
        <v>39326</v>
      </c>
      <c r="BR825" s="1">
        <v>0</v>
      </c>
      <c r="BS825" s="1">
        <v>0</v>
      </c>
      <c r="BT825" s="1">
        <v>0</v>
      </c>
      <c r="BU825" s="1">
        <v>0</v>
      </c>
    </row>
    <row r="826" spans="4:73" hidden="1" x14ac:dyDescent="0.25">
      <c r="D826" s="4"/>
      <c r="E826" s="5">
        <f t="shared" si="117"/>
        <v>0</v>
      </c>
      <c r="F826" s="5">
        <f t="shared" si="118"/>
        <v>0</v>
      </c>
      <c r="G826" s="5" t="str">
        <f t="shared" si="119"/>
        <v>Withdrawn</v>
      </c>
      <c r="H826" s="6" t="str">
        <f t="shared" si="120"/>
        <v>Not Started</v>
      </c>
      <c r="I826" s="1" t="s">
        <v>1849</v>
      </c>
      <c r="O826" s="1" t="str">
        <f t="shared" si="121"/>
        <v>ERIS</v>
      </c>
      <c r="Q826" s="1">
        <f t="shared" si="122"/>
        <v>200</v>
      </c>
      <c r="S826" s="1" t="str">
        <f t="shared" si="123"/>
        <v>Wind</v>
      </c>
      <c r="T826" s="1" t="str">
        <f t="shared" si="124"/>
        <v>Montgomery County</v>
      </c>
      <c r="U826" s="1" t="str">
        <f t="shared" si="125"/>
        <v>IL</v>
      </c>
      <c r="AA826" s="1"/>
      <c r="AB826" s="1"/>
      <c r="AI826" s="5"/>
      <c r="AJ826" s="5"/>
      <c r="AK826" s="5"/>
      <c r="AL826" s="5"/>
      <c r="AM826" s="5"/>
      <c r="AN826" s="5"/>
      <c r="AO826" s="5"/>
      <c r="AP826" s="5"/>
      <c r="AQ826" s="5"/>
      <c r="AR826" s="5"/>
      <c r="AY826" s="1" t="s">
        <v>73</v>
      </c>
      <c r="AZ826" s="2">
        <v>40591</v>
      </c>
      <c r="BA826" s="2">
        <v>40868</v>
      </c>
      <c r="BB826" s="2">
        <v>40868</v>
      </c>
      <c r="BD826" s="1" t="s">
        <v>122</v>
      </c>
      <c r="BE826" s="1" t="s">
        <v>763</v>
      </c>
      <c r="BF826" s="1" t="s">
        <v>124</v>
      </c>
      <c r="BI826" s="1" t="s">
        <v>536</v>
      </c>
      <c r="BJ826" s="1" t="s">
        <v>62</v>
      </c>
      <c r="BK826" s="1" t="s">
        <v>1850</v>
      </c>
      <c r="BL826" s="1">
        <v>200</v>
      </c>
      <c r="BM826" s="1">
        <v>200</v>
      </c>
      <c r="BN826" s="1" t="s">
        <v>97</v>
      </c>
      <c r="BO826" s="1" t="s">
        <v>98</v>
      </c>
      <c r="BP826" s="1" t="s">
        <v>84</v>
      </c>
      <c r="BQ826" s="2">
        <v>41153</v>
      </c>
      <c r="BR826" s="1">
        <v>0</v>
      </c>
      <c r="BS826" s="1">
        <v>0</v>
      </c>
      <c r="BT826" s="1">
        <v>0</v>
      </c>
      <c r="BU826" s="1">
        <v>0</v>
      </c>
    </row>
    <row r="827" spans="4:73" hidden="1" x14ac:dyDescent="0.25">
      <c r="D827" s="4"/>
      <c r="E827" s="5">
        <f t="shared" si="117"/>
        <v>0</v>
      </c>
      <c r="F827" s="5">
        <f t="shared" si="118"/>
        <v>0</v>
      </c>
      <c r="G827" s="5" t="str">
        <f t="shared" si="119"/>
        <v>Withdrawn</v>
      </c>
      <c r="H827" s="6" t="str">
        <f t="shared" si="120"/>
        <v>Not Started</v>
      </c>
      <c r="I827" s="1" t="s">
        <v>1851</v>
      </c>
      <c r="O827" s="1" t="str">
        <f t="shared" si="121"/>
        <v>NRIS</v>
      </c>
      <c r="Q827" s="1">
        <f t="shared" si="122"/>
        <v>200</v>
      </c>
      <c r="S827" s="1" t="str">
        <f t="shared" si="123"/>
        <v>Wind</v>
      </c>
      <c r="T827" s="1" t="str">
        <f t="shared" si="124"/>
        <v>Shiawassee County</v>
      </c>
      <c r="U827" s="1" t="str">
        <f t="shared" si="125"/>
        <v>MI</v>
      </c>
      <c r="AA827" s="1"/>
      <c r="AB827" s="1"/>
      <c r="AI827" s="5"/>
      <c r="AJ827" s="5"/>
      <c r="AK827" s="5"/>
      <c r="AL827" s="5"/>
      <c r="AM827" s="5"/>
      <c r="AN827" s="5"/>
      <c r="AO827" s="5"/>
      <c r="AP827" s="5"/>
      <c r="AQ827" s="5"/>
      <c r="AR827" s="5"/>
      <c r="AY827" s="1" t="s">
        <v>73</v>
      </c>
      <c r="AZ827" s="2">
        <v>40578</v>
      </c>
      <c r="BA827" s="2">
        <v>40875</v>
      </c>
      <c r="BB827" s="2">
        <v>40875</v>
      </c>
      <c r="BD827" s="1" t="s">
        <v>139</v>
      </c>
      <c r="BE827" s="1" t="s">
        <v>368</v>
      </c>
      <c r="BF827" s="1" t="s">
        <v>130</v>
      </c>
      <c r="BI827" s="1" t="s">
        <v>143</v>
      </c>
      <c r="BJ827" s="1" t="s">
        <v>126</v>
      </c>
      <c r="BK827" s="1" t="s">
        <v>1852</v>
      </c>
      <c r="BL827" s="1">
        <v>200</v>
      </c>
      <c r="BM827" s="1">
        <v>200</v>
      </c>
      <c r="BN827" s="1" t="s">
        <v>97</v>
      </c>
      <c r="BO827" s="1" t="s">
        <v>98</v>
      </c>
      <c r="BP827" s="1" t="s">
        <v>84</v>
      </c>
      <c r="BQ827" s="2">
        <v>41122</v>
      </c>
      <c r="BR827" s="1">
        <v>0</v>
      </c>
      <c r="BS827" s="1">
        <v>0</v>
      </c>
      <c r="BT827" s="1">
        <v>0</v>
      </c>
      <c r="BU827" s="1">
        <v>0</v>
      </c>
    </row>
    <row r="828" spans="4:73" hidden="1" x14ac:dyDescent="0.25">
      <c r="D828" s="4"/>
      <c r="E828" s="5">
        <f t="shared" si="117"/>
        <v>0</v>
      </c>
      <c r="F828" s="5">
        <f t="shared" si="118"/>
        <v>0</v>
      </c>
      <c r="G828" s="5" t="str">
        <f t="shared" si="119"/>
        <v>Withdrawn</v>
      </c>
      <c r="H828" s="6" t="str">
        <f t="shared" si="120"/>
        <v>Not Started</v>
      </c>
      <c r="I828" s="1" t="s">
        <v>1853</v>
      </c>
      <c r="O828" s="1" t="str">
        <f t="shared" si="121"/>
        <v>NRIS</v>
      </c>
      <c r="Q828" s="1">
        <f t="shared" si="122"/>
        <v>120.6</v>
      </c>
      <c r="S828" s="1" t="str">
        <f t="shared" si="123"/>
        <v>Wind</v>
      </c>
      <c r="T828" s="1" t="str">
        <f t="shared" si="124"/>
        <v>Boone County</v>
      </c>
      <c r="U828" s="1" t="str">
        <f t="shared" si="125"/>
        <v>IA</v>
      </c>
      <c r="AA828" s="1"/>
      <c r="AB828" s="1"/>
      <c r="AI828" s="5"/>
      <c r="AJ828" s="5"/>
      <c r="AK828" s="5"/>
      <c r="AL828" s="5"/>
      <c r="AM828" s="5"/>
      <c r="AN828" s="5"/>
      <c r="AO828" s="5"/>
      <c r="AP828" s="5"/>
      <c r="AQ828" s="5"/>
      <c r="AR828" s="5"/>
      <c r="AY828" s="1" t="s">
        <v>73</v>
      </c>
      <c r="AZ828" s="2">
        <v>39664</v>
      </c>
      <c r="BA828" s="2">
        <v>40878</v>
      </c>
      <c r="BB828" s="2">
        <v>40878</v>
      </c>
      <c r="BD828" s="1" t="s">
        <v>87</v>
      </c>
      <c r="BE828" s="1" t="s">
        <v>1070</v>
      </c>
      <c r="BF828" s="1" t="s">
        <v>89</v>
      </c>
      <c r="BI828" s="1" t="s">
        <v>599</v>
      </c>
      <c r="BJ828" s="1" t="s">
        <v>126</v>
      </c>
      <c r="BK828" s="1" t="s">
        <v>1854</v>
      </c>
      <c r="BL828" s="1">
        <v>120.6</v>
      </c>
      <c r="BM828" s="1">
        <v>120.6</v>
      </c>
      <c r="BN828" s="1" t="s">
        <v>97</v>
      </c>
      <c r="BO828" s="1" t="s">
        <v>98</v>
      </c>
      <c r="BP828" s="1" t="s">
        <v>84</v>
      </c>
      <c r="BQ828" s="2">
        <v>40878</v>
      </c>
      <c r="BR828" s="1">
        <v>0</v>
      </c>
      <c r="BS828" s="1">
        <v>0</v>
      </c>
      <c r="BT828" s="1">
        <v>0</v>
      </c>
      <c r="BU828" s="1">
        <v>0</v>
      </c>
    </row>
    <row r="829" spans="4:73" hidden="1" x14ac:dyDescent="0.25">
      <c r="D829" s="4"/>
      <c r="E829" s="5">
        <f t="shared" si="117"/>
        <v>0</v>
      </c>
      <c r="F829" s="5">
        <f t="shared" si="118"/>
        <v>0</v>
      </c>
      <c r="G829" s="5" t="str">
        <f t="shared" si="119"/>
        <v>Withdrawn</v>
      </c>
      <c r="H829" s="6" t="str">
        <f t="shared" si="120"/>
        <v>Not Started</v>
      </c>
      <c r="I829" s="1" t="s">
        <v>1855</v>
      </c>
      <c r="O829" s="1" t="str">
        <f t="shared" si="121"/>
        <v>NRIS</v>
      </c>
      <c r="Q829" s="1">
        <f t="shared" si="122"/>
        <v>150</v>
      </c>
      <c r="S829" s="1" t="str">
        <f t="shared" si="123"/>
        <v>Wind</v>
      </c>
      <c r="T829" s="1" t="str">
        <f t="shared" si="124"/>
        <v>Morgan County</v>
      </c>
      <c r="U829" s="1" t="str">
        <f t="shared" si="125"/>
        <v>IL</v>
      </c>
      <c r="AA829" s="1"/>
      <c r="AB829" s="1"/>
      <c r="AI829" s="5"/>
      <c r="AJ829" s="5"/>
      <c r="AK829" s="5"/>
      <c r="AL829" s="5"/>
      <c r="AM829" s="5"/>
      <c r="AN829" s="5"/>
      <c r="AO829" s="5"/>
      <c r="AP829" s="5"/>
      <c r="AQ829" s="5"/>
      <c r="AR829" s="5"/>
      <c r="AY829" s="1" t="s">
        <v>73</v>
      </c>
      <c r="AZ829" s="2">
        <v>39895</v>
      </c>
      <c r="BA829" s="2">
        <v>40906</v>
      </c>
      <c r="BB829" s="2">
        <v>40906</v>
      </c>
      <c r="BD829" s="1" t="s">
        <v>122</v>
      </c>
      <c r="BE829" s="1" t="s">
        <v>1856</v>
      </c>
      <c r="BF829" s="1" t="s">
        <v>124</v>
      </c>
      <c r="BI829" s="1" t="s">
        <v>143</v>
      </c>
      <c r="BJ829" s="1" t="s">
        <v>126</v>
      </c>
      <c r="BK829" s="1" t="s">
        <v>1857</v>
      </c>
      <c r="BL829" s="1">
        <v>150</v>
      </c>
      <c r="BM829" s="1">
        <v>150</v>
      </c>
      <c r="BN829" s="1" t="s">
        <v>97</v>
      </c>
      <c r="BO829" s="1" t="s">
        <v>98</v>
      </c>
      <c r="BP829" s="1" t="s">
        <v>84</v>
      </c>
      <c r="BQ829" s="2">
        <v>40118</v>
      </c>
      <c r="BR829" s="1">
        <v>0</v>
      </c>
      <c r="BS829" s="1">
        <v>0</v>
      </c>
      <c r="BT829" s="1">
        <v>0</v>
      </c>
      <c r="BU829" s="1">
        <v>0</v>
      </c>
    </row>
    <row r="830" spans="4:73" hidden="1" x14ac:dyDescent="0.25">
      <c r="D830" s="4"/>
      <c r="E830" s="5">
        <f t="shared" si="117"/>
        <v>0</v>
      </c>
      <c r="F830" s="5">
        <f t="shared" si="118"/>
        <v>0</v>
      </c>
      <c r="G830" s="5" t="str">
        <f t="shared" si="119"/>
        <v>Withdrawn</v>
      </c>
      <c r="H830" s="6" t="str">
        <f t="shared" si="120"/>
        <v>Not Started</v>
      </c>
      <c r="I830" s="1" t="s">
        <v>1858</v>
      </c>
      <c r="O830" s="1" t="str">
        <f t="shared" si="121"/>
        <v>NRIS</v>
      </c>
      <c r="Q830" s="1">
        <f t="shared" si="122"/>
        <v>150</v>
      </c>
      <c r="S830" s="1" t="str">
        <f t="shared" si="123"/>
        <v>Wind</v>
      </c>
      <c r="T830" s="1" t="str">
        <f t="shared" si="124"/>
        <v>Cass County</v>
      </c>
      <c r="U830" s="1" t="str">
        <f t="shared" si="125"/>
        <v>IL</v>
      </c>
      <c r="AA830" s="1"/>
      <c r="AB830" s="1"/>
      <c r="AI830" s="5"/>
      <c r="AJ830" s="5"/>
      <c r="AK830" s="5"/>
      <c r="AL830" s="5"/>
      <c r="AM830" s="5"/>
      <c r="AN830" s="5"/>
      <c r="AO830" s="5"/>
      <c r="AP830" s="5"/>
      <c r="AQ830" s="5"/>
      <c r="AR830" s="5"/>
      <c r="AY830" s="1" t="s">
        <v>73</v>
      </c>
      <c r="AZ830" s="2">
        <v>39895</v>
      </c>
      <c r="BA830" s="2">
        <v>40906</v>
      </c>
      <c r="BB830" s="2">
        <v>40906</v>
      </c>
      <c r="BD830" s="1" t="s">
        <v>122</v>
      </c>
      <c r="BE830" s="1" t="s">
        <v>226</v>
      </c>
      <c r="BF830" s="1" t="s">
        <v>124</v>
      </c>
      <c r="BI830" s="1" t="s">
        <v>143</v>
      </c>
      <c r="BJ830" s="1" t="s">
        <v>126</v>
      </c>
      <c r="BK830" s="1" t="s">
        <v>1859</v>
      </c>
      <c r="BL830" s="1">
        <v>150</v>
      </c>
      <c r="BM830" s="1">
        <v>150</v>
      </c>
      <c r="BN830" s="1" t="s">
        <v>97</v>
      </c>
      <c r="BO830" s="1" t="s">
        <v>98</v>
      </c>
      <c r="BP830" s="1" t="s">
        <v>84</v>
      </c>
      <c r="BQ830" s="2">
        <v>40831</v>
      </c>
      <c r="BR830" s="1">
        <v>0</v>
      </c>
      <c r="BS830" s="1">
        <v>0</v>
      </c>
      <c r="BT830" s="1">
        <v>0</v>
      </c>
      <c r="BU830" s="1">
        <v>0</v>
      </c>
    </row>
    <row r="831" spans="4:73" hidden="1" x14ac:dyDescent="0.25">
      <c r="D831" s="4"/>
      <c r="E831" s="5" t="str">
        <f t="shared" si="117"/>
        <v>DPP-2008-NOV</v>
      </c>
      <c r="F831" s="5" t="str">
        <f t="shared" si="118"/>
        <v>MN</v>
      </c>
      <c r="G831" s="5" t="str">
        <f t="shared" si="119"/>
        <v>Withdrawn</v>
      </c>
      <c r="H831" s="6" t="str">
        <f t="shared" si="120"/>
        <v>Not Started</v>
      </c>
      <c r="I831" s="1" t="s">
        <v>1860</v>
      </c>
      <c r="O831" s="1" t="str">
        <f t="shared" si="121"/>
        <v>ERIS</v>
      </c>
      <c r="Q831" s="1">
        <f t="shared" si="122"/>
        <v>20</v>
      </c>
      <c r="S831" s="1" t="str">
        <f t="shared" si="123"/>
        <v>Wind</v>
      </c>
      <c r="T831" s="1" t="str">
        <f t="shared" si="124"/>
        <v>Pope County</v>
      </c>
      <c r="U831" s="1" t="str">
        <f t="shared" si="125"/>
        <v>MN</v>
      </c>
      <c r="AA831" s="1"/>
      <c r="AB831" s="1"/>
      <c r="AI831" s="5"/>
      <c r="AJ831" s="5"/>
      <c r="AK831" s="5"/>
      <c r="AL831" s="5"/>
      <c r="AM831" s="5"/>
      <c r="AN831" s="5"/>
      <c r="AO831" s="5"/>
      <c r="AP831" s="5"/>
      <c r="AQ831" s="5"/>
      <c r="AR831" s="5"/>
      <c r="AY831" s="1" t="s">
        <v>73</v>
      </c>
      <c r="AZ831" s="2">
        <v>39197</v>
      </c>
      <c r="BA831" s="2">
        <v>40907</v>
      </c>
      <c r="BB831" s="2">
        <v>40907</v>
      </c>
      <c r="BD831" s="1" t="s">
        <v>91</v>
      </c>
      <c r="BE831" s="1" t="s">
        <v>435</v>
      </c>
      <c r="BF831" s="1" t="s">
        <v>93</v>
      </c>
      <c r="BG831" s="1" t="s">
        <v>1303</v>
      </c>
      <c r="BH831" s="1" t="s">
        <v>93</v>
      </c>
      <c r="BI831" s="1" t="s">
        <v>77</v>
      </c>
      <c r="BJ831" s="1" t="s">
        <v>62</v>
      </c>
      <c r="BK831" s="1" t="s">
        <v>1861</v>
      </c>
      <c r="BL831" s="1">
        <v>20</v>
      </c>
      <c r="BM831" s="1">
        <v>20</v>
      </c>
      <c r="BN831" s="1" t="s">
        <v>97</v>
      </c>
      <c r="BO831" s="1" t="s">
        <v>98</v>
      </c>
      <c r="BP831" s="1" t="s">
        <v>84</v>
      </c>
      <c r="BQ831" s="2">
        <v>40422</v>
      </c>
      <c r="BR831" s="1">
        <v>0</v>
      </c>
      <c r="BS831" s="1">
        <v>0</v>
      </c>
      <c r="BT831" s="1">
        <v>0</v>
      </c>
      <c r="BU831" s="1">
        <v>0</v>
      </c>
    </row>
    <row r="832" spans="4:73" hidden="1" x14ac:dyDescent="0.25">
      <c r="D832" s="4"/>
      <c r="E832" s="5" t="str">
        <f t="shared" si="117"/>
        <v>DPP-2010-AUG</v>
      </c>
      <c r="F832" s="5" t="str">
        <f t="shared" si="118"/>
        <v>MI</v>
      </c>
      <c r="G832" s="5" t="str">
        <f t="shared" si="119"/>
        <v>Withdrawn</v>
      </c>
      <c r="H832" s="6" t="str">
        <f t="shared" si="120"/>
        <v>Not Started</v>
      </c>
      <c r="I832" s="1" t="s">
        <v>1862</v>
      </c>
      <c r="O832" s="1" t="str">
        <f t="shared" si="121"/>
        <v>NRIS</v>
      </c>
      <c r="Q832" s="1">
        <f t="shared" si="122"/>
        <v>13.64</v>
      </c>
      <c r="S832" s="1" t="str">
        <f t="shared" si="123"/>
        <v>Landfill Gas</v>
      </c>
      <c r="T832" s="1" t="str">
        <f t="shared" si="124"/>
        <v>Wayne County</v>
      </c>
      <c r="U832" s="1" t="str">
        <f t="shared" si="125"/>
        <v>MI</v>
      </c>
      <c r="AA832" s="1"/>
      <c r="AB832" s="1"/>
      <c r="AI832" s="5"/>
      <c r="AJ832" s="5"/>
      <c r="AK832" s="5"/>
      <c r="AL832" s="5"/>
      <c r="AM832" s="5"/>
      <c r="AN832" s="5"/>
      <c r="AO832" s="5"/>
      <c r="AP832" s="5"/>
      <c r="AQ832" s="5"/>
      <c r="AR832" s="5"/>
      <c r="AY832" s="1" t="s">
        <v>73</v>
      </c>
      <c r="AZ832" s="2">
        <v>40357</v>
      </c>
      <c r="BA832" s="2">
        <v>40907</v>
      </c>
      <c r="BB832" s="2">
        <v>40907</v>
      </c>
      <c r="BC832" s="2">
        <v>41090</v>
      </c>
      <c r="BD832" s="1" t="s">
        <v>139</v>
      </c>
      <c r="BE832" s="1" t="s">
        <v>129</v>
      </c>
      <c r="BF832" s="1" t="s">
        <v>130</v>
      </c>
      <c r="BG832" s="1" t="s">
        <v>1550</v>
      </c>
      <c r="BH832" s="1" t="s">
        <v>130</v>
      </c>
      <c r="BI832" s="1" t="s">
        <v>77</v>
      </c>
      <c r="BJ832" s="1" t="s">
        <v>126</v>
      </c>
      <c r="BK832" s="1" t="s">
        <v>1863</v>
      </c>
      <c r="BL832" s="1">
        <v>13.64</v>
      </c>
      <c r="BM832" s="1">
        <v>13.64</v>
      </c>
      <c r="BN832" s="1" t="s">
        <v>1730</v>
      </c>
      <c r="BP832" s="1" t="s">
        <v>84</v>
      </c>
      <c r="BQ832" s="2">
        <v>41532</v>
      </c>
      <c r="BR832" s="1">
        <v>0</v>
      </c>
      <c r="BS832" s="1">
        <v>0</v>
      </c>
      <c r="BT832" s="1">
        <v>0</v>
      </c>
      <c r="BU832" s="1">
        <v>0</v>
      </c>
    </row>
    <row r="833" spans="4:73" hidden="1" x14ac:dyDescent="0.25">
      <c r="D833" s="4"/>
      <c r="E833" s="5" t="str">
        <f t="shared" si="117"/>
        <v>DPP-2010-AUG</v>
      </c>
      <c r="F833" s="5">
        <f t="shared" si="118"/>
        <v>0</v>
      </c>
      <c r="G833" s="5" t="str">
        <f t="shared" si="119"/>
        <v>Withdrawn</v>
      </c>
      <c r="H833" s="6" t="str">
        <f t="shared" si="120"/>
        <v>Not Started</v>
      </c>
      <c r="I833" s="1" t="s">
        <v>1864</v>
      </c>
      <c r="O833" s="1" t="str">
        <f t="shared" si="121"/>
        <v>NRIS</v>
      </c>
      <c r="Q833" s="1">
        <f t="shared" si="122"/>
        <v>134.5</v>
      </c>
      <c r="S833" s="1" t="str">
        <f t="shared" si="123"/>
        <v>Combined Cycle</v>
      </c>
      <c r="T833" s="1" t="str">
        <f t="shared" si="124"/>
        <v>Butler County</v>
      </c>
      <c r="U833" s="1" t="str">
        <f t="shared" si="125"/>
        <v>OH</v>
      </c>
      <c r="AA833" s="1"/>
      <c r="AB833" s="1"/>
      <c r="AI833" s="5"/>
      <c r="AJ833" s="5"/>
      <c r="AK833" s="5"/>
      <c r="AL833" s="5"/>
      <c r="AM833" s="5"/>
      <c r="AN833" s="5"/>
      <c r="AO833" s="5"/>
      <c r="AP833" s="5"/>
      <c r="AQ833" s="5"/>
      <c r="AR833" s="5"/>
      <c r="AY833" s="1" t="s">
        <v>73</v>
      </c>
      <c r="AZ833" s="2">
        <v>40260</v>
      </c>
      <c r="BA833" s="2">
        <v>40908</v>
      </c>
      <c r="BB833" s="2">
        <v>40908</v>
      </c>
      <c r="BD833" s="1" t="s">
        <v>240</v>
      </c>
      <c r="BE833" s="1" t="s">
        <v>282</v>
      </c>
      <c r="BF833" s="1" t="s">
        <v>242</v>
      </c>
      <c r="BG833" s="1" t="s">
        <v>1550</v>
      </c>
      <c r="BI833" s="1" t="s">
        <v>77</v>
      </c>
      <c r="BJ833" s="1" t="s">
        <v>126</v>
      </c>
      <c r="BK833" s="1" t="s">
        <v>1865</v>
      </c>
      <c r="BL833" s="1">
        <v>128</v>
      </c>
      <c r="BM833" s="1">
        <v>134.5</v>
      </c>
      <c r="BN833" s="1" t="s">
        <v>94</v>
      </c>
      <c r="BP833" s="1" t="s">
        <v>84</v>
      </c>
      <c r="BQ833" s="2">
        <v>40390</v>
      </c>
      <c r="BR833" s="1">
        <v>0</v>
      </c>
      <c r="BS833" s="1">
        <v>0</v>
      </c>
      <c r="BT833" s="1">
        <v>0</v>
      </c>
      <c r="BU833" s="1">
        <v>0</v>
      </c>
    </row>
    <row r="834" spans="4:73" hidden="1" x14ac:dyDescent="0.25">
      <c r="D834" s="4"/>
      <c r="E834" s="5">
        <f t="shared" si="117"/>
        <v>0</v>
      </c>
      <c r="F834" s="5">
        <f t="shared" si="118"/>
        <v>0</v>
      </c>
      <c r="G834" s="5" t="str">
        <f t="shared" si="119"/>
        <v>Withdrawn</v>
      </c>
      <c r="H834" s="6" t="str">
        <f t="shared" si="120"/>
        <v>Not Started</v>
      </c>
      <c r="I834" s="1" t="s">
        <v>1866</v>
      </c>
      <c r="O834" s="1" t="str">
        <f t="shared" si="121"/>
        <v>NRIS</v>
      </c>
      <c r="Q834" s="1">
        <f t="shared" si="122"/>
        <v>144</v>
      </c>
      <c r="S834" s="1" t="str">
        <f t="shared" si="123"/>
        <v>Wind</v>
      </c>
      <c r="T834" s="1" t="str">
        <f t="shared" si="124"/>
        <v>Adams County</v>
      </c>
      <c r="U834" s="1" t="str">
        <f t="shared" si="125"/>
        <v>IL</v>
      </c>
      <c r="AA834" s="1"/>
      <c r="AB834" s="1"/>
      <c r="AI834" s="5"/>
      <c r="AJ834" s="5"/>
      <c r="AK834" s="5"/>
      <c r="AL834" s="5"/>
      <c r="AM834" s="5"/>
      <c r="AN834" s="5"/>
      <c r="AO834" s="5"/>
      <c r="AP834" s="5"/>
      <c r="AQ834" s="5"/>
      <c r="AR834" s="5"/>
      <c r="AY834" s="1" t="s">
        <v>73</v>
      </c>
      <c r="AZ834" s="2">
        <v>38763</v>
      </c>
      <c r="BA834" s="2">
        <v>40912</v>
      </c>
      <c r="BB834" s="2">
        <v>40912</v>
      </c>
      <c r="BC834" s="2">
        <v>41639</v>
      </c>
      <c r="BD834" s="1" t="s">
        <v>122</v>
      </c>
      <c r="BE834" s="1" t="s">
        <v>1087</v>
      </c>
      <c r="BF834" s="1" t="s">
        <v>124</v>
      </c>
      <c r="BI834" s="1" t="s">
        <v>77</v>
      </c>
      <c r="BJ834" s="1" t="s">
        <v>126</v>
      </c>
      <c r="BK834" s="1" t="s">
        <v>1867</v>
      </c>
      <c r="BL834" s="1">
        <v>144</v>
      </c>
      <c r="BM834" s="1">
        <v>144</v>
      </c>
      <c r="BN834" s="1" t="s">
        <v>97</v>
      </c>
      <c r="BO834" s="1" t="s">
        <v>98</v>
      </c>
      <c r="BP834" s="1" t="s">
        <v>84</v>
      </c>
      <c r="BQ834" s="2">
        <v>41640</v>
      </c>
      <c r="BR834" s="1">
        <v>0</v>
      </c>
      <c r="BS834" s="1">
        <v>0</v>
      </c>
      <c r="BT834" s="1">
        <v>0</v>
      </c>
      <c r="BU834" s="1">
        <v>0</v>
      </c>
    </row>
    <row r="835" spans="4:73" hidden="1" x14ac:dyDescent="0.25">
      <c r="D835" s="4"/>
      <c r="E835" s="5" t="str">
        <f t="shared" si="117"/>
        <v>DPP-2010-APR</v>
      </c>
      <c r="F835" s="5" t="str">
        <f t="shared" si="118"/>
        <v>MT-ND</v>
      </c>
      <c r="G835" s="5" t="str">
        <f t="shared" si="119"/>
        <v>Withdrawn</v>
      </c>
      <c r="H835" s="6" t="str">
        <f t="shared" si="120"/>
        <v>Not Started</v>
      </c>
      <c r="I835" s="1" t="s">
        <v>1868</v>
      </c>
      <c r="O835" s="1" t="str">
        <f t="shared" si="121"/>
        <v>ERIS</v>
      </c>
      <c r="Q835" s="1">
        <f t="shared" si="122"/>
        <v>148.80000000000001</v>
      </c>
      <c r="S835" s="1" t="str">
        <f t="shared" si="123"/>
        <v>Wind</v>
      </c>
      <c r="T835" s="1" t="str">
        <f t="shared" si="124"/>
        <v>Dickey County</v>
      </c>
      <c r="U835" s="1" t="str">
        <f t="shared" si="125"/>
        <v>ND</v>
      </c>
      <c r="AA835" s="1"/>
      <c r="AB835" s="1"/>
      <c r="AI835" s="5"/>
      <c r="AJ835" s="5"/>
      <c r="AK835" s="5"/>
      <c r="AL835" s="5"/>
      <c r="AM835" s="5"/>
      <c r="AN835" s="5"/>
      <c r="AO835" s="5"/>
      <c r="AP835" s="5"/>
      <c r="AQ835" s="5"/>
      <c r="AR835" s="5"/>
      <c r="AY835" s="1" t="s">
        <v>73</v>
      </c>
      <c r="AZ835" s="2">
        <v>38827</v>
      </c>
      <c r="BA835" s="2">
        <v>40934</v>
      </c>
      <c r="BB835" s="2">
        <v>40934</v>
      </c>
      <c r="BD835" s="1" t="s">
        <v>192</v>
      </c>
      <c r="BE835" s="1" t="s">
        <v>193</v>
      </c>
      <c r="BF835" s="1" t="s">
        <v>194</v>
      </c>
      <c r="BG835" s="1" t="s">
        <v>1406</v>
      </c>
      <c r="BH835" s="1" t="s">
        <v>1477</v>
      </c>
      <c r="BI835" s="1" t="s">
        <v>134</v>
      </c>
      <c r="BJ835" s="1" t="s">
        <v>62</v>
      </c>
      <c r="BK835" s="1" t="s">
        <v>1869</v>
      </c>
      <c r="BL835" s="1">
        <v>148.80000000000001</v>
      </c>
      <c r="BM835" s="1">
        <v>148.80000000000001</v>
      </c>
      <c r="BN835" s="1" t="s">
        <v>97</v>
      </c>
      <c r="BO835" s="1" t="s">
        <v>98</v>
      </c>
      <c r="BP835" s="1" t="s">
        <v>84</v>
      </c>
      <c r="BQ835" s="2">
        <v>39173</v>
      </c>
      <c r="BR835" s="1">
        <v>0</v>
      </c>
      <c r="BS835" s="1">
        <v>0</v>
      </c>
      <c r="BT835" s="1">
        <v>0</v>
      </c>
      <c r="BU835" s="1">
        <v>0</v>
      </c>
    </row>
    <row r="836" spans="4:73" hidden="1" x14ac:dyDescent="0.25">
      <c r="D836" s="4"/>
      <c r="E836" s="5" t="str">
        <f t="shared" si="117"/>
        <v>DPP-2008-NOV</v>
      </c>
      <c r="F836" s="5" t="str">
        <f t="shared" si="118"/>
        <v>MI</v>
      </c>
      <c r="G836" s="5" t="str">
        <f t="shared" si="119"/>
        <v>Withdrawn</v>
      </c>
      <c r="H836" s="6" t="str">
        <f t="shared" si="120"/>
        <v>Not Started</v>
      </c>
      <c r="I836" s="1" t="s">
        <v>1870</v>
      </c>
      <c r="O836" s="1" t="str">
        <f t="shared" si="121"/>
        <v>NRIS</v>
      </c>
      <c r="Q836" s="1">
        <f t="shared" si="122"/>
        <v>600</v>
      </c>
      <c r="S836" s="1" t="str">
        <f t="shared" si="123"/>
        <v>Coal</v>
      </c>
      <c r="T836" s="1" t="str">
        <f t="shared" si="124"/>
        <v>Presque Isle County</v>
      </c>
      <c r="U836" s="1" t="str">
        <f t="shared" si="125"/>
        <v>MI</v>
      </c>
      <c r="AA836" s="1"/>
      <c r="AB836" s="1"/>
      <c r="AI836" s="5"/>
      <c r="AJ836" s="5"/>
      <c r="AK836" s="5"/>
      <c r="AL836" s="5"/>
      <c r="AM836" s="5"/>
      <c r="AN836" s="5"/>
      <c r="AO836" s="5"/>
      <c r="AP836" s="5"/>
      <c r="AQ836" s="5"/>
      <c r="AR836" s="5"/>
      <c r="AY836" s="1" t="s">
        <v>73</v>
      </c>
      <c r="AZ836" s="2">
        <v>39279</v>
      </c>
      <c r="BA836" s="2">
        <v>40934</v>
      </c>
      <c r="BB836" s="2">
        <v>40934</v>
      </c>
      <c r="BD836" s="1" t="s">
        <v>139</v>
      </c>
      <c r="BE836" s="1" t="s">
        <v>1871</v>
      </c>
      <c r="BF836" s="1" t="s">
        <v>130</v>
      </c>
      <c r="BG836" s="1" t="s">
        <v>1303</v>
      </c>
      <c r="BH836" s="1" t="s">
        <v>130</v>
      </c>
      <c r="BI836" s="1" t="s">
        <v>77</v>
      </c>
      <c r="BJ836" s="1" t="s">
        <v>126</v>
      </c>
      <c r="BK836" s="1" t="s">
        <v>1872</v>
      </c>
      <c r="BL836" s="1">
        <v>600</v>
      </c>
      <c r="BM836" s="1">
        <v>600</v>
      </c>
      <c r="BN836" s="1" t="s">
        <v>83</v>
      </c>
      <c r="BO836" s="1" t="s">
        <v>355</v>
      </c>
      <c r="BP836" s="1" t="s">
        <v>84</v>
      </c>
      <c r="BQ836" s="2">
        <v>40329</v>
      </c>
      <c r="BR836" s="1">
        <v>0</v>
      </c>
      <c r="BS836" s="1">
        <v>0</v>
      </c>
      <c r="BT836" s="1">
        <v>0</v>
      </c>
      <c r="BU836" s="1">
        <v>0</v>
      </c>
    </row>
    <row r="837" spans="4:73" hidden="1" x14ac:dyDescent="0.25">
      <c r="D837" s="4"/>
      <c r="E837" s="5" t="str">
        <f t="shared" ref="E837:E900" si="126">BG837</f>
        <v>DPP-2010-APR</v>
      </c>
      <c r="F837" s="5" t="str">
        <f t="shared" ref="F837:F900" si="127">BH837</f>
        <v>MT-ND</v>
      </c>
      <c r="G837" s="5" t="str">
        <f t="shared" ref="G837:G900" si="128">AY837</f>
        <v>Withdrawn</v>
      </c>
      <c r="H837" s="6" t="str">
        <f t="shared" ref="H837:H900" si="129">BP837</f>
        <v>Not Started</v>
      </c>
      <c r="I837" s="1" t="s">
        <v>1873</v>
      </c>
      <c r="O837" s="1" t="str">
        <f t="shared" ref="O837:O900" si="130">BJ837</f>
        <v>ERIS</v>
      </c>
      <c r="Q837" s="1">
        <f t="shared" ref="Q837:Q900" si="131">BM837</f>
        <v>200</v>
      </c>
      <c r="S837" s="1" t="str">
        <f t="shared" ref="S837:S900" si="132">BN837</f>
        <v>Wind</v>
      </c>
      <c r="T837" s="1" t="str">
        <f t="shared" ref="T837:T900" si="133">BE837</f>
        <v>McIntosh County</v>
      </c>
      <c r="U837" s="1" t="str">
        <f t="shared" ref="U837:U900" si="134">BF837</f>
        <v>ND</v>
      </c>
      <c r="AA837" s="1"/>
      <c r="AB837" s="1"/>
      <c r="AI837" s="5"/>
      <c r="AJ837" s="5"/>
      <c r="AK837" s="5"/>
      <c r="AL837" s="5"/>
      <c r="AM837" s="5"/>
      <c r="AN837" s="5"/>
      <c r="AO837" s="5"/>
      <c r="AP837" s="5"/>
      <c r="AQ837" s="5"/>
      <c r="AR837" s="5"/>
      <c r="AY837" s="1" t="s">
        <v>73</v>
      </c>
      <c r="AZ837" s="2">
        <v>39525</v>
      </c>
      <c r="BA837" s="2">
        <v>40938</v>
      </c>
      <c r="BB837" s="2">
        <v>40938</v>
      </c>
      <c r="BD837" s="1" t="s">
        <v>192</v>
      </c>
      <c r="BE837" s="1" t="s">
        <v>285</v>
      </c>
      <c r="BF837" s="1" t="s">
        <v>194</v>
      </c>
      <c r="BG837" s="1" t="s">
        <v>1406</v>
      </c>
      <c r="BH837" s="1" t="s">
        <v>1477</v>
      </c>
      <c r="BI837" s="1" t="s">
        <v>599</v>
      </c>
      <c r="BJ837" s="1" t="s">
        <v>62</v>
      </c>
      <c r="BK837" s="1" t="s">
        <v>1874</v>
      </c>
      <c r="BL837" s="1">
        <v>200</v>
      </c>
      <c r="BM837" s="1">
        <v>200</v>
      </c>
      <c r="BN837" s="1" t="s">
        <v>97</v>
      </c>
      <c r="BO837" s="1" t="s">
        <v>98</v>
      </c>
      <c r="BP837" s="1" t="s">
        <v>84</v>
      </c>
      <c r="BQ837" s="2">
        <v>40148</v>
      </c>
      <c r="BR837" s="1">
        <v>0</v>
      </c>
      <c r="BS837" s="1">
        <v>0</v>
      </c>
      <c r="BT837" s="1">
        <v>0</v>
      </c>
      <c r="BU837" s="1">
        <v>0</v>
      </c>
    </row>
    <row r="838" spans="4:73" hidden="1" x14ac:dyDescent="0.25">
      <c r="D838" s="4"/>
      <c r="E838" s="5" t="str">
        <f t="shared" si="126"/>
        <v>DPP-2009-MAR</v>
      </c>
      <c r="F838" s="5" t="str">
        <f t="shared" si="127"/>
        <v>Individual</v>
      </c>
      <c r="G838" s="5" t="str">
        <f t="shared" si="128"/>
        <v>Done</v>
      </c>
      <c r="H838" s="6" t="str">
        <f t="shared" si="129"/>
        <v>Withdrawn</v>
      </c>
      <c r="I838" s="1" t="s">
        <v>1875</v>
      </c>
      <c r="O838" s="1" t="str">
        <f t="shared" si="130"/>
        <v>NRIS</v>
      </c>
      <c r="Q838" s="1">
        <f t="shared" si="131"/>
        <v>101</v>
      </c>
      <c r="S838" s="1" t="str">
        <f t="shared" si="132"/>
        <v>Wind</v>
      </c>
      <c r="T838" s="1" t="str">
        <f t="shared" si="133"/>
        <v>Newton County</v>
      </c>
      <c r="U838" s="1" t="str">
        <f t="shared" si="134"/>
        <v>IN</v>
      </c>
      <c r="AA838" s="1"/>
      <c r="AB838" s="1"/>
      <c r="AI838" s="5"/>
      <c r="AJ838" s="5"/>
      <c r="AK838" s="5"/>
      <c r="AL838" s="5"/>
      <c r="AM838" s="5"/>
      <c r="AN838" s="5"/>
      <c r="AO838" s="5"/>
      <c r="AP838" s="5"/>
      <c r="AQ838" s="5"/>
      <c r="AR838" s="5"/>
      <c r="AY838" s="1" t="s">
        <v>58</v>
      </c>
      <c r="AZ838" s="2">
        <v>39477</v>
      </c>
      <c r="BB838" s="2">
        <v>40504</v>
      </c>
      <c r="BC838" s="2">
        <v>42004</v>
      </c>
      <c r="BD838" s="1" t="s">
        <v>804</v>
      </c>
      <c r="BE838" s="1" t="s">
        <v>1876</v>
      </c>
      <c r="BF838" s="1" t="s">
        <v>103</v>
      </c>
      <c r="BG838" s="1" t="s">
        <v>1339</v>
      </c>
      <c r="BH838" s="1" t="s">
        <v>1340</v>
      </c>
      <c r="BI838" s="1" t="s">
        <v>77</v>
      </c>
      <c r="BJ838" s="1" t="s">
        <v>126</v>
      </c>
      <c r="BK838" s="1" t="s">
        <v>1877</v>
      </c>
      <c r="BL838" s="1">
        <v>101</v>
      </c>
      <c r="BM838" s="1">
        <v>101</v>
      </c>
      <c r="BN838" s="1" t="s">
        <v>97</v>
      </c>
      <c r="BO838" s="1" t="s">
        <v>98</v>
      </c>
      <c r="BP838" s="1" t="s">
        <v>73</v>
      </c>
      <c r="BQ838" s="2">
        <v>40451</v>
      </c>
      <c r="BR838" s="1">
        <v>0</v>
      </c>
      <c r="BS838" s="1">
        <v>0</v>
      </c>
      <c r="BT838" s="1">
        <v>0</v>
      </c>
      <c r="BU838" s="1">
        <v>0</v>
      </c>
    </row>
    <row r="839" spans="4:73" hidden="1" x14ac:dyDescent="0.25">
      <c r="D839" s="4"/>
      <c r="E839" s="5" t="str">
        <f t="shared" si="126"/>
        <v>DPP-2011-JUN</v>
      </c>
      <c r="F839" s="5" t="str">
        <f t="shared" si="127"/>
        <v>MI</v>
      </c>
      <c r="G839" s="5" t="str">
        <f t="shared" si="128"/>
        <v>Withdrawn</v>
      </c>
      <c r="H839" s="6" t="str">
        <f t="shared" si="129"/>
        <v>Not Started</v>
      </c>
      <c r="I839" s="1" t="s">
        <v>1878</v>
      </c>
      <c r="O839" s="1" t="str">
        <f t="shared" si="130"/>
        <v>NRIS</v>
      </c>
      <c r="Q839" s="1">
        <f t="shared" si="131"/>
        <v>124.8</v>
      </c>
      <c r="S839" s="1" t="str">
        <f t="shared" si="132"/>
        <v>Wind</v>
      </c>
      <c r="T839" s="1" t="str">
        <f t="shared" si="133"/>
        <v>Lenawee County</v>
      </c>
      <c r="U839" s="1" t="str">
        <f t="shared" si="134"/>
        <v>MI</v>
      </c>
      <c r="AA839" s="1"/>
      <c r="AB839" s="1"/>
      <c r="AI839" s="5"/>
      <c r="AJ839" s="5"/>
      <c r="AK839" s="5"/>
      <c r="AL839" s="5"/>
      <c r="AM839" s="5"/>
      <c r="AN839" s="5"/>
      <c r="AO839" s="5"/>
      <c r="AP839" s="5"/>
      <c r="AQ839" s="5"/>
      <c r="AR839" s="5"/>
      <c r="AY839" s="1" t="s">
        <v>73</v>
      </c>
      <c r="AZ839" s="2">
        <v>40581</v>
      </c>
      <c r="BA839" s="2">
        <v>40941</v>
      </c>
      <c r="BB839" s="2">
        <v>40941</v>
      </c>
      <c r="BD839" s="1" t="s">
        <v>139</v>
      </c>
      <c r="BE839" s="1" t="s">
        <v>1879</v>
      </c>
      <c r="BF839" s="1" t="s">
        <v>130</v>
      </c>
      <c r="BG839" s="1" t="s">
        <v>1880</v>
      </c>
      <c r="BH839" s="1" t="s">
        <v>130</v>
      </c>
      <c r="BI839" s="1" t="s">
        <v>134</v>
      </c>
      <c r="BJ839" s="1" t="s">
        <v>126</v>
      </c>
      <c r="BK839" s="1" t="s">
        <v>1881</v>
      </c>
      <c r="BL839" s="1">
        <v>124.8</v>
      </c>
      <c r="BM839" s="1">
        <v>124.8</v>
      </c>
      <c r="BN839" s="1" t="s">
        <v>97</v>
      </c>
      <c r="BO839" s="1" t="s">
        <v>98</v>
      </c>
      <c r="BP839" s="1" t="s">
        <v>84</v>
      </c>
      <c r="BQ839" s="2">
        <v>41623</v>
      </c>
      <c r="BR839" s="1">
        <v>0</v>
      </c>
      <c r="BS839" s="1">
        <v>0</v>
      </c>
      <c r="BT839" s="1">
        <v>0</v>
      </c>
      <c r="BU839" s="1">
        <v>0</v>
      </c>
    </row>
    <row r="840" spans="4:73" hidden="1" x14ac:dyDescent="0.25">
      <c r="D840" s="4"/>
      <c r="E840" s="5">
        <f t="shared" si="126"/>
        <v>0</v>
      </c>
      <c r="F840" s="5">
        <f t="shared" si="127"/>
        <v>0</v>
      </c>
      <c r="G840" s="5" t="str">
        <f t="shared" si="128"/>
        <v>Withdrawn</v>
      </c>
      <c r="H840" s="6" t="str">
        <f t="shared" si="129"/>
        <v>Not Started</v>
      </c>
      <c r="I840" s="1" t="s">
        <v>1882</v>
      </c>
      <c r="O840" s="1" t="str">
        <f t="shared" si="130"/>
        <v>ERIS</v>
      </c>
      <c r="Q840" s="1">
        <f t="shared" si="131"/>
        <v>50</v>
      </c>
      <c r="S840" s="1" t="str">
        <f t="shared" si="132"/>
        <v>Wind</v>
      </c>
      <c r="T840" s="1" t="str">
        <f t="shared" si="133"/>
        <v>Minnehaha County</v>
      </c>
      <c r="U840" s="1" t="str">
        <f t="shared" si="134"/>
        <v>SD</v>
      </c>
      <c r="AA840" s="1"/>
      <c r="AB840" s="1"/>
      <c r="AI840" s="5"/>
      <c r="AJ840" s="5"/>
      <c r="AK840" s="5"/>
      <c r="AL840" s="5"/>
      <c r="AM840" s="5"/>
      <c r="AN840" s="5"/>
      <c r="AO840" s="5"/>
      <c r="AP840" s="5"/>
      <c r="AQ840" s="5"/>
      <c r="AR840" s="5"/>
      <c r="AY840" s="1" t="s">
        <v>73</v>
      </c>
      <c r="AZ840" s="2">
        <v>39156</v>
      </c>
      <c r="BA840" s="2">
        <v>40942</v>
      </c>
      <c r="BB840" s="2">
        <v>40942</v>
      </c>
      <c r="BD840" s="1" t="s">
        <v>91</v>
      </c>
      <c r="BE840" s="1" t="s">
        <v>747</v>
      </c>
      <c r="BF840" s="1" t="s">
        <v>205</v>
      </c>
      <c r="BI840" s="1" t="s">
        <v>143</v>
      </c>
      <c r="BJ840" s="1" t="s">
        <v>62</v>
      </c>
      <c r="BK840" s="1" t="s">
        <v>1883</v>
      </c>
      <c r="BL840" s="1">
        <v>50</v>
      </c>
      <c r="BM840" s="1">
        <v>50</v>
      </c>
      <c r="BN840" s="1" t="s">
        <v>97</v>
      </c>
      <c r="BO840" s="1" t="s">
        <v>98</v>
      </c>
      <c r="BP840" s="1" t="s">
        <v>84</v>
      </c>
      <c r="BQ840" s="2">
        <v>39706</v>
      </c>
      <c r="BR840" s="1">
        <v>0</v>
      </c>
      <c r="BS840" s="1">
        <v>0</v>
      </c>
      <c r="BT840" s="1">
        <v>0</v>
      </c>
      <c r="BU840" s="1">
        <v>0</v>
      </c>
    </row>
    <row r="841" spans="4:73" hidden="1" x14ac:dyDescent="0.25">
      <c r="D841" s="4"/>
      <c r="E841" s="5">
        <f t="shared" si="126"/>
        <v>0</v>
      </c>
      <c r="F841" s="5">
        <f t="shared" si="127"/>
        <v>0</v>
      </c>
      <c r="G841" s="5" t="str">
        <f t="shared" si="128"/>
        <v>Withdrawn</v>
      </c>
      <c r="H841" s="6" t="str">
        <f t="shared" si="129"/>
        <v>Not Started</v>
      </c>
      <c r="I841" s="1" t="s">
        <v>1884</v>
      </c>
      <c r="O841" s="1" t="str">
        <f t="shared" si="130"/>
        <v>NRIS</v>
      </c>
      <c r="Q841" s="1">
        <f t="shared" si="131"/>
        <v>99.6</v>
      </c>
      <c r="S841" s="1" t="str">
        <f t="shared" si="132"/>
        <v>Wind</v>
      </c>
      <c r="T841" s="1" t="str">
        <f t="shared" si="133"/>
        <v>Burleigh County</v>
      </c>
      <c r="U841" s="1" t="str">
        <f t="shared" si="134"/>
        <v>ND</v>
      </c>
      <c r="AA841" s="1"/>
      <c r="AB841" s="1"/>
      <c r="AI841" s="5"/>
      <c r="AJ841" s="5"/>
      <c r="AK841" s="5"/>
      <c r="AL841" s="5"/>
      <c r="AM841" s="5"/>
      <c r="AN841" s="5"/>
      <c r="AO841" s="5"/>
      <c r="AP841" s="5"/>
      <c r="AQ841" s="5"/>
      <c r="AR841" s="5"/>
      <c r="AY841" s="1" t="s">
        <v>73</v>
      </c>
      <c r="AZ841" s="2">
        <v>40497</v>
      </c>
      <c r="BA841" s="2">
        <v>40946</v>
      </c>
      <c r="BB841" s="2">
        <v>40946</v>
      </c>
      <c r="BD841" s="1" t="s">
        <v>192</v>
      </c>
      <c r="BE841" s="1" t="s">
        <v>1380</v>
      </c>
      <c r="BF841" s="1" t="s">
        <v>194</v>
      </c>
      <c r="BI841" s="1" t="s">
        <v>143</v>
      </c>
      <c r="BJ841" s="1" t="s">
        <v>126</v>
      </c>
      <c r="BK841" s="1" t="s">
        <v>1885</v>
      </c>
      <c r="BL841" s="1">
        <v>99.6</v>
      </c>
      <c r="BM841" s="1">
        <v>99.6</v>
      </c>
      <c r="BN841" s="1" t="s">
        <v>97</v>
      </c>
      <c r="BO841" s="1" t="s">
        <v>98</v>
      </c>
      <c r="BP841" s="1" t="s">
        <v>84</v>
      </c>
      <c r="BQ841" s="2">
        <v>41183</v>
      </c>
      <c r="BR841" s="1">
        <v>0</v>
      </c>
      <c r="BS841" s="1">
        <v>0</v>
      </c>
      <c r="BT841" s="1">
        <v>0</v>
      </c>
      <c r="BU841" s="1">
        <v>0</v>
      </c>
    </row>
    <row r="842" spans="4:73" hidden="1" x14ac:dyDescent="0.25">
      <c r="D842" s="4"/>
      <c r="E842" s="5" t="str">
        <f t="shared" si="126"/>
        <v>DPP-2009-MAR</v>
      </c>
      <c r="F842" s="5" t="str">
        <f t="shared" si="127"/>
        <v>MN</v>
      </c>
      <c r="G842" s="5" t="str">
        <f t="shared" si="128"/>
        <v>Done</v>
      </c>
      <c r="H842" s="6" t="str">
        <f t="shared" si="129"/>
        <v>In Service</v>
      </c>
      <c r="I842" s="1" t="s">
        <v>1886</v>
      </c>
      <c r="O842" s="1" t="str">
        <f t="shared" si="130"/>
        <v>ERIS</v>
      </c>
      <c r="Q842" s="1">
        <f t="shared" si="131"/>
        <v>20</v>
      </c>
      <c r="S842" s="1" t="str">
        <f t="shared" si="132"/>
        <v>Wind</v>
      </c>
      <c r="T842" s="1" t="str">
        <f t="shared" si="133"/>
        <v>Meeker County</v>
      </c>
      <c r="U842" s="1" t="str">
        <f t="shared" si="134"/>
        <v>MN</v>
      </c>
      <c r="AA842" s="1"/>
      <c r="AB842" s="1"/>
      <c r="AI842" s="5"/>
      <c r="AJ842" s="5"/>
      <c r="AK842" s="5"/>
      <c r="AL842" s="5"/>
      <c r="AM842" s="5"/>
      <c r="AN842" s="5"/>
      <c r="AO842" s="5"/>
      <c r="AP842" s="5"/>
      <c r="AQ842" s="5"/>
      <c r="AR842" s="5"/>
      <c r="AY842" s="1" t="s">
        <v>58</v>
      </c>
      <c r="AZ842" s="2">
        <v>39491</v>
      </c>
      <c r="BB842" s="2">
        <v>40437</v>
      </c>
      <c r="BC842" s="2">
        <v>40543</v>
      </c>
      <c r="BD842" s="1" t="s">
        <v>91</v>
      </c>
      <c r="BE842" s="1" t="s">
        <v>1336</v>
      </c>
      <c r="BF842" s="1" t="s">
        <v>93</v>
      </c>
      <c r="BG842" s="1" t="s">
        <v>1339</v>
      </c>
      <c r="BH842" s="1" t="s">
        <v>93</v>
      </c>
      <c r="BI842" s="1" t="s">
        <v>77</v>
      </c>
      <c r="BJ842" s="1" t="s">
        <v>62</v>
      </c>
      <c r="BK842" s="1" t="s">
        <v>1887</v>
      </c>
      <c r="BL842" s="1">
        <v>20</v>
      </c>
      <c r="BM842" s="1">
        <v>20</v>
      </c>
      <c r="BN842" s="1" t="s">
        <v>97</v>
      </c>
      <c r="BO842" s="1" t="s">
        <v>98</v>
      </c>
      <c r="BP842" s="1" t="s">
        <v>65</v>
      </c>
      <c r="BQ842" s="2">
        <v>40118</v>
      </c>
      <c r="BR842" s="1">
        <v>0</v>
      </c>
      <c r="BS842" s="1">
        <v>0</v>
      </c>
      <c r="BT842" s="1">
        <v>0</v>
      </c>
      <c r="BU842" s="1">
        <v>0</v>
      </c>
    </row>
    <row r="843" spans="4:73" hidden="1" x14ac:dyDescent="0.25">
      <c r="D843" s="4"/>
      <c r="E843" s="5">
        <f t="shared" si="126"/>
        <v>0</v>
      </c>
      <c r="F843" s="5">
        <f t="shared" si="127"/>
        <v>0</v>
      </c>
      <c r="G843" s="5" t="str">
        <f t="shared" si="128"/>
        <v>Withdrawn</v>
      </c>
      <c r="H843" s="6" t="str">
        <f t="shared" si="129"/>
        <v>Not Started</v>
      </c>
      <c r="I843" s="1" t="s">
        <v>1888</v>
      </c>
      <c r="O843" s="1" t="str">
        <f t="shared" si="130"/>
        <v>ERIS</v>
      </c>
      <c r="Q843" s="1">
        <f t="shared" si="131"/>
        <v>30</v>
      </c>
      <c r="S843" s="1" t="str">
        <f t="shared" si="132"/>
        <v>Wind</v>
      </c>
      <c r="T843" s="1" t="str">
        <f t="shared" si="133"/>
        <v>Mower County</v>
      </c>
      <c r="U843" s="1" t="str">
        <f t="shared" si="134"/>
        <v>MN</v>
      </c>
      <c r="AA843" s="1"/>
      <c r="AB843" s="1"/>
      <c r="AI843" s="5"/>
      <c r="AJ843" s="5"/>
      <c r="AK843" s="5"/>
      <c r="AL843" s="5"/>
      <c r="AM843" s="5"/>
      <c r="AN843" s="5"/>
      <c r="AO843" s="5"/>
      <c r="AP843" s="5"/>
      <c r="AQ843" s="5"/>
      <c r="AR843" s="5"/>
      <c r="AY843" s="1" t="s">
        <v>73</v>
      </c>
      <c r="AZ843" s="2">
        <v>40777</v>
      </c>
      <c r="BA843" s="2">
        <v>40946</v>
      </c>
      <c r="BB843" s="2">
        <v>40946</v>
      </c>
      <c r="BD843" s="1" t="s">
        <v>1242</v>
      </c>
      <c r="BE843" s="1" t="s">
        <v>179</v>
      </c>
      <c r="BF843" s="1" t="s">
        <v>93</v>
      </c>
      <c r="BI843" s="1" t="s">
        <v>536</v>
      </c>
      <c r="BJ843" s="1" t="s">
        <v>62</v>
      </c>
      <c r="BK843" s="1" t="s">
        <v>1889</v>
      </c>
      <c r="BL843" s="1">
        <v>30</v>
      </c>
      <c r="BM843" s="1">
        <v>30</v>
      </c>
      <c r="BN843" s="1" t="s">
        <v>97</v>
      </c>
      <c r="BO843" s="1" t="s">
        <v>98</v>
      </c>
      <c r="BP843" s="1" t="s">
        <v>84</v>
      </c>
      <c r="BQ843" s="2">
        <v>41244</v>
      </c>
      <c r="BR843" s="1">
        <v>0</v>
      </c>
      <c r="BS843" s="1">
        <v>0</v>
      </c>
      <c r="BT843" s="1">
        <v>0</v>
      </c>
      <c r="BU843" s="1">
        <v>0</v>
      </c>
    </row>
    <row r="844" spans="4:73" hidden="1" x14ac:dyDescent="0.25">
      <c r="D844" s="4"/>
      <c r="E844" s="5">
        <f t="shared" si="126"/>
        <v>0</v>
      </c>
      <c r="F844" s="5">
        <f t="shared" si="127"/>
        <v>0</v>
      </c>
      <c r="G844" s="5" t="str">
        <f t="shared" si="128"/>
        <v>Withdrawn</v>
      </c>
      <c r="H844" s="6" t="str">
        <f t="shared" si="129"/>
        <v>Not Started</v>
      </c>
      <c r="I844" s="1" t="s">
        <v>1890</v>
      </c>
      <c r="O844" s="1" t="str">
        <f t="shared" si="130"/>
        <v>NRIS</v>
      </c>
      <c r="Q844" s="1">
        <f t="shared" si="131"/>
        <v>99</v>
      </c>
      <c r="S844" s="1" t="str">
        <f t="shared" si="132"/>
        <v>Wind</v>
      </c>
      <c r="T844" s="1" t="str">
        <f t="shared" si="133"/>
        <v>Lyon County</v>
      </c>
      <c r="U844" s="1" t="str">
        <f t="shared" si="134"/>
        <v>MN</v>
      </c>
      <c r="AA844" s="1"/>
      <c r="AB844" s="1"/>
      <c r="AI844" s="5"/>
      <c r="AJ844" s="5"/>
      <c r="AK844" s="5"/>
      <c r="AL844" s="5"/>
      <c r="AM844" s="5"/>
      <c r="AN844" s="5"/>
      <c r="AO844" s="5"/>
      <c r="AP844" s="5"/>
      <c r="AQ844" s="5"/>
      <c r="AR844" s="5"/>
      <c r="AY844" s="1" t="s">
        <v>73</v>
      </c>
      <c r="AZ844" s="2">
        <v>40581</v>
      </c>
      <c r="BA844" s="2">
        <v>40947</v>
      </c>
      <c r="BB844" s="2">
        <v>40947</v>
      </c>
      <c r="BD844" s="1" t="s">
        <v>91</v>
      </c>
      <c r="BE844" s="1" t="s">
        <v>409</v>
      </c>
      <c r="BF844" s="1" t="s">
        <v>93</v>
      </c>
      <c r="BI844" s="1" t="s">
        <v>536</v>
      </c>
      <c r="BJ844" s="1" t="s">
        <v>126</v>
      </c>
      <c r="BK844" s="1" t="s">
        <v>1891</v>
      </c>
      <c r="BL844" s="1">
        <v>99</v>
      </c>
      <c r="BM844" s="1">
        <v>99</v>
      </c>
      <c r="BN844" s="1" t="s">
        <v>97</v>
      </c>
      <c r="BO844" s="1" t="s">
        <v>98</v>
      </c>
      <c r="BP844" s="1" t="s">
        <v>84</v>
      </c>
      <c r="BQ844" s="2">
        <v>41183</v>
      </c>
      <c r="BR844" s="1">
        <v>0</v>
      </c>
      <c r="BS844" s="1">
        <v>0</v>
      </c>
      <c r="BT844" s="1">
        <v>0</v>
      </c>
      <c r="BU844" s="1">
        <v>0</v>
      </c>
    </row>
    <row r="845" spans="4:73" hidden="1" x14ac:dyDescent="0.25">
      <c r="D845" s="4"/>
      <c r="E845" s="5">
        <f t="shared" si="126"/>
        <v>0</v>
      </c>
      <c r="F845" s="5">
        <f t="shared" si="127"/>
        <v>0</v>
      </c>
      <c r="G845" s="5" t="str">
        <f t="shared" si="128"/>
        <v>Withdrawn</v>
      </c>
      <c r="H845" s="6" t="str">
        <f t="shared" si="129"/>
        <v>Not Started</v>
      </c>
      <c r="I845" s="1" t="s">
        <v>1892</v>
      </c>
      <c r="O845" s="1" t="str">
        <f t="shared" si="130"/>
        <v>NRIS</v>
      </c>
      <c r="Q845" s="1">
        <f t="shared" si="131"/>
        <v>642</v>
      </c>
      <c r="S845" s="1" t="str">
        <f t="shared" si="132"/>
        <v>Coal</v>
      </c>
      <c r="T845" s="1" t="str">
        <f t="shared" si="133"/>
        <v>Henderson County</v>
      </c>
      <c r="U845" s="1" t="str">
        <f t="shared" si="134"/>
        <v>KY</v>
      </c>
      <c r="AA845" s="1"/>
      <c r="AB845" s="1"/>
      <c r="AI845" s="5"/>
      <c r="AJ845" s="5"/>
      <c r="AK845" s="5"/>
      <c r="AL845" s="5"/>
      <c r="AM845" s="5"/>
      <c r="AN845" s="5"/>
      <c r="AO845" s="5"/>
      <c r="AP845" s="5"/>
      <c r="AQ845" s="5"/>
      <c r="AR845" s="5"/>
      <c r="AY845" s="1" t="s">
        <v>73</v>
      </c>
      <c r="AZ845" s="2">
        <v>39283</v>
      </c>
      <c r="BA845" s="2">
        <v>40952</v>
      </c>
      <c r="BB845" s="2">
        <v>40952</v>
      </c>
      <c r="BD845" s="1" t="s">
        <v>1657</v>
      </c>
      <c r="BE845" s="1" t="s">
        <v>313</v>
      </c>
      <c r="BF845" s="1" t="s">
        <v>82</v>
      </c>
      <c r="BI845" s="1" t="s">
        <v>134</v>
      </c>
      <c r="BJ845" s="1" t="s">
        <v>126</v>
      </c>
      <c r="BK845" s="1" t="s">
        <v>1893</v>
      </c>
      <c r="BL845" s="1">
        <v>564</v>
      </c>
      <c r="BM845" s="1">
        <v>642</v>
      </c>
      <c r="BN845" s="1" t="s">
        <v>83</v>
      </c>
      <c r="BO845" s="1" t="s">
        <v>555</v>
      </c>
      <c r="BP845" s="1" t="s">
        <v>84</v>
      </c>
      <c r="BQ845" s="2">
        <v>41455</v>
      </c>
      <c r="BR845" s="1">
        <v>0</v>
      </c>
      <c r="BS845" s="1">
        <v>0</v>
      </c>
      <c r="BT845" s="1">
        <v>0</v>
      </c>
      <c r="BU845" s="1">
        <v>0</v>
      </c>
    </row>
    <row r="846" spans="4:73" hidden="1" x14ac:dyDescent="0.25">
      <c r="D846" s="4"/>
      <c r="E846" s="5">
        <f t="shared" si="126"/>
        <v>0</v>
      </c>
      <c r="F846" s="5">
        <f t="shared" si="127"/>
        <v>0</v>
      </c>
      <c r="G846" s="5" t="str">
        <f t="shared" si="128"/>
        <v>Withdrawn</v>
      </c>
      <c r="H846" s="6" t="str">
        <f t="shared" si="129"/>
        <v>Not Started</v>
      </c>
      <c r="I846" s="1" t="s">
        <v>1894</v>
      </c>
      <c r="O846" s="1" t="str">
        <f t="shared" si="130"/>
        <v>NRIS</v>
      </c>
      <c r="Q846" s="1">
        <f t="shared" si="131"/>
        <v>200</v>
      </c>
      <c r="S846" s="1" t="str">
        <f t="shared" si="132"/>
        <v>Wind</v>
      </c>
      <c r="T846" s="1" t="str">
        <f t="shared" si="133"/>
        <v>Mitchell County</v>
      </c>
      <c r="U846" s="1" t="str">
        <f t="shared" si="134"/>
        <v>IA</v>
      </c>
      <c r="AA846" s="1"/>
      <c r="AB846" s="1"/>
      <c r="AI846" s="5"/>
      <c r="AJ846" s="5"/>
      <c r="AK846" s="5"/>
      <c r="AL846" s="5"/>
      <c r="AM846" s="5"/>
      <c r="AN846" s="5"/>
      <c r="AO846" s="5"/>
      <c r="AP846" s="5"/>
      <c r="AQ846" s="5"/>
      <c r="AR846" s="5"/>
      <c r="AY846" s="1" t="s">
        <v>73</v>
      </c>
      <c r="AZ846" s="2">
        <v>39476</v>
      </c>
      <c r="BA846" s="2">
        <v>40954</v>
      </c>
      <c r="BB846" s="2">
        <v>40954</v>
      </c>
      <c r="BD846" s="1" t="s">
        <v>87</v>
      </c>
      <c r="BE846" s="1" t="s">
        <v>1501</v>
      </c>
      <c r="BF846" s="1" t="s">
        <v>89</v>
      </c>
      <c r="BI846" s="1" t="s">
        <v>143</v>
      </c>
      <c r="BJ846" s="1" t="s">
        <v>126</v>
      </c>
      <c r="BK846" s="1" t="s">
        <v>1614</v>
      </c>
      <c r="BL846" s="1">
        <v>200</v>
      </c>
      <c r="BM846" s="1">
        <v>200</v>
      </c>
      <c r="BN846" s="1" t="s">
        <v>97</v>
      </c>
      <c r="BO846" s="1" t="s">
        <v>98</v>
      </c>
      <c r="BP846" s="1" t="s">
        <v>84</v>
      </c>
      <c r="BQ846" s="2">
        <v>41274</v>
      </c>
      <c r="BR846" s="1">
        <v>0</v>
      </c>
      <c r="BS846" s="1">
        <v>0</v>
      </c>
      <c r="BT846" s="1">
        <v>0</v>
      </c>
      <c r="BU846" s="1">
        <v>0</v>
      </c>
    </row>
    <row r="847" spans="4:73" hidden="1" x14ac:dyDescent="0.25">
      <c r="D847" s="4"/>
      <c r="E847" s="5">
        <f t="shared" si="126"/>
        <v>0</v>
      </c>
      <c r="F847" s="5">
        <f t="shared" si="127"/>
        <v>0</v>
      </c>
      <c r="G847" s="5" t="str">
        <f t="shared" si="128"/>
        <v>Withdrawn</v>
      </c>
      <c r="H847" s="6" t="str">
        <f t="shared" si="129"/>
        <v>Not Started</v>
      </c>
      <c r="I847" s="1" t="s">
        <v>1895</v>
      </c>
      <c r="O847" s="1" t="str">
        <f t="shared" si="130"/>
        <v>NRIS</v>
      </c>
      <c r="Q847" s="1">
        <f t="shared" si="131"/>
        <v>299</v>
      </c>
      <c r="S847" s="1" t="str">
        <f t="shared" si="132"/>
        <v>Wind</v>
      </c>
      <c r="T847" s="1" t="str">
        <f t="shared" si="133"/>
        <v>Olmsted County</v>
      </c>
      <c r="U847" s="1" t="str">
        <f t="shared" si="134"/>
        <v>MN</v>
      </c>
      <c r="AA847" s="1"/>
      <c r="AB847" s="1"/>
      <c r="AI847" s="5"/>
      <c r="AJ847" s="5"/>
      <c r="AK847" s="5"/>
      <c r="AL847" s="5"/>
      <c r="AM847" s="5"/>
      <c r="AN847" s="5"/>
      <c r="AO847" s="5"/>
      <c r="AP847" s="5"/>
      <c r="AQ847" s="5"/>
      <c r="AR847" s="5"/>
      <c r="AY847" s="1" t="s">
        <v>73</v>
      </c>
      <c r="AZ847" s="2">
        <v>39583</v>
      </c>
      <c r="BA847" s="2">
        <v>40954</v>
      </c>
      <c r="BB847" s="2">
        <v>40954</v>
      </c>
      <c r="BD847" s="1" t="s">
        <v>91</v>
      </c>
      <c r="BE847" s="1" t="s">
        <v>1194</v>
      </c>
      <c r="BF847" s="1" t="s">
        <v>93</v>
      </c>
      <c r="BI847" s="1" t="s">
        <v>143</v>
      </c>
      <c r="BJ847" s="1" t="s">
        <v>126</v>
      </c>
      <c r="BK847" s="1" t="s">
        <v>1896</v>
      </c>
      <c r="BL847" s="1">
        <v>299</v>
      </c>
      <c r="BM847" s="1">
        <v>299</v>
      </c>
      <c r="BN847" s="1" t="s">
        <v>97</v>
      </c>
      <c r="BO847" s="1" t="s">
        <v>98</v>
      </c>
      <c r="BP847" s="1" t="s">
        <v>84</v>
      </c>
      <c r="BQ847" s="2">
        <v>41609</v>
      </c>
      <c r="BR847" s="1">
        <v>0</v>
      </c>
      <c r="BS847" s="1">
        <v>0</v>
      </c>
      <c r="BT847" s="1">
        <v>0</v>
      </c>
      <c r="BU847" s="1">
        <v>0</v>
      </c>
    </row>
    <row r="848" spans="4:73" hidden="1" x14ac:dyDescent="0.25">
      <c r="D848" s="4"/>
      <c r="E848" s="5">
        <f t="shared" si="126"/>
        <v>0</v>
      </c>
      <c r="F848" s="5">
        <f t="shared" si="127"/>
        <v>0</v>
      </c>
      <c r="G848" s="5" t="str">
        <f t="shared" si="128"/>
        <v>Withdrawn</v>
      </c>
      <c r="H848" s="6" t="str">
        <f t="shared" si="129"/>
        <v>Not Started</v>
      </c>
      <c r="I848" s="1" t="s">
        <v>1897</v>
      </c>
      <c r="O848" s="1" t="str">
        <f t="shared" si="130"/>
        <v>NRIS</v>
      </c>
      <c r="Q848" s="1">
        <f t="shared" si="131"/>
        <v>250</v>
      </c>
      <c r="S848" s="1" t="str">
        <f t="shared" si="132"/>
        <v>Wind</v>
      </c>
      <c r="T848" s="1" t="str">
        <f t="shared" si="133"/>
        <v>Clinton County</v>
      </c>
      <c r="U848" s="1" t="str">
        <f t="shared" si="134"/>
        <v>IA</v>
      </c>
      <c r="AA848" s="1"/>
      <c r="AB848" s="1"/>
      <c r="AI848" s="5"/>
      <c r="AJ848" s="5"/>
      <c r="AK848" s="5"/>
      <c r="AL848" s="5"/>
      <c r="AM848" s="5"/>
      <c r="AN848" s="5"/>
      <c r="AO848" s="5"/>
      <c r="AP848" s="5"/>
      <c r="AQ848" s="5"/>
      <c r="AR848" s="5"/>
      <c r="AY848" s="1" t="s">
        <v>73</v>
      </c>
      <c r="AZ848" s="2">
        <v>39800</v>
      </c>
      <c r="BA848" s="2">
        <v>40954</v>
      </c>
      <c r="BB848" s="2">
        <v>40954</v>
      </c>
      <c r="BD848" s="1" t="s">
        <v>87</v>
      </c>
      <c r="BE848" s="1" t="s">
        <v>88</v>
      </c>
      <c r="BF848" s="1" t="s">
        <v>89</v>
      </c>
      <c r="BI848" s="1" t="s">
        <v>143</v>
      </c>
      <c r="BJ848" s="1" t="s">
        <v>126</v>
      </c>
      <c r="BK848" s="1" t="s">
        <v>1898</v>
      </c>
      <c r="BL848" s="1">
        <v>250</v>
      </c>
      <c r="BM848" s="1">
        <v>250</v>
      </c>
      <c r="BN848" s="1" t="s">
        <v>97</v>
      </c>
      <c r="BO848" s="1" t="s">
        <v>98</v>
      </c>
      <c r="BP848" s="1" t="s">
        <v>84</v>
      </c>
      <c r="BQ848" s="2">
        <v>40543</v>
      </c>
      <c r="BR848" s="1">
        <v>0</v>
      </c>
      <c r="BS848" s="1">
        <v>0</v>
      </c>
      <c r="BT848" s="1">
        <v>0</v>
      </c>
      <c r="BU848" s="1">
        <v>0</v>
      </c>
    </row>
    <row r="849" spans="4:73" hidden="1" x14ac:dyDescent="0.25">
      <c r="D849" s="4"/>
      <c r="E849" s="5">
        <f t="shared" si="126"/>
        <v>0</v>
      </c>
      <c r="F849" s="5">
        <f t="shared" si="127"/>
        <v>0</v>
      </c>
      <c r="G849" s="5" t="str">
        <f t="shared" si="128"/>
        <v>Withdrawn</v>
      </c>
      <c r="H849" s="6" t="str">
        <f t="shared" si="129"/>
        <v>Not Started</v>
      </c>
      <c r="I849" s="1" t="s">
        <v>1899</v>
      </c>
      <c r="O849" s="1" t="str">
        <f t="shared" si="130"/>
        <v>NRIS</v>
      </c>
      <c r="Q849" s="1">
        <f t="shared" si="131"/>
        <v>200.1</v>
      </c>
      <c r="S849" s="1" t="str">
        <f t="shared" si="132"/>
        <v>Wind</v>
      </c>
      <c r="T849" s="1" t="str">
        <f t="shared" si="133"/>
        <v>O'Brien County</v>
      </c>
      <c r="U849" s="1" t="str">
        <f t="shared" si="134"/>
        <v>IA</v>
      </c>
      <c r="AA849" s="1"/>
      <c r="AB849" s="1"/>
      <c r="AI849" s="5"/>
      <c r="AJ849" s="5"/>
      <c r="AK849" s="5"/>
      <c r="AL849" s="5"/>
      <c r="AM849" s="5"/>
      <c r="AN849" s="5"/>
      <c r="AO849" s="5"/>
      <c r="AP849" s="5"/>
      <c r="AQ849" s="5"/>
      <c r="AR849" s="5"/>
      <c r="AY849" s="1" t="s">
        <v>73</v>
      </c>
      <c r="AZ849" s="2">
        <v>40088</v>
      </c>
      <c r="BA849" s="2">
        <v>40954</v>
      </c>
      <c r="BB849" s="2">
        <v>40954</v>
      </c>
      <c r="BD849" s="1" t="s">
        <v>87</v>
      </c>
      <c r="BE849" s="1" t="s">
        <v>254</v>
      </c>
      <c r="BF849" s="1" t="s">
        <v>89</v>
      </c>
      <c r="BI849" s="1" t="s">
        <v>143</v>
      </c>
      <c r="BJ849" s="1" t="s">
        <v>126</v>
      </c>
      <c r="BK849" s="1" t="s">
        <v>1900</v>
      </c>
      <c r="BL849" s="1">
        <v>200.1</v>
      </c>
      <c r="BM849" s="1">
        <v>200.1</v>
      </c>
      <c r="BN849" s="1" t="s">
        <v>97</v>
      </c>
      <c r="BO849" s="1" t="s">
        <v>98</v>
      </c>
      <c r="BP849" s="1" t="s">
        <v>84</v>
      </c>
      <c r="BQ849" s="2">
        <v>41182</v>
      </c>
      <c r="BR849" s="1">
        <v>0</v>
      </c>
      <c r="BS849" s="1">
        <v>0</v>
      </c>
      <c r="BT849" s="1">
        <v>0</v>
      </c>
      <c r="BU849" s="1">
        <v>0</v>
      </c>
    </row>
    <row r="850" spans="4:73" hidden="1" x14ac:dyDescent="0.25">
      <c r="D850" s="4"/>
      <c r="E850" s="5">
        <f t="shared" si="126"/>
        <v>0</v>
      </c>
      <c r="F850" s="5">
        <f t="shared" si="127"/>
        <v>0</v>
      </c>
      <c r="G850" s="5" t="str">
        <f t="shared" si="128"/>
        <v>Withdrawn</v>
      </c>
      <c r="H850" s="6" t="str">
        <f t="shared" si="129"/>
        <v>Not Started</v>
      </c>
      <c r="I850" s="1" t="s">
        <v>1901</v>
      </c>
      <c r="O850" s="1" t="str">
        <f t="shared" si="130"/>
        <v>NRIS</v>
      </c>
      <c r="Q850" s="1">
        <f t="shared" si="131"/>
        <v>300</v>
      </c>
      <c r="S850" s="1" t="str">
        <f t="shared" si="132"/>
        <v>Wind</v>
      </c>
      <c r="T850" s="1" t="str">
        <f t="shared" si="133"/>
        <v>Henry County</v>
      </c>
      <c r="U850" s="1" t="str">
        <f t="shared" si="134"/>
        <v>IL</v>
      </c>
      <c r="AA850" s="1"/>
      <c r="AB850" s="1"/>
      <c r="AI850" s="5"/>
      <c r="AJ850" s="5"/>
      <c r="AK850" s="5"/>
      <c r="AL850" s="5"/>
      <c r="AM850" s="5"/>
      <c r="AN850" s="5"/>
      <c r="AO850" s="5"/>
      <c r="AP850" s="5"/>
      <c r="AQ850" s="5"/>
      <c r="AR850" s="5"/>
      <c r="AY850" s="1" t="s">
        <v>73</v>
      </c>
      <c r="AZ850" s="2">
        <v>40151</v>
      </c>
      <c r="BA850" s="2">
        <v>40954</v>
      </c>
      <c r="BB850" s="2">
        <v>40954</v>
      </c>
      <c r="BD850" s="1" t="s">
        <v>251</v>
      </c>
      <c r="BE850" s="1" t="s">
        <v>429</v>
      </c>
      <c r="BF850" s="1" t="s">
        <v>124</v>
      </c>
      <c r="BI850" s="1" t="s">
        <v>143</v>
      </c>
      <c r="BJ850" s="1" t="s">
        <v>126</v>
      </c>
      <c r="BK850" s="1" t="s">
        <v>1902</v>
      </c>
      <c r="BL850" s="1">
        <v>300</v>
      </c>
      <c r="BM850" s="1">
        <v>300</v>
      </c>
      <c r="BN850" s="1" t="s">
        <v>97</v>
      </c>
      <c r="BO850" s="1" t="s">
        <v>98</v>
      </c>
      <c r="BP850" s="1" t="s">
        <v>84</v>
      </c>
      <c r="BQ850" s="2">
        <v>41153</v>
      </c>
      <c r="BR850" s="1">
        <v>0</v>
      </c>
      <c r="BS850" s="1">
        <v>0</v>
      </c>
      <c r="BT850" s="1">
        <v>0</v>
      </c>
      <c r="BU850" s="1">
        <v>0</v>
      </c>
    </row>
    <row r="851" spans="4:73" hidden="1" x14ac:dyDescent="0.25">
      <c r="D851" s="4"/>
      <c r="E851" s="5">
        <f t="shared" si="126"/>
        <v>0</v>
      </c>
      <c r="F851" s="5">
        <f t="shared" si="127"/>
        <v>0</v>
      </c>
      <c r="G851" s="5" t="str">
        <f t="shared" si="128"/>
        <v>Withdrawn</v>
      </c>
      <c r="H851" s="6" t="str">
        <f t="shared" si="129"/>
        <v>Not Started</v>
      </c>
      <c r="I851" s="1" t="s">
        <v>1903</v>
      </c>
      <c r="O851" s="1" t="str">
        <f t="shared" si="130"/>
        <v>NRIS</v>
      </c>
      <c r="Q851" s="1">
        <f t="shared" si="131"/>
        <v>300</v>
      </c>
      <c r="S851" s="1" t="str">
        <f t="shared" si="132"/>
        <v>Wind</v>
      </c>
      <c r="T851" s="1" t="str">
        <f t="shared" si="133"/>
        <v>Henry County</v>
      </c>
      <c r="U851" s="1" t="str">
        <f t="shared" si="134"/>
        <v>IL</v>
      </c>
      <c r="AA851" s="1"/>
      <c r="AB851" s="1"/>
      <c r="AI851" s="5"/>
      <c r="AJ851" s="5"/>
      <c r="AK851" s="5"/>
      <c r="AL851" s="5"/>
      <c r="AM851" s="5"/>
      <c r="AN851" s="5"/>
      <c r="AO851" s="5"/>
      <c r="AP851" s="5"/>
      <c r="AQ851" s="5"/>
      <c r="AR851" s="5"/>
      <c r="AY851" s="1" t="s">
        <v>73</v>
      </c>
      <c r="AZ851" s="2">
        <v>40151</v>
      </c>
      <c r="BA851" s="2">
        <v>40954</v>
      </c>
      <c r="BB851" s="2">
        <v>40954</v>
      </c>
      <c r="BD851" s="1" t="s">
        <v>251</v>
      </c>
      <c r="BE851" s="1" t="s">
        <v>429</v>
      </c>
      <c r="BF851" s="1" t="s">
        <v>124</v>
      </c>
      <c r="BI851" s="1" t="s">
        <v>143</v>
      </c>
      <c r="BJ851" s="1" t="s">
        <v>126</v>
      </c>
      <c r="BK851" s="1" t="s">
        <v>1902</v>
      </c>
      <c r="BL851" s="1">
        <v>300</v>
      </c>
      <c r="BM851" s="1">
        <v>300</v>
      </c>
      <c r="BN851" s="1" t="s">
        <v>97</v>
      </c>
      <c r="BO851" s="1" t="s">
        <v>98</v>
      </c>
      <c r="BP851" s="1" t="s">
        <v>84</v>
      </c>
      <c r="BQ851" s="2">
        <v>40786</v>
      </c>
      <c r="BR851" s="1">
        <v>0</v>
      </c>
      <c r="BS851" s="1">
        <v>0</v>
      </c>
      <c r="BT851" s="1">
        <v>0</v>
      </c>
      <c r="BU851" s="1">
        <v>0</v>
      </c>
    </row>
    <row r="852" spans="4:73" hidden="1" x14ac:dyDescent="0.25">
      <c r="D852" s="4"/>
      <c r="E852" s="5">
        <f t="shared" si="126"/>
        <v>0</v>
      </c>
      <c r="F852" s="5">
        <f t="shared" si="127"/>
        <v>0</v>
      </c>
      <c r="G852" s="5" t="str">
        <f t="shared" si="128"/>
        <v>Withdrawn</v>
      </c>
      <c r="H852" s="6" t="str">
        <f t="shared" si="129"/>
        <v>Not Started</v>
      </c>
      <c r="I852" s="1" t="s">
        <v>1904</v>
      </c>
      <c r="O852" s="1" t="str">
        <f t="shared" si="130"/>
        <v>NRIS</v>
      </c>
      <c r="Q852" s="1">
        <f t="shared" si="131"/>
        <v>20</v>
      </c>
      <c r="S852" s="1" t="str">
        <f t="shared" si="132"/>
        <v>Wind</v>
      </c>
      <c r="T852" s="1" t="str">
        <f t="shared" si="133"/>
        <v>Story County</v>
      </c>
      <c r="U852" s="1" t="str">
        <f t="shared" si="134"/>
        <v>IA</v>
      </c>
      <c r="AA852" s="1"/>
      <c r="AB852" s="1"/>
      <c r="AI852" s="5"/>
      <c r="AJ852" s="5"/>
      <c r="AK852" s="5"/>
      <c r="AL852" s="5"/>
      <c r="AM852" s="5"/>
      <c r="AN852" s="5"/>
      <c r="AO852" s="5"/>
      <c r="AP852" s="5"/>
      <c r="AQ852" s="5"/>
      <c r="AR852" s="5"/>
      <c r="AY852" s="1" t="s">
        <v>73</v>
      </c>
      <c r="AZ852" s="2">
        <v>40162</v>
      </c>
      <c r="BA852" s="2">
        <v>40954</v>
      </c>
      <c r="BB852" s="2">
        <v>40954</v>
      </c>
      <c r="BD852" s="1" t="s">
        <v>87</v>
      </c>
      <c r="BE852" s="1" t="s">
        <v>550</v>
      </c>
      <c r="BF852" s="1" t="s">
        <v>89</v>
      </c>
      <c r="BI852" s="1" t="s">
        <v>143</v>
      </c>
      <c r="BJ852" s="1" t="s">
        <v>126</v>
      </c>
      <c r="BK852" s="1" t="s">
        <v>1905</v>
      </c>
      <c r="BL852" s="1">
        <v>20</v>
      </c>
      <c r="BM852" s="1">
        <v>20</v>
      </c>
      <c r="BN852" s="1" t="s">
        <v>97</v>
      </c>
      <c r="BO852" s="1" t="s">
        <v>98</v>
      </c>
      <c r="BP852" s="1" t="s">
        <v>84</v>
      </c>
      <c r="BQ852" s="2">
        <v>41912</v>
      </c>
      <c r="BR852" s="1">
        <v>0</v>
      </c>
      <c r="BS852" s="1">
        <v>0</v>
      </c>
      <c r="BT852" s="1">
        <v>0</v>
      </c>
      <c r="BU852" s="1">
        <v>0</v>
      </c>
    </row>
    <row r="853" spans="4:73" hidden="1" x14ac:dyDescent="0.25">
      <c r="D853" s="4"/>
      <c r="E853" s="5" t="str">
        <f t="shared" si="126"/>
        <v>DPP-2008-NOV</v>
      </c>
      <c r="F853" s="5" t="str">
        <f t="shared" si="127"/>
        <v>IL</v>
      </c>
      <c r="G853" s="5" t="str">
        <f t="shared" si="128"/>
        <v>Done</v>
      </c>
      <c r="H853" s="6" t="str">
        <f t="shared" si="129"/>
        <v>In Service</v>
      </c>
      <c r="I853" s="1" t="s">
        <v>1906</v>
      </c>
      <c r="O853" s="1" t="str">
        <f t="shared" si="130"/>
        <v>NRIS</v>
      </c>
      <c r="Q853" s="1">
        <f t="shared" si="131"/>
        <v>42</v>
      </c>
      <c r="S853" s="1" t="str">
        <f t="shared" si="132"/>
        <v>Coal</v>
      </c>
      <c r="T853" s="1" t="str">
        <f t="shared" si="133"/>
        <v>Jasper County</v>
      </c>
      <c r="U853" s="1" t="str">
        <f t="shared" si="134"/>
        <v>IL</v>
      </c>
      <c r="AA853" s="1"/>
      <c r="AB853" s="1"/>
      <c r="AI853" s="5"/>
      <c r="AJ853" s="5"/>
      <c r="AK853" s="5"/>
      <c r="AL853" s="5"/>
      <c r="AM853" s="5"/>
      <c r="AN853" s="5"/>
      <c r="AO853" s="5"/>
      <c r="AP853" s="5"/>
      <c r="AQ853" s="5"/>
      <c r="AR853" s="5"/>
      <c r="AY853" s="1" t="s">
        <v>58</v>
      </c>
      <c r="AZ853" s="2">
        <v>39524</v>
      </c>
      <c r="BB853" s="2">
        <v>40169</v>
      </c>
      <c r="BC853" s="2">
        <v>40543</v>
      </c>
      <c r="BD853" s="1" t="s">
        <v>122</v>
      </c>
      <c r="BE853" s="1" t="s">
        <v>848</v>
      </c>
      <c r="BF853" s="1" t="s">
        <v>124</v>
      </c>
      <c r="BG853" s="1" t="s">
        <v>1303</v>
      </c>
      <c r="BH853" s="1" t="s">
        <v>124</v>
      </c>
      <c r="BI853" s="1" t="s">
        <v>77</v>
      </c>
      <c r="BJ853" s="1" t="s">
        <v>126</v>
      </c>
      <c r="BK853" s="1" t="s">
        <v>1907</v>
      </c>
      <c r="BL853" s="1">
        <v>42</v>
      </c>
      <c r="BM853" s="1">
        <v>42</v>
      </c>
      <c r="BN853" s="1" t="s">
        <v>83</v>
      </c>
      <c r="BO853" s="1" t="s">
        <v>355</v>
      </c>
      <c r="BP853" s="1" t="s">
        <v>65</v>
      </c>
      <c r="BQ853" s="2">
        <v>40360</v>
      </c>
      <c r="BR853" s="1">
        <v>0</v>
      </c>
      <c r="BS853" s="1">
        <v>0</v>
      </c>
      <c r="BT853" s="1">
        <v>0</v>
      </c>
      <c r="BU853" s="1">
        <v>0</v>
      </c>
    </row>
    <row r="854" spans="4:73" hidden="1" x14ac:dyDescent="0.25">
      <c r="D854" s="4"/>
      <c r="E854" s="5" t="str">
        <f t="shared" si="126"/>
        <v>DPP-2008-NOV</v>
      </c>
      <c r="F854" s="5" t="str">
        <f t="shared" si="127"/>
        <v>IL</v>
      </c>
      <c r="G854" s="5" t="str">
        <f t="shared" si="128"/>
        <v>Done</v>
      </c>
      <c r="H854" s="6" t="str">
        <f t="shared" si="129"/>
        <v>Retired</v>
      </c>
      <c r="I854" s="1" t="s">
        <v>1908</v>
      </c>
      <c r="O854" s="1" t="str">
        <f t="shared" si="130"/>
        <v>NRIS</v>
      </c>
      <c r="Q854" s="1">
        <f t="shared" si="131"/>
        <v>42</v>
      </c>
      <c r="S854" s="1" t="str">
        <f t="shared" si="132"/>
        <v>Coal</v>
      </c>
      <c r="T854" s="1" t="str">
        <f t="shared" si="133"/>
        <v>Jasper County</v>
      </c>
      <c r="U854" s="1" t="str">
        <f t="shared" si="134"/>
        <v>IL</v>
      </c>
      <c r="AA854" s="1"/>
      <c r="AB854" s="1"/>
      <c r="AI854" s="5"/>
      <c r="AJ854" s="5"/>
      <c r="AK854" s="5"/>
      <c r="AL854" s="5"/>
      <c r="AM854" s="5"/>
      <c r="AN854" s="5"/>
      <c r="AO854" s="5"/>
      <c r="AP854" s="5"/>
      <c r="AQ854" s="5"/>
      <c r="AR854" s="5"/>
      <c r="AY854" s="1" t="s">
        <v>58</v>
      </c>
      <c r="AZ854" s="2">
        <v>39524</v>
      </c>
      <c r="BB854" s="2">
        <v>40169</v>
      </c>
      <c r="BC854" s="2">
        <v>42093</v>
      </c>
      <c r="BD854" s="1" t="s">
        <v>122</v>
      </c>
      <c r="BE854" s="1" t="s">
        <v>848</v>
      </c>
      <c r="BF854" s="1" t="s">
        <v>124</v>
      </c>
      <c r="BG854" s="1" t="s">
        <v>1303</v>
      </c>
      <c r="BH854" s="1" t="s">
        <v>124</v>
      </c>
      <c r="BI854" s="1" t="s">
        <v>77</v>
      </c>
      <c r="BJ854" s="1" t="s">
        <v>126</v>
      </c>
      <c r="BK854" s="1" t="s">
        <v>1909</v>
      </c>
      <c r="BL854" s="1">
        <v>42</v>
      </c>
      <c r="BM854" s="1">
        <v>42</v>
      </c>
      <c r="BN854" s="1" t="s">
        <v>83</v>
      </c>
      <c r="BO854" s="1" t="s">
        <v>355</v>
      </c>
      <c r="BP854" s="1" t="s">
        <v>650</v>
      </c>
      <c r="BQ854" s="2">
        <v>40817</v>
      </c>
      <c r="BR854" s="1">
        <v>0</v>
      </c>
      <c r="BS854" s="1">
        <v>0</v>
      </c>
      <c r="BT854" s="1">
        <v>0</v>
      </c>
      <c r="BU854" s="1">
        <v>0</v>
      </c>
    </row>
    <row r="855" spans="4:73" hidden="1" x14ac:dyDescent="0.25">
      <c r="D855" s="4"/>
      <c r="E855" s="5">
        <f t="shared" si="126"/>
        <v>0</v>
      </c>
      <c r="F855" s="5">
        <f t="shared" si="127"/>
        <v>0</v>
      </c>
      <c r="G855" s="5" t="str">
        <f t="shared" si="128"/>
        <v>Withdrawn</v>
      </c>
      <c r="H855" s="6" t="str">
        <f t="shared" si="129"/>
        <v>Not Started</v>
      </c>
      <c r="I855" s="1" t="s">
        <v>1910</v>
      </c>
      <c r="O855" s="1" t="str">
        <f t="shared" si="130"/>
        <v>NRIS</v>
      </c>
      <c r="Q855" s="1">
        <f t="shared" si="131"/>
        <v>165</v>
      </c>
      <c r="S855" s="1" t="str">
        <f t="shared" si="132"/>
        <v>Wind</v>
      </c>
      <c r="T855" s="1" t="str">
        <f t="shared" si="133"/>
        <v>Ford County</v>
      </c>
      <c r="U855" s="1" t="str">
        <f t="shared" si="134"/>
        <v>IL</v>
      </c>
      <c r="AA855" s="1"/>
      <c r="AB855" s="1"/>
      <c r="AI855" s="5"/>
      <c r="AJ855" s="5"/>
      <c r="AK855" s="5"/>
      <c r="AL855" s="5"/>
      <c r="AM855" s="5"/>
      <c r="AN855" s="5"/>
      <c r="AO855" s="5"/>
      <c r="AP855" s="5"/>
      <c r="AQ855" s="5"/>
      <c r="AR855" s="5"/>
      <c r="AY855" s="1" t="s">
        <v>73</v>
      </c>
      <c r="AZ855" s="2">
        <v>40168</v>
      </c>
      <c r="BA855" s="2">
        <v>40954</v>
      </c>
      <c r="BB855" s="2">
        <v>40954</v>
      </c>
      <c r="BD855" s="1" t="s">
        <v>122</v>
      </c>
      <c r="BE855" s="1" t="s">
        <v>736</v>
      </c>
      <c r="BF855" s="1" t="s">
        <v>124</v>
      </c>
      <c r="BI855" s="1" t="s">
        <v>143</v>
      </c>
      <c r="BJ855" s="1" t="s">
        <v>126</v>
      </c>
      <c r="BK855" s="1" t="s">
        <v>1911</v>
      </c>
      <c r="BL855" s="1">
        <v>165</v>
      </c>
      <c r="BM855" s="1">
        <v>165</v>
      </c>
      <c r="BN855" s="1" t="s">
        <v>97</v>
      </c>
      <c r="BO855" s="1" t="s">
        <v>98</v>
      </c>
      <c r="BP855" s="1" t="s">
        <v>84</v>
      </c>
      <c r="BQ855" s="2">
        <v>40299</v>
      </c>
      <c r="BR855" s="1">
        <v>0</v>
      </c>
      <c r="BS855" s="1">
        <v>0</v>
      </c>
      <c r="BT855" s="1">
        <v>0</v>
      </c>
      <c r="BU855" s="1">
        <v>0</v>
      </c>
    </row>
    <row r="856" spans="4:73" hidden="1" x14ac:dyDescent="0.25">
      <c r="D856" s="4"/>
      <c r="E856" s="5">
        <f t="shared" si="126"/>
        <v>0</v>
      </c>
      <c r="F856" s="5">
        <f t="shared" si="127"/>
        <v>0</v>
      </c>
      <c r="G856" s="5" t="str">
        <f t="shared" si="128"/>
        <v>Withdrawn</v>
      </c>
      <c r="H856" s="6" t="str">
        <f t="shared" si="129"/>
        <v>Not Started</v>
      </c>
      <c r="I856" s="1" t="s">
        <v>1912</v>
      </c>
      <c r="O856" s="1" t="str">
        <f t="shared" si="130"/>
        <v>ERIS</v>
      </c>
      <c r="Q856" s="1">
        <f t="shared" si="131"/>
        <v>100.5</v>
      </c>
      <c r="S856" s="1" t="str">
        <f t="shared" si="132"/>
        <v>Wind</v>
      </c>
      <c r="T856" s="1" t="str">
        <f t="shared" si="133"/>
        <v>Atchison County</v>
      </c>
      <c r="U856" s="1" t="str">
        <f t="shared" si="134"/>
        <v>MO</v>
      </c>
      <c r="AA856" s="1"/>
      <c r="AB856" s="1"/>
      <c r="AI856" s="5"/>
      <c r="AJ856" s="5"/>
      <c r="AK856" s="5"/>
      <c r="AL856" s="5"/>
      <c r="AM856" s="5"/>
      <c r="AN856" s="5"/>
      <c r="AO856" s="5"/>
      <c r="AP856" s="5"/>
      <c r="AQ856" s="5"/>
      <c r="AR856" s="5"/>
      <c r="AY856" s="1" t="s">
        <v>73</v>
      </c>
      <c r="AZ856" s="2">
        <v>40220</v>
      </c>
      <c r="BA856" s="2">
        <v>40954</v>
      </c>
      <c r="BB856" s="2">
        <v>40954</v>
      </c>
      <c r="BD856" s="1" t="s">
        <v>251</v>
      </c>
      <c r="BE856" s="1" t="s">
        <v>1913</v>
      </c>
      <c r="BF856" s="1" t="s">
        <v>488</v>
      </c>
      <c r="BI856" s="1" t="s">
        <v>143</v>
      </c>
      <c r="BJ856" s="1" t="s">
        <v>62</v>
      </c>
      <c r="BK856" s="1" t="s">
        <v>1914</v>
      </c>
      <c r="BL856" s="1">
        <v>100.5</v>
      </c>
      <c r="BM856" s="1">
        <v>100.5</v>
      </c>
      <c r="BN856" s="1" t="s">
        <v>97</v>
      </c>
      <c r="BO856" s="1" t="s">
        <v>98</v>
      </c>
      <c r="BP856" s="1" t="s">
        <v>84</v>
      </c>
      <c r="BQ856" s="2">
        <v>41075</v>
      </c>
      <c r="BR856" s="1">
        <v>0</v>
      </c>
      <c r="BS856" s="1">
        <v>0</v>
      </c>
      <c r="BT856" s="1">
        <v>0</v>
      </c>
      <c r="BU856" s="1">
        <v>0</v>
      </c>
    </row>
    <row r="857" spans="4:73" hidden="1" x14ac:dyDescent="0.25">
      <c r="D857" s="4"/>
      <c r="E857" s="5">
        <f t="shared" si="126"/>
        <v>0</v>
      </c>
      <c r="F857" s="5">
        <f t="shared" si="127"/>
        <v>0</v>
      </c>
      <c r="G857" s="5" t="str">
        <f t="shared" si="128"/>
        <v>Withdrawn</v>
      </c>
      <c r="H857" s="6" t="str">
        <f t="shared" si="129"/>
        <v>Not Started</v>
      </c>
      <c r="I857" s="1" t="s">
        <v>1915</v>
      </c>
      <c r="O857" s="1" t="str">
        <f t="shared" si="130"/>
        <v>NRIS</v>
      </c>
      <c r="Q857" s="1">
        <f t="shared" si="131"/>
        <v>150</v>
      </c>
      <c r="S857" s="1" t="str">
        <f t="shared" si="132"/>
        <v>Wind</v>
      </c>
      <c r="T857" s="1" t="str">
        <f t="shared" si="133"/>
        <v>Tama County</v>
      </c>
      <c r="U857" s="1" t="str">
        <f t="shared" si="134"/>
        <v>IA</v>
      </c>
      <c r="AA857" s="1"/>
      <c r="AB857" s="1"/>
      <c r="AI857" s="5"/>
      <c r="AJ857" s="5"/>
      <c r="AK857" s="5"/>
      <c r="AL857" s="5"/>
      <c r="AM857" s="5"/>
      <c r="AN857" s="5"/>
      <c r="AO857" s="5"/>
      <c r="AP857" s="5"/>
      <c r="AQ857" s="5"/>
      <c r="AR857" s="5"/>
      <c r="AY857" s="1" t="s">
        <v>73</v>
      </c>
      <c r="AZ857" s="2">
        <v>40220</v>
      </c>
      <c r="BA857" s="2">
        <v>40954</v>
      </c>
      <c r="BB857" s="2">
        <v>40954</v>
      </c>
      <c r="BD857" s="1" t="s">
        <v>87</v>
      </c>
      <c r="BE857" s="1" t="s">
        <v>578</v>
      </c>
      <c r="BF857" s="1" t="s">
        <v>89</v>
      </c>
      <c r="BI857" s="1" t="s">
        <v>143</v>
      </c>
      <c r="BJ857" s="1" t="s">
        <v>126</v>
      </c>
      <c r="BK857" s="1" t="s">
        <v>1916</v>
      </c>
      <c r="BL857" s="1">
        <v>150</v>
      </c>
      <c r="BM857" s="1">
        <v>150</v>
      </c>
      <c r="BN857" s="1" t="s">
        <v>97</v>
      </c>
      <c r="BO857" s="1" t="s">
        <v>98</v>
      </c>
      <c r="BP857" s="1" t="s">
        <v>84</v>
      </c>
      <c r="BQ857" s="2">
        <v>40709</v>
      </c>
      <c r="BR857" s="1">
        <v>0</v>
      </c>
      <c r="BS857" s="1">
        <v>0</v>
      </c>
      <c r="BT857" s="1">
        <v>0</v>
      </c>
      <c r="BU857" s="1">
        <v>0</v>
      </c>
    </row>
    <row r="858" spans="4:73" hidden="1" x14ac:dyDescent="0.25">
      <c r="D858" s="4"/>
      <c r="E858" s="5">
        <f t="shared" si="126"/>
        <v>0</v>
      </c>
      <c r="F858" s="5">
        <f t="shared" si="127"/>
        <v>0</v>
      </c>
      <c r="G858" s="5" t="str">
        <f t="shared" si="128"/>
        <v>Withdrawn</v>
      </c>
      <c r="H858" s="6" t="str">
        <f t="shared" si="129"/>
        <v>Not Started</v>
      </c>
      <c r="I858" s="1" t="s">
        <v>1917</v>
      </c>
      <c r="O858" s="1" t="str">
        <f t="shared" si="130"/>
        <v>NRIS</v>
      </c>
      <c r="Q858" s="1">
        <f t="shared" si="131"/>
        <v>200</v>
      </c>
      <c r="S858" s="1" t="str">
        <f t="shared" si="132"/>
        <v>Wind</v>
      </c>
      <c r="T858" s="1" t="str">
        <f t="shared" si="133"/>
        <v>Greene County</v>
      </c>
      <c r="U858" s="1" t="str">
        <f t="shared" si="134"/>
        <v>IA</v>
      </c>
      <c r="AA858" s="1"/>
      <c r="AB858" s="1"/>
      <c r="AI858" s="5"/>
      <c r="AJ858" s="5"/>
      <c r="AK858" s="5"/>
      <c r="AL858" s="5"/>
      <c r="AM858" s="5"/>
      <c r="AN858" s="5"/>
      <c r="AO858" s="5"/>
      <c r="AP858" s="5"/>
      <c r="AQ858" s="5"/>
      <c r="AR858" s="5"/>
      <c r="AY858" s="1" t="s">
        <v>73</v>
      </c>
      <c r="AZ858" s="2">
        <v>39911</v>
      </c>
      <c r="BA858" s="2">
        <v>40954</v>
      </c>
      <c r="BB858" s="2">
        <v>40954</v>
      </c>
      <c r="BD858" s="1" t="s">
        <v>251</v>
      </c>
      <c r="BE858" s="1" t="s">
        <v>241</v>
      </c>
      <c r="BF858" s="1" t="s">
        <v>89</v>
      </c>
      <c r="BI858" s="1" t="s">
        <v>143</v>
      </c>
      <c r="BJ858" s="1" t="s">
        <v>126</v>
      </c>
      <c r="BK858" s="1" t="s">
        <v>1918</v>
      </c>
      <c r="BL858" s="1">
        <v>200</v>
      </c>
      <c r="BM858" s="1">
        <v>200</v>
      </c>
      <c r="BN858" s="1" t="s">
        <v>97</v>
      </c>
      <c r="BO858" s="1" t="s">
        <v>98</v>
      </c>
      <c r="BP858" s="1" t="s">
        <v>84</v>
      </c>
      <c r="BQ858" s="2">
        <v>40359</v>
      </c>
      <c r="BR858" s="1">
        <v>0</v>
      </c>
      <c r="BS858" s="1">
        <v>0</v>
      </c>
      <c r="BT858" s="1">
        <v>0</v>
      </c>
      <c r="BU858" s="1">
        <v>0</v>
      </c>
    </row>
    <row r="859" spans="4:73" hidden="1" x14ac:dyDescent="0.25">
      <c r="D859" s="4"/>
      <c r="E859" s="5">
        <f t="shared" si="126"/>
        <v>0</v>
      </c>
      <c r="F859" s="5">
        <f t="shared" si="127"/>
        <v>0</v>
      </c>
      <c r="G859" s="5" t="str">
        <f t="shared" si="128"/>
        <v>Done</v>
      </c>
      <c r="H859" s="6" t="str">
        <f t="shared" si="129"/>
        <v>In Service</v>
      </c>
      <c r="I859" s="1" t="s">
        <v>1919</v>
      </c>
      <c r="O859" s="1" t="str">
        <f t="shared" si="130"/>
        <v>NRIS</v>
      </c>
      <c r="Q859" s="1">
        <f t="shared" si="131"/>
        <v>330</v>
      </c>
      <c r="S859" s="1" t="str">
        <f t="shared" si="132"/>
        <v>Coal</v>
      </c>
      <c r="T859" s="1" t="str">
        <f t="shared" si="133"/>
        <v>Clermont County</v>
      </c>
      <c r="U859" s="1" t="str">
        <f t="shared" si="134"/>
        <v>OH</v>
      </c>
      <c r="AA859" s="1"/>
      <c r="AB859" s="1"/>
      <c r="AI859" s="5"/>
      <c r="AJ859" s="5"/>
      <c r="AK859" s="5"/>
      <c r="AL859" s="5"/>
      <c r="AM859" s="5"/>
      <c r="AN859" s="5"/>
      <c r="AO859" s="5"/>
      <c r="AP859" s="5"/>
      <c r="AQ859" s="5"/>
      <c r="AR859" s="5"/>
      <c r="AY859" s="1" t="s">
        <v>58</v>
      </c>
      <c r="AZ859" s="2">
        <v>39528</v>
      </c>
      <c r="BB859" s="2">
        <v>39601</v>
      </c>
      <c r="BD859" s="1" t="s">
        <v>240</v>
      </c>
      <c r="BE859" s="1" t="s">
        <v>1920</v>
      </c>
      <c r="BF859" s="1" t="s">
        <v>242</v>
      </c>
      <c r="BI859" s="1" t="s">
        <v>143</v>
      </c>
      <c r="BJ859" s="1" t="s">
        <v>126</v>
      </c>
      <c r="BK859" s="1" t="s">
        <v>1921</v>
      </c>
      <c r="BL859" s="1">
        <v>330</v>
      </c>
      <c r="BM859" s="1">
        <v>330</v>
      </c>
      <c r="BN859" s="1" t="s">
        <v>83</v>
      </c>
      <c r="BO859" s="1" t="s">
        <v>94</v>
      </c>
      <c r="BP859" s="1" t="s">
        <v>65</v>
      </c>
      <c r="BQ859" s="2">
        <v>40513</v>
      </c>
      <c r="BR859" s="1">
        <v>0</v>
      </c>
      <c r="BS859" s="1">
        <v>0</v>
      </c>
      <c r="BT859" s="1">
        <v>0</v>
      </c>
      <c r="BU859" s="1">
        <v>0</v>
      </c>
    </row>
    <row r="860" spans="4:73" hidden="1" x14ac:dyDescent="0.25">
      <c r="D860" s="4"/>
      <c r="E860" s="5">
        <f t="shared" si="126"/>
        <v>0</v>
      </c>
      <c r="F860" s="5">
        <f t="shared" si="127"/>
        <v>0</v>
      </c>
      <c r="G860" s="5" t="str">
        <f t="shared" si="128"/>
        <v>Done</v>
      </c>
      <c r="H860" s="6" t="str">
        <f t="shared" si="129"/>
        <v>In Service</v>
      </c>
      <c r="I860" s="1" t="s">
        <v>1922</v>
      </c>
      <c r="O860" s="1" t="str">
        <f t="shared" si="130"/>
        <v>NRIS</v>
      </c>
      <c r="Q860" s="1">
        <f t="shared" si="131"/>
        <v>52</v>
      </c>
      <c r="S860" s="1" t="str">
        <f t="shared" si="132"/>
        <v>Coal</v>
      </c>
      <c r="T860" s="1" t="str">
        <f t="shared" si="133"/>
        <v>Clermont County</v>
      </c>
      <c r="U860" s="1" t="str">
        <f t="shared" si="134"/>
        <v>OH</v>
      </c>
      <c r="AA860" s="1"/>
      <c r="AB860" s="1"/>
      <c r="AI860" s="5"/>
      <c r="AJ860" s="5"/>
      <c r="AK860" s="5"/>
      <c r="AL860" s="5"/>
      <c r="AM860" s="5"/>
      <c r="AN860" s="5"/>
      <c r="AO860" s="5"/>
      <c r="AP860" s="5"/>
      <c r="AQ860" s="5"/>
      <c r="AR860" s="5"/>
      <c r="AY860" s="1" t="s">
        <v>58</v>
      </c>
      <c r="AZ860" s="2">
        <v>39528</v>
      </c>
      <c r="BB860" s="2">
        <v>39601</v>
      </c>
      <c r="BD860" s="1" t="s">
        <v>240</v>
      </c>
      <c r="BE860" s="1" t="s">
        <v>1920</v>
      </c>
      <c r="BF860" s="1" t="s">
        <v>242</v>
      </c>
      <c r="BI860" s="1" t="s">
        <v>143</v>
      </c>
      <c r="BJ860" s="1" t="s">
        <v>126</v>
      </c>
      <c r="BK860" s="1" t="s">
        <v>1923</v>
      </c>
      <c r="BL860" s="1">
        <v>52</v>
      </c>
      <c r="BM860" s="1">
        <v>52</v>
      </c>
      <c r="BN860" s="1" t="s">
        <v>83</v>
      </c>
      <c r="BO860" s="1" t="s">
        <v>94</v>
      </c>
      <c r="BP860" s="1" t="s">
        <v>65</v>
      </c>
      <c r="BQ860" s="2">
        <v>40695</v>
      </c>
      <c r="BR860" s="1">
        <v>0</v>
      </c>
      <c r="BS860" s="1">
        <v>0</v>
      </c>
      <c r="BT860" s="1">
        <v>0</v>
      </c>
      <c r="BU860" s="1">
        <v>0</v>
      </c>
    </row>
    <row r="861" spans="4:73" hidden="1" x14ac:dyDescent="0.25">
      <c r="D861" s="4"/>
      <c r="E861" s="5">
        <f t="shared" si="126"/>
        <v>0</v>
      </c>
      <c r="F861" s="5">
        <f t="shared" si="127"/>
        <v>0</v>
      </c>
      <c r="G861" s="5" t="str">
        <f t="shared" si="128"/>
        <v>Withdrawn</v>
      </c>
      <c r="H861" s="6" t="str">
        <f t="shared" si="129"/>
        <v>Not Started</v>
      </c>
      <c r="I861" s="1" t="s">
        <v>1924</v>
      </c>
      <c r="O861" s="1" t="str">
        <f t="shared" si="130"/>
        <v>NRIS</v>
      </c>
      <c r="Q861" s="1">
        <f t="shared" si="131"/>
        <v>300</v>
      </c>
      <c r="S861" s="1" t="str">
        <f t="shared" si="132"/>
        <v>Wind</v>
      </c>
      <c r="T861" s="1" t="str">
        <f t="shared" si="133"/>
        <v>Calhoun County</v>
      </c>
      <c r="U861" s="1" t="str">
        <f t="shared" si="134"/>
        <v>IA</v>
      </c>
      <c r="AA861" s="1"/>
      <c r="AB861" s="1"/>
      <c r="AI861" s="5"/>
      <c r="AJ861" s="5"/>
      <c r="AK861" s="5"/>
      <c r="AL861" s="5"/>
      <c r="AM861" s="5"/>
      <c r="AN861" s="5"/>
      <c r="AO861" s="5"/>
      <c r="AP861" s="5"/>
      <c r="AQ861" s="5"/>
      <c r="AR861" s="5"/>
      <c r="AY861" s="1" t="s">
        <v>73</v>
      </c>
      <c r="AZ861" s="2">
        <v>39911</v>
      </c>
      <c r="BA861" s="2">
        <v>40954</v>
      </c>
      <c r="BB861" s="2">
        <v>40954</v>
      </c>
      <c r="BD861" s="1" t="s">
        <v>251</v>
      </c>
      <c r="BE861" s="1" t="s">
        <v>1766</v>
      </c>
      <c r="BF861" s="1" t="s">
        <v>89</v>
      </c>
      <c r="BI861" s="1" t="s">
        <v>143</v>
      </c>
      <c r="BJ861" s="1" t="s">
        <v>126</v>
      </c>
      <c r="BK861" s="1" t="s">
        <v>1925</v>
      </c>
      <c r="BL861" s="1">
        <v>300</v>
      </c>
      <c r="BM861" s="1">
        <v>300</v>
      </c>
      <c r="BN861" s="1" t="s">
        <v>97</v>
      </c>
      <c r="BO861" s="1" t="s">
        <v>98</v>
      </c>
      <c r="BP861" s="1" t="s">
        <v>84</v>
      </c>
      <c r="BQ861" s="2">
        <v>40543</v>
      </c>
      <c r="BR861" s="1">
        <v>0</v>
      </c>
      <c r="BS861" s="1">
        <v>0</v>
      </c>
      <c r="BT861" s="1">
        <v>0</v>
      </c>
      <c r="BU861" s="1">
        <v>0</v>
      </c>
    </row>
    <row r="862" spans="4:73" hidden="1" x14ac:dyDescent="0.25">
      <c r="D862" s="4"/>
      <c r="E862" s="5">
        <f t="shared" si="126"/>
        <v>0</v>
      </c>
      <c r="F862" s="5">
        <f t="shared" si="127"/>
        <v>0</v>
      </c>
      <c r="G862" s="5" t="str">
        <f t="shared" si="128"/>
        <v>Withdrawn</v>
      </c>
      <c r="H862" s="6" t="str">
        <f t="shared" si="129"/>
        <v>Not Started</v>
      </c>
      <c r="I862" s="1" t="s">
        <v>1926</v>
      </c>
      <c r="O862" s="1" t="str">
        <f t="shared" si="130"/>
        <v>NRIS</v>
      </c>
      <c r="Q862" s="1">
        <f t="shared" si="131"/>
        <v>300</v>
      </c>
      <c r="S862" s="1" t="str">
        <f t="shared" si="132"/>
        <v>Wind</v>
      </c>
      <c r="T862" s="1" t="str">
        <f t="shared" si="133"/>
        <v>Kandiyohi County</v>
      </c>
      <c r="U862" s="1" t="str">
        <f t="shared" si="134"/>
        <v>MN</v>
      </c>
      <c r="AA862" s="1"/>
      <c r="AB862" s="1"/>
      <c r="AI862" s="5"/>
      <c r="AJ862" s="5"/>
      <c r="AK862" s="5"/>
      <c r="AL862" s="5"/>
      <c r="AM862" s="5"/>
      <c r="AN862" s="5"/>
      <c r="AO862" s="5"/>
      <c r="AP862" s="5"/>
      <c r="AQ862" s="5"/>
      <c r="AR862" s="5"/>
      <c r="AY862" s="1" t="s">
        <v>73</v>
      </c>
      <c r="AZ862" s="2">
        <v>39589</v>
      </c>
      <c r="BA862" s="2">
        <v>40961</v>
      </c>
      <c r="BB862" s="2">
        <v>40961</v>
      </c>
      <c r="BD862" s="1" t="s">
        <v>91</v>
      </c>
      <c r="BE862" s="1" t="s">
        <v>1927</v>
      </c>
      <c r="BF862" s="1" t="s">
        <v>93</v>
      </c>
      <c r="BI862" s="1" t="s">
        <v>143</v>
      </c>
      <c r="BJ862" s="1" t="s">
        <v>126</v>
      </c>
      <c r="BK862" s="1" t="s">
        <v>1928</v>
      </c>
      <c r="BL862" s="1">
        <v>300</v>
      </c>
      <c r="BM862" s="1">
        <v>300</v>
      </c>
      <c r="BN862" s="1" t="s">
        <v>97</v>
      </c>
      <c r="BO862" s="1" t="s">
        <v>98</v>
      </c>
      <c r="BP862" s="1" t="s">
        <v>84</v>
      </c>
      <c r="BQ862" s="2">
        <v>40878</v>
      </c>
      <c r="BR862" s="1">
        <v>0</v>
      </c>
      <c r="BS862" s="1">
        <v>0</v>
      </c>
      <c r="BT862" s="1">
        <v>0</v>
      </c>
      <c r="BU862" s="1">
        <v>0</v>
      </c>
    </row>
    <row r="863" spans="4:73" hidden="1" x14ac:dyDescent="0.25">
      <c r="D863" s="4"/>
      <c r="E863" s="5" t="str">
        <f t="shared" si="126"/>
        <v>FeS-2011-APR</v>
      </c>
      <c r="F863" s="5">
        <f t="shared" si="127"/>
        <v>0</v>
      </c>
      <c r="G863" s="5" t="str">
        <f t="shared" si="128"/>
        <v>Withdrawn</v>
      </c>
      <c r="H863" s="6" t="str">
        <f t="shared" si="129"/>
        <v>Not Started</v>
      </c>
      <c r="I863" s="1" t="s">
        <v>1929</v>
      </c>
      <c r="O863" s="1" t="str">
        <f t="shared" si="130"/>
        <v>ERIS</v>
      </c>
      <c r="Q863" s="1">
        <f t="shared" si="131"/>
        <v>20</v>
      </c>
      <c r="S863" s="1" t="str">
        <f t="shared" si="132"/>
        <v>Solar</v>
      </c>
      <c r="T863" s="1" t="str">
        <f t="shared" si="133"/>
        <v>Butler County</v>
      </c>
      <c r="U863" s="1" t="str">
        <f t="shared" si="134"/>
        <v>OH</v>
      </c>
      <c r="AA863" s="1"/>
      <c r="AB863" s="1"/>
      <c r="AI863" s="5"/>
      <c r="AJ863" s="5"/>
      <c r="AK863" s="5"/>
      <c r="AL863" s="5"/>
      <c r="AM863" s="5"/>
      <c r="AN863" s="5"/>
      <c r="AO863" s="5"/>
      <c r="AP863" s="5"/>
      <c r="AQ863" s="5"/>
      <c r="AR863" s="5"/>
      <c r="AY863" s="1" t="s">
        <v>73</v>
      </c>
      <c r="AZ863" s="2">
        <v>40638</v>
      </c>
      <c r="BA863" s="2">
        <v>40961</v>
      </c>
      <c r="BB863" s="2">
        <v>40961</v>
      </c>
      <c r="BD863" s="1" t="s">
        <v>240</v>
      </c>
      <c r="BE863" s="1" t="s">
        <v>282</v>
      </c>
      <c r="BF863" s="1" t="s">
        <v>242</v>
      </c>
      <c r="BG863" s="1" t="s">
        <v>1736</v>
      </c>
      <c r="BI863" s="1" t="s">
        <v>536</v>
      </c>
      <c r="BJ863" s="1" t="s">
        <v>62</v>
      </c>
      <c r="BK863" s="1" t="s">
        <v>1930</v>
      </c>
      <c r="BL863" s="1">
        <v>20</v>
      </c>
      <c r="BM863" s="1">
        <v>20</v>
      </c>
      <c r="BN863" s="1" t="s">
        <v>1485</v>
      </c>
      <c r="BO863" s="1" t="s">
        <v>1486</v>
      </c>
      <c r="BP863" s="1" t="s">
        <v>84</v>
      </c>
      <c r="BQ863" s="2">
        <v>41577</v>
      </c>
      <c r="BR863" s="1">
        <v>0</v>
      </c>
      <c r="BS863" s="1">
        <v>0</v>
      </c>
      <c r="BT863" s="1">
        <v>0</v>
      </c>
      <c r="BU863" s="1">
        <v>0</v>
      </c>
    </row>
    <row r="864" spans="4:73" hidden="1" x14ac:dyDescent="0.25">
      <c r="D864" s="4"/>
      <c r="E864" s="5">
        <f t="shared" si="126"/>
        <v>0</v>
      </c>
      <c r="F864" s="5">
        <f t="shared" si="127"/>
        <v>0</v>
      </c>
      <c r="G864" s="5" t="str">
        <f t="shared" si="128"/>
        <v>Withdrawn</v>
      </c>
      <c r="H864" s="6" t="str">
        <f t="shared" si="129"/>
        <v>Not Started</v>
      </c>
      <c r="I864" s="1" t="s">
        <v>1931</v>
      </c>
      <c r="O864" s="1" t="str">
        <f t="shared" si="130"/>
        <v>NRIS</v>
      </c>
      <c r="Q864" s="1">
        <f t="shared" si="131"/>
        <v>150</v>
      </c>
      <c r="S864" s="1" t="str">
        <f t="shared" si="132"/>
        <v>Wind</v>
      </c>
      <c r="T864" s="1" t="str">
        <f t="shared" si="133"/>
        <v>Adams County</v>
      </c>
      <c r="U864" s="1" t="str">
        <f t="shared" si="134"/>
        <v>ND</v>
      </c>
      <c r="AA864" s="1"/>
      <c r="AB864" s="1"/>
      <c r="AI864" s="5"/>
      <c r="AJ864" s="5"/>
      <c r="AK864" s="5"/>
      <c r="AL864" s="5"/>
      <c r="AM864" s="5"/>
      <c r="AN864" s="5"/>
      <c r="AO864" s="5"/>
      <c r="AP864" s="5"/>
      <c r="AQ864" s="5"/>
      <c r="AR864" s="5"/>
      <c r="AY864" s="1" t="s">
        <v>73</v>
      </c>
      <c r="AZ864" s="2">
        <v>40721</v>
      </c>
      <c r="BA864" s="2">
        <v>40970</v>
      </c>
      <c r="BB864" s="2">
        <v>40970</v>
      </c>
      <c r="BD864" s="1" t="s">
        <v>192</v>
      </c>
      <c r="BE864" s="1" t="s">
        <v>1087</v>
      </c>
      <c r="BF864" s="1" t="s">
        <v>194</v>
      </c>
      <c r="BI864" s="1" t="s">
        <v>143</v>
      </c>
      <c r="BJ864" s="1" t="s">
        <v>126</v>
      </c>
      <c r="BK864" s="1" t="s">
        <v>1932</v>
      </c>
      <c r="BL864" s="1">
        <v>150</v>
      </c>
      <c r="BM864" s="1">
        <v>150</v>
      </c>
      <c r="BN864" s="1" t="s">
        <v>97</v>
      </c>
      <c r="BO864" s="1" t="s">
        <v>98</v>
      </c>
      <c r="BP864" s="1" t="s">
        <v>84</v>
      </c>
      <c r="BQ864" s="2">
        <v>41197</v>
      </c>
      <c r="BR864" s="1">
        <v>0</v>
      </c>
      <c r="BS864" s="1">
        <v>0</v>
      </c>
      <c r="BT864" s="1">
        <v>0</v>
      </c>
      <c r="BU864" s="1">
        <v>0</v>
      </c>
    </row>
    <row r="865" spans="4:73" hidden="1" x14ac:dyDescent="0.25">
      <c r="D865" s="4"/>
      <c r="E865" s="5" t="str">
        <f t="shared" si="126"/>
        <v>DPP-2009-NOV</v>
      </c>
      <c r="F865" s="5" t="str">
        <f t="shared" si="127"/>
        <v>IN</v>
      </c>
      <c r="G865" s="5" t="str">
        <f t="shared" si="128"/>
        <v>Withdrawn</v>
      </c>
      <c r="H865" s="6" t="str">
        <f t="shared" si="129"/>
        <v>Not Started</v>
      </c>
      <c r="I865" s="1" t="s">
        <v>1933</v>
      </c>
      <c r="O865" s="1" t="str">
        <f t="shared" si="130"/>
        <v>NRIS</v>
      </c>
      <c r="Q865" s="1">
        <f t="shared" si="131"/>
        <v>200</v>
      </c>
      <c r="S865" s="1" t="str">
        <f t="shared" si="132"/>
        <v>Wind</v>
      </c>
      <c r="T865" s="1" t="str">
        <f t="shared" si="133"/>
        <v>Montgomery County</v>
      </c>
      <c r="U865" s="1" t="str">
        <f t="shared" si="134"/>
        <v>IN</v>
      </c>
      <c r="AA865" s="1"/>
      <c r="AB865" s="1"/>
      <c r="AI865" s="5"/>
      <c r="AJ865" s="5"/>
      <c r="AK865" s="5"/>
      <c r="AL865" s="5"/>
      <c r="AM865" s="5"/>
      <c r="AN865" s="5"/>
      <c r="AO865" s="5"/>
      <c r="AP865" s="5"/>
      <c r="AQ865" s="5"/>
      <c r="AR865" s="5"/>
      <c r="AY865" s="1" t="s">
        <v>73</v>
      </c>
      <c r="AZ865" s="2">
        <v>39392</v>
      </c>
      <c r="BA865" s="2">
        <v>40974</v>
      </c>
      <c r="BB865" s="2">
        <v>40974</v>
      </c>
      <c r="BC865" s="2">
        <v>41944</v>
      </c>
      <c r="BD865" s="1" t="s">
        <v>101</v>
      </c>
      <c r="BE865" s="1" t="s">
        <v>763</v>
      </c>
      <c r="BF865" s="1" t="s">
        <v>103</v>
      </c>
      <c r="BG865" s="1" t="s">
        <v>1403</v>
      </c>
      <c r="BH865" s="1" t="s">
        <v>103</v>
      </c>
      <c r="BI865" s="1" t="s">
        <v>77</v>
      </c>
      <c r="BJ865" s="1" t="s">
        <v>126</v>
      </c>
      <c r="BK865" s="1" t="s">
        <v>1934</v>
      </c>
      <c r="BL865" s="1">
        <v>200</v>
      </c>
      <c r="BM865" s="1">
        <v>200</v>
      </c>
      <c r="BN865" s="1" t="s">
        <v>97</v>
      </c>
      <c r="BO865" s="1" t="s">
        <v>98</v>
      </c>
      <c r="BP865" s="1" t="s">
        <v>84</v>
      </c>
      <c r="BQ865" s="2">
        <v>39820</v>
      </c>
      <c r="BR865" s="1">
        <v>0</v>
      </c>
      <c r="BS865" s="1">
        <v>0</v>
      </c>
      <c r="BT865" s="1">
        <v>0</v>
      </c>
      <c r="BU865" s="1">
        <v>0</v>
      </c>
    </row>
    <row r="866" spans="4:73" hidden="1" x14ac:dyDescent="0.25">
      <c r="D866" s="4"/>
      <c r="E866" s="5" t="str">
        <f t="shared" si="126"/>
        <v>DPP-2008-NOV</v>
      </c>
      <c r="F866" s="5" t="str">
        <f t="shared" si="127"/>
        <v>IL</v>
      </c>
      <c r="G866" s="5" t="str">
        <f t="shared" si="128"/>
        <v>Done</v>
      </c>
      <c r="H866" s="6" t="str">
        <f t="shared" si="129"/>
        <v>In Service</v>
      </c>
      <c r="I866" s="1" t="s">
        <v>1935</v>
      </c>
      <c r="O866" s="1" t="str">
        <f t="shared" si="130"/>
        <v>NRIS</v>
      </c>
      <c r="Q866" s="1">
        <f t="shared" si="131"/>
        <v>150</v>
      </c>
      <c r="S866" s="1" t="str">
        <f t="shared" si="132"/>
        <v>Wind</v>
      </c>
      <c r="T866" s="1" t="str">
        <f t="shared" si="133"/>
        <v>Ford County</v>
      </c>
      <c r="U866" s="1" t="str">
        <f t="shared" si="134"/>
        <v>IL</v>
      </c>
      <c r="AA866" s="1"/>
      <c r="AB866" s="1"/>
      <c r="AI866" s="5"/>
      <c r="AJ866" s="5"/>
      <c r="AK866" s="5"/>
      <c r="AL866" s="5"/>
      <c r="AM866" s="5"/>
      <c r="AN866" s="5"/>
      <c r="AO866" s="5"/>
      <c r="AP866" s="5"/>
      <c r="AQ866" s="5"/>
      <c r="AR866" s="5"/>
      <c r="AY866" s="1" t="s">
        <v>58</v>
      </c>
      <c r="AZ866" s="2">
        <v>39542</v>
      </c>
      <c r="BB866" s="2">
        <v>40214</v>
      </c>
      <c r="BC866" s="2">
        <v>40940</v>
      </c>
      <c r="BD866" s="1" t="s">
        <v>122</v>
      </c>
      <c r="BE866" s="1" t="s">
        <v>736</v>
      </c>
      <c r="BF866" s="1" t="s">
        <v>124</v>
      </c>
      <c r="BG866" s="1" t="s">
        <v>1303</v>
      </c>
      <c r="BH866" s="1" t="s">
        <v>124</v>
      </c>
      <c r="BI866" s="1" t="s">
        <v>599</v>
      </c>
      <c r="BJ866" s="1" t="s">
        <v>126</v>
      </c>
      <c r="BK866" s="1" t="s">
        <v>1911</v>
      </c>
      <c r="BL866" s="1">
        <v>150</v>
      </c>
      <c r="BM866" s="1">
        <v>150</v>
      </c>
      <c r="BN866" s="1" t="s">
        <v>97</v>
      </c>
      <c r="BO866" s="1" t="s">
        <v>98</v>
      </c>
      <c r="BP866" s="1" t="s">
        <v>65</v>
      </c>
      <c r="BQ866" s="2">
        <v>40517</v>
      </c>
      <c r="BR866" s="1">
        <v>0</v>
      </c>
      <c r="BS866" s="1">
        <v>0</v>
      </c>
      <c r="BT866" s="1">
        <v>0</v>
      </c>
      <c r="BU866" s="1">
        <v>0</v>
      </c>
    </row>
    <row r="867" spans="4:73" hidden="1" x14ac:dyDescent="0.25">
      <c r="D867" s="4"/>
      <c r="E867" s="5" t="str">
        <f t="shared" si="126"/>
        <v>DPP-2013-AUG</v>
      </c>
      <c r="F867" s="5" t="str">
        <f t="shared" si="127"/>
        <v>MI</v>
      </c>
      <c r="G867" s="5" t="str">
        <f t="shared" si="128"/>
        <v>Done</v>
      </c>
      <c r="H867" s="6" t="str">
        <f t="shared" si="129"/>
        <v>In Service</v>
      </c>
      <c r="I867" s="1" t="s">
        <v>1936</v>
      </c>
      <c r="O867" s="1" t="str">
        <f t="shared" si="130"/>
        <v>NRIS</v>
      </c>
      <c r="Q867" s="1">
        <f t="shared" si="131"/>
        <v>50</v>
      </c>
      <c r="S867" s="1" t="str">
        <f t="shared" si="132"/>
        <v>Wind</v>
      </c>
      <c r="T867" s="1" t="str">
        <f t="shared" si="133"/>
        <v>Huron County</v>
      </c>
      <c r="U867" s="1" t="str">
        <f t="shared" si="134"/>
        <v>MI</v>
      </c>
      <c r="AA867" s="1"/>
      <c r="AB867" s="1"/>
      <c r="AI867" s="5"/>
      <c r="AJ867" s="5"/>
      <c r="AK867" s="5"/>
      <c r="AL867" s="5"/>
      <c r="AM867" s="5"/>
      <c r="AN867" s="5"/>
      <c r="AO867" s="5"/>
      <c r="AP867" s="5"/>
      <c r="AQ867" s="5"/>
      <c r="AR867" s="5"/>
      <c r="AY867" s="1" t="s">
        <v>58</v>
      </c>
      <c r="AZ867" s="2">
        <v>40519</v>
      </c>
      <c r="BB867" s="2">
        <v>41631</v>
      </c>
      <c r="BC867" s="2">
        <v>41943</v>
      </c>
      <c r="BD867" s="1" t="s">
        <v>128</v>
      </c>
      <c r="BE867" s="1" t="s">
        <v>546</v>
      </c>
      <c r="BF867" s="1" t="s">
        <v>130</v>
      </c>
      <c r="BG867" s="1" t="s">
        <v>1937</v>
      </c>
      <c r="BH867" s="1" t="s">
        <v>130</v>
      </c>
      <c r="BI867" s="1" t="s">
        <v>134</v>
      </c>
      <c r="BJ867" s="1" t="s">
        <v>126</v>
      </c>
      <c r="BK867" s="1" t="s">
        <v>1938</v>
      </c>
      <c r="BL867" s="1">
        <v>50</v>
      </c>
      <c r="BM867" s="1">
        <v>50</v>
      </c>
      <c r="BN867" s="1" t="s">
        <v>97</v>
      </c>
      <c r="BO867" s="1" t="s">
        <v>98</v>
      </c>
      <c r="BP867" s="1" t="s">
        <v>65</v>
      </c>
      <c r="BQ867" s="2">
        <v>39994</v>
      </c>
      <c r="BR867" s="1">
        <v>0</v>
      </c>
      <c r="BS867" s="1">
        <v>0</v>
      </c>
      <c r="BT867" s="1">
        <v>0</v>
      </c>
      <c r="BU867" s="1">
        <v>0</v>
      </c>
    </row>
    <row r="868" spans="4:73" hidden="1" x14ac:dyDescent="0.25">
      <c r="D868" s="4"/>
      <c r="E868" s="5" t="str">
        <f t="shared" si="126"/>
        <v>DPP-2009-NOV</v>
      </c>
      <c r="F868" s="5" t="str">
        <f t="shared" si="127"/>
        <v>IN</v>
      </c>
      <c r="G868" s="5" t="str">
        <f t="shared" si="128"/>
        <v>Withdrawn</v>
      </c>
      <c r="H868" s="6" t="str">
        <f t="shared" si="129"/>
        <v>Not Started</v>
      </c>
      <c r="I868" s="1" t="s">
        <v>1939</v>
      </c>
      <c r="O868" s="1" t="str">
        <f t="shared" si="130"/>
        <v>NRIS</v>
      </c>
      <c r="Q868" s="1">
        <f t="shared" si="131"/>
        <v>200</v>
      </c>
      <c r="S868" s="1" t="str">
        <f t="shared" si="132"/>
        <v>Wind</v>
      </c>
      <c r="T868" s="1" t="str">
        <f t="shared" si="133"/>
        <v>Montgomery County</v>
      </c>
      <c r="U868" s="1" t="str">
        <f t="shared" si="134"/>
        <v>IN</v>
      </c>
      <c r="AA868" s="1"/>
      <c r="AB868" s="1"/>
      <c r="AI868" s="5"/>
      <c r="AJ868" s="5"/>
      <c r="AK868" s="5"/>
      <c r="AL868" s="5"/>
      <c r="AM868" s="5"/>
      <c r="AN868" s="5"/>
      <c r="AO868" s="5"/>
      <c r="AP868" s="5"/>
      <c r="AQ868" s="5"/>
      <c r="AR868" s="5"/>
      <c r="AY868" s="1" t="s">
        <v>73</v>
      </c>
      <c r="AZ868" s="2">
        <v>39463</v>
      </c>
      <c r="BA868" s="2">
        <v>40974</v>
      </c>
      <c r="BB868" s="2">
        <v>40974</v>
      </c>
      <c r="BC868" s="2">
        <v>41944</v>
      </c>
      <c r="BD868" s="1" t="s">
        <v>101</v>
      </c>
      <c r="BE868" s="1" t="s">
        <v>763</v>
      </c>
      <c r="BF868" s="1" t="s">
        <v>103</v>
      </c>
      <c r="BG868" s="1" t="s">
        <v>1403</v>
      </c>
      <c r="BH868" s="1" t="s">
        <v>103</v>
      </c>
      <c r="BI868" s="1" t="s">
        <v>77</v>
      </c>
      <c r="BJ868" s="1" t="s">
        <v>126</v>
      </c>
      <c r="BK868" s="1" t="s">
        <v>1940</v>
      </c>
      <c r="BL868" s="1">
        <v>200</v>
      </c>
      <c r="BM868" s="1">
        <v>200</v>
      </c>
      <c r="BN868" s="1" t="s">
        <v>97</v>
      </c>
      <c r="BO868" s="1" t="s">
        <v>98</v>
      </c>
      <c r="BP868" s="1" t="s">
        <v>84</v>
      </c>
      <c r="BQ868" s="2">
        <v>40787</v>
      </c>
      <c r="BR868" s="1">
        <v>0</v>
      </c>
      <c r="BS868" s="1">
        <v>0</v>
      </c>
      <c r="BT868" s="1">
        <v>0</v>
      </c>
      <c r="BU868" s="1">
        <v>0</v>
      </c>
    </row>
    <row r="869" spans="4:73" hidden="1" x14ac:dyDescent="0.25">
      <c r="D869" s="4"/>
      <c r="E869" s="5" t="str">
        <f t="shared" si="126"/>
        <v>Pre-Transition SIS</v>
      </c>
      <c r="F869" s="5" t="str">
        <f t="shared" si="127"/>
        <v>CS5</v>
      </c>
      <c r="G869" s="5" t="str">
        <f t="shared" si="128"/>
        <v>Withdrawn</v>
      </c>
      <c r="H869" s="6" t="str">
        <f t="shared" si="129"/>
        <v>Not Started</v>
      </c>
      <c r="I869" s="1" t="s">
        <v>1941</v>
      </c>
      <c r="O869" s="1" t="str">
        <f t="shared" si="130"/>
        <v>NRIS</v>
      </c>
      <c r="Q869" s="1">
        <f t="shared" si="131"/>
        <v>100</v>
      </c>
      <c r="S869" s="1" t="str">
        <f t="shared" si="132"/>
        <v>Wind</v>
      </c>
      <c r="T869" s="1" t="str">
        <f t="shared" si="133"/>
        <v>Stevens County</v>
      </c>
      <c r="U869" s="1" t="str">
        <f t="shared" si="134"/>
        <v>MN</v>
      </c>
      <c r="AA869" s="1"/>
      <c r="AB869" s="1"/>
      <c r="AI869" s="5"/>
      <c r="AJ869" s="5"/>
      <c r="AK869" s="5"/>
      <c r="AL869" s="5"/>
      <c r="AM869" s="5"/>
      <c r="AN869" s="5"/>
      <c r="AO869" s="5"/>
      <c r="AP869" s="5"/>
      <c r="AQ869" s="5"/>
      <c r="AR869" s="5"/>
      <c r="AY869" s="1" t="s">
        <v>73</v>
      </c>
      <c r="AZ869" s="2">
        <v>38649</v>
      </c>
      <c r="BA869" s="2">
        <v>40976</v>
      </c>
      <c r="BB869" s="2">
        <v>40976</v>
      </c>
      <c r="BD869" s="1" t="s">
        <v>203</v>
      </c>
      <c r="BE869" s="1" t="s">
        <v>1602</v>
      </c>
      <c r="BF869" s="1" t="s">
        <v>93</v>
      </c>
      <c r="BG869" s="1" t="s">
        <v>1058</v>
      </c>
      <c r="BH869" s="1" t="s">
        <v>888</v>
      </c>
      <c r="BI869" s="1" t="s">
        <v>134</v>
      </c>
      <c r="BJ869" s="1" t="s">
        <v>126</v>
      </c>
      <c r="BK869" s="1" t="s">
        <v>1942</v>
      </c>
      <c r="BL869" s="1">
        <v>100</v>
      </c>
      <c r="BM869" s="1">
        <v>100</v>
      </c>
      <c r="BN869" s="1" t="s">
        <v>97</v>
      </c>
      <c r="BO869" s="1" t="s">
        <v>98</v>
      </c>
      <c r="BP869" s="1" t="s">
        <v>84</v>
      </c>
      <c r="BQ869" s="2">
        <v>38930</v>
      </c>
      <c r="BR869" s="1">
        <v>0</v>
      </c>
      <c r="BS869" s="1">
        <v>0</v>
      </c>
      <c r="BT869" s="1">
        <v>0</v>
      </c>
      <c r="BU869" s="1">
        <v>0</v>
      </c>
    </row>
    <row r="870" spans="4:73" hidden="1" x14ac:dyDescent="0.25">
      <c r="D870" s="4"/>
      <c r="E870" s="5">
        <f t="shared" si="126"/>
        <v>0</v>
      </c>
      <c r="F870" s="5">
        <f t="shared" si="127"/>
        <v>0</v>
      </c>
      <c r="G870" s="5" t="str">
        <f t="shared" si="128"/>
        <v>Withdrawn</v>
      </c>
      <c r="H870" s="6" t="str">
        <f t="shared" si="129"/>
        <v>Not Started</v>
      </c>
      <c r="I870" s="1" t="s">
        <v>1943</v>
      </c>
      <c r="O870" s="1" t="str">
        <f t="shared" si="130"/>
        <v>NRIS</v>
      </c>
      <c r="Q870" s="1">
        <f t="shared" si="131"/>
        <v>350</v>
      </c>
      <c r="S870" s="1" t="str">
        <f t="shared" si="132"/>
        <v>Wind</v>
      </c>
      <c r="T870" s="1" t="str">
        <f t="shared" si="133"/>
        <v>Huron County</v>
      </c>
      <c r="U870" s="1" t="str">
        <f t="shared" si="134"/>
        <v>MI</v>
      </c>
      <c r="AA870" s="1"/>
      <c r="AB870" s="1"/>
      <c r="AI870" s="5"/>
      <c r="AJ870" s="5"/>
      <c r="AK870" s="5"/>
      <c r="AL870" s="5"/>
      <c r="AM870" s="5"/>
      <c r="AN870" s="5"/>
      <c r="AO870" s="5"/>
      <c r="AP870" s="5"/>
      <c r="AQ870" s="5"/>
      <c r="AR870" s="5"/>
      <c r="AY870" s="1" t="s">
        <v>73</v>
      </c>
      <c r="AZ870" s="2">
        <v>40091</v>
      </c>
      <c r="BA870" s="2">
        <v>40981</v>
      </c>
      <c r="BB870" s="2">
        <v>40981</v>
      </c>
      <c r="BD870" s="1" t="s">
        <v>128</v>
      </c>
      <c r="BE870" s="1" t="s">
        <v>546</v>
      </c>
      <c r="BF870" s="1" t="s">
        <v>130</v>
      </c>
      <c r="BI870" s="1" t="s">
        <v>143</v>
      </c>
      <c r="BJ870" s="1" t="s">
        <v>126</v>
      </c>
      <c r="BK870" s="1" t="s">
        <v>1944</v>
      </c>
      <c r="BL870" s="1">
        <v>350</v>
      </c>
      <c r="BM870" s="1">
        <v>350</v>
      </c>
      <c r="BN870" s="1" t="s">
        <v>97</v>
      </c>
      <c r="BO870" s="1" t="s">
        <v>98</v>
      </c>
      <c r="BP870" s="1" t="s">
        <v>84</v>
      </c>
      <c r="BQ870" s="2">
        <v>41183</v>
      </c>
      <c r="BR870" s="1">
        <v>0</v>
      </c>
      <c r="BS870" s="1">
        <v>0</v>
      </c>
      <c r="BT870" s="1">
        <v>0</v>
      </c>
      <c r="BU870" s="1">
        <v>0</v>
      </c>
    </row>
    <row r="871" spans="4:73" hidden="1" x14ac:dyDescent="0.25">
      <c r="D871" s="4"/>
      <c r="E871" s="5">
        <f t="shared" si="126"/>
        <v>0</v>
      </c>
      <c r="F871" s="5">
        <f t="shared" si="127"/>
        <v>0</v>
      </c>
      <c r="G871" s="5" t="str">
        <f t="shared" si="128"/>
        <v>Withdrawn</v>
      </c>
      <c r="H871" s="6" t="str">
        <f t="shared" si="129"/>
        <v>Not Started</v>
      </c>
      <c r="I871" s="1" t="s">
        <v>1945</v>
      </c>
      <c r="O871" s="1" t="str">
        <f t="shared" si="130"/>
        <v>NRIS</v>
      </c>
      <c r="Q871" s="1">
        <f t="shared" si="131"/>
        <v>259.89999999999998</v>
      </c>
      <c r="S871" s="1" t="str">
        <f t="shared" si="132"/>
        <v>Wind</v>
      </c>
      <c r="T871" s="1" t="str">
        <f t="shared" si="133"/>
        <v>Dodge County</v>
      </c>
      <c r="U871" s="1" t="str">
        <f t="shared" si="134"/>
        <v>MN</v>
      </c>
      <c r="AA871" s="1"/>
      <c r="AB871" s="1"/>
      <c r="AI871" s="5"/>
      <c r="AJ871" s="5"/>
      <c r="AK871" s="5"/>
      <c r="AL871" s="5"/>
      <c r="AM871" s="5"/>
      <c r="AN871" s="5"/>
      <c r="AO871" s="5"/>
      <c r="AP871" s="5"/>
      <c r="AQ871" s="5"/>
      <c r="AR871" s="5"/>
      <c r="AY871" s="1" t="s">
        <v>73</v>
      </c>
      <c r="AZ871" s="2">
        <v>39174</v>
      </c>
      <c r="BA871" s="2">
        <v>40984</v>
      </c>
      <c r="BB871" s="2">
        <v>40984</v>
      </c>
      <c r="BD871" s="1" t="s">
        <v>1242</v>
      </c>
      <c r="BE871" s="1" t="s">
        <v>297</v>
      </c>
      <c r="BF871" s="1" t="s">
        <v>93</v>
      </c>
      <c r="BI871" s="1" t="s">
        <v>143</v>
      </c>
      <c r="BJ871" s="1" t="s">
        <v>126</v>
      </c>
      <c r="BK871" s="1" t="s">
        <v>1946</v>
      </c>
      <c r="BL871" s="1">
        <v>259.89999999999998</v>
      </c>
      <c r="BM871" s="1">
        <v>259.89999999999998</v>
      </c>
      <c r="BN871" s="1" t="s">
        <v>97</v>
      </c>
      <c r="BO871" s="1" t="s">
        <v>98</v>
      </c>
      <c r="BP871" s="1" t="s">
        <v>84</v>
      </c>
      <c r="BQ871" s="2">
        <v>39814</v>
      </c>
      <c r="BR871" s="1">
        <v>0</v>
      </c>
      <c r="BS871" s="1">
        <v>0</v>
      </c>
      <c r="BT871" s="1">
        <v>0</v>
      </c>
      <c r="BU871" s="1">
        <v>0</v>
      </c>
    </row>
    <row r="872" spans="4:73" hidden="1" x14ac:dyDescent="0.25">
      <c r="D872" s="4"/>
      <c r="E872" s="5" t="str">
        <f t="shared" si="126"/>
        <v>DPP-2010-APR</v>
      </c>
      <c r="F872" s="5">
        <f t="shared" si="127"/>
        <v>0</v>
      </c>
      <c r="G872" s="5" t="str">
        <f t="shared" si="128"/>
        <v>Withdrawn</v>
      </c>
      <c r="H872" s="6" t="str">
        <f t="shared" si="129"/>
        <v>Not Started</v>
      </c>
      <c r="I872" s="1" t="s">
        <v>1947</v>
      </c>
      <c r="O872" s="1" t="str">
        <f t="shared" si="130"/>
        <v>NRIS</v>
      </c>
      <c r="Q872" s="1">
        <f t="shared" si="131"/>
        <v>99</v>
      </c>
      <c r="S872" s="1" t="str">
        <f t="shared" si="132"/>
        <v>Wind</v>
      </c>
      <c r="T872" s="1" t="str">
        <f t="shared" si="133"/>
        <v>Edgar County</v>
      </c>
      <c r="U872" s="1" t="str">
        <f t="shared" si="134"/>
        <v>IL</v>
      </c>
      <c r="AA872" s="1"/>
      <c r="AB872" s="1"/>
      <c r="AI872" s="5"/>
      <c r="AJ872" s="5"/>
      <c r="AK872" s="5"/>
      <c r="AL872" s="5"/>
      <c r="AM872" s="5"/>
      <c r="AN872" s="5"/>
      <c r="AO872" s="5"/>
      <c r="AP872" s="5"/>
      <c r="AQ872" s="5"/>
      <c r="AR872" s="5"/>
      <c r="AY872" s="1" t="s">
        <v>73</v>
      </c>
      <c r="AZ872" s="2">
        <v>39948</v>
      </c>
      <c r="BA872" s="2">
        <v>40987</v>
      </c>
      <c r="BB872" s="2">
        <v>40987</v>
      </c>
      <c r="BD872" s="1" t="s">
        <v>122</v>
      </c>
      <c r="BE872" s="1" t="s">
        <v>1236</v>
      </c>
      <c r="BF872" s="1" t="s">
        <v>124</v>
      </c>
      <c r="BG872" s="1" t="s">
        <v>1406</v>
      </c>
      <c r="BI872" s="1" t="s">
        <v>134</v>
      </c>
      <c r="BJ872" s="1" t="s">
        <v>126</v>
      </c>
      <c r="BK872" s="1" t="s">
        <v>1948</v>
      </c>
      <c r="BL872" s="1">
        <v>99</v>
      </c>
      <c r="BM872" s="1">
        <v>99</v>
      </c>
      <c r="BN872" s="1" t="s">
        <v>97</v>
      </c>
      <c r="BO872" s="1" t="s">
        <v>98</v>
      </c>
      <c r="BP872" s="1" t="s">
        <v>84</v>
      </c>
      <c r="BQ872" s="2">
        <v>40926</v>
      </c>
      <c r="BR872" s="1">
        <v>0</v>
      </c>
      <c r="BS872" s="1">
        <v>0</v>
      </c>
      <c r="BT872" s="1">
        <v>0</v>
      </c>
      <c r="BU872" s="1">
        <v>0</v>
      </c>
    </row>
    <row r="873" spans="4:73" hidden="1" x14ac:dyDescent="0.25">
      <c r="D873" s="4"/>
      <c r="E873" s="5">
        <f t="shared" si="126"/>
        <v>0</v>
      </c>
      <c r="F873" s="5">
        <f t="shared" si="127"/>
        <v>0</v>
      </c>
      <c r="G873" s="5" t="str">
        <f t="shared" si="128"/>
        <v>Withdrawn</v>
      </c>
      <c r="H873" s="6" t="str">
        <f t="shared" si="129"/>
        <v>Not Started</v>
      </c>
      <c r="I873" s="1" t="s">
        <v>1949</v>
      </c>
      <c r="O873" s="1" t="str">
        <f t="shared" si="130"/>
        <v>NRIS</v>
      </c>
      <c r="Q873" s="1">
        <f t="shared" si="131"/>
        <v>27</v>
      </c>
      <c r="S873" s="1" t="str">
        <f t="shared" si="132"/>
        <v>Wind</v>
      </c>
      <c r="T873" s="1" t="str">
        <f t="shared" si="133"/>
        <v>Ramsey County</v>
      </c>
      <c r="U873" s="1" t="str">
        <f t="shared" si="134"/>
        <v>ND</v>
      </c>
      <c r="AA873" s="1"/>
      <c r="AB873" s="1"/>
      <c r="AI873" s="5"/>
      <c r="AJ873" s="5"/>
      <c r="AK873" s="5"/>
      <c r="AL873" s="5"/>
      <c r="AM873" s="5"/>
      <c r="AN873" s="5"/>
      <c r="AO873" s="5"/>
      <c r="AP873" s="5"/>
      <c r="AQ873" s="5"/>
      <c r="AR873" s="5"/>
      <c r="AY873" s="1" t="s">
        <v>73</v>
      </c>
      <c r="AZ873" s="2">
        <v>40357</v>
      </c>
      <c r="BA873" s="2">
        <v>40987</v>
      </c>
      <c r="BB873" s="2">
        <v>40987</v>
      </c>
      <c r="BD873" s="1" t="s">
        <v>153</v>
      </c>
      <c r="BE873" s="1" t="s">
        <v>167</v>
      </c>
      <c r="BF873" s="1" t="s">
        <v>194</v>
      </c>
      <c r="BI873" s="1" t="s">
        <v>536</v>
      </c>
      <c r="BJ873" s="1" t="s">
        <v>126</v>
      </c>
      <c r="BK873" s="1" t="s">
        <v>1950</v>
      </c>
      <c r="BL873" s="1">
        <v>27</v>
      </c>
      <c r="BM873" s="1">
        <v>27</v>
      </c>
      <c r="BN873" s="1" t="s">
        <v>97</v>
      </c>
      <c r="BO873" s="1" t="s">
        <v>98</v>
      </c>
      <c r="BP873" s="1" t="s">
        <v>84</v>
      </c>
      <c r="BQ873" s="2">
        <v>40709</v>
      </c>
      <c r="BR873" s="1">
        <v>0</v>
      </c>
      <c r="BS873" s="1">
        <v>0</v>
      </c>
      <c r="BT873" s="1">
        <v>0</v>
      </c>
      <c r="BU873" s="1">
        <v>0</v>
      </c>
    </row>
    <row r="874" spans="4:73" hidden="1" x14ac:dyDescent="0.25">
      <c r="D874" s="4"/>
      <c r="E874" s="5" t="str">
        <f t="shared" si="126"/>
        <v>DPP-2010-APR</v>
      </c>
      <c r="F874" s="5" t="str">
        <f t="shared" si="127"/>
        <v>IL</v>
      </c>
      <c r="G874" s="5" t="str">
        <f t="shared" si="128"/>
        <v>Withdrawn</v>
      </c>
      <c r="H874" s="6" t="str">
        <f t="shared" si="129"/>
        <v>Not Started</v>
      </c>
      <c r="I874" s="1" t="s">
        <v>1951</v>
      </c>
      <c r="O874" s="1" t="str">
        <f t="shared" si="130"/>
        <v>NRIS</v>
      </c>
      <c r="Q874" s="1">
        <f t="shared" si="131"/>
        <v>100</v>
      </c>
      <c r="S874" s="1" t="str">
        <f t="shared" si="132"/>
        <v>Wind</v>
      </c>
      <c r="T874" s="1" t="str">
        <f t="shared" si="133"/>
        <v>Douglas County</v>
      </c>
      <c r="U874" s="1" t="str">
        <f t="shared" si="134"/>
        <v>IL</v>
      </c>
      <c r="AA874" s="1"/>
      <c r="AB874" s="1"/>
      <c r="AI874" s="5"/>
      <c r="AJ874" s="5"/>
      <c r="AK874" s="5"/>
      <c r="AL874" s="5"/>
      <c r="AM874" s="5"/>
      <c r="AN874" s="5"/>
      <c r="AO874" s="5"/>
      <c r="AP874" s="5"/>
      <c r="AQ874" s="5"/>
      <c r="AR874" s="5"/>
      <c r="AY874" s="1" t="s">
        <v>73</v>
      </c>
      <c r="AZ874" s="2">
        <v>39878</v>
      </c>
      <c r="BA874" s="2">
        <v>40989</v>
      </c>
      <c r="BB874" s="2">
        <v>40989</v>
      </c>
      <c r="BD874" s="1" t="s">
        <v>122</v>
      </c>
      <c r="BE874" s="1" t="s">
        <v>316</v>
      </c>
      <c r="BF874" s="1" t="s">
        <v>124</v>
      </c>
      <c r="BG874" s="1" t="s">
        <v>1406</v>
      </c>
      <c r="BH874" s="1" t="s">
        <v>124</v>
      </c>
      <c r="BI874" s="1" t="s">
        <v>134</v>
      </c>
      <c r="BJ874" s="1" t="s">
        <v>126</v>
      </c>
      <c r="BK874" s="1" t="s">
        <v>1952</v>
      </c>
      <c r="BL874" s="1">
        <v>100</v>
      </c>
      <c r="BM874" s="1">
        <v>100</v>
      </c>
      <c r="BN874" s="1" t="s">
        <v>97</v>
      </c>
      <c r="BO874" s="1" t="s">
        <v>98</v>
      </c>
      <c r="BP874" s="1" t="s">
        <v>84</v>
      </c>
      <c r="BQ874" s="2">
        <v>40421</v>
      </c>
      <c r="BR874" s="1">
        <v>0</v>
      </c>
      <c r="BS874" s="1">
        <v>0</v>
      </c>
      <c r="BT874" s="1">
        <v>0</v>
      </c>
      <c r="BU874" s="1">
        <v>0</v>
      </c>
    </row>
    <row r="875" spans="4:73" hidden="1" x14ac:dyDescent="0.25">
      <c r="D875" s="4"/>
      <c r="E875" s="5" t="str">
        <f t="shared" si="126"/>
        <v>DPP-2008-NOV</v>
      </c>
      <c r="F875" s="5" t="str">
        <f t="shared" si="127"/>
        <v>IN</v>
      </c>
      <c r="G875" s="5" t="str">
        <f t="shared" si="128"/>
        <v>Withdrawn</v>
      </c>
      <c r="H875" s="6" t="str">
        <f t="shared" si="129"/>
        <v>Not Started</v>
      </c>
      <c r="I875" s="1" t="s">
        <v>1953</v>
      </c>
      <c r="O875" s="1" t="str">
        <f t="shared" si="130"/>
        <v>NRIS</v>
      </c>
      <c r="Q875" s="1">
        <f t="shared" si="131"/>
        <v>200</v>
      </c>
      <c r="S875" s="1" t="str">
        <f t="shared" si="132"/>
        <v>Wind</v>
      </c>
      <c r="T875" s="1" t="str">
        <f t="shared" si="133"/>
        <v>Clinton County</v>
      </c>
      <c r="U875" s="1" t="str">
        <f t="shared" si="134"/>
        <v>IN</v>
      </c>
      <c r="AA875" s="1"/>
      <c r="AB875" s="1"/>
      <c r="AI875" s="5"/>
      <c r="AJ875" s="5"/>
      <c r="AK875" s="5"/>
      <c r="AL875" s="5"/>
      <c r="AM875" s="5"/>
      <c r="AN875" s="5"/>
      <c r="AO875" s="5"/>
      <c r="AP875" s="5"/>
      <c r="AQ875" s="5"/>
      <c r="AR875" s="5"/>
      <c r="AY875" s="1" t="s">
        <v>73</v>
      </c>
      <c r="AZ875" s="2">
        <v>39548</v>
      </c>
      <c r="BA875" s="2">
        <v>40998</v>
      </c>
      <c r="BB875" s="2">
        <v>40998</v>
      </c>
      <c r="BC875" s="2">
        <v>42004</v>
      </c>
      <c r="BD875" s="1" t="s">
        <v>101</v>
      </c>
      <c r="BE875" s="1" t="s">
        <v>88</v>
      </c>
      <c r="BF875" s="1" t="s">
        <v>103</v>
      </c>
      <c r="BG875" s="1" t="s">
        <v>1303</v>
      </c>
      <c r="BH875" s="1" t="s">
        <v>103</v>
      </c>
      <c r="BI875" s="1" t="s">
        <v>77</v>
      </c>
      <c r="BJ875" s="1" t="s">
        <v>126</v>
      </c>
      <c r="BK875" s="1" t="s">
        <v>1954</v>
      </c>
      <c r="BL875" s="1">
        <v>200</v>
      </c>
      <c r="BM875" s="1">
        <v>200</v>
      </c>
      <c r="BN875" s="1" t="s">
        <v>97</v>
      </c>
      <c r="BO875" s="1" t="s">
        <v>98</v>
      </c>
      <c r="BP875" s="1" t="s">
        <v>84</v>
      </c>
      <c r="BQ875" s="2">
        <v>40178</v>
      </c>
      <c r="BR875" s="1">
        <v>0</v>
      </c>
      <c r="BS875" s="1">
        <v>0</v>
      </c>
      <c r="BT875" s="1">
        <v>0</v>
      </c>
      <c r="BU875" s="1">
        <v>0</v>
      </c>
    </row>
    <row r="876" spans="4:73" hidden="1" x14ac:dyDescent="0.25">
      <c r="D876" s="4"/>
      <c r="E876" s="5" t="str">
        <f t="shared" si="126"/>
        <v>DPP-2009-MAR</v>
      </c>
      <c r="F876" s="5" t="str">
        <f t="shared" si="127"/>
        <v>IA</v>
      </c>
      <c r="G876" s="5" t="str">
        <f t="shared" si="128"/>
        <v>Done</v>
      </c>
      <c r="H876" s="6" t="str">
        <f t="shared" si="129"/>
        <v>In Service</v>
      </c>
      <c r="I876" s="1" t="s">
        <v>1955</v>
      </c>
      <c r="O876" s="1" t="str">
        <f t="shared" si="130"/>
        <v>NRIS</v>
      </c>
      <c r="Q876" s="1">
        <f t="shared" si="131"/>
        <v>41</v>
      </c>
      <c r="S876" s="1" t="str">
        <f t="shared" si="132"/>
        <v>Wind</v>
      </c>
      <c r="T876" s="1" t="str">
        <f t="shared" si="133"/>
        <v>Delaware County</v>
      </c>
      <c r="U876" s="1" t="str">
        <f t="shared" si="134"/>
        <v>IA</v>
      </c>
      <c r="AA876" s="1"/>
      <c r="AB876" s="1"/>
      <c r="AI876" s="5"/>
      <c r="AJ876" s="5"/>
      <c r="AK876" s="5"/>
      <c r="AL876" s="5"/>
      <c r="AM876" s="5"/>
      <c r="AN876" s="5"/>
      <c r="AO876" s="5"/>
      <c r="AP876" s="5"/>
      <c r="AQ876" s="5"/>
      <c r="AR876" s="5"/>
      <c r="AY876" s="1" t="s">
        <v>58</v>
      </c>
      <c r="AZ876" s="2">
        <v>39560</v>
      </c>
      <c r="BB876" s="2">
        <v>40298</v>
      </c>
      <c r="BC876" s="2">
        <v>40756</v>
      </c>
      <c r="BD876" s="1" t="s">
        <v>87</v>
      </c>
      <c r="BE876" s="1" t="s">
        <v>1956</v>
      </c>
      <c r="BF876" s="1" t="s">
        <v>89</v>
      </c>
      <c r="BG876" s="1" t="s">
        <v>1339</v>
      </c>
      <c r="BH876" s="1" t="s">
        <v>89</v>
      </c>
      <c r="BI876" s="1" t="s">
        <v>134</v>
      </c>
      <c r="BJ876" s="1" t="s">
        <v>126</v>
      </c>
      <c r="BK876" s="1" t="s">
        <v>1957</v>
      </c>
      <c r="BL876" s="1">
        <v>41</v>
      </c>
      <c r="BM876" s="1">
        <v>41</v>
      </c>
      <c r="BN876" s="1" t="s">
        <v>97</v>
      </c>
      <c r="BO876" s="1" t="s">
        <v>98</v>
      </c>
      <c r="BP876" s="1" t="s">
        <v>65</v>
      </c>
      <c r="BQ876" s="2">
        <v>42292</v>
      </c>
      <c r="BR876" s="1">
        <v>0</v>
      </c>
      <c r="BS876" s="1">
        <v>0</v>
      </c>
      <c r="BT876" s="1">
        <v>0</v>
      </c>
      <c r="BU876" s="1">
        <v>0</v>
      </c>
    </row>
    <row r="877" spans="4:73" hidden="1" x14ac:dyDescent="0.25">
      <c r="D877" s="4"/>
      <c r="E877" s="5" t="str">
        <f t="shared" si="126"/>
        <v>DPP-2012-AUG</v>
      </c>
      <c r="F877" s="5" t="str">
        <f t="shared" si="127"/>
        <v>West</v>
      </c>
      <c r="G877" s="5" t="str">
        <f t="shared" si="128"/>
        <v>Done</v>
      </c>
      <c r="H877" s="6" t="str">
        <f t="shared" si="129"/>
        <v>In Service</v>
      </c>
      <c r="I877" s="1" t="s">
        <v>1958</v>
      </c>
      <c r="O877" s="1" t="str">
        <f t="shared" si="130"/>
        <v>NRIS</v>
      </c>
      <c r="Q877" s="1">
        <f t="shared" si="131"/>
        <v>36</v>
      </c>
      <c r="S877" s="1" t="str">
        <f t="shared" si="132"/>
        <v>Wind</v>
      </c>
      <c r="T877" s="1" t="str">
        <f t="shared" si="133"/>
        <v>Fayette County</v>
      </c>
      <c r="U877" s="1" t="str">
        <f t="shared" si="134"/>
        <v>IA</v>
      </c>
      <c r="AA877" s="1"/>
      <c r="AB877" s="1"/>
      <c r="AI877" s="5"/>
      <c r="AJ877" s="5"/>
      <c r="AK877" s="5"/>
      <c r="AL877" s="5"/>
      <c r="AM877" s="5"/>
      <c r="AN877" s="5"/>
      <c r="AO877" s="5"/>
      <c r="AP877" s="5"/>
      <c r="AQ877" s="5"/>
      <c r="AR877" s="5"/>
      <c r="AY877" s="1" t="s">
        <v>58</v>
      </c>
      <c r="AZ877" s="2">
        <v>39560</v>
      </c>
      <c r="BB877" s="2">
        <v>42011</v>
      </c>
      <c r="BC877" s="2">
        <v>41214</v>
      </c>
      <c r="BD877" s="1" t="s">
        <v>87</v>
      </c>
      <c r="BE877" s="1" t="s">
        <v>1533</v>
      </c>
      <c r="BF877" s="1" t="s">
        <v>89</v>
      </c>
      <c r="BG877" s="1" t="s">
        <v>1435</v>
      </c>
      <c r="BH877" s="1" t="s">
        <v>725</v>
      </c>
      <c r="BI877" s="1" t="s">
        <v>134</v>
      </c>
      <c r="BJ877" s="1" t="s">
        <v>126</v>
      </c>
      <c r="BK877" s="1" t="s">
        <v>1959</v>
      </c>
      <c r="BL877" s="1">
        <v>36</v>
      </c>
      <c r="BM877" s="1">
        <v>36</v>
      </c>
      <c r="BN877" s="1" t="s">
        <v>97</v>
      </c>
      <c r="BO877" s="1" t="s">
        <v>98</v>
      </c>
      <c r="BP877" s="1" t="s">
        <v>65</v>
      </c>
      <c r="BQ877" s="2">
        <v>40908</v>
      </c>
      <c r="BR877" s="1">
        <v>0</v>
      </c>
      <c r="BS877" s="1">
        <v>0</v>
      </c>
      <c r="BT877" s="1">
        <v>0</v>
      </c>
      <c r="BU877" s="1">
        <v>0</v>
      </c>
    </row>
    <row r="878" spans="4:73" hidden="1" x14ac:dyDescent="0.25">
      <c r="D878" s="4"/>
      <c r="E878" s="5" t="str">
        <f t="shared" si="126"/>
        <v>DPP-2012-AUG</v>
      </c>
      <c r="F878" s="5" t="str">
        <f t="shared" si="127"/>
        <v>WEST</v>
      </c>
      <c r="G878" s="5" t="str">
        <f t="shared" si="128"/>
        <v>Done</v>
      </c>
      <c r="H878" s="6" t="str">
        <f t="shared" si="129"/>
        <v>In Service</v>
      </c>
      <c r="I878" s="1" t="s">
        <v>1960</v>
      </c>
      <c r="O878" s="1" t="str">
        <f t="shared" si="130"/>
        <v>ERIS</v>
      </c>
      <c r="Q878" s="1">
        <f t="shared" si="131"/>
        <v>150</v>
      </c>
      <c r="S878" s="1" t="str">
        <f t="shared" si="132"/>
        <v>Wind</v>
      </c>
      <c r="T878" s="1" t="str">
        <f t="shared" si="133"/>
        <v>Tama County</v>
      </c>
      <c r="U878" s="1" t="str">
        <f t="shared" si="134"/>
        <v>IA</v>
      </c>
      <c r="AA878" s="1"/>
      <c r="AB878" s="1"/>
      <c r="AI878" s="5"/>
      <c r="AJ878" s="5"/>
      <c r="AK878" s="5"/>
      <c r="AL878" s="5"/>
      <c r="AM878" s="5"/>
      <c r="AN878" s="5"/>
      <c r="AO878" s="5"/>
      <c r="AP878" s="5"/>
      <c r="AQ878" s="5"/>
      <c r="AR878" s="5"/>
      <c r="AY878" s="1" t="s">
        <v>58</v>
      </c>
      <c r="AZ878" s="2">
        <v>39560</v>
      </c>
      <c r="BB878" s="2">
        <v>42095</v>
      </c>
      <c r="BC878" s="2">
        <v>41246</v>
      </c>
      <c r="BD878" s="1" t="s">
        <v>87</v>
      </c>
      <c r="BE878" s="1" t="s">
        <v>578</v>
      </c>
      <c r="BF878" s="1" t="s">
        <v>89</v>
      </c>
      <c r="BG878" s="1" t="s">
        <v>1435</v>
      </c>
      <c r="BH878" s="1" t="s">
        <v>1436</v>
      </c>
      <c r="BI878" s="1" t="s">
        <v>77</v>
      </c>
      <c r="BJ878" s="1" t="s">
        <v>62</v>
      </c>
      <c r="BK878" s="1" t="s">
        <v>1961</v>
      </c>
      <c r="BL878" s="1">
        <v>150</v>
      </c>
      <c r="BM878" s="1">
        <v>150</v>
      </c>
      <c r="BN878" s="1" t="s">
        <v>97</v>
      </c>
      <c r="BO878" s="1" t="s">
        <v>98</v>
      </c>
      <c r="BP878" s="1" t="s">
        <v>65</v>
      </c>
      <c r="BQ878" s="2">
        <v>40543</v>
      </c>
      <c r="BR878" s="1">
        <v>0</v>
      </c>
      <c r="BS878" s="1">
        <v>0</v>
      </c>
      <c r="BT878" s="1">
        <v>0</v>
      </c>
      <c r="BU878" s="1">
        <v>0</v>
      </c>
    </row>
    <row r="879" spans="4:73" hidden="1" x14ac:dyDescent="0.25">
      <c r="D879" s="4"/>
      <c r="E879" s="5" t="str">
        <f t="shared" si="126"/>
        <v>DPP-2009-NOV</v>
      </c>
      <c r="F879" s="5" t="str">
        <f t="shared" si="127"/>
        <v>IN</v>
      </c>
      <c r="G879" s="5" t="str">
        <f t="shared" si="128"/>
        <v>Withdrawn</v>
      </c>
      <c r="H879" s="6" t="str">
        <f t="shared" si="129"/>
        <v>Not Started</v>
      </c>
      <c r="I879" s="1" t="s">
        <v>1962</v>
      </c>
      <c r="O879" s="1" t="str">
        <f t="shared" si="130"/>
        <v>NRIS</v>
      </c>
      <c r="Q879" s="1">
        <f t="shared" si="131"/>
        <v>200</v>
      </c>
      <c r="S879" s="1" t="str">
        <f t="shared" si="132"/>
        <v>Wind</v>
      </c>
      <c r="T879" s="1" t="str">
        <f t="shared" si="133"/>
        <v>Clinton County</v>
      </c>
      <c r="U879" s="1" t="str">
        <f t="shared" si="134"/>
        <v>IN</v>
      </c>
      <c r="AA879" s="1"/>
      <c r="AB879" s="1"/>
      <c r="AI879" s="5"/>
      <c r="AJ879" s="5"/>
      <c r="AK879" s="5"/>
      <c r="AL879" s="5"/>
      <c r="AM879" s="5"/>
      <c r="AN879" s="5"/>
      <c r="AO879" s="5"/>
      <c r="AP879" s="5"/>
      <c r="AQ879" s="5"/>
      <c r="AR879" s="5"/>
      <c r="AY879" s="1" t="s">
        <v>73</v>
      </c>
      <c r="AZ879" s="2">
        <v>40018</v>
      </c>
      <c r="BA879" s="2">
        <v>41017</v>
      </c>
      <c r="BB879" s="2">
        <v>41017</v>
      </c>
      <c r="BC879" s="2">
        <v>42004</v>
      </c>
      <c r="BD879" s="1" t="s">
        <v>101</v>
      </c>
      <c r="BE879" s="1" t="s">
        <v>88</v>
      </c>
      <c r="BF879" s="1" t="s">
        <v>103</v>
      </c>
      <c r="BG879" s="1" t="s">
        <v>1403</v>
      </c>
      <c r="BH879" s="1" t="s">
        <v>103</v>
      </c>
      <c r="BI879" s="1" t="s">
        <v>77</v>
      </c>
      <c r="BJ879" s="1" t="s">
        <v>126</v>
      </c>
      <c r="BK879" s="1" t="s">
        <v>1963</v>
      </c>
      <c r="BL879" s="1">
        <v>200</v>
      </c>
      <c r="BM879" s="1">
        <v>200</v>
      </c>
      <c r="BN879" s="1" t="s">
        <v>97</v>
      </c>
      <c r="BO879" s="1" t="s">
        <v>98</v>
      </c>
      <c r="BP879" s="1" t="s">
        <v>84</v>
      </c>
      <c r="BQ879" s="2">
        <v>40178</v>
      </c>
      <c r="BR879" s="1">
        <v>0</v>
      </c>
      <c r="BS879" s="1">
        <v>0</v>
      </c>
      <c r="BT879" s="1">
        <v>0</v>
      </c>
      <c r="BU879" s="1">
        <v>0</v>
      </c>
    </row>
    <row r="880" spans="4:73" hidden="1" x14ac:dyDescent="0.25">
      <c r="D880" s="4"/>
      <c r="E880" s="5">
        <f t="shared" si="126"/>
        <v>0</v>
      </c>
      <c r="F880" s="5">
        <f t="shared" si="127"/>
        <v>0</v>
      </c>
      <c r="G880" s="5" t="str">
        <f t="shared" si="128"/>
        <v>Withdrawn</v>
      </c>
      <c r="H880" s="6" t="str">
        <f t="shared" si="129"/>
        <v>Not Started</v>
      </c>
      <c r="I880" s="1" t="s">
        <v>1964</v>
      </c>
      <c r="O880" s="1" t="str">
        <f t="shared" si="130"/>
        <v>NRIS</v>
      </c>
      <c r="Q880" s="1">
        <f t="shared" si="131"/>
        <v>25</v>
      </c>
      <c r="S880" s="1" t="str">
        <f t="shared" si="132"/>
        <v>Wind</v>
      </c>
      <c r="T880" s="1" t="str">
        <f t="shared" si="133"/>
        <v>Mower County</v>
      </c>
      <c r="U880" s="1" t="str">
        <f t="shared" si="134"/>
        <v>MN</v>
      </c>
      <c r="AA880" s="1"/>
      <c r="AB880" s="1"/>
      <c r="AI880" s="5"/>
      <c r="AJ880" s="5"/>
      <c r="AK880" s="5"/>
      <c r="AL880" s="5"/>
      <c r="AM880" s="5"/>
      <c r="AN880" s="5"/>
      <c r="AO880" s="5"/>
      <c r="AP880" s="5"/>
      <c r="AQ880" s="5"/>
      <c r="AR880" s="5"/>
      <c r="AY880" s="1" t="s">
        <v>73</v>
      </c>
      <c r="AZ880" s="2">
        <v>40718</v>
      </c>
      <c r="BA880" s="2">
        <v>41019</v>
      </c>
      <c r="BB880" s="2">
        <v>41019</v>
      </c>
      <c r="BD880" s="1" t="s">
        <v>1242</v>
      </c>
      <c r="BE880" s="1" t="s">
        <v>179</v>
      </c>
      <c r="BF880" s="1" t="s">
        <v>93</v>
      </c>
      <c r="BI880" s="1" t="s">
        <v>143</v>
      </c>
      <c r="BJ880" s="1" t="s">
        <v>126</v>
      </c>
      <c r="BK880" s="1" t="s">
        <v>1965</v>
      </c>
      <c r="BL880" s="1">
        <v>25</v>
      </c>
      <c r="BM880" s="1">
        <v>25</v>
      </c>
      <c r="BN880" s="1" t="s">
        <v>97</v>
      </c>
      <c r="BO880" s="1" t="s">
        <v>98</v>
      </c>
      <c r="BP880" s="1" t="s">
        <v>84</v>
      </c>
      <c r="BQ880" s="2">
        <v>41426</v>
      </c>
      <c r="BR880" s="1">
        <v>0</v>
      </c>
      <c r="BS880" s="1">
        <v>0</v>
      </c>
      <c r="BT880" s="1">
        <v>0</v>
      </c>
      <c r="BU880" s="1">
        <v>0</v>
      </c>
    </row>
    <row r="881" spans="4:73" hidden="1" x14ac:dyDescent="0.25">
      <c r="D881" s="4"/>
      <c r="E881" s="5" t="str">
        <f t="shared" si="126"/>
        <v>DPP-2008-NOV</v>
      </c>
      <c r="F881" s="5" t="str">
        <f t="shared" si="127"/>
        <v>Individual</v>
      </c>
      <c r="G881" s="5" t="str">
        <f t="shared" si="128"/>
        <v>Done</v>
      </c>
      <c r="H881" s="6" t="str">
        <f t="shared" si="129"/>
        <v>In Service</v>
      </c>
      <c r="I881" s="1" t="s">
        <v>1966</v>
      </c>
      <c r="O881" s="1" t="str">
        <f t="shared" si="130"/>
        <v>NRIS</v>
      </c>
      <c r="Q881" s="1">
        <f t="shared" si="131"/>
        <v>150</v>
      </c>
      <c r="S881" s="1" t="str">
        <f t="shared" si="132"/>
        <v>Wind</v>
      </c>
      <c r="T881" s="1" t="str">
        <f t="shared" si="133"/>
        <v>Columbia County</v>
      </c>
      <c r="U881" s="1" t="str">
        <f t="shared" si="134"/>
        <v>WI</v>
      </c>
      <c r="AA881" s="1"/>
      <c r="AB881" s="1"/>
      <c r="AI881" s="5"/>
      <c r="AJ881" s="5"/>
      <c r="AK881" s="5"/>
      <c r="AL881" s="5"/>
      <c r="AM881" s="5"/>
      <c r="AN881" s="5"/>
      <c r="AO881" s="5"/>
      <c r="AP881" s="5"/>
      <c r="AQ881" s="5"/>
      <c r="AR881" s="5"/>
      <c r="AY881" s="1" t="s">
        <v>58</v>
      </c>
      <c r="AZ881" s="2">
        <v>39567</v>
      </c>
      <c r="BB881" s="2">
        <v>40282</v>
      </c>
      <c r="BC881" s="2">
        <v>40908</v>
      </c>
      <c r="BD881" s="1" t="s">
        <v>74</v>
      </c>
      <c r="BE881" s="1" t="s">
        <v>295</v>
      </c>
      <c r="BF881" s="1" t="s">
        <v>76</v>
      </c>
      <c r="BG881" s="1" t="s">
        <v>1303</v>
      </c>
      <c r="BH881" s="1" t="s">
        <v>1340</v>
      </c>
      <c r="BI881" s="1" t="s">
        <v>77</v>
      </c>
      <c r="BJ881" s="1" t="s">
        <v>126</v>
      </c>
      <c r="BK881" s="1" t="s">
        <v>1383</v>
      </c>
      <c r="BL881" s="1">
        <v>150</v>
      </c>
      <c r="BM881" s="1">
        <v>150</v>
      </c>
      <c r="BN881" s="1" t="s">
        <v>97</v>
      </c>
      <c r="BO881" s="1" t="s">
        <v>98</v>
      </c>
      <c r="BP881" s="1" t="s">
        <v>65</v>
      </c>
      <c r="BQ881" s="2">
        <v>40908</v>
      </c>
      <c r="BR881" s="1">
        <v>0</v>
      </c>
      <c r="BS881" s="1">
        <v>0</v>
      </c>
      <c r="BT881" s="1">
        <v>0</v>
      </c>
      <c r="BU881" s="1">
        <v>0</v>
      </c>
    </row>
    <row r="882" spans="4:73" hidden="1" x14ac:dyDescent="0.25">
      <c r="D882" s="4"/>
      <c r="E882" s="5">
        <f t="shared" si="126"/>
        <v>0</v>
      </c>
      <c r="F882" s="5">
        <f t="shared" si="127"/>
        <v>0</v>
      </c>
      <c r="G882" s="5" t="str">
        <f t="shared" si="128"/>
        <v>Withdrawn</v>
      </c>
      <c r="H882" s="6" t="str">
        <f t="shared" si="129"/>
        <v>Not Started</v>
      </c>
      <c r="I882" s="1" t="s">
        <v>1967</v>
      </c>
      <c r="O882" s="1" t="str">
        <f t="shared" si="130"/>
        <v>NRIS</v>
      </c>
      <c r="Q882" s="1">
        <f t="shared" si="131"/>
        <v>1500</v>
      </c>
      <c r="S882" s="1" t="str">
        <f t="shared" si="132"/>
        <v>Wind</v>
      </c>
      <c r="T882" s="1" t="str">
        <f t="shared" si="133"/>
        <v>Hand County</v>
      </c>
      <c r="U882" s="1" t="str">
        <f t="shared" si="134"/>
        <v>SD</v>
      </c>
      <c r="AA882" s="1"/>
      <c r="AB882" s="1"/>
      <c r="AI882" s="5"/>
      <c r="AJ882" s="5"/>
      <c r="AK882" s="5"/>
      <c r="AL882" s="5"/>
      <c r="AM882" s="5"/>
      <c r="AN882" s="5"/>
      <c r="AO882" s="5"/>
      <c r="AP882" s="5"/>
      <c r="AQ882" s="5"/>
      <c r="AR882" s="5"/>
      <c r="AY882" s="1" t="s">
        <v>73</v>
      </c>
      <c r="AZ882" s="2">
        <v>39031</v>
      </c>
      <c r="BA882" s="2">
        <v>41022</v>
      </c>
      <c r="BB882" s="2">
        <v>41022</v>
      </c>
      <c r="BD882" s="1" t="s">
        <v>91</v>
      </c>
      <c r="BE882" s="1" t="s">
        <v>1968</v>
      </c>
      <c r="BF882" s="1" t="s">
        <v>205</v>
      </c>
      <c r="BI882" s="1" t="s">
        <v>143</v>
      </c>
      <c r="BJ882" s="1" t="s">
        <v>126</v>
      </c>
      <c r="BK882" s="1" t="s">
        <v>1969</v>
      </c>
      <c r="BL882" s="1">
        <v>1500</v>
      </c>
      <c r="BM882" s="1">
        <v>1500</v>
      </c>
      <c r="BN882" s="1" t="s">
        <v>97</v>
      </c>
      <c r="BO882" s="1" t="s">
        <v>98</v>
      </c>
      <c r="BP882" s="1" t="s">
        <v>84</v>
      </c>
      <c r="BQ882" s="2">
        <v>39447</v>
      </c>
      <c r="BR882" s="1">
        <v>0</v>
      </c>
      <c r="BS882" s="1">
        <v>0</v>
      </c>
      <c r="BT882" s="1">
        <v>0</v>
      </c>
      <c r="BU882" s="1">
        <v>0</v>
      </c>
    </row>
    <row r="883" spans="4:73" hidden="1" x14ac:dyDescent="0.25">
      <c r="D883" s="4"/>
      <c r="E883" s="5">
        <f t="shared" si="126"/>
        <v>0</v>
      </c>
      <c r="F883" s="5">
        <f t="shared" si="127"/>
        <v>0</v>
      </c>
      <c r="G883" s="5" t="str">
        <f t="shared" si="128"/>
        <v>Withdrawn</v>
      </c>
      <c r="H883" s="6" t="str">
        <f t="shared" si="129"/>
        <v>Not Started</v>
      </c>
      <c r="I883" s="1" t="s">
        <v>1970</v>
      </c>
      <c r="O883" s="1" t="str">
        <f t="shared" si="130"/>
        <v>NRIS</v>
      </c>
      <c r="Q883" s="1">
        <f t="shared" si="131"/>
        <v>1500</v>
      </c>
      <c r="S883" s="1" t="str">
        <f t="shared" si="132"/>
        <v>Wind</v>
      </c>
      <c r="T883" s="1" t="str">
        <f t="shared" si="133"/>
        <v>Hand County</v>
      </c>
      <c r="U883" s="1" t="str">
        <f t="shared" si="134"/>
        <v>SD</v>
      </c>
      <c r="AA883" s="1"/>
      <c r="AB883" s="1"/>
      <c r="AI883" s="5"/>
      <c r="AJ883" s="5"/>
      <c r="AK883" s="5"/>
      <c r="AL883" s="5"/>
      <c r="AM883" s="5"/>
      <c r="AN883" s="5"/>
      <c r="AO883" s="5"/>
      <c r="AP883" s="5"/>
      <c r="AQ883" s="5"/>
      <c r="AR883" s="5"/>
      <c r="AY883" s="1" t="s">
        <v>73</v>
      </c>
      <c r="AZ883" s="2">
        <v>39031</v>
      </c>
      <c r="BA883" s="2">
        <v>41022</v>
      </c>
      <c r="BB883" s="2">
        <v>41022</v>
      </c>
      <c r="BD883" s="1" t="s">
        <v>91</v>
      </c>
      <c r="BE883" s="1" t="s">
        <v>1968</v>
      </c>
      <c r="BF883" s="1" t="s">
        <v>205</v>
      </c>
      <c r="BI883" s="1" t="s">
        <v>143</v>
      </c>
      <c r="BJ883" s="1" t="s">
        <v>126</v>
      </c>
      <c r="BK883" s="1" t="s">
        <v>1971</v>
      </c>
      <c r="BL883" s="1">
        <v>1500</v>
      </c>
      <c r="BM883" s="1">
        <v>1500</v>
      </c>
      <c r="BN883" s="1" t="s">
        <v>97</v>
      </c>
      <c r="BO883" s="1" t="s">
        <v>98</v>
      </c>
      <c r="BP883" s="1" t="s">
        <v>84</v>
      </c>
      <c r="BQ883" s="2">
        <v>39447</v>
      </c>
      <c r="BR883" s="1">
        <v>0</v>
      </c>
      <c r="BS883" s="1">
        <v>0</v>
      </c>
      <c r="BT883" s="1">
        <v>0</v>
      </c>
      <c r="BU883" s="1">
        <v>0</v>
      </c>
    </row>
    <row r="884" spans="4:73" hidden="1" x14ac:dyDescent="0.25">
      <c r="D884" s="4"/>
      <c r="E884" s="5">
        <f t="shared" si="126"/>
        <v>0</v>
      </c>
      <c r="F884" s="5">
        <f t="shared" si="127"/>
        <v>0</v>
      </c>
      <c r="G884" s="5" t="str">
        <f t="shared" si="128"/>
        <v>Withdrawn</v>
      </c>
      <c r="H884" s="6" t="str">
        <f t="shared" si="129"/>
        <v>Not Started</v>
      </c>
      <c r="I884" s="1" t="s">
        <v>1972</v>
      </c>
      <c r="O884" s="1" t="str">
        <f t="shared" si="130"/>
        <v>NRIS</v>
      </c>
      <c r="Q884" s="1">
        <f t="shared" si="131"/>
        <v>2000</v>
      </c>
      <c r="S884" s="1" t="str">
        <f t="shared" si="132"/>
        <v>Wind</v>
      </c>
      <c r="T884" s="1" t="str">
        <f t="shared" si="133"/>
        <v>Hand County</v>
      </c>
      <c r="U884" s="1" t="str">
        <f t="shared" si="134"/>
        <v>SD</v>
      </c>
      <c r="AA884" s="1"/>
      <c r="AB884" s="1"/>
      <c r="AI884" s="5"/>
      <c r="AJ884" s="5"/>
      <c r="AK884" s="5"/>
      <c r="AL884" s="5"/>
      <c r="AM884" s="5"/>
      <c r="AN884" s="5"/>
      <c r="AO884" s="5"/>
      <c r="AP884" s="5"/>
      <c r="AQ884" s="5"/>
      <c r="AR884" s="5"/>
      <c r="AY884" s="1" t="s">
        <v>73</v>
      </c>
      <c r="AZ884" s="2">
        <v>39031</v>
      </c>
      <c r="BA884" s="2">
        <v>41022</v>
      </c>
      <c r="BB884" s="2">
        <v>41022</v>
      </c>
      <c r="BD884" s="1" t="s">
        <v>91</v>
      </c>
      <c r="BE884" s="1" t="s">
        <v>1968</v>
      </c>
      <c r="BF884" s="1" t="s">
        <v>205</v>
      </c>
      <c r="BI884" s="1" t="s">
        <v>143</v>
      </c>
      <c r="BJ884" s="1" t="s">
        <v>126</v>
      </c>
      <c r="BK884" s="1" t="s">
        <v>1971</v>
      </c>
      <c r="BL884" s="1">
        <v>2000</v>
      </c>
      <c r="BM884" s="1">
        <v>2000</v>
      </c>
      <c r="BN884" s="1" t="s">
        <v>97</v>
      </c>
      <c r="BO884" s="1" t="s">
        <v>98</v>
      </c>
      <c r="BP884" s="1" t="s">
        <v>84</v>
      </c>
      <c r="BQ884" s="2">
        <v>40087</v>
      </c>
      <c r="BR884" s="1">
        <v>0</v>
      </c>
      <c r="BS884" s="1">
        <v>0</v>
      </c>
      <c r="BT884" s="1">
        <v>0</v>
      </c>
      <c r="BU884" s="1">
        <v>0</v>
      </c>
    </row>
    <row r="885" spans="4:73" hidden="1" x14ac:dyDescent="0.25">
      <c r="D885" s="4"/>
      <c r="E885" s="5" t="str">
        <f t="shared" si="126"/>
        <v>DPP-2010-AUG</v>
      </c>
      <c r="F885" s="5" t="str">
        <f t="shared" si="127"/>
        <v>MI</v>
      </c>
      <c r="G885" s="5" t="str">
        <f t="shared" si="128"/>
        <v>Withdrawn</v>
      </c>
      <c r="H885" s="6" t="str">
        <f t="shared" si="129"/>
        <v>Not Started</v>
      </c>
      <c r="I885" s="1" t="s">
        <v>1973</v>
      </c>
      <c r="O885" s="1" t="str">
        <f t="shared" si="130"/>
        <v>NRIS</v>
      </c>
      <c r="Q885" s="1">
        <f t="shared" si="131"/>
        <v>81</v>
      </c>
      <c r="S885" s="1" t="str">
        <f t="shared" si="132"/>
        <v>Wind</v>
      </c>
      <c r="T885" s="1" t="str">
        <f t="shared" si="133"/>
        <v>Lenawee County</v>
      </c>
      <c r="U885" s="1" t="str">
        <f t="shared" si="134"/>
        <v>MI</v>
      </c>
      <c r="AA885" s="1"/>
      <c r="AB885" s="1"/>
      <c r="AI885" s="5"/>
      <c r="AJ885" s="5"/>
      <c r="AK885" s="5"/>
      <c r="AL885" s="5"/>
      <c r="AM885" s="5"/>
      <c r="AN885" s="5"/>
      <c r="AO885" s="5"/>
      <c r="AP885" s="5"/>
      <c r="AQ885" s="5"/>
      <c r="AR885" s="5"/>
      <c r="AY885" s="1" t="s">
        <v>73</v>
      </c>
      <c r="AZ885" s="2">
        <v>40288</v>
      </c>
      <c r="BA885" s="2">
        <v>41030</v>
      </c>
      <c r="BB885" s="2">
        <v>41030</v>
      </c>
      <c r="BD885" s="1" t="s">
        <v>128</v>
      </c>
      <c r="BE885" s="1" t="s">
        <v>1879</v>
      </c>
      <c r="BF885" s="1" t="s">
        <v>130</v>
      </c>
      <c r="BG885" s="1" t="s">
        <v>1550</v>
      </c>
      <c r="BH885" s="1" t="s">
        <v>130</v>
      </c>
      <c r="BI885" s="1" t="s">
        <v>77</v>
      </c>
      <c r="BJ885" s="1" t="s">
        <v>126</v>
      </c>
      <c r="BK885" s="1" t="s">
        <v>1974</v>
      </c>
      <c r="BL885" s="1">
        <v>81</v>
      </c>
      <c r="BM885" s="1">
        <v>81</v>
      </c>
      <c r="BN885" s="1" t="s">
        <v>97</v>
      </c>
      <c r="BO885" s="1" t="s">
        <v>98</v>
      </c>
      <c r="BP885" s="1" t="s">
        <v>84</v>
      </c>
      <c r="BQ885" s="2">
        <v>41061</v>
      </c>
      <c r="BR885" s="1">
        <v>0</v>
      </c>
      <c r="BS885" s="1">
        <v>0</v>
      </c>
      <c r="BT885" s="1">
        <v>0</v>
      </c>
      <c r="BU885" s="1">
        <v>0</v>
      </c>
    </row>
    <row r="886" spans="4:73" hidden="1" x14ac:dyDescent="0.25">
      <c r="D886" s="4"/>
      <c r="E886" s="5">
        <f t="shared" si="126"/>
        <v>0</v>
      </c>
      <c r="F886" s="5">
        <f t="shared" si="127"/>
        <v>0</v>
      </c>
      <c r="G886" s="5" t="str">
        <f t="shared" si="128"/>
        <v>Withdrawn</v>
      </c>
      <c r="H886" s="6" t="str">
        <f t="shared" si="129"/>
        <v>Not Started</v>
      </c>
      <c r="I886" s="1" t="s">
        <v>1975</v>
      </c>
      <c r="O886" s="1" t="str">
        <f t="shared" si="130"/>
        <v>NRIS</v>
      </c>
      <c r="Q886" s="1">
        <f t="shared" si="131"/>
        <v>49.5</v>
      </c>
      <c r="S886" s="1" t="str">
        <f t="shared" si="132"/>
        <v>Wind</v>
      </c>
      <c r="T886" s="1" t="str">
        <f t="shared" si="133"/>
        <v>Big Stone County</v>
      </c>
      <c r="U886" s="1" t="str">
        <f t="shared" si="134"/>
        <v>MN</v>
      </c>
      <c r="AA886" s="1"/>
      <c r="AB886" s="1"/>
      <c r="AI886" s="5"/>
      <c r="AJ886" s="5"/>
      <c r="AK886" s="5"/>
      <c r="AL886" s="5"/>
      <c r="AM886" s="5"/>
      <c r="AN886" s="5"/>
      <c r="AO886" s="5"/>
      <c r="AP886" s="5"/>
      <c r="AQ886" s="5"/>
      <c r="AR886" s="5"/>
      <c r="AY886" s="1" t="s">
        <v>73</v>
      </c>
      <c r="AZ886" s="2">
        <v>39379</v>
      </c>
      <c r="BA886" s="2">
        <v>41036</v>
      </c>
      <c r="BB886" s="2">
        <v>41036</v>
      </c>
      <c r="BD886" s="1" t="s">
        <v>203</v>
      </c>
      <c r="BE886" s="1" t="s">
        <v>1107</v>
      </c>
      <c r="BF886" s="1" t="s">
        <v>93</v>
      </c>
      <c r="BI886" s="1" t="s">
        <v>143</v>
      </c>
      <c r="BJ886" s="1" t="s">
        <v>126</v>
      </c>
      <c r="BK886" s="1" t="s">
        <v>1976</v>
      </c>
      <c r="BL886" s="1">
        <v>49.5</v>
      </c>
      <c r="BM886" s="1">
        <v>49.5</v>
      </c>
      <c r="BN886" s="1" t="s">
        <v>97</v>
      </c>
      <c r="BO886" s="1" t="s">
        <v>98</v>
      </c>
      <c r="BP886" s="1" t="s">
        <v>84</v>
      </c>
      <c r="BQ886" s="2">
        <v>40299</v>
      </c>
      <c r="BR886" s="1">
        <v>0</v>
      </c>
      <c r="BS886" s="1">
        <v>0</v>
      </c>
      <c r="BT886" s="1">
        <v>0</v>
      </c>
      <c r="BU886" s="1">
        <v>0</v>
      </c>
    </row>
    <row r="887" spans="4:73" hidden="1" x14ac:dyDescent="0.25">
      <c r="D887" s="4"/>
      <c r="E887" s="5">
        <f t="shared" si="126"/>
        <v>0</v>
      </c>
      <c r="F887" s="5">
        <f t="shared" si="127"/>
        <v>0</v>
      </c>
      <c r="G887" s="5" t="str">
        <f t="shared" si="128"/>
        <v>Withdrawn</v>
      </c>
      <c r="H887" s="6" t="str">
        <f t="shared" si="129"/>
        <v>Not Started</v>
      </c>
      <c r="I887" s="1" t="s">
        <v>1977</v>
      </c>
      <c r="O887" s="1" t="str">
        <f t="shared" si="130"/>
        <v>NRIS</v>
      </c>
      <c r="Q887" s="1">
        <f t="shared" si="131"/>
        <v>300</v>
      </c>
      <c r="S887" s="1" t="str">
        <f t="shared" si="132"/>
        <v>Wind</v>
      </c>
      <c r="T887" s="1" t="str">
        <f t="shared" si="133"/>
        <v>Roberts County</v>
      </c>
      <c r="U887" s="1" t="str">
        <f t="shared" si="134"/>
        <v>SD</v>
      </c>
      <c r="AA887" s="1"/>
      <c r="AB887" s="1"/>
      <c r="AI887" s="5"/>
      <c r="AJ887" s="5"/>
      <c r="AK887" s="5"/>
      <c r="AL887" s="5"/>
      <c r="AM887" s="5"/>
      <c r="AN887" s="5"/>
      <c r="AO887" s="5"/>
      <c r="AP887" s="5"/>
      <c r="AQ887" s="5"/>
      <c r="AR887" s="5"/>
      <c r="AY887" s="1" t="s">
        <v>73</v>
      </c>
      <c r="AZ887" s="2">
        <v>39521</v>
      </c>
      <c r="BA887" s="2">
        <v>41036</v>
      </c>
      <c r="BB887" s="2">
        <v>41036</v>
      </c>
      <c r="BD887" s="1" t="s">
        <v>192</v>
      </c>
      <c r="BE887" s="1" t="s">
        <v>1224</v>
      </c>
      <c r="BF887" s="1" t="s">
        <v>205</v>
      </c>
      <c r="BI887" s="1" t="s">
        <v>143</v>
      </c>
      <c r="BJ887" s="1" t="s">
        <v>126</v>
      </c>
      <c r="BK887" s="1" t="s">
        <v>1978</v>
      </c>
      <c r="BL887" s="1">
        <v>300</v>
      </c>
      <c r="BM887" s="1">
        <v>300</v>
      </c>
      <c r="BN887" s="1" t="s">
        <v>97</v>
      </c>
      <c r="BO887" s="1" t="s">
        <v>98</v>
      </c>
      <c r="BP887" s="1" t="s">
        <v>84</v>
      </c>
      <c r="BQ887" s="2">
        <v>39994</v>
      </c>
      <c r="BR887" s="1">
        <v>0</v>
      </c>
      <c r="BS887" s="1">
        <v>0</v>
      </c>
      <c r="BT887" s="1">
        <v>0</v>
      </c>
      <c r="BU887" s="1">
        <v>0</v>
      </c>
    </row>
    <row r="888" spans="4:73" hidden="1" x14ac:dyDescent="0.25">
      <c r="D888" s="4"/>
      <c r="E888" s="5">
        <f t="shared" si="126"/>
        <v>0</v>
      </c>
      <c r="F888" s="5">
        <f t="shared" si="127"/>
        <v>0</v>
      </c>
      <c r="G888" s="5" t="str">
        <f t="shared" si="128"/>
        <v>Withdrawn</v>
      </c>
      <c r="H888" s="6" t="str">
        <f t="shared" si="129"/>
        <v>Not Started</v>
      </c>
      <c r="I888" s="1" t="s">
        <v>1979</v>
      </c>
      <c r="O888" s="1" t="str">
        <f t="shared" si="130"/>
        <v>NRIS</v>
      </c>
      <c r="Q888" s="1">
        <f t="shared" si="131"/>
        <v>40</v>
      </c>
      <c r="S888" s="1" t="str">
        <f t="shared" si="132"/>
        <v>Wind</v>
      </c>
      <c r="T888" s="1" t="str">
        <f t="shared" si="133"/>
        <v>Renville County</v>
      </c>
      <c r="U888" s="1" t="str">
        <f t="shared" si="134"/>
        <v>MN</v>
      </c>
      <c r="AA888" s="1"/>
      <c r="AB888" s="1"/>
      <c r="AI888" s="5"/>
      <c r="AJ888" s="5"/>
      <c r="AK888" s="5"/>
      <c r="AL888" s="5"/>
      <c r="AM888" s="5"/>
      <c r="AN888" s="5"/>
      <c r="AO888" s="5"/>
      <c r="AP888" s="5"/>
      <c r="AQ888" s="5"/>
      <c r="AR888" s="5"/>
      <c r="AY888" s="1" t="s">
        <v>73</v>
      </c>
      <c r="AZ888" s="2">
        <v>39615</v>
      </c>
      <c r="BA888" s="2">
        <v>41039</v>
      </c>
      <c r="BB888" s="2">
        <v>41039</v>
      </c>
      <c r="BD888" s="1" t="s">
        <v>91</v>
      </c>
      <c r="BE888" s="1" t="s">
        <v>1557</v>
      </c>
      <c r="BF888" s="1" t="s">
        <v>93</v>
      </c>
      <c r="BI888" s="1" t="s">
        <v>143</v>
      </c>
      <c r="BJ888" s="1" t="s">
        <v>126</v>
      </c>
      <c r="BK888" s="1" t="s">
        <v>1980</v>
      </c>
      <c r="BL888" s="1">
        <v>40</v>
      </c>
      <c r="BM888" s="1">
        <v>40</v>
      </c>
      <c r="BN888" s="1" t="s">
        <v>97</v>
      </c>
      <c r="BO888" s="1" t="s">
        <v>98</v>
      </c>
      <c r="BP888" s="1" t="s">
        <v>84</v>
      </c>
      <c r="BQ888" s="2">
        <v>40422</v>
      </c>
      <c r="BR888" s="1">
        <v>0</v>
      </c>
      <c r="BS888" s="1">
        <v>0</v>
      </c>
      <c r="BT888" s="1">
        <v>0</v>
      </c>
      <c r="BU888" s="1">
        <v>0</v>
      </c>
    </row>
    <row r="889" spans="4:73" hidden="1" x14ac:dyDescent="0.25">
      <c r="D889" s="4"/>
      <c r="E889" s="5">
        <f t="shared" si="126"/>
        <v>0</v>
      </c>
      <c r="F889" s="5">
        <f t="shared" si="127"/>
        <v>0</v>
      </c>
      <c r="G889" s="5" t="str">
        <f t="shared" si="128"/>
        <v>Withdrawn</v>
      </c>
      <c r="H889" s="6" t="str">
        <f t="shared" si="129"/>
        <v>Not Started</v>
      </c>
      <c r="I889" s="1" t="s">
        <v>1981</v>
      </c>
      <c r="O889" s="1" t="str">
        <f t="shared" si="130"/>
        <v>NRIS</v>
      </c>
      <c r="Q889" s="1">
        <f t="shared" si="131"/>
        <v>151.19999999999999</v>
      </c>
      <c r="S889" s="1" t="str">
        <f t="shared" si="132"/>
        <v>Wind</v>
      </c>
      <c r="T889" s="1" t="str">
        <f t="shared" si="133"/>
        <v>Macon County</v>
      </c>
      <c r="U889" s="1" t="str">
        <f t="shared" si="134"/>
        <v>IL</v>
      </c>
      <c r="AA889" s="1"/>
      <c r="AB889" s="1"/>
      <c r="AI889" s="5"/>
      <c r="AJ889" s="5"/>
      <c r="AK889" s="5"/>
      <c r="AL889" s="5"/>
      <c r="AM889" s="5"/>
      <c r="AN889" s="5"/>
      <c r="AO889" s="5"/>
      <c r="AP889" s="5"/>
      <c r="AQ889" s="5"/>
      <c r="AR889" s="5"/>
      <c r="AY889" s="1" t="s">
        <v>73</v>
      </c>
      <c r="AZ889" s="2">
        <v>40777</v>
      </c>
      <c r="BA889" s="2">
        <v>41040</v>
      </c>
      <c r="BB889" s="2">
        <v>41040</v>
      </c>
      <c r="BD889" s="1" t="s">
        <v>122</v>
      </c>
      <c r="BE889" s="1" t="s">
        <v>1488</v>
      </c>
      <c r="BF889" s="1" t="s">
        <v>124</v>
      </c>
      <c r="BI889" s="1" t="s">
        <v>143</v>
      </c>
      <c r="BJ889" s="1" t="s">
        <v>126</v>
      </c>
      <c r="BK889" s="1" t="s">
        <v>1982</v>
      </c>
      <c r="BL889" s="1">
        <v>151.19999999999999</v>
      </c>
      <c r="BM889" s="1">
        <v>151.19999999999999</v>
      </c>
      <c r="BN889" s="1" t="s">
        <v>97</v>
      </c>
      <c r="BO889" s="1" t="s">
        <v>98</v>
      </c>
      <c r="BP889" s="1" t="s">
        <v>84</v>
      </c>
      <c r="BQ889" s="2">
        <v>41760</v>
      </c>
      <c r="BR889" s="1">
        <v>0</v>
      </c>
      <c r="BS889" s="1">
        <v>0</v>
      </c>
      <c r="BT889" s="1">
        <v>0</v>
      </c>
      <c r="BU889" s="1">
        <v>0</v>
      </c>
    </row>
    <row r="890" spans="4:73" hidden="1" x14ac:dyDescent="0.25">
      <c r="D890" s="4"/>
      <c r="E890" s="5" t="str">
        <f t="shared" si="126"/>
        <v>DPP-2012-AUG</v>
      </c>
      <c r="F890" s="5" t="str">
        <f t="shared" si="127"/>
        <v>WEST</v>
      </c>
      <c r="G890" s="5" t="str">
        <f t="shared" si="128"/>
        <v>Done</v>
      </c>
      <c r="H890" s="6" t="str">
        <f t="shared" si="129"/>
        <v>In Service</v>
      </c>
      <c r="I890" s="1" t="s">
        <v>1983</v>
      </c>
      <c r="O890" s="1" t="str">
        <f t="shared" si="130"/>
        <v>NRIS</v>
      </c>
      <c r="Q890" s="1">
        <f t="shared" si="131"/>
        <v>138.6</v>
      </c>
      <c r="S890" s="1" t="str">
        <f t="shared" si="132"/>
        <v>Wind</v>
      </c>
      <c r="T890" s="1" t="str">
        <f t="shared" si="133"/>
        <v>Grundy County</v>
      </c>
      <c r="U890" s="1" t="str">
        <f t="shared" si="134"/>
        <v>IA</v>
      </c>
      <c r="AA890" s="1"/>
      <c r="AB890" s="1"/>
      <c r="AI890" s="5"/>
      <c r="AJ890" s="5"/>
      <c r="AK890" s="5"/>
      <c r="AL890" s="5"/>
      <c r="AM890" s="5"/>
      <c r="AN890" s="5"/>
      <c r="AO890" s="5"/>
      <c r="AP890" s="5"/>
      <c r="AQ890" s="5"/>
      <c r="AR890" s="5"/>
      <c r="AY890" s="1" t="s">
        <v>58</v>
      </c>
      <c r="AZ890" s="2">
        <v>39569</v>
      </c>
      <c r="BB890" s="2">
        <v>42086</v>
      </c>
      <c r="BC890" s="2">
        <v>41799</v>
      </c>
      <c r="BD890" s="1" t="s">
        <v>87</v>
      </c>
      <c r="BE890" s="1" t="s">
        <v>1984</v>
      </c>
      <c r="BF890" s="1" t="s">
        <v>89</v>
      </c>
      <c r="BG890" s="1" t="s">
        <v>1435</v>
      </c>
      <c r="BH890" s="1" t="s">
        <v>1436</v>
      </c>
      <c r="BI890" s="1" t="s">
        <v>77</v>
      </c>
      <c r="BJ890" s="1" t="s">
        <v>126</v>
      </c>
      <c r="BK890" s="1" t="s">
        <v>1985</v>
      </c>
      <c r="BL890" s="1">
        <v>138.6</v>
      </c>
      <c r="BM890" s="1">
        <v>138.6</v>
      </c>
      <c r="BN890" s="1" t="s">
        <v>97</v>
      </c>
      <c r="BO890" s="1" t="s">
        <v>98</v>
      </c>
      <c r="BP890" s="1" t="s">
        <v>65</v>
      </c>
      <c r="BQ890" s="2">
        <v>40543</v>
      </c>
      <c r="BR890" s="1">
        <v>0</v>
      </c>
      <c r="BS890" s="1">
        <v>0</v>
      </c>
      <c r="BT890" s="1">
        <v>0</v>
      </c>
      <c r="BU890" s="1">
        <v>0</v>
      </c>
    </row>
    <row r="891" spans="4:73" hidden="1" x14ac:dyDescent="0.25">
      <c r="D891" s="4"/>
      <c r="E891" s="5">
        <f t="shared" si="126"/>
        <v>0</v>
      </c>
      <c r="F891" s="5">
        <f t="shared" si="127"/>
        <v>0</v>
      </c>
      <c r="G891" s="5" t="str">
        <f t="shared" si="128"/>
        <v>Withdrawn</v>
      </c>
      <c r="H891" s="6" t="str">
        <f t="shared" si="129"/>
        <v>Not Started</v>
      </c>
      <c r="I891" s="1" t="s">
        <v>1986</v>
      </c>
      <c r="O891" s="1" t="str">
        <f t="shared" si="130"/>
        <v>ERIS</v>
      </c>
      <c r="Q891" s="1">
        <f t="shared" si="131"/>
        <v>150</v>
      </c>
      <c r="S891" s="1" t="str">
        <f t="shared" si="132"/>
        <v>Wind</v>
      </c>
      <c r="T891" s="1" t="str">
        <f t="shared" si="133"/>
        <v>Dane County</v>
      </c>
      <c r="U891" s="1" t="str">
        <f t="shared" si="134"/>
        <v>WI</v>
      </c>
      <c r="AA891" s="1"/>
      <c r="AB891" s="1"/>
      <c r="AI891" s="5"/>
      <c r="AJ891" s="5"/>
      <c r="AK891" s="5"/>
      <c r="AL891" s="5"/>
      <c r="AM891" s="5"/>
      <c r="AN891" s="5"/>
      <c r="AO891" s="5"/>
      <c r="AP891" s="5"/>
      <c r="AQ891" s="5"/>
      <c r="AR891" s="5"/>
      <c r="AY891" s="1" t="s">
        <v>73</v>
      </c>
      <c r="AZ891" s="2">
        <v>40323</v>
      </c>
      <c r="BA891" s="2">
        <v>41043</v>
      </c>
      <c r="BB891" s="2">
        <v>41043</v>
      </c>
      <c r="BD891" s="1" t="s">
        <v>74</v>
      </c>
      <c r="BE891" s="1" t="s">
        <v>276</v>
      </c>
      <c r="BF891" s="1" t="s">
        <v>76</v>
      </c>
      <c r="BI891" s="1" t="s">
        <v>143</v>
      </c>
      <c r="BJ891" s="1" t="s">
        <v>62</v>
      </c>
      <c r="BK891" s="1" t="s">
        <v>1987</v>
      </c>
      <c r="BL891" s="1">
        <v>150</v>
      </c>
      <c r="BM891" s="1">
        <v>150</v>
      </c>
      <c r="BN891" s="1" t="s">
        <v>97</v>
      </c>
      <c r="BO891" s="1" t="s">
        <v>98</v>
      </c>
      <c r="BP891" s="1" t="s">
        <v>84</v>
      </c>
      <c r="BQ891" s="2">
        <v>41547</v>
      </c>
      <c r="BR891" s="1">
        <v>0</v>
      </c>
      <c r="BS891" s="1">
        <v>0</v>
      </c>
      <c r="BT891" s="1">
        <v>0</v>
      </c>
      <c r="BU891" s="1">
        <v>0</v>
      </c>
    </row>
    <row r="892" spans="4:73" hidden="1" x14ac:dyDescent="0.25">
      <c r="D892" s="4"/>
      <c r="E892" s="5">
        <f t="shared" si="126"/>
        <v>0</v>
      </c>
      <c r="F892" s="5">
        <f t="shared" si="127"/>
        <v>0</v>
      </c>
      <c r="G892" s="5" t="str">
        <f t="shared" si="128"/>
        <v>Withdrawn</v>
      </c>
      <c r="H892" s="6" t="str">
        <f t="shared" si="129"/>
        <v>Not Started</v>
      </c>
      <c r="I892" s="1" t="s">
        <v>1988</v>
      </c>
      <c r="O892" s="1" t="str">
        <f t="shared" si="130"/>
        <v>NRIS</v>
      </c>
      <c r="Q892" s="1">
        <f t="shared" si="131"/>
        <v>500</v>
      </c>
      <c r="S892" s="1" t="str">
        <f t="shared" si="132"/>
        <v>Wind</v>
      </c>
      <c r="T892" s="1" t="str">
        <f t="shared" si="133"/>
        <v>Washington County</v>
      </c>
      <c r="U892" s="1" t="str">
        <f t="shared" si="134"/>
        <v>IA</v>
      </c>
      <c r="AA892" s="1"/>
      <c r="AB892" s="1"/>
      <c r="AI892" s="5"/>
      <c r="AJ892" s="5"/>
      <c r="AK892" s="5"/>
      <c r="AL892" s="5"/>
      <c r="AM892" s="5"/>
      <c r="AN892" s="5"/>
      <c r="AO892" s="5"/>
      <c r="AP892" s="5"/>
      <c r="AQ892" s="5"/>
      <c r="AR892" s="5"/>
      <c r="AY892" s="1" t="s">
        <v>73</v>
      </c>
      <c r="AZ892" s="2">
        <v>40357</v>
      </c>
      <c r="BA892" s="2">
        <v>41046</v>
      </c>
      <c r="BB892" s="2">
        <v>41046</v>
      </c>
      <c r="BD892" s="1" t="s">
        <v>251</v>
      </c>
      <c r="BE892" s="1" t="s">
        <v>395</v>
      </c>
      <c r="BF892" s="1" t="s">
        <v>89</v>
      </c>
      <c r="BI892" s="1" t="s">
        <v>143</v>
      </c>
      <c r="BJ892" s="1" t="s">
        <v>126</v>
      </c>
      <c r="BK892" s="1" t="s">
        <v>1745</v>
      </c>
      <c r="BL892" s="1">
        <v>500</v>
      </c>
      <c r="BM892" s="1">
        <v>500</v>
      </c>
      <c r="BN892" s="1" t="s">
        <v>97</v>
      </c>
      <c r="BO892" s="1" t="s">
        <v>98</v>
      </c>
      <c r="BP892" s="1" t="s">
        <v>84</v>
      </c>
      <c r="BQ892" s="2">
        <v>40544</v>
      </c>
      <c r="BR892" s="1">
        <v>0</v>
      </c>
      <c r="BS892" s="1">
        <v>0</v>
      </c>
      <c r="BT892" s="1">
        <v>0</v>
      </c>
      <c r="BU892" s="1">
        <v>0</v>
      </c>
    </row>
    <row r="893" spans="4:73" hidden="1" x14ac:dyDescent="0.25">
      <c r="D893" s="4"/>
      <c r="E893" s="5">
        <f t="shared" si="126"/>
        <v>0</v>
      </c>
      <c r="F893" s="5">
        <f t="shared" si="127"/>
        <v>0</v>
      </c>
      <c r="G893" s="5" t="str">
        <f t="shared" si="128"/>
        <v>Withdrawn</v>
      </c>
      <c r="H893" s="6" t="str">
        <f t="shared" si="129"/>
        <v>Not Started</v>
      </c>
      <c r="I893" s="1" t="s">
        <v>1989</v>
      </c>
      <c r="O893" s="1" t="str">
        <f t="shared" si="130"/>
        <v>NRIS</v>
      </c>
      <c r="Q893" s="1">
        <f t="shared" si="131"/>
        <v>500</v>
      </c>
      <c r="S893" s="1" t="str">
        <f t="shared" si="132"/>
        <v>Wind</v>
      </c>
      <c r="T893" s="1" t="str">
        <f t="shared" si="133"/>
        <v>Washington County</v>
      </c>
      <c r="U893" s="1" t="str">
        <f t="shared" si="134"/>
        <v>IA</v>
      </c>
      <c r="AA893" s="1"/>
      <c r="AB893" s="1"/>
      <c r="AI893" s="5"/>
      <c r="AJ893" s="5"/>
      <c r="AK893" s="5"/>
      <c r="AL893" s="5"/>
      <c r="AM893" s="5"/>
      <c r="AN893" s="5"/>
      <c r="AO893" s="5"/>
      <c r="AP893" s="5"/>
      <c r="AQ893" s="5"/>
      <c r="AR893" s="5"/>
      <c r="AY893" s="1" t="s">
        <v>73</v>
      </c>
      <c r="AZ893" s="2">
        <v>40574</v>
      </c>
      <c r="BA893" s="2">
        <v>41046</v>
      </c>
      <c r="BB893" s="2">
        <v>41046</v>
      </c>
      <c r="BC893" s="2">
        <v>41153</v>
      </c>
      <c r="BD893" s="1" t="s">
        <v>486</v>
      </c>
      <c r="BE893" s="1" t="s">
        <v>395</v>
      </c>
      <c r="BF893" s="1" t="s">
        <v>89</v>
      </c>
      <c r="BI893" s="1" t="s">
        <v>143</v>
      </c>
      <c r="BJ893" s="1" t="s">
        <v>126</v>
      </c>
      <c r="BK893" s="1" t="s">
        <v>1423</v>
      </c>
      <c r="BL893" s="1">
        <v>500</v>
      </c>
      <c r="BM893" s="1">
        <v>500</v>
      </c>
      <c r="BN893" s="1" t="s">
        <v>97</v>
      </c>
      <c r="BO893" s="1" t="s">
        <v>98</v>
      </c>
      <c r="BP893" s="1" t="s">
        <v>84</v>
      </c>
      <c r="BQ893" s="2">
        <v>41258</v>
      </c>
      <c r="BR893" s="1">
        <v>0</v>
      </c>
      <c r="BS893" s="1">
        <v>0</v>
      </c>
      <c r="BT893" s="1">
        <v>0</v>
      </c>
      <c r="BU893" s="1">
        <v>0</v>
      </c>
    </row>
    <row r="894" spans="4:73" hidden="1" x14ac:dyDescent="0.25">
      <c r="D894" s="4"/>
      <c r="E894" s="5">
        <f t="shared" si="126"/>
        <v>0</v>
      </c>
      <c r="F894" s="5">
        <f t="shared" si="127"/>
        <v>0</v>
      </c>
      <c r="G894" s="5" t="str">
        <f t="shared" si="128"/>
        <v>Withdrawn</v>
      </c>
      <c r="H894" s="6" t="str">
        <f t="shared" si="129"/>
        <v>Not Started</v>
      </c>
      <c r="I894" s="1" t="s">
        <v>1990</v>
      </c>
      <c r="O894" s="1" t="str">
        <f t="shared" si="130"/>
        <v>NRIS</v>
      </c>
      <c r="Q894" s="1">
        <f t="shared" si="131"/>
        <v>160</v>
      </c>
      <c r="S894" s="1" t="str">
        <f t="shared" si="132"/>
        <v>Wind</v>
      </c>
      <c r="T894" s="1" t="str">
        <f t="shared" si="133"/>
        <v>Otter Tail County</v>
      </c>
      <c r="U894" s="1" t="str">
        <f t="shared" si="134"/>
        <v>MN</v>
      </c>
      <c r="AA894" s="1"/>
      <c r="AB894" s="1"/>
      <c r="AI894" s="5"/>
      <c r="AJ894" s="5"/>
      <c r="AK894" s="5"/>
      <c r="AL894" s="5"/>
      <c r="AM894" s="5"/>
      <c r="AN894" s="5"/>
      <c r="AO894" s="5"/>
      <c r="AP894" s="5"/>
      <c r="AQ894" s="5"/>
      <c r="AR894" s="5"/>
      <c r="AY894" s="1" t="s">
        <v>73</v>
      </c>
      <c r="AZ894" s="2">
        <v>39070</v>
      </c>
      <c r="BA894" s="2">
        <v>41051</v>
      </c>
      <c r="BB894" s="2">
        <v>41051</v>
      </c>
      <c r="BD894" s="1" t="s">
        <v>153</v>
      </c>
      <c r="BE894" s="1" t="s">
        <v>358</v>
      </c>
      <c r="BF894" s="1" t="s">
        <v>93</v>
      </c>
      <c r="BI894" s="1" t="s">
        <v>143</v>
      </c>
      <c r="BJ894" s="1" t="s">
        <v>126</v>
      </c>
      <c r="BK894" s="1" t="s">
        <v>1991</v>
      </c>
      <c r="BL894" s="1">
        <v>160</v>
      </c>
      <c r="BM894" s="1">
        <v>160</v>
      </c>
      <c r="BN894" s="1" t="s">
        <v>97</v>
      </c>
      <c r="BO894" s="1" t="s">
        <v>98</v>
      </c>
      <c r="BP894" s="1" t="s">
        <v>84</v>
      </c>
      <c r="BQ894" s="2">
        <v>40969</v>
      </c>
      <c r="BR894" s="1">
        <v>0</v>
      </c>
      <c r="BS894" s="1">
        <v>0</v>
      </c>
      <c r="BT894" s="1">
        <v>0</v>
      </c>
      <c r="BU894" s="1">
        <v>0</v>
      </c>
    </row>
    <row r="895" spans="4:73" hidden="1" x14ac:dyDescent="0.25">
      <c r="D895" s="4"/>
      <c r="E895" s="5">
        <f t="shared" si="126"/>
        <v>0</v>
      </c>
      <c r="F895" s="5">
        <f t="shared" si="127"/>
        <v>0</v>
      </c>
      <c r="G895" s="5" t="str">
        <f t="shared" si="128"/>
        <v>Withdrawn</v>
      </c>
      <c r="H895" s="6" t="str">
        <f t="shared" si="129"/>
        <v>Not Started</v>
      </c>
      <c r="I895" s="1" t="s">
        <v>1992</v>
      </c>
      <c r="O895" s="1" t="str">
        <f t="shared" si="130"/>
        <v>NRIS</v>
      </c>
      <c r="Q895" s="1">
        <f t="shared" si="131"/>
        <v>49.2</v>
      </c>
      <c r="S895" s="1" t="str">
        <f t="shared" si="132"/>
        <v>Wind</v>
      </c>
      <c r="T895" s="1" t="str">
        <f t="shared" si="133"/>
        <v>Clinton County</v>
      </c>
      <c r="U895" s="1" t="str">
        <f t="shared" si="134"/>
        <v>MI</v>
      </c>
      <c r="AA895" s="1"/>
      <c r="AB895" s="1"/>
      <c r="AI895" s="5"/>
      <c r="AJ895" s="5"/>
      <c r="AK895" s="5"/>
      <c r="AL895" s="5"/>
      <c r="AM895" s="5"/>
      <c r="AN895" s="5"/>
      <c r="AO895" s="5"/>
      <c r="AP895" s="5"/>
      <c r="AQ895" s="5"/>
      <c r="AR895" s="5"/>
      <c r="AY895" s="1" t="s">
        <v>73</v>
      </c>
      <c r="AZ895" s="2">
        <v>40644</v>
      </c>
      <c r="BA895" s="2">
        <v>41071</v>
      </c>
      <c r="BB895" s="2">
        <v>41071</v>
      </c>
      <c r="BD895" s="1" t="s">
        <v>139</v>
      </c>
      <c r="BE895" s="1" t="s">
        <v>88</v>
      </c>
      <c r="BF895" s="1" t="s">
        <v>130</v>
      </c>
      <c r="BI895" s="1" t="s">
        <v>536</v>
      </c>
      <c r="BJ895" s="1" t="s">
        <v>126</v>
      </c>
      <c r="BK895" s="1" t="s">
        <v>1993</v>
      </c>
      <c r="BL895" s="1">
        <v>49.2</v>
      </c>
      <c r="BM895" s="1">
        <v>49.2</v>
      </c>
      <c r="BN895" s="1" t="s">
        <v>97</v>
      </c>
      <c r="BO895" s="1" t="s">
        <v>98</v>
      </c>
      <c r="BP895" s="1" t="s">
        <v>84</v>
      </c>
      <c r="BQ895" s="2">
        <v>40057</v>
      </c>
      <c r="BR895" s="1">
        <v>0</v>
      </c>
      <c r="BS895" s="1">
        <v>0</v>
      </c>
      <c r="BT895" s="1">
        <v>0</v>
      </c>
      <c r="BU895" s="1">
        <v>0</v>
      </c>
    </row>
    <row r="896" spans="4:73" hidden="1" x14ac:dyDescent="0.25">
      <c r="D896" s="4"/>
      <c r="E896" s="5">
        <f t="shared" si="126"/>
        <v>0</v>
      </c>
      <c r="F896" s="5">
        <f t="shared" si="127"/>
        <v>0</v>
      </c>
      <c r="G896" s="5" t="str">
        <f t="shared" si="128"/>
        <v>Withdrawn</v>
      </c>
      <c r="H896" s="6" t="str">
        <f t="shared" si="129"/>
        <v>Not Started</v>
      </c>
      <c r="I896" s="1" t="s">
        <v>1994</v>
      </c>
      <c r="O896" s="1" t="str">
        <f t="shared" si="130"/>
        <v>NRIS</v>
      </c>
      <c r="Q896" s="1">
        <f t="shared" si="131"/>
        <v>300</v>
      </c>
      <c r="S896" s="1" t="str">
        <f t="shared" si="132"/>
        <v>Wind</v>
      </c>
      <c r="T896" s="1" t="str">
        <f t="shared" si="133"/>
        <v>Yellow Medicine County</v>
      </c>
      <c r="U896" s="1" t="str">
        <f t="shared" si="134"/>
        <v>MN</v>
      </c>
      <c r="AA896" s="1"/>
      <c r="AB896" s="1"/>
      <c r="AI896" s="5"/>
      <c r="AJ896" s="5"/>
      <c r="AK896" s="5"/>
      <c r="AL896" s="5"/>
      <c r="AM896" s="5"/>
      <c r="AN896" s="5"/>
      <c r="AO896" s="5"/>
      <c r="AP896" s="5"/>
      <c r="AQ896" s="5"/>
      <c r="AR896" s="5"/>
      <c r="AY896" s="1" t="s">
        <v>73</v>
      </c>
      <c r="AZ896" s="2">
        <v>39287</v>
      </c>
      <c r="BA896" s="2">
        <v>41079</v>
      </c>
      <c r="BB896" s="2">
        <v>41079</v>
      </c>
      <c r="BD896" s="1" t="s">
        <v>203</v>
      </c>
      <c r="BE896" s="1" t="s">
        <v>1824</v>
      </c>
      <c r="BF896" s="1" t="s">
        <v>93</v>
      </c>
      <c r="BI896" s="1" t="s">
        <v>143</v>
      </c>
      <c r="BJ896" s="1" t="s">
        <v>126</v>
      </c>
      <c r="BK896" s="1" t="s">
        <v>1995</v>
      </c>
      <c r="BL896" s="1">
        <v>300</v>
      </c>
      <c r="BM896" s="1">
        <v>300</v>
      </c>
      <c r="BN896" s="1" t="s">
        <v>97</v>
      </c>
      <c r="BO896" s="1" t="s">
        <v>98</v>
      </c>
      <c r="BP896" s="1" t="s">
        <v>84</v>
      </c>
      <c r="BQ896" s="2">
        <v>40148</v>
      </c>
      <c r="BR896" s="1">
        <v>0</v>
      </c>
      <c r="BS896" s="1">
        <v>0</v>
      </c>
      <c r="BT896" s="1">
        <v>0</v>
      </c>
      <c r="BU896" s="1">
        <v>0</v>
      </c>
    </row>
    <row r="897" spans="4:73" hidden="1" x14ac:dyDescent="0.25">
      <c r="D897" s="4"/>
      <c r="E897" s="5">
        <f t="shared" si="126"/>
        <v>0</v>
      </c>
      <c r="F897" s="5">
        <f t="shared" si="127"/>
        <v>0</v>
      </c>
      <c r="G897" s="5" t="str">
        <f t="shared" si="128"/>
        <v>Withdrawn</v>
      </c>
      <c r="H897" s="6" t="str">
        <f t="shared" si="129"/>
        <v>Not Started</v>
      </c>
      <c r="I897" s="1" t="s">
        <v>1996</v>
      </c>
      <c r="O897" s="1" t="str">
        <f t="shared" si="130"/>
        <v>NRIS</v>
      </c>
      <c r="Q897" s="1">
        <f t="shared" si="131"/>
        <v>240</v>
      </c>
      <c r="S897" s="1" t="str">
        <f t="shared" si="132"/>
        <v>Gas</v>
      </c>
      <c r="T897" s="1" t="str">
        <f t="shared" si="133"/>
        <v>Brookings County</v>
      </c>
      <c r="U897" s="1" t="str">
        <f t="shared" si="134"/>
        <v>SD</v>
      </c>
      <c r="AA897" s="1"/>
      <c r="AB897" s="1"/>
      <c r="AI897" s="5"/>
      <c r="AJ897" s="5"/>
      <c r="AK897" s="5"/>
      <c r="AL897" s="5"/>
      <c r="AM897" s="5"/>
      <c r="AN897" s="5"/>
      <c r="AO897" s="5"/>
      <c r="AP897" s="5"/>
      <c r="AQ897" s="5"/>
      <c r="AR897" s="5"/>
      <c r="AY897" s="1" t="s">
        <v>73</v>
      </c>
      <c r="AZ897" s="2">
        <v>40575</v>
      </c>
      <c r="BA897" s="2">
        <v>41080</v>
      </c>
      <c r="BB897" s="2">
        <v>41080</v>
      </c>
      <c r="BD897" s="1" t="s">
        <v>91</v>
      </c>
      <c r="BE897" s="1" t="s">
        <v>510</v>
      </c>
      <c r="BF897" s="1" t="s">
        <v>205</v>
      </c>
      <c r="BI897" s="1" t="s">
        <v>536</v>
      </c>
      <c r="BJ897" s="1" t="s">
        <v>126</v>
      </c>
      <c r="BK897" s="1" t="s">
        <v>1997</v>
      </c>
      <c r="BL897" s="1">
        <v>240</v>
      </c>
      <c r="BM897" s="1">
        <v>240</v>
      </c>
      <c r="BN897" s="1" t="s">
        <v>64</v>
      </c>
      <c r="BP897" s="1" t="s">
        <v>84</v>
      </c>
      <c r="BQ897" s="2">
        <v>40360</v>
      </c>
      <c r="BR897" s="1">
        <v>0</v>
      </c>
      <c r="BS897" s="1">
        <v>0</v>
      </c>
      <c r="BT897" s="1">
        <v>0</v>
      </c>
      <c r="BU897" s="1">
        <v>0</v>
      </c>
    </row>
    <row r="898" spans="4:73" hidden="1" x14ac:dyDescent="0.25">
      <c r="D898" s="4"/>
      <c r="E898" s="5">
        <f t="shared" si="126"/>
        <v>0</v>
      </c>
      <c r="F898" s="5">
        <f t="shared" si="127"/>
        <v>0</v>
      </c>
      <c r="G898" s="5" t="str">
        <f t="shared" si="128"/>
        <v>Withdrawn</v>
      </c>
      <c r="H898" s="6" t="str">
        <f t="shared" si="129"/>
        <v>Not Started</v>
      </c>
      <c r="I898" s="1" t="s">
        <v>1998</v>
      </c>
      <c r="O898" s="1" t="str">
        <f t="shared" si="130"/>
        <v>NRIS</v>
      </c>
      <c r="Q898" s="1">
        <f t="shared" si="131"/>
        <v>60</v>
      </c>
      <c r="S898" s="1" t="str">
        <f t="shared" si="132"/>
        <v>Combined Cycle</v>
      </c>
      <c r="T898" s="1" t="str">
        <f t="shared" si="133"/>
        <v>Brookings County</v>
      </c>
      <c r="U898" s="1" t="str">
        <f t="shared" si="134"/>
        <v>SD</v>
      </c>
      <c r="AA898" s="1"/>
      <c r="AB898" s="1"/>
      <c r="AI898" s="5"/>
      <c r="AJ898" s="5"/>
      <c r="AK898" s="5"/>
      <c r="AL898" s="5"/>
      <c r="AM898" s="5"/>
      <c r="AN898" s="5"/>
      <c r="AO898" s="5"/>
      <c r="AP898" s="5"/>
      <c r="AQ898" s="5"/>
      <c r="AR898" s="5"/>
      <c r="AY898" s="1" t="s">
        <v>73</v>
      </c>
      <c r="AZ898" s="2">
        <v>40575</v>
      </c>
      <c r="BA898" s="2">
        <v>41080</v>
      </c>
      <c r="BB898" s="2">
        <v>41080</v>
      </c>
      <c r="BD898" s="1" t="s">
        <v>91</v>
      </c>
      <c r="BE898" s="1" t="s">
        <v>510</v>
      </c>
      <c r="BF898" s="1" t="s">
        <v>205</v>
      </c>
      <c r="BI898" s="1" t="s">
        <v>536</v>
      </c>
      <c r="BJ898" s="1" t="s">
        <v>126</v>
      </c>
      <c r="BK898" s="1" t="s">
        <v>1997</v>
      </c>
      <c r="BL898" s="1">
        <v>60</v>
      </c>
      <c r="BM898" s="1">
        <v>60</v>
      </c>
      <c r="BN898" s="1" t="s">
        <v>94</v>
      </c>
      <c r="BP898" s="1" t="s">
        <v>84</v>
      </c>
      <c r="BQ898" s="2">
        <v>40848</v>
      </c>
      <c r="BR898" s="1">
        <v>0</v>
      </c>
      <c r="BS898" s="1">
        <v>0</v>
      </c>
      <c r="BT898" s="1">
        <v>0</v>
      </c>
      <c r="BU898" s="1">
        <v>0</v>
      </c>
    </row>
    <row r="899" spans="4:73" hidden="1" x14ac:dyDescent="0.25">
      <c r="D899" s="4"/>
      <c r="E899" s="5" t="str">
        <f t="shared" si="126"/>
        <v>DPP-2009-JUL</v>
      </c>
      <c r="F899" s="5" t="str">
        <f t="shared" si="127"/>
        <v>MN</v>
      </c>
      <c r="G899" s="5" t="str">
        <f t="shared" si="128"/>
        <v>Withdrawn</v>
      </c>
      <c r="H899" s="6" t="str">
        <f t="shared" si="129"/>
        <v>Not Started</v>
      </c>
      <c r="I899" s="1" t="s">
        <v>1999</v>
      </c>
      <c r="O899" s="1" t="str">
        <f t="shared" si="130"/>
        <v>ERIS</v>
      </c>
      <c r="Q899" s="1">
        <f t="shared" si="131"/>
        <v>50</v>
      </c>
      <c r="S899" s="1" t="str">
        <f t="shared" si="132"/>
        <v>Wind</v>
      </c>
      <c r="T899" s="1" t="str">
        <f t="shared" si="133"/>
        <v>Watonwan County</v>
      </c>
      <c r="U899" s="1" t="str">
        <f t="shared" si="134"/>
        <v>MN</v>
      </c>
      <c r="AA899" s="1"/>
      <c r="AB899" s="1"/>
      <c r="AI899" s="5"/>
      <c r="AJ899" s="5"/>
      <c r="AK899" s="5"/>
      <c r="AL899" s="5"/>
      <c r="AM899" s="5"/>
      <c r="AN899" s="5"/>
      <c r="AO899" s="5"/>
      <c r="AP899" s="5"/>
      <c r="AQ899" s="5"/>
      <c r="AR899" s="5"/>
      <c r="AY899" s="1" t="s">
        <v>73</v>
      </c>
      <c r="AZ899" s="2">
        <v>39162</v>
      </c>
      <c r="BA899" s="2">
        <v>41086</v>
      </c>
      <c r="BB899" s="2">
        <v>41086</v>
      </c>
      <c r="BD899" s="1" t="s">
        <v>91</v>
      </c>
      <c r="BE899" s="1" t="s">
        <v>452</v>
      </c>
      <c r="BF899" s="1" t="s">
        <v>93</v>
      </c>
      <c r="BG899" s="1" t="s">
        <v>1362</v>
      </c>
      <c r="BH899" s="1" t="s">
        <v>93</v>
      </c>
      <c r="BI899" s="1" t="s">
        <v>134</v>
      </c>
      <c r="BJ899" s="1" t="s">
        <v>62</v>
      </c>
      <c r="BK899" s="1" t="s">
        <v>2000</v>
      </c>
      <c r="BL899" s="1">
        <v>50</v>
      </c>
      <c r="BM899" s="1">
        <v>50</v>
      </c>
      <c r="BN899" s="1" t="s">
        <v>97</v>
      </c>
      <c r="BO899" s="1" t="s">
        <v>98</v>
      </c>
      <c r="BP899" s="1" t="s">
        <v>84</v>
      </c>
      <c r="BQ899" s="2">
        <v>39965</v>
      </c>
      <c r="BR899" s="1">
        <v>0</v>
      </c>
      <c r="BS899" s="1">
        <v>0</v>
      </c>
      <c r="BT899" s="1">
        <v>0</v>
      </c>
      <c r="BU899" s="1">
        <v>0</v>
      </c>
    </row>
    <row r="900" spans="4:73" hidden="1" x14ac:dyDescent="0.25">
      <c r="D900" s="4"/>
      <c r="E900" s="5" t="str">
        <f t="shared" si="126"/>
        <v>DPP-2009-JUL</v>
      </c>
      <c r="F900" s="5" t="str">
        <f t="shared" si="127"/>
        <v>MN</v>
      </c>
      <c r="G900" s="5" t="str">
        <f t="shared" si="128"/>
        <v>Withdrawn</v>
      </c>
      <c r="H900" s="6" t="str">
        <f t="shared" si="129"/>
        <v>Not Started</v>
      </c>
      <c r="I900" s="1" t="s">
        <v>2001</v>
      </c>
      <c r="O900" s="1" t="str">
        <f t="shared" si="130"/>
        <v>ERIS</v>
      </c>
      <c r="Q900" s="1">
        <f t="shared" si="131"/>
        <v>50</v>
      </c>
      <c r="S900" s="1" t="str">
        <f t="shared" si="132"/>
        <v>Wind</v>
      </c>
      <c r="T900" s="1" t="str">
        <f t="shared" si="133"/>
        <v>Cottonwood County</v>
      </c>
      <c r="U900" s="1" t="str">
        <f t="shared" si="134"/>
        <v>MN</v>
      </c>
      <c r="AA900" s="1"/>
      <c r="AB900" s="1"/>
      <c r="AI900" s="5"/>
      <c r="AJ900" s="5"/>
      <c r="AK900" s="5"/>
      <c r="AL900" s="5"/>
      <c r="AM900" s="5"/>
      <c r="AN900" s="5"/>
      <c r="AO900" s="5"/>
      <c r="AP900" s="5"/>
      <c r="AQ900" s="5"/>
      <c r="AR900" s="5"/>
      <c r="AY900" s="1" t="s">
        <v>73</v>
      </c>
      <c r="AZ900" s="2">
        <v>39162</v>
      </c>
      <c r="BA900" s="2">
        <v>41086</v>
      </c>
      <c r="BB900" s="2">
        <v>41086</v>
      </c>
      <c r="BD900" s="1" t="s">
        <v>87</v>
      </c>
      <c r="BE900" s="1" t="s">
        <v>632</v>
      </c>
      <c r="BF900" s="1" t="s">
        <v>93</v>
      </c>
      <c r="BG900" s="1" t="s">
        <v>1362</v>
      </c>
      <c r="BH900" s="1" t="s">
        <v>93</v>
      </c>
      <c r="BI900" s="1" t="s">
        <v>134</v>
      </c>
      <c r="BJ900" s="1" t="s">
        <v>62</v>
      </c>
      <c r="BK900" s="1" t="s">
        <v>2002</v>
      </c>
      <c r="BL900" s="1">
        <v>50</v>
      </c>
      <c r="BM900" s="1">
        <v>50</v>
      </c>
      <c r="BN900" s="1" t="s">
        <v>97</v>
      </c>
      <c r="BO900" s="1" t="s">
        <v>98</v>
      </c>
      <c r="BP900" s="1" t="s">
        <v>84</v>
      </c>
      <c r="BQ900" s="2">
        <v>40420</v>
      </c>
      <c r="BR900" s="1">
        <v>0</v>
      </c>
      <c r="BS900" s="1">
        <v>0</v>
      </c>
      <c r="BT900" s="1">
        <v>0</v>
      </c>
      <c r="BU900" s="1">
        <v>0</v>
      </c>
    </row>
    <row r="901" spans="4:73" hidden="1" x14ac:dyDescent="0.25">
      <c r="D901" s="4"/>
      <c r="E901" s="5">
        <f t="shared" ref="E901:E964" si="135">BG901</f>
        <v>0</v>
      </c>
      <c r="F901" s="5">
        <f t="shared" ref="F901:F964" si="136">BH901</f>
        <v>0</v>
      </c>
      <c r="G901" s="5" t="str">
        <f t="shared" ref="G901:G964" si="137">AY901</f>
        <v>Withdrawn</v>
      </c>
      <c r="H901" s="6" t="str">
        <f t="shared" ref="H901:H964" si="138">BP901</f>
        <v>Not Started</v>
      </c>
      <c r="I901" s="1" t="s">
        <v>2003</v>
      </c>
      <c r="O901" s="1" t="str">
        <f t="shared" ref="O901:O964" si="139">BJ901</f>
        <v>NRIS</v>
      </c>
      <c r="Q901" s="1">
        <f t="shared" ref="Q901:Q964" si="140">BM901</f>
        <v>100</v>
      </c>
      <c r="S901" s="1" t="str">
        <f t="shared" ref="S901:S964" si="141">BN901</f>
        <v>Wind</v>
      </c>
      <c r="T901" s="1" t="str">
        <f t="shared" ref="T901:T964" si="142">BE901</f>
        <v>Brookings County</v>
      </c>
      <c r="U901" s="1" t="str">
        <f t="shared" ref="U901:U964" si="143">BF901</f>
        <v>SD</v>
      </c>
      <c r="AA901" s="1"/>
      <c r="AB901" s="1"/>
      <c r="AI901" s="5"/>
      <c r="AJ901" s="5"/>
      <c r="AK901" s="5"/>
      <c r="AL901" s="5"/>
      <c r="AM901" s="5"/>
      <c r="AN901" s="5"/>
      <c r="AO901" s="5"/>
      <c r="AP901" s="5"/>
      <c r="AQ901" s="5"/>
      <c r="AR901" s="5"/>
      <c r="AY901" s="1" t="s">
        <v>73</v>
      </c>
      <c r="AZ901" s="2">
        <v>39279</v>
      </c>
      <c r="BA901" s="2">
        <v>41086</v>
      </c>
      <c r="BB901" s="2">
        <v>41086</v>
      </c>
      <c r="BD901" s="1" t="s">
        <v>203</v>
      </c>
      <c r="BE901" s="1" t="s">
        <v>510</v>
      </c>
      <c r="BF901" s="1" t="s">
        <v>205</v>
      </c>
      <c r="BI901" s="1" t="s">
        <v>143</v>
      </c>
      <c r="BJ901" s="1" t="s">
        <v>126</v>
      </c>
      <c r="BK901" s="1" t="s">
        <v>2004</v>
      </c>
      <c r="BL901" s="1">
        <v>100</v>
      </c>
      <c r="BM901" s="1">
        <v>100</v>
      </c>
      <c r="BN901" s="1" t="s">
        <v>97</v>
      </c>
      <c r="BO901" s="1" t="s">
        <v>98</v>
      </c>
      <c r="BP901" s="1" t="s">
        <v>84</v>
      </c>
      <c r="BQ901" s="2">
        <v>41562</v>
      </c>
      <c r="BR901" s="1">
        <v>0</v>
      </c>
      <c r="BS901" s="1">
        <v>0</v>
      </c>
      <c r="BT901" s="1">
        <v>0</v>
      </c>
      <c r="BU901" s="1">
        <v>0</v>
      </c>
    </row>
    <row r="902" spans="4:73" hidden="1" x14ac:dyDescent="0.25">
      <c r="D902" s="4"/>
      <c r="E902" s="5">
        <f t="shared" si="135"/>
        <v>0</v>
      </c>
      <c r="F902" s="5">
        <f t="shared" si="136"/>
        <v>0</v>
      </c>
      <c r="G902" s="5" t="str">
        <f t="shared" si="137"/>
        <v>Withdrawn</v>
      </c>
      <c r="H902" s="6" t="str">
        <f t="shared" si="138"/>
        <v>Not Started</v>
      </c>
      <c r="I902" s="1" t="s">
        <v>2005</v>
      </c>
      <c r="O902" s="1" t="str">
        <f t="shared" si="139"/>
        <v>NRIS</v>
      </c>
      <c r="Q902" s="1">
        <f t="shared" si="140"/>
        <v>100</v>
      </c>
      <c r="S902" s="1" t="str">
        <f t="shared" si="141"/>
        <v>Wind</v>
      </c>
      <c r="T902" s="1" t="str">
        <f t="shared" si="142"/>
        <v>Cottonwood County</v>
      </c>
      <c r="U902" s="1" t="str">
        <f t="shared" si="143"/>
        <v>MN</v>
      </c>
      <c r="AA902" s="1"/>
      <c r="AB902" s="1"/>
      <c r="AI902" s="5"/>
      <c r="AJ902" s="5"/>
      <c r="AK902" s="5"/>
      <c r="AL902" s="5"/>
      <c r="AM902" s="5"/>
      <c r="AN902" s="5"/>
      <c r="AO902" s="5"/>
      <c r="AP902" s="5"/>
      <c r="AQ902" s="5"/>
      <c r="AR902" s="5"/>
      <c r="AY902" s="1" t="s">
        <v>73</v>
      </c>
      <c r="AZ902" s="2">
        <v>39568</v>
      </c>
      <c r="BA902" s="2">
        <v>41086</v>
      </c>
      <c r="BB902" s="2">
        <v>41086</v>
      </c>
      <c r="BD902" s="1" t="s">
        <v>91</v>
      </c>
      <c r="BE902" s="1" t="s">
        <v>632</v>
      </c>
      <c r="BF902" s="1" t="s">
        <v>93</v>
      </c>
      <c r="BI902" s="1" t="s">
        <v>143</v>
      </c>
      <c r="BJ902" s="1" t="s">
        <v>126</v>
      </c>
      <c r="BK902" s="1" t="s">
        <v>2006</v>
      </c>
      <c r="BL902" s="1">
        <v>100</v>
      </c>
      <c r="BM902" s="1">
        <v>100</v>
      </c>
      <c r="BN902" s="1" t="s">
        <v>97</v>
      </c>
      <c r="BO902" s="1" t="s">
        <v>98</v>
      </c>
      <c r="BP902" s="1" t="s">
        <v>84</v>
      </c>
      <c r="BQ902" s="2">
        <v>40178</v>
      </c>
      <c r="BR902" s="1">
        <v>0</v>
      </c>
      <c r="BS902" s="1">
        <v>0</v>
      </c>
      <c r="BT902" s="1">
        <v>0</v>
      </c>
      <c r="BU902" s="1">
        <v>0</v>
      </c>
    </row>
    <row r="903" spans="4:73" hidden="1" x14ac:dyDescent="0.25">
      <c r="D903" s="4"/>
      <c r="E903" s="5">
        <f t="shared" si="135"/>
        <v>0</v>
      </c>
      <c r="F903" s="5">
        <f t="shared" si="136"/>
        <v>0</v>
      </c>
      <c r="G903" s="5" t="str">
        <f t="shared" si="137"/>
        <v>Withdrawn</v>
      </c>
      <c r="H903" s="6" t="str">
        <f t="shared" si="138"/>
        <v>Not Started</v>
      </c>
      <c r="I903" s="1" t="s">
        <v>2007</v>
      </c>
      <c r="O903" s="1" t="str">
        <f t="shared" si="139"/>
        <v>NRIS</v>
      </c>
      <c r="Q903" s="1">
        <f t="shared" si="140"/>
        <v>150</v>
      </c>
      <c r="S903" s="1" t="str">
        <f t="shared" si="141"/>
        <v>Wind</v>
      </c>
      <c r="T903" s="1" t="str">
        <f t="shared" si="142"/>
        <v>Cottonwood County</v>
      </c>
      <c r="U903" s="1" t="str">
        <f t="shared" si="143"/>
        <v>MN</v>
      </c>
      <c r="AA903" s="1"/>
      <c r="AB903" s="1"/>
      <c r="AI903" s="5"/>
      <c r="AJ903" s="5"/>
      <c r="AK903" s="5"/>
      <c r="AL903" s="5"/>
      <c r="AM903" s="5"/>
      <c r="AN903" s="5"/>
      <c r="AO903" s="5"/>
      <c r="AP903" s="5"/>
      <c r="AQ903" s="5"/>
      <c r="AR903" s="5"/>
      <c r="AY903" s="1" t="s">
        <v>73</v>
      </c>
      <c r="AZ903" s="2">
        <v>39568</v>
      </c>
      <c r="BA903" s="2">
        <v>41086</v>
      </c>
      <c r="BB903" s="2">
        <v>41086</v>
      </c>
      <c r="BD903" s="1" t="s">
        <v>91</v>
      </c>
      <c r="BE903" s="1" t="s">
        <v>632</v>
      </c>
      <c r="BF903" s="1" t="s">
        <v>93</v>
      </c>
      <c r="BI903" s="1" t="s">
        <v>143</v>
      </c>
      <c r="BJ903" s="1" t="s">
        <v>126</v>
      </c>
      <c r="BK903" s="1" t="s">
        <v>2002</v>
      </c>
      <c r="BL903" s="1">
        <v>150</v>
      </c>
      <c r="BM903" s="1">
        <v>150</v>
      </c>
      <c r="BN903" s="1" t="s">
        <v>97</v>
      </c>
      <c r="BO903" s="1" t="s">
        <v>98</v>
      </c>
      <c r="BP903" s="1" t="s">
        <v>84</v>
      </c>
      <c r="BQ903" s="2">
        <v>40543</v>
      </c>
      <c r="BR903" s="1">
        <v>0</v>
      </c>
      <c r="BS903" s="1">
        <v>0</v>
      </c>
      <c r="BT903" s="1">
        <v>0</v>
      </c>
      <c r="BU903" s="1">
        <v>0</v>
      </c>
    </row>
    <row r="904" spans="4:73" hidden="1" x14ac:dyDescent="0.25">
      <c r="D904" s="4"/>
      <c r="E904" s="5">
        <f t="shared" si="135"/>
        <v>0</v>
      </c>
      <c r="F904" s="5">
        <f t="shared" si="136"/>
        <v>0</v>
      </c>
      <c r="G904" s="5" t="str">
        <f t="shared" si="137"/>
        <v>Withdrawn</v>
      </c>
      <c r="H904" s="6" t="str">
        <f t="shared" si="138"/>
        <v>Not Started</v>
      </c>
      <c r="I904" s="1" t="s">
        <v>2008</v>
      </c>
      <c r="O904" s="1" t="str">
        <f t="shared" si="139"/>
        <v>NRIS</v>
      </c>
      <c r="Q904" s="1">
        <f t="shared" si="140"/>
        <v>35</v>
      </c>
      <c r="S904" s="1" t="str">
        <f t="shared" si="141"/>
        <v>Wind</v>
      </c>
      <c r="T904" s="1" t="str">
        <f t="shared" si="142"/>
        <v>Steele County</v>
      </c>
      <c r="U904" s="1" t="str">
        <f t="shared" si="143"/>
        <v>MN</v>
      </c>
      <c r="AA904" s="1"/>
      <c r="AB904" s="1"/>
      <c r="AI904" s="5"/>
      <c r="AJ904" s="5"/>
      <c r="AK904" s="5"/>
      <c r="AL904" s="5"/>
      <c r="AM904" s="5"/>
      <c r="AN904" s="5"/>
      <c r="AO904" s="5"/>
      <c r="AP904" s="5"/>
      <c r="AQ904" s="5"/>
      <c r="AR904" s="5"/>
      <c r="AY904" s="1" t="s">
        <v>73</v>
      </c>
      <c r="AZ904" s="2">
        <v>39611</v>
      </c>
      <c r="BA904" s="2">
        <v>41086</v>
      </c>
      <c r="BB904" s="2">
        <v>41086</v>
      </c>
      <c r="BD904" s="1" t="s">
        <v>87</v>
      </c>
      <c r="BE904" s="1" t="s">
        <v>801</v>
      </c>
      <c r="BF904" s="1" t="s">
        <v>93</v>
      </c>
      <c r="BI904" s="1" t="s">
        <v>143</v>
      </c>
      <c r="BJ904" s="1" t="s">
        <v>126</v>
      </c>
      <c r="BK904" s="1" t="s">
        <v>2009</v>
      </c>
      <c r="BL904" s="1">
        <v>35</v>
      </c>
      <c r="BM904" s="1">
        <v>35</v>
      </c>
      <c r="BN904" s="1" t="s">
        <v>97</v>
      </c>
      <c r="BO904" s="1" t="s">
        <v>98</v>
      </c>
      <c r="BP904" s="1" t="s">
        <v>84</v>
      </c>
      <c r="BQ904" s="2">
        <v>40908</v>
      </c>
      <c r="BR904" s="1">
        <v>0</v>
      </c>
      <c r="BS904" s="1">
        <v>0</v>
      </c>
      <c r="BT904" s="1">
        <v>0</v>
      </c>
      <c r="BU904" s="1">
        <v>0</v>
      </c>
    </row>
    <row r="905" spans="4:73" hidden="1" x14ac:dyDescent="0.25">
      <c r="D905" s="4"/>
      <c r="E905" s="5" t="str">
        <f t="shared" si="135"/>
        <v>DPP-2008-NOV</v>
      </c>
      <c r="F905" s="5" t="str">
        <f t="shared" si="136"/>
        <v>MN</v>
      </c>
      <c r="G905" s="5" t="str">
        <f t="shared" si="137"/>
        <v>Withdrawn</v>
      </c>
      <c r="H905" s="6" t="str">
        <f t="shared" si="138"/>
        <v>Not Started</v>
      </c>
      <c r="I905" s="1" t="s">
        <v>2010</v>
      </c>
      <c r="O905" s="1" t="str">
        <f t="shared" si="139"/>
        <v>NRIS</v>
      </c>
      <c r="Q905" s="1">
        <f t="shared" si="140"/>
        <v>45</v>
      </c>
      <c r="S905" s="1" t="str">
        <f t="shared" si="141"/>
        <v>Wind</v>
      </c>
      <c r="T905" s="1" t="str">
        <f t="shared" si="142"/>
        <v>Stearns County</v>
      </c>
      <c r="U905" s="1" t="str">
        <f t="shared" si="143"/>
        <v>MN</v>
      </c>
      <c r="AA905" s="1"/>
      <c r="AB905" s="1"/>
      <c r="AI905" s="5"/>
      <c r="AJ905" s="5"/>
      <c r="AK905" s="5"/>
      <c r="AL905" s="5"/>
      <c r="AM905" s="5"/>
      <c r="AN905" s="5"/>
      <c r="AO905" s="5"/>
      <c r="AP905" s="5"/>
      <c r="AQ905" s="5"/>
      <c r="AR905" s="5"/>
      <c r="AY905" s="1" t="s">
        <v>73</v>
      </c>
      <c r="AZ905" s="2">
        <v>39611</v>
      </c>
      <c r="BA905" s="2">
        <v>41086</v>
      </c>
      <c r="BB905" s="2">
        <v>41086</v>
      </c>
      <c r="BD905" s="1" t="s">
        <v>91</v>
      </c>
      <c r="BE905" s="1" t="s">
        <v>1245</v>
      </c>
      <c r="BF905" s="1" t="s">
        <v>93</v>
      </c>
      <c r="BG905" s="1" t="s">
        <v>1303</v>
      </c>
      <c r="BH905" s="1" t="s">
        <v>93</v>
      </c>
      <c r="BI905" s="1" t="s">
        <v>77</v>
      </c>
      <c r="BJ905" s="1" t="s">
        <v>126</v>
      </c>
      <c r="BK905" s="1" t="s">
        <v>2011</v>
      </c>
      <c r="BL905" s="1">
        <v>45</v>
      </c>
      <c r="BM905" s="1">
        <v>45</v>
      </c>
      <c r="BN905" s="1" t="s">
        <v>97</v>
      </c>
      <c r="BO905" s="1" t="s">
        <v>98</v>
      </c>
      <c r="BP905" s="1" t="s">
        <v>84</v>
      </c>
      <c r="BQ905" s="2">
        <v>40908</v>
      </c>
      <c r="BR905" s="1">
        <v>0</v>
      </c>
      <c r="BS905" s="1">
        <v>0</v>
      </c>
      <c r="BT905" s="1">
        <v>0</v>
      </c>
      <c r="BU905" s="1">
        <v>0</v>
      </c>
    </row>
    <row r="906" spans="4:73" hidden="1" x14ac:dyDescent="0.25">
      <c r="D906" s="4"/>
      <c r="E906" s="5">
        <f t="shared" si="135"/>
        <v>0</v>
      </c>
      <c r="F906" s="5">
        <f t="shared" si="136"/>
        <v>0</v>
      </c>
      <c r="G906" s="5" t="str">
        <f t="shared" si="137"/>
        <v>Done</v>
      </c>
      <c r="H906" s="6" t="str">
        <f t="shared" si="138"/>
        <v>Not Started</v>
      </c>
      <c r="I906" s="1" t="s">
        <v>2012</v>
      </c>
      <c r="O906" s="1" t="str">
        <f t="shared" si="139"/>
        <v>NRIS</v>
      </c>
      <c r="Q906" s="1">
        <f t="shared" si="140"/>
        <v>135</v>
      </c>
      <c r="S906" s="1" t="str">
        <f t="shared" si="141"/>
        <v>Co-Gen</v>
      </c>
      <c r="T906" s="1" t="str">
        <f t="shared" si="142"/>
        <v>Lucas County</v>
      </c>
      <c r="U906" s="1" t="str">
        <f t="shared" si="143"/>
        <v>OH</v>
      </c>
      <c r="AA906" s="1"/>
      <c r="AB906" s="1"/>
      <c r="AI906" s="5"/>
      <c r="AJ906" s="5"/>
      <c r="AK906" s="5"/>
      <c r="AL906" s="5"/>
      <c r="AM906" s="5"/>
      <c r="AN906" s="5"/>
      <c r="AO906" s="5"/>
      <c r="AP906" s="5"/>
      <c r="AQ906" s="5"/>
      <c r="AR906" s="5"/>
      <c r="AY906" s="1" t="s">
        <v>58</v>
      </c>
      <c r="AZ906" s="2">
        <v>39597</v>
      </c>
      <c r="BB906" s="2">
        <v>40675</v>
      </c>
      <c r="BD906" s="1" t="s">
        <v>619</v>
      </c>
      <c r="BE906" s="1" t="s">
        <v>908</v>
      </c>
      <c r="BF906" s="1" t="s">
        <v>242</v>
      </c>
      <c r="BI906" s="1" t="s">
        <v>536</v>
      </c>
      <c r="BJ906" s="1" t="s">
        <v>126</v>
      </c>
      <c r="BK906" s="1" t="s">
        <v>2013</v>
      </c>
      <c r="BL906" s="1">
        <v>135</v>
      </c>
      <c r="BM906" s="1">
        <v>135</v>
      </c>
      <c r="BN906" s="1" t="s">
        <v>910</v>
      </c>
      <c r="BO906" s="1" t="s">
        <v>838</v>
      </c>
      <c r="BP906" s="1" t="s">
        <v>84</v>
      </c>
      <c r="BQ906" s="2">
        <v>40179</v>
      </c>
      <c r="BR906" s="1">
        <v>0</v>
      </c>
      <c r="BS906" s="1">
        <v>0</v>
      </c>
      <c r="BT906" s="1">
        <v>0</v>
      </c>
      <c r="BU906" s="1">
        <v>0</v>
      </c>
    </row>
    <row r="907" spans="4:73" hidden="1" x14ac:dyDescent="0.25">
      <c r="D907" s="4"/>
      <c r="E907" s="5" t="str">
        <f t="shared" si="135"/>
        <v>DPP-2009-JUL</v>
      </c>
      <c r="F907" s="5" t="str">
        <f t="shared" si="136"/>
        <v>MN</v>
      </c>
      <c r="G907" s="5" t="str">
        <f t="shared" si="137"/>
        <v>Withdrawn</v>
      </c>
      <c r="H907" s="6" t="str">
        <f t="shared" si="138"/>
        <v>Not Started</v>
      </c>
      <c r="I907" s="1" t="s">
        <v>2014</v>
      </c>
      <c r="O907" s="1" t="str">
        <f t="shared" si="139"/>
        <v>NRIS</v>
      </c>
      <c r="Q907" s="1">
        <f t="shared" si="140"/>
        <v>200</v>
      </c>
      <c r="S907" s="1" t="str">
        <f t="shared" si="141"/>
        <v>Wind</v>
      </c>
      <c r="T907" s="1" t="str">
        <f t="shared" si="142"/>
        <v>Meeker County</v>
      </c>
      <c r="U907" s="1" t="str">
        <f t="shared" si="143"/>
        <v>MN</v>
      </c>
      <c r="AA907" s="1"/>
      <c r="AB907" s="1"/>
      <c r="AI907" s="5"/>
      <c r="AJ907" s="5"/>
      <c r="AK907" s="5"/>
      <c r="AL907" s="5"/>
      <c r="AM907" s="5"/>
      <c r="AN907" s="5"/>
      <c r="AO907" s="5"/>
      <c r="AP907" s="5"/>
      <c r="AQ907" s="5"/>
      <c r="AR907" s="5"/>
      <c r="AY907" s="1" t="s">
        <v>73</v>
      </c>
      <c r="AZ907" s="2">
        <v>39611</v>
      </c>
      <c r="BA907" s="2">
        <v>41086</v>
      </c>
      <c r="BB907" s="2">
        <v>41086</v>
      </c>
      <c r="BD907" s="1" t="s">
        <v>91</v>
      </c>
      <c r="BE907" s="1" t="s">
        <v>1336</v>
      </c>
      <c r="BF907" s="1" t="s">
        <v>93</v>
      </c>
      <c r="BG907" s="1" t="s">
        <v>1362</v>
      </c>
      <c r="BH907" s="1" t="s">
        <v>93</v>
      </c>
      <c r="BI907" s="1" t="s">
        <v>134</v>
      </c>
      <c r="BJ907" s="1" t="s">
        <v>126</v>
      </c>
      <c r="BK907" s="1" t="s">
        <v>2015</v>
      </c>
      <c r="BL907" s="1">
        <v>200</v>
      </c>
      <c r="BM907" s="1">
        <v>200</v>
      </c>
      <c r="BN907" s="1" t="s">
        <v>97</v>
      </c>
      <c r="BO907" s="1" t="s">
        <v>98</v>
      </c>
      <c r="BP907" s="1" t="s">
        <v>84</v>
      </c>
      <c r="BQ907" s="2">
        <v>40908</v>
      </c>
      <c r="BR907" s="1">
        <v>0</v>
      </c>
      <c r="BS907" s="1">
        <v>0</v>
      </c>
      <c r="BT907" s="1">
        <v>0</v>
      </c>
      <c r="BU907" s="1">
        <v>0</v>
      </c>
    </row>
    <row r="908" spans="4:73" hidden="1" x14ac:dyDescent="0.25">
      <c r="D908" s="4"/>
      <c r="E908" s="5" t="str">
        <f t="shared" si="135"/>
        <v>DPP-2009-JUL</v>
      </c>
      <c r="F908" s="5" t="str">
        <f t="shared" si="136"/>
        <v>MN</v>
      </c>
      <c r="G908" s="5" t="str">
        <f t="shared" si="137"/>
        <v>Withdrawn</v>
      </c>
      <c r="H908" s="6" t="str">
        <f t="shared" si="138"/>
        <v>Not Started</v>
      </c>
      <c r="I908" s="1" t="s">
        <v>2016</v>
      </c>
      <c r="O908" s="1" t="str">
        <f t="shared" si="139"/>
        <v>NRIS</v>
      </c>
      <c r="Q908" s="1">
        <f t="shared" si="140"/>
        <v>40</v>
      </c>
      <c r="S908" s="1" t="str">
        <f t="shared" si="141"/>
        <v>Wind</v>
      </c>
      <c r="T908" s="1" t="str">
        <f t="shared" si="142"/>
        <v>Jackson County</v>
      </c>
      <c r="U908" s="1" t="str">
        <f t="shared" si="143"/>
        <v>MN</v>
      </c>
      <c r="AA908" s="1"/>
      <c r="AB908" s="1"/>
      <c r="AI908" s="5"/>
      <c r="AJ908" s="5"/>
      <c r="AK908" s="5"/>
      <c r="AL908" s="5"/>
      <c r="AM908" s="5"/>
      <c r="AN908" s="5"/>
      <c r="AO908" s="5"/>
      <c r="AP908" s="5"/>
      <c r="AQ908" s="5"/>
      <c r="AR908" s="5"/>
      <c r="AY908" s="1" t="s">
        <v>73</v>
      </c>
      <c r="AZ908" s="2">
        <v>39611</v>
      </c>
      <c r="BA908" s="2">
        <v>41086</v>
      </c>
      <c r="BB908" s="2">
        <v>41086</v>
      </c>
      <c r="BD908" s="1" t="s">
        <v>87</v>
      </c>
      <c r="BE908" s="1" t="s">
        <v>259</v>
      </c>
      <c r="BF908" s="1" t="s">
        <v>93</v>
      </c>
      <c r="BG908" s="1" t="s">
        <v>1362</v>
      </c>
      <c r="BH908" s="1" t="s">
        <v>93</v>
      </c>
      <c r="BI908" s="1" t="s">
        <v>134</v>
      </c>
      <c r="BJ908" s="1" t="s">
        <v>126</v>
      </c>
      <c r="BK908" s="1" t="s">
        <v>2017</v>
      </c>
      <c r="BL908" s="1">
        <v>40</v>
      </c>
      <c r="BM908" s="1">
        <v>40</v>
      </c>
      <c r="BN908" s="1" t="s">
        <v>97</v>
      </c>
      <c r="BO908" s="1" t="s">
        <v>98</v>
      </c>
      <c r="BP908" s="1" t="s">
        <v>84</v>
      </c>
      <c r="BQ908" s="2">
        <v>40908</v>
      </c>
      <c r="BR908" s="1">
        <v>0</v>
      </c>
      <c r="BS908" s="1">
        <v>0</v>
      </c>
      <c r="BT908" s="1">
        <v>0</v>
      </c>
      <c r="BU908" s="1">
        <v>0</v>
      </c>
    </row>
    <row r="909" spans="4:73" hidden="1" x14ac:dyDescent="0.25">
      <c r="D909" s="4"/>
      <c r="E909" s="5" t="str">
        <f t="shared" si="135"/>
        <v>DPP-2009-JUL</v>
      </c>
      <c r="F909" s="5" t="str">
        <f t="shared" si="136"/>
        <v>MN</v>
      </c>
      <c r="G909" s="5" t="str">
        <f t="shared" si="137"/>
        <v>Withdrawn</v>
      </c>
      <c r="H909" s="6" t="str">
        <f t="shared" si="138"/>
        <v>Not Started</v>
      </c>
      <c r="I909" s="1" t="s">
        <v>2018</v>
      </c>
      <c r="O909" s="1" t="str">
        <f t="shared" si="139"/>
        <v>NRIS</v>
      </c>
      <c r="Q909" s="1">
        <f t="shared" si="140"/>
        <v>40</v>
      </c>
      <c r="S909" s="1" t="str">
        <f t="shared" si="141"/>
        <v>Wind</v>
      </c>
      <c r="T909" s="1" t="str">
        <f t="shared" si="142"/>
        <v>Nobles County</v>
      </c>
      <c r="U909" s="1" t="str">
        <f t="shared" si="143"/>
        <v>MN</v>
      </c>
      <c r="AA909" s="1"/>
      <c r="AB909" s="1"/>
      <c r="AI909" s="5"/>
      <c r="AJ909" s="5"/>
      <c r="AK909" s="5"/>
      <c r="AL909" s="5"/>
      <c r="AM909" s="5"/>
      <c r="AN909" s="5"/>
      <c r="AO909" s="5"/>
      <c r="AP909" s="5"/>
      <c r="AQ909" s="5"/>
      <c r="AR909" s="5"/>
      <c r="AY909" s="1" t="s">
        <v>73</v>
      </c>
      <c r="AZ909" s="2">
        <v>39611</v>
      </c>
      <c r="BA909" s="2">
        <v>41086</v>
      </c>
      <c r="BB909" s="2">
        <v>41086</v>
      </c>
      <c r="BD909" s="1" t="s">
        <v>87</v>
      </c>
      <c r="BE909" s="1" t="s">
        <v>347</v>
      </c>
      <c r="BF909" s="1" t="s">
        <v>93</v>
      </c>
      <c r="BG909" s="1" t="s">
        <v>1362</v>
      </c>
      <c r="BH909" s="1" t="s">
        <v>93</v>
      </c>
      <c r="BI909" s="1" t="s">
        <v>134</v>
      </c>
      <c r="BJ909" s="1" t="s">
        <v>126</v>
      </c>
      <c r="BK909" s="1" t="s">
        <v>2019</v>
      </c>
      <c r="BL909" s="1">
        <v>40</v>
      </c>
      <c r="BM909" s="1">
        <v>40</v>
      </c>
      <c r="BN909" s="1" t="s">
        <v>97</v>
      </c>
      <c r="BO909" s="1" t="s">
        <v>98</v>
      </c>
      <c r="BP909" s="1" t="s">
        <v>84</v>
      </c>
      <c r="BQ909" s="2">
        <v>40908</v>
      </c>
      <c r="BR909" s="1">
        <v>0</v>
      </c>
      <c r="BS909" s="1">
        <v>0</v>
      </c>
      <c r="BT909" s="1">
        <v>0</v>
      </c>
      <c r="BU909" s="1">
        <v>0</v>
      </c>
    </row>
    <row r="910" spans="4:73" hidden="1" x14ac:dyDescent="0.25">
      <c r="D910" s="4"/>
      <c r="E910" s="5" t="str">
        <f t="shared" si="135"/>
        <v>DPP-2009-JUL</v>
      </c>
      <c r="F910" s="5" t="str">
        <f t="shared" si="136"/>
        <v>MN</v>
      </c>
      <c r="G910" s="5" t="str">
        <f t="shared" si="137"/>
        <v>Withdrawn</v>
      </c>
      <c r="H910" s="6" t="str">
        <f t="shared" si="138"/>
        <v>Not Started</v>
      </c>
      <c r="I910" s="1" t="s">
        <v>2020</v>
      </c>
      <c r="O910" s="1" t="str">
        <f t="shared" si="139"/>
        <v>NRIS</v>
      </c>
      <c r="Q910" s="1">
        <f t="shared" si="140"/>
        <v>55</v>
      </c>
      <c r="S910" s="1" t="str">
        <f t="shared" si="141"/>
        <v>Wind</v>
      </c>
      <c r="T910" s="1" t="str">
        <f t="shared" si="142"/>
        <v>Waseca County</v>
      </c>
      <c r="U910" s="1" t="str">
        <f t="shared" si="143"/>
        <v>MN</v>
      </c>
      <c r="AA910" s="1"/>
      <c r="AB910" s="1"/>
      <c r="AI910" s="5"/>
      <c r="AJ910" s="5"/>
      <c r="AK910" s="5"/>
      <c r="AL910" s="5"/>
      <c r="AM910" s="5"/>
      <c r="AN910" s="5"/>
      <c r="AO910" s="5"/>
      <c r="AP910" s="5"/>
      <c r="AQ910" s="5"/>
      <c r="AR910" s="5"/>
      <c r="AY910" s="1" t="s">
        <v>73</v>
      </c>
      <c r="AZ910" s="2">
        <v>39616</v>
      </c>
      <c r="BA910" s="2">
        <v>41086</v>
      </c>
      <c r="BB910" s="2">
        <v>41086</v>
      </c>
      <c r="BD910" s="1" t="s">
        <v>91</v>
      </c>
      <c r="BE910" s="1" t="s">
        <v>421</v>
      </c>
      <c r="BF910" s="1" t="s">
        <v>93</v>
      </c>
      <c r="BG910" s="1" t="s">
        <v>1362</v>
      </c>
      <c r="BH910" s="1" t="s">
        <v>93</v>
      </c>
      <c r="BI910" s="1" t="s">
        <v>134</v>
      </c>
      <c r="BJ910" s="1" t="s">
        <v>126</v>
      </c>
      <c r="BK910" s="1" t="s">
        <v>2021</v>
      </c>
      <c r="BL910" s="1">
        <v>55</v>
      </c>
      <c r="BM910" s="1">
        <v>55</v>
      </c>
      <c r="BN910" s="1" t="s">
        <v>97</v>
      </c>
      <c r="BO910" s="1" t="s">
        <v>98</v>
      </c>
      <c r="BP910" s="1" t="s">
        <v>84</v>
      </c>
      <c r="BQ910" s="2">
        <v>40422</v>
      </c>
      <c r="BR910" s="1">
        <v>0</v>
      </c>
      <c r="BS910" s="1">
        <v>0</v>
      </c>
      <c r="BT910" s="1">
        <v>0</v>
      </c>
      <c r="BU910" s="1">
        <v>0</v>
      </c>
    </row>
    <row r="911" spans="4:73" hidden="1" x14ac:dyDescent="0.25">
      <c r="D911" s="4"/>
      <c r="E911" s="5" t="str">
        <f t="shared" si="135"/>
        <v>DPP-2009-JUL</v>
      </c>
      <c r="F911" s="5" t="str">
        <f t="shared" si="136"/>
        <v>MN</v>
      </c>
      <c r="G911" s="5" t="str">
        <f t="shared" si="137"/>
        <v>Withdrawn</v>
      </c>
      <c r="H911" s="6" t="str">
        <f t="shared" si="138"/>
        <v>Not Started</v>
      </c>
      <c r="I911" s="1" t="s">
        <v>2022</v>
      </c>
      <c r="O911" s="1" t="str">
        <f t="shared" si="139"/>
        <v>NRIS</v>
      </c>
      <c r="Q911" s="1">
        <f t="shared" si="140"/>
        <v>100</v>
      </c>
      <c r="S911" s="1" t="str">
        <f t="shared" si="141"/>
        <v>Wind</v>
      </c>
      <c r="T911" s="1" t="str">
        <f t="shared" si="142"/>
        <v>Douglas County</v>
      </c>
      <c r="U911" s="1" t="str">
        <f t="shared" si="143"/>
        <v>MN</v>
      </c>
      <c r="AA911" s="1"/>
      <c r="AB911" s="1"/>
      <c r="AI911" s="5"/>
      <c r="AJ911" s="5"/>
      <c r="AK911" s="5"/>
      <c r="AL911" s="5"/>
      <c r="AM911" s="5"/>
      <c r="AN911" s="5"/>
      <c r="AO911" s="5"/>
      <c r="AP911" s="5"/>
      <c r="AQ911" s="5"/>
      <c r="AR911" s="5"/>
      <c r="AY911" s="1" t="s">
        <v>73</v>
      </c>
      <c r="AZ911" s="2">
        <v>39617</v>
      </c>
      <c r="BA911" s="2">
        <v>41086</v>
      </c>
      <c r="BB911" s="2">
        <v>41086</v>
      </c>
      <c r="BD911" s="1" t="s">
        <v>203</v>
      </c>
      <c r="BE911" s="1" t="s">
        <v>316</v>
      </c>
      <c r="BF911" s="1" t="s">
        <v>93</v>
      </c>
      <c r="BG911" s="1" t="s">
        <v>1362</v>
      </c>
      <c r="BH911" s="1" t="s">
        <v>93</v>
      </c>
      <c r="BI911" s="1" t="s">
        <v>134</v>
      </c>
      <c r="BJ911" s="1" t="s">
        <v>126</v>
      </c>
      <c r="BK911" s="1" t="s">
        <v>2023</v>
      </c>
      <c r="BL911" s="1">
        <v>100</v>
      </c>
      <c r="BM911" s="1">
        <v>100</v>
      </c>
      <c r="BN911" s="1" t="s">
        <v>97</v>
      </c>
      <c r="BO911" s="1" t="s">
        <v>98</v>
      </c>
      <c r="BP911" s="1" t="s">
        <v>84</v>
      </c>
      <c r="BQ911" s="2">
        <v>40908</v>
      </c>
      <c r="BR911" s="1">
        <v>0</v>
      </c>
      <c r="BS911" s="1">
        <v>0</v>
      </c>
      <c r="BT911" s="1">
        <v>0</v>
      </c>
      <c r="BU911" s="1">
        <v>0</v>
      </c>
    </row>
    <row r="912" spans="4:73" hidden="1" x14ac:dyDescent="0.25">
      <c r="D912" s="4"/>
      <c r="E912" s="5" t="str">
        <f t="shared" si="135"/>
        <v>DPP-2008-NOV</v>
      </c>
      <c r="F912" s="5" t="str">
        <f t="shared" si="136"/>
        <v>MN</v>
      </c>
      <c r="G912" s="5" t="str">
        <f t="shared" si="137"/>
        <v>Withdrawn</v>
      </c>
      <c r="H912" s="6" t="str">
        <f t="shared" si="138"/>
        <v>Not Started</v>
      </c>
      <c r="I912" s="1" t="s">
        <v>2024</v>
      </c>
      <c r="O912" s="1" t="str">
        <f t="shared" si="139"/>
        <v>NRIS</v>
      </c>
      <c r="Q912" s="1">
        <f t="shared" si="140"/>
        <v>47.5</v>
      </c>
      <c r="S912" s="1" t="str">
        <f t="shared" si="141"/>
        <v>Wind</v>
      </c>
      <c r="T912" s="1" t="str">
        <f t="shared" si="142"/>
        <v>Goodhue County</v>
      </c>
      <c r="U912" s="1" t="str">
        <f t="shared" si="143"/>
        <v>MN</v>
      </c>
      <c r="AA912" s="1"/>
      <c r="AB912" s="1"/>
      <c r="AI912" s="5"/>
      <c r="AJ912" s="5"/>
      <c r="AK912" s="5"/>
      <c r="AL912" s="5"/>
      <c r="AM912" s="5"/>
      <c r="AN912" s="5"/>
      <c r="AO912" s="5"/>
      <c r="AP912" s="5"/>
      <c r="AQ912" s="5"/>
      <c r="AR912" s="5"/>
      <c r="AY912" s="1" t="s">
        <v>73</v>
      </c>
      <c r="AZ912" s="2">
        <v>39617</v>
      </c>
      <c r="BA912" s="2">
        <v>41086</v>
      </c>
      <c r="BB912" s="2">
        <v>41086</v>
      </c>
      <c r="BD912" s="1" t="s">
        <v>91</v>
      </c>
      <c r="BE912" s="1" t="s">
        <v>222</v>
      </c>
      <c r="BF912" s="1" t="s">
        <v>93</v>
      </c>
      <c r="BG912" s="1" t="s">
        <v>1303</v>
      </c>
      <c r="BH912" s="1" t="s">
        <v>93</v>
      </c>
      <c r="BI912" s="1" t="s">
        <v>77</v>
      </c>
      <c r="BJ912" s="1" t="s">
        <v>126</v>
      </c>
      <c r="BK912" s="1" t="s">
        <v>2025</v>
      </c>
      <c r="BL912" s="1">
        <v>47.5</v>
      </c>
      <c r="BM912" s="1">
        <v>47.5</v>
      </c>
      <c r="BN912" s="1" t="s">
        <v>97</v>
      </c>
      <c r="BO912" s="1" t="s">
        <v>98</v>
      </c>
      <c r="BP912" s="1" t="s">
        <v>84</v>
      </c>
      <c r="BQ912" s="2">
        <v>40178</v>
      </c>
      <c r="BR912" s="1">
        <v>0</v>
      </c>
      <c r="BS912" s="1">
        <v>0</v>
      </c>
      <c r="BT912" s="1">
        <v>0</v>
      </c>
      <c r="BU912" s="1">
        <v>0</v>
      </c>
    </row>
    <row r="913" spans="4:73" hidden="1" x14ac:dyDescent="0.25">
      <c r="D913" s="4"/>
      <c r="E913" s="5">
        <f t="shared" si="135"/>
        <v>0</v>
      </c>
      <c r="F913" s="5">
        <f t="shared" si="136"/>
        <v>0</v>
      </c>
      <c r="G913" s="5" t="str">
        <f t="shared" si="137"/>
        <v>Withdrawn</v>
      </c>
      <c r="H913" s="6" t="str">
        <f t="shared" si="138"/>
        <v>Not Started</v>
      </c>
      <c r="I913" s="1" t="s">
        <v>2026</v>
      </c>
      <c r="O913" s="1" t="str">
        <f t="shared" si="139"/>
        <v>NRIS</v>
      </c>
      <c r="Q913" s="1">
        <f t="shared" si="140"/>
        <v>200</v>
      </c>
      <c r="S913" s="1" t="str">
        <f t="shared" si="141"/>
        <v>Wind</v>
      </c>
      <c r="T913" s="1" t="str">
        <f t="shared" si="142"/>
        <v>Stutsman County</v>
      </c>
      <c r="U913" s="1" t="str">
        <f t="shared" si="143"/>
        <v>ND</v>
      </c>
      <c r="AA913" s="1"/>
      <c r="AB913" s="1"/>
      <c r="AI913" s="5"/>
      <c r="AJ913" s="5"/>
      <c r="AK913" s="5"/>
      <c r="AL913" s="5"/>
      <c r="AM913" s="5"/>
      <c r="AN913" s="5"/>
      <c r="AO913" s="5"/>
      <c r="AP913" s="5"/>
      <c r="AQ913" s="5"/>
      <c r="AR913" s="5"/>
      <c r="AY913" s="1" t="s">
        <v>73</v>
      </c>
      <c r="AZ913" s="2">
        <v>39819</v>
      </c>
      <c r="BA913" s="2">
        <v>41086</v>
      </c>
      <c r="BB913" s="2">
        <v>41086</v>
      </c>
      <c r="BD913" s="1" t="s">
        <v>203</v>
      </c>
      <c r="BE913" s="1" t="s">
        <v>291</v>
      </c>
      <c r="BF913" s="1" t="s">
        <v>194</v>
      </c>
      <c r="BI913" s="1" t="s">
        <v>143</v>
      </c>
      <c r="BJ913" s="1" t="s">
        <v>126</v>
      </c>
      <c r="BK913" s="1" t="s">
        <v>2027</v>
      </c>
      <c r="BL913" s="1">
        <v>200</v>
      </c>
      <c r="BM913" s="1">
        <v>200</v>
      </c>
      <c r="BN913" s="1" t="s">
        <v>97</v>
      </c>
      <c r="BO913" s="1" t="s">
        <v>98</v>
      </c>
      <c r="BP913" s="1" t="s">
        <v>84</v>
      </c>
      <c r="BQ913" s="2">
        <v>41274</v>
      </c>
      <c r="BR913" s="1">
        <v>0</v>
      </c>
      <c r="BS913" s="1">
        <v>0</v>
      </c>
      <c r="BT913" s="1">
        <v>0</v>
      </c>
      <c r="BU913" s="1">
        <v>0</v>
      </c>
    </row>
    <row r="914" spans="4:73" hidden="1" x14ac:dyDescent="0.25">
      <c r="D914" s="4"/>
      <c r="E914" s="5">
        <f t="shared" si="135"/>
        <v>0</v>
      </c>
      <c r="F914" s="5">
        <f t="shared" si="136"/>
        <v>0</v>
      </c>
      <c r="G914" s="5" t="str">
        <f t="shared" si="137"/>
        <v>Withdrawn</v>
      </c>
      <c r="H914" s="6" t="str">
        <f t="shared" si="138"/>
        <v>Not Started</v>
      </c>
      <c r="I914" s="1" t="s">
        <v>2028</v>
      </c>
      <c r="O914" s="1" t="str">
        <f t="shared" si="139"/>
        <v>NRIS</v>
      </c>
      <c r="Q914" s="1">
        <f t="shared" si="140"/>
        <v>300</v>
      </c>
      <c r="S914" s="1" t="str">
        <f t="shared" si="141"/>
        <v>Gas</v>
      </c>
      <c r="T914" s="1" t="str">
        <f t="shared" si="142"/>
        <v>Lyon County</v>
      </c>
      <c r="U914" s="1" t="str">
        <f t="shared" si="143"/>
        <v>MN</v>
      </c>
      <c r="AA914" s="1"/>
      <c r="AB914" s="1"/>
      <c r="AI914" s="5"/>
      <c r="AJ914" s="5"/>
      <c r="AK914" s="5"/>
      <c r="AL914" s="5"/>
      <c r="AM914" s="5"/>
      <c r="AN914" s="5"/>
      <c r="AO914" s="5"/>
      <c r="AP914" s="5"/>
      <c r="AQ914" s="5"/>
      <c r="AR914" s="5"/>
      <c r="AY914" s="1" t="s">
        <v>73</v>
      </c>
      <c r="AZ914" s="2">
        <v>40294</v>
      </c>
      <c r="BA914" s="2">
        <v>41086</v>
      </c>
      <c r="BB914" s="2">
        <v>41086</v>
      </c>
      <c r="BD914" s="1" t="s">
        <v>91</v>
      </c>
      <c r="BE914" s="1" t="s">
        <v>409</v>
      </c>
      <c r="BF914" s="1" t="s">
        <v>93</v>
      </c>
      <c r="BI914" s="1" t="s">
        <v>536</v>
      </c>
      <c r="BJ914" s="1" t="s">
        <v>126</v>
      </c>
      <c r="BK914" s="1" t="s">
        <v>2029</v>
      </c>
      <c r="BL914" s="1">
        <v>300</v>
      </c>
      <c r="BM914" s="1">
        <v>300</v>
      </c>
      <c r="BN914" s="1" t="s">
        <v>64</v>
      </c>
      <c r="BP914" s="1" t="s">
        <v>84</v>
      </c>
      <c r="BQ914" s="2">
        <v>41547</v>
      </c>
      <c r="BR914" s="1">
        <v>0</v>
      </c>
      <c r="BS914" s="1">
        <v>0</v>
      </c>
      <c r="BT914" s="1">
        <v>0</v>
      </c>
      <c r="BU914" s="1">
        <v>0</v>
      </c>
    </row>
    <row r="915" spans="4:73" hidden="1" x14ac:dyDescent="0.25">
      <c r="D915" s="4"/>
      <c r="E915" s="5">
        <f t="shared" si="135"/>
        <v>0</v>
      </c>
      <c r="F915" s="5">
        <f t="shared" si="136"/>
        <v>0</v>
      </c>
      <c r="G915" s="5" t="str">
        <f t="shared" si="137"/>
        <v>Withdrawn</v>
      </c>
      <c r="H915" s="6" t="str">
        <f t="shared" si="138"/>
        <v>Not Started</v>
      </c>
      <c r="I915" s="1" t="s">
        <v>2030</v>
      </c>
      <c r="O915" s="1" t="str">
        <f t="shared" si="139"/>
        <v>NRIS</v>
      </c>
      <c r="Q915" s="1">
        <f t="shared" si="140"/>
        <v>500</v>
      </c>
      <c r="S915" s="1" t="str">
        <f t="shared" si="141"/>
        <v>Wind</v>
      </c>
      <c r="T915" s="1" t="str">
        <f t="shared" si="142"/>
        <v>Saint Francois County</v>
      </c>
      <c r="U915" s="1" t="str">
        <f t="shared" si="143"/>
        <v>MO</v>
      </c>
      <c r="AA915" s="1"/>
      <c r="AB915" s="1"/>
      <c r="AI915" s="5"/>
      <c r="AJ915" s="5"/>
      <c r="AK915" s="5"/>
      <c r="AL915" s="5"/>
      <c r="AM915" s="5"/>
      <c r="AN915" s="5"/>
      <c r="AO915" s="5"/>
      <c r="AP915" s="5"/>
      <c r="AQ915" s="5"/>
      <c r="AR915" s="5"/>
      <c r="AY915" s="1" t="s">
        <v>73</v>
      </c>
      <c r="AZ915" s="2">
        <v>40225</v>
      </c>
      <c r="BA915" s="2">
        <v>41087</v>
      </c>
      <c r="BB915" s="2">
        <v>41087</v>
      </c>
      <c r="BD915" s="1" t="s">
        <v>486</v>
      </c>
      <c r="BE915" s="1" t="s">
        <v>2031</v>
      </c>
      <c r="BF915" s="1" t="s">
        <v>488</v>
      </c>
      <c r="BI915" s="1" t="s">
        <v>143</v>
      </c>
      <c r="BJ915" s="1" t="s">
        <v>126</v>
      </c>
      <c r="BK915" s="1" t="s">
        <v>2032</v>
      </c>
      <c r="BL915" s="1">
        <v>500</v>
      </c>
      <c r="BM915" s="1">
        <v>500</v>
      </c>
      <c r="BN915" s="1" t="s">
        <v>97</v>
      </c>
      <c r="BO915" s="1" t="s">
        <v>98</v>
      </c>
      <c r="BP915" s="1" t="s">
        <v>84</v>
      </c>
      <c r="BQ915" s="2">
        <v>41197</v>
      </c>
      <c r="BR915" s="1">
        <v>0</v>
      </c>
      <c r="BS915" s="1">
        <v>0</v>
      </c>
      <c r="BT915" s="1">
        <v>0</v>
      </c>
      <c r="BU915" s="1">
        <v>0</v>
      </c>
    </row>
    <row r="916" spans="4:73" hidden="1" x14ac:dyDescent="0.25">
      <c r="D916" s="4"/>
      <c r="E916" s="5" t="str">
        <f t="shared" si="135"/>
        <v>DPP-2011-JUN</v>
      </c>
      <c r="F916" s="5" t="str">
        <f t="shared" si="136"/>
        <v>MI</v>
      </c>
      <c r="G916" s="5" t="str">
        <f t="shared" si="137"/>
        <v>Withdrawn</v>
      </c>
      <c r="H916" s="6" t="str">
        <f t="shared" si="138"/>
        <v>Not Started</v>
      </c>
      <c r="I916" s="1" t="s">
        <v>2033</v>
      </c>
      <c r="O916" s="1" t="str">
        <f t="shared" si="139"/>
        <v>ERIS</v>
      </c>
      <c r="Q916" s="1">
        <f t="shared" si="140"/>
        <v>25</v>
      </c>
      <c r="S916" s="1" t="str">
        <f t="shared" si="141"/>
        <v>Solar</v>
      </c>
      <c r="T916" s="1" t="str">
        <f t="shared" si="142"/>
        <v>Wayne County</v>
      </c>
      <c r="U916" s="1" t="str">
        <f t="shared" si="143"/>
        <v>MI</v>
      </c>
      <c r="AA916" s="1"/>
      <c r="AB916" s="1"/>
      <c r="AI916" s="5"/>
      <c r="AJ916" s="5"/>
      <c r="AK916" s="5"/>
      <c r="AL916" s="5"/>
      <c r="AM916" s="5"/>
      <c r="AN916" s="5"/>
      <c r="AO916" s="5"/>
      <c r="AP916" s="5"/>
      <c r="AQ916" s="5"/>
      <c r="AR916" s="5"/>
      <c r="AY916" s="1" t="s">
        <v>73</v>
      </c>
      <c r="AZ916" s="2">
        <v>40599</v>
      </c>
      <c r="BA916" s="2">
        <v>41087</v>
      </c>
      <c r="BB916" s="2">
        <v>41087</v>
      </c>
      <c r="BD916" s="1" t="s">
        <v>139</v>
      </c>
      <c r="BE916" s="1" t="s">
        <v>129</v>
      </c>
      <c r="BF916" s="1" t="s">
        <v>130</v>
      </c>
      <c r="BG916" s="1" t="s">
        <v>1880</v>
      </c>
      <c r="BH916" s="1" t="s">
        <v>130</v>
      </c>
      <c r="BI916" s="1" t="s">
        <v>134</v>
      </c>
      <c r="BJ916" s="1" t="s">
        <v>62</v>
      </c>
      <c r="BK916" s="1" t="s">
        <v>2034</v>
      </c>
      <c r="BL916" s="1">
        <v>25</v>
      </c>
      <c r="BM916" s="1">
        <v>25</v>
      </c>
      <c r="BN916" s="1" t="s">
        <v>1485</v>
      </c>
      <c r="BO916" s="1" t="s">
        <v>1486</v>
      </c>
      <c r="BP916" s="1" t="s">
        <v>84</v>
      </c>
      <c r="BQ916" s="2">
        <v>41258</v>
      </c>
      <c r="BR916" s="1">
        <v>0</v>
      </c>
      <c r="BS916" s="1">
        <v>0</v>
      </c>
      <c r="BT916" s="1">
        <v>0</v>
      </c>
      <c r="BU916" s="1">
        <v>0</v>
      </c>
    </row>
    <row r="917" spans="4:73" hidden="1" x14ac:dyDescent="0.25">
      <c r="D917" s="4"/>
      <c r="E917" s="5">
        <f t="shared" si="135"/>
        <v>0</v>
      </c>
      <c r="F917" s="5">
        <f t="shared" si="136"/>
        <v>0</v>
      </c>
      <c r="G917" s="5" t="str">
        <f t="shared" si="137"/>
        <v>Withdrawn</v>
      </c>
      <c r="H917" s="6" t="str">
        <f t="shared" si="138"/>
        <v>Not Started</v>
      </c>
      <c r="I917" s="1" t="s">
        <v>2035</v>
      </c>
      <c r="O917" s="1" t="str">
        <f t="shared" si="139"/>
        <v>ERIS</v>
      </c>
      <c r="Q917" s="1">
        <f t="shared" si="140"/>
        <v>100</v>
      </c>
      <c r="S917" s="1" t="str">
        <f t="shared" si="141"/>
        <v>Solar</v>
      </c>
      <c r="T917" s="1" t="str">
        <f t="shared" si="142"/>
        <v>Washtenaw County</v>
      </c>
      <c r="U917" s="1" t="str">
        <f t="shared" si="143"/>
        <v>MI</v>
      </c>
      <c r="AA917" s="1"/>
      <c r="AB917" s="1"/>
      <c r="AI917" s="5"/>
      <c r="AJ917" s="5"/>
      <c r="AK917" s="5"/>
      <c r="AL917" s="5"/>
      <c r="AM917" s="5"/>
      <c r="AN917" s="5"/>
      <c r="AO917" s="5"/>
      <c r="AP917" s="5"/>
      <c r="AQ917" s="5"/>
      <c r="AR917" s="5"/>
      <c r="AY917" s="1" t="s">
        <v>73</v>
      </c>
      <c r="AZ917" s="2">
        <v>40603</v>
      </c>
      <c r="BA917" s="2">
        <v>41087</v>
      </c>
      <c r="BB917" s="2">
        <v>41087</v>
      </c>
      <c r="BD917" s="1" t="s">
        <v>139</v>
      </c>
      <c r="BE917" s="1" t="s">
        <v>271</v>
      </c>
      <c r="BF917" s="1" t="s">
        <v>130</v>
      </c>
      <c r="BI917" s="1" t="s">
        <v>143</v>
      </c>
      <c r="BJ917" s="1" t="s">
        <v>62</v>
      </c>
      <c r="BK917" s="1" t="s">
        <v>2036</v>
      </c>
      <c r="BL917" s="1">
        <v>100</v>
      </c>
      <c r="BM917" s="1">
        <v>100</v>
      </c>
      <c r="BN917" s="1" t="s">
        <v>1485</v>
      </c>
      <c r="BO917" s="1" t="s">
        <v>1486</v>
      </c>
      <c r="BP917" s="1" t="s">
        <v>84</v>
      </c>
      <c r="BQ917" s="2">
        <v>41364</v>
      </c>
      <c r="BR917" s="1">
        <v>0</v>
      </c>
      <c r="BS917" s="1">
        <v>0</v>
      </c>
      <c r="BT917" s="1">
        <v>0</v>
      </c>
      <c r="BU917" s="1">
        <v>0</v>
      </c>
    </row>
    <row r="918" spans="4:73" hidden="1" x14ac:dyDescent="0.25">
      <c r="D918" s="4"/>
      <c r="E918" s="5">
        <f t="shared" si="135"/>
        <v>0</v>
      </c>
      <c r="F918" s="5">
        <f t="shared" si="136"/>
        <v>0</v>
      </c>
      <c r="G918" s="5" t="str">
        <f t="shared" si="137"/>
        <v>Withdrawn</v>
      </c>
      <c r="H918" s="6" t="str">
        <f t="shared" si="138"/>
        <v>Not Started</v>
      </c>
      <c r="I918" s="1" t="s">
        <v>2037</v>
      </c>
      <c r="O918" s="1" t="str">
        <f t="shared" si="139"/>
        <v>ERIS</v>
      </c>
      <c r="Q918" s="1">
        <f t="shared" si="140"/>
        <v>45</v>
      </c>
      <c r="S918" s="1" t="str">
        <f t="shared" si="141"/>
        <v>Solar</v>
      </c>
      <c r="T918" s="1" t="str">
        <f t="shared" si="142"/>
        <v>Monroe County</v>
      </c>
      <c r="U918" s="1" t="str">
        <f t="shared" si="143"/>
        <v>MI</v>
      </c>
      <c r="AA918" s="1"/>
      <c r="AB918" s="1"/>
      <c r="AI918" s="5"/>
      <c r="AJ918" s="5"/>
      <c r="AK918" s="5"/>
      <c r="AL918" s="5"/>
      <c r="AM918" s="5"/>
      <c r="AN918" s="5"/>
      <c r="AO918" s="5"/>
      <c r="AP918" s="5"/>
      <c r="AQ918" s="5"/>
      <c r="AR918" s="5"/>
      <c r="AY918" s="1" t="s">
        <v>73</v>
      </c>
      <c r="AZ918" s="2">
        <v>40721</v>
      </c>
      <c r="BA918" s="2">
        <v>41087</v>
      </c>
      <c r="BB918" s="2">
        <v>41087</v>
      </c>
      <c r="BD918" s="1" t="s">
        <v>139</v>
      </c>
      <c r="BE918" s="1" t="s">
        <v>310</v>
      </c>
      <c r="BF918" s="1" t="s">
        <v>130</v>
      </c>
      <c r="BI918" s="1" t="s">
        <v>536</v>
      </c>
      <c r="BJ918" s="1" t="s">
        <v>62</v>
      </c>
      <c r="BK918" s="1" t="s">
        <v>2038</v>
      </c>
      <c r="BL918" s="1">
        <v>45</v>
      </c>
      <c r="BM918" s="1">
        <v>45</v>
      </c>
      <c r="BN918" s="1" t="s">
        <v>1485</v>
      </c>
      <c r="BO918" s="1" t="s">
        <v>1486</v>
      </c>
      <c r="BP918" s="1" t="s">
        <v>84</v>
      </c>
      <c r="BQ918" s="2">
        <v>42004</v>
      </c>
      <c r="BR918" s="1">
        <v>0</v>
      </c>
      <c r="BS918" s="1">
        <v>0</v>
      </c>
      <c r="BT918" s="1">
        <v>0</v>
      </c>
      <c r="BU918" s="1">
        <v>0</v>
      </c>
    </row>
    <row r="919" spans="4:73" hidden="1" x14ac:dyDescent="0.25">
      <c r="D919" s="4"/>
      <c r="E919" s="5" t="str">
        <f t="shared" si="135"/>
        <v>G813</v>
      </c>
      <c r="F919" s="5" t="str">
        <f t="shared" si="136"/>
        <v>G813</v>
      </c>
      <c r="G919" s="5" t="str">
        <f t="shared" si="137"/>
        <v>Withdrawn</v>
      </c>
      <c r="H919" s="6" t="str">
        <f t="shared" si="138"/>
        <v>Not Started</v>
      </c>
      <c r="I919" s="1" t="s">
        <v>2039</v>
      </c>
      <c r="O919" s="1" t="str">
        <f t="shared" si="139"/>
        <v>NRIS</v>
      </c>
      <c r="Q919" s="1">
        <f t="shared" si="140"/>
        <v>100</v>
      </c>
      <c r="S919" s="1" t="str">
        <f t="shared" si="141"/>
        <v>Wind</v>
      </c>
      <c r="T919" s="1" t="str">
        <f t="shared" si="142"/>
        <v>Boone County</v>
      </c>
      <c r="U919" s="1" t="str">
        <f t="shared" si="143"/>
        <v>IA</v>
      </c>
      <c r="AA919" s="1"/>
      <c r="AB919" s="1"/>
      <c r="AI919" s="5"/>
      <c r="AJ919" s="5"/>
      <c r="AK919" s="5"/>
      <c r="AL919" s="5"/>
      <c r="AM919" s="5"/>
      <c r="AN919" s="5"/>
      <c r="AO919" s="5"/>
      <c r="AP919" s="5"/>
      <c r="AQ919" s="5"/>
      <c r="AR919" s="5"/>
      <c r="AY919" s="1" t="s">
        <v>73</v>
      </c>
      <c r="AZ919" s="2">
        <v>39262</v>
      </c>
      <c r="BA919" s="2">
        <v>41092</v>
      </c>
      <c r="BB919" s="2">
        <v>41092</v>
      </c>
      <c r="BD919" s="1" t="s">
        <v>87</v>
      </c>
      <c r="BE919" s="1" t="s">
        <v>1070</v>
      </c>
      <c r="BF919" s="1" t="s">
        <v>89</v>
      </c>
      <c r="BG919" s="1" t="s">
        <v>2039</v>
      </c>
      <c r="BH919" s="1" t="s">
        <v>2039</v>
      </c>
      <c r="BI919" s="1" t="s">
        <v>143</v>
      </c>
      <c r="BJ919" s="1" t="s">
        <v>126</v>
      </c>
      <c r="BK919" s="1" t="s">
        <v>2040</v>
      </c>
      <c r="BL919" s="1">
        <v>100</v>
      </c>
      <c r="BM919" s="1">
        <v>100</v>
      </c>
      <c r="BN919" s="1" t="s">
        <v>97</v>
      </c>
      <c r="BO919" s="1" t="s">
        <v>98</v>
      </c>
      <c r="BP919" s="1" t="s">
        <v>84</v>
      </c>
      <c r="BQ919" s="2">
        <v>40086</v>
      </c>
      <c r="BR919" s="1">
        <v>0</v>
      </c>
      <c r="BS919" s="1">
        <v>0</v>
      </c>
      <c r="BT919" s="1">
        <v>0</v>
      </c>
      <c r="BU919" s="1">
        <v>0</v>
      </c>
    </row>
    <row r="920" spans="4:73" hidden="1" x14ac:dyDescent="0.25">
      <c r="D920" s="4"/>
      <c r="E920" s="5" t="str">
        <f t="shared" si="135"/>
        <v>DPP-2010-APR</v>
      </c>
      <c r="F920" s="5" t="str">
        <f t="shared" si="136"/>
        <v>Missouri</v>
      </c>
      <c r="G920" s="5" t="str">
        <f t="shared" si="137"/>
        <v>Withdrawn</v>
      </c>
      <c r="H920" s="6" t="str">
        <f t="shared" si="138"/>
        <v>Not Started</v>
      </c>
      <c r="I920" s="1" t="s">
        <v>2041</v>
      </c>
      <c r="O920" s="1" t="str">
        <f t="shared" si="139"/>
        <v>NRIS</v>
      </c>
      <c r="Q920" s="1">
        <f t="shared" si="140"/>
        <v>299.2</v>
      </c>
      <c r="S920" s="1" t="str">
        <f t="shared" si="141"/>
        <v>Wind</v>
      </c>
      <c r="T920" s="1" t="str">
        <f t="shared" si="142"/>
        <v>Monroe County</v>
      </c>
      <c r="U920" s="1" t="str">
        <f t="shared" si="143"/>
        <v>MO</v>
      </c>
      <c r="AA920" s="1"/>
      <c r="AB920" s="1"/>
      <c r="AI920" s="5"/>
      <c r="AJ920" s="5"/>
      <c r="AK920" s="5"/>
      <c r="AL920" s="5"/>
      <c r="AM920" s="5"/>
      <c r="AN920" s="5"/>
      <c r="AO920" s="5"/>
      <c r="AP920" s="5"/>
      <c r="AQ920" s="5"/>
      <c r="AR920" s="5"/>
      <c r="AY920" s="1" t="s">
        <v>73</v>
      </c>
      <c r="AZ920" s="2">
        <v>39638</v>
      </c>
      <c r="BA920" s="2">
        <v>41092</v>
      </c>
      <c r="BB920" s="2">
        <v>41092</v>
      </c>
      <c r="BD920" s="1" t="s">
        <v>486</v>
      </c>
      <c r="BE920" s="1" t="s">
        <v>310</v>
      </c>
      <c r="BF920" s="1" t="s">
        <v>488</v>
      </c>
      <c r="BG920" s="1" t="s">
        <v>1406</v>
      </c>
      <c r="BH920" s="1" t="s">
        <v>2042</v>
      </c>
      <c r="BI920" s="1" t="s">
        <v>134</v>
      </c>
      <c r="BJ920" s="1" t="s">
        <v>126</v>
      </c>
      <c r="BK920" s="1" t="s">
        <v>2043</v>
      </c>
      <c r="BL920" s="1">
        <v>299.2</v>
      </c>
      <c r="BM920" s="1">
        <v>299.2</v>
      </c>
      <c r="BN920" s="1" t="s">
        <v>97</v>
      </c>
      <c r="BO920" s="1" t="s">
        <v>98</v>
      </c>
      <c r="BP920" s="1" t="s">
        <v>84</v>
      </c>
      <c r="BQ920" s="2">
        <v>41244</v>
      </c>
      <c r="BR920" s="1">
        <v>0</v>
      </c>
      <c r="BS920" s="1">
        <v>0</v>
      </c>
      <c r="BT920" s="1">
        <v>0</v>
      </c>
      <c r="BU920" s="1">
        <v>0</v>
      </c>
    </row>
    <row r="921" spans="4:73" hidden="1" x14ac:dyDescent="0.25">
      <c r="D921" s="4"/>
      <c r="E921" s="5">
        <f t="shared" si="135"/>
        <v>0</v>
      </c>
      <c r="F921" s="5">
        <f t="shared" si="136"/>
        <v>0</v>
      </c>
      <c r="G921" s="5" t="str">
        <f t="shared" si="137"/>
        <v>Withdrawn</v>
      </c>
      <c r="H921" s="6" t="str">
        <f t="shared" si="138"/>
        <v>Not Started</v>
      </c>
      <c r="I921" s="1" t="s">
        <v>2044</v>
      </c>
      <c r="O921" s="1" t="str">
        <f t="shared" si="139"/>
        <v>ERIS</v>
      </c>
      <c r="Q921" s="1">
        <f t="shared" si="140"/>
        <v>241.5</v>
      </c>
      <c r="S921" s="1" t="str">
        <f t="shared" si="141"/>
        <v>Wind</v>
      </c>
      <c r="T921" s="1" t="str">
        <f t="shared" si="142"/>
        <v>Minnehaha County</v>
      </c>
      <c r="U921" s="1" t="str">
        <f t="shared" si="143"/>
        <v>SD</v>
      </c>
      <c r="AA921" s="1"/>
      <c r="AB921" s="1"/>
      <c r="AI921" s="5"/>
      <c r="AJ921" s="5"/>
      <c r="AK921" s="5"/>
      <c r="AL921" s="5"/>
      <c r="AM921" s="5"/>
      <c r="AN921" s="5"/>
      <c r="AO921" s="5"/>
      <c r="AP921" s="5"/>
      <c r="AQ921" s="5"/>
      <c r="AR921" s="5"/>
      <c r="AY921" s="1" t="s">
        <v>73</v>
      </c>
      <c r="AZ921" s="2">
        <v>39156</v>
      </c>
      <c r="BA921" s="2">
        <v>41093</v>
      </c>
      <c r="BB921" s="2">
        <v>41093</v>
      </c>
      <c r="BD921" s="1" t="s">
        <v>91</v>
      </c>
      <c r="BE921" s="1" t="s">
        <v>747</v>
      </c>
      <c r="BF921" s="1" t="s">
        <v>205</v>
      </c>
      <c r="BI921" s="1" t="s">
        <v>143</v>
      </c>
      <c r="BJ921" s="1" t="s">
        <v>62</v>
      </c>
      <c r="BK921" s="1" t="s">
        <v>1883</v>
      </c>
      <c r="BL921" s="1">
        <v>241.5</v>
      </c>
      <c r="BM921" s="1">
        <v>241.5</v>
      </c>
      <c r="BN921" s="1" t="s">
        <v>97</v>
      </c>
      <c r="BO921" s="1" t="s">
        <v>98</v>
      </c>
      <c r="BP921" s="1" t="s">
        <v>84</v>
      </c>
      <c r="BQ921" s="2">
        <v>41638</v>
      </c>
      <c r="BR921" s="1">
        <v>0</v>
      </c>
      <c r="BS921" s="1">
        <v>0</v>
      </c>
      <c r="BT921" s="1">
        <v>0</v>
      </c>
      <c r="BU921" s="1">
        <v>0</v>
      </c>
    </row>
    <row r="922" spans="4:73" hidden="1" x14ac:dyDescent="0.25">
      <c r="D922" s="4"/>
      <c r="E922" s="5">
        <f t="shared" si="135"/>
        <v>0</v>
      </c>
      <c r="F922" s="5">
        <f t="shared" si="136"/>
        <v>0</v>
      </c>
      <c r="G922" s="5" t="str">
        <f t="shared" si="137"/>
        <v>Withdrawn</v>
      </c>
      <c r="H922" s="6" t="str">
        <f t="shared" si="138"/>
        <v>Not Started</v>
      </c>
      <c r="I922" s="1" t="s">
        <v>2045</v>
      </c>
      <c r="O922" s="1" t="str">
        <f t="shared" si="139"/>
        <v>ERIS</v>
      </c>
      <c r="Q922" s="1">
        <f t="shared" si="140"/>
        <v>18</v>
      </c>
      <c r="S922" s="1" t="str">
        <f t="shared" si="141"/>
        <v>Wind</v>
      </c>
      <c r="T922" s="1" t="str">
        <f t="shared" si="142"/>
        <v>Johnson County</v>
      </c>
      <c r="U922" s="1" t="str">
        <f t="shared" si="143"/>
        <v>IA</v>
      </c>
      <c r="AA922" s="1"/>
      <c r="AB922" s="1"/>
      <c r="AI922" s="5"/>
      <c r="AJ922" s="5"/>
      <c r="AK922" s="5"/>
      <c r="AL922" s="5"/>
      <c r="AM922" s="5"/>
      <c r="AN922" s="5"/>
      <c r="AO922" s="5"/>
      <c r="AP922" s="5"/>
      <c r="AQ922" s="5"/>
      <c r="AR922" s="5"/>
      <c r="AY922" s="1" t="s">
        <v>73</v>
      </c>
      <c r="AZ922" s="2">
        <v>40345</v>
      </c>
      <c r="BA922" s="2">
        <v>41095</v>
      </c>
      <c r="BB922" s="2">
        <v>41095</v>
      </c>
      <c r="BD922" s="1" t="s">
        <v>87</v>
      </c>
      <c r="BE922" s="1" t="s">
        <v>324</v>
      </c>
      <c r="BF922" s="1" t="s">
        <v>89</v>
      </c>
      <c r="BI922" s="1" t="s">
        <v>143</v>
      </c>
      <c r="BJ922" s="1" t="s">
        <v>62</v>
      </c>
      <c r="BK922" s="1" t="s">
        <v>2046</v>
      </c>
      <c r="BL922" s="1">
        <v>18</v>
      </c>
      <c r="BM922" s="1">
        <v>18</v>
      </c>
      <c r="BN922" s="1" t="s">
        <v>97</v>
      </c>
      <c r="BO922" s="1" t="s">
        <v>98</v>
      </c>
      <c r="BP922" s="1" t="s">
        <v>84</v>
      </c>
      <c r="BQ922" s="2">
        <v>40452</v>
      </c>
      <c r="BR922" s="1">
        <v>0</v>
      </c>
      <c r="BS922" s="1">
        <v>0</v>
      </c>
      <c r="BT922" s="1">
        <v>0</v>
      </c>
      <c r="BU922" s="1">
        <v>0</v>
      </c>
    </row>
    <row r="923" spans="4:73" hidden="1" x14ac:dyDescent="0.25">
      <c r="D923" s="4"/>
      <c r="E923" s="5">
        <f t="shared" si="135"/>
        <v>0</v>
      </c>
      <c r="F923" s="5">
        <f t="shared" si="136"/>
        <v>0</v>
      </c>
      <c r="G923" s="5" t="str">
        <f t="shared" si="137"/>
        <v>Withdrawn</v>
      </c>
      <c r="H923" s="6" t="str">
        <f t="shared" si="138"/>
        <v>Not Started</v>
      </c>
      <c r="I923" s="1" t="s">
        <v>2047</v>
      </c>
      <c r="O923" s="1" t="str">
        <f t="shared" si="139"/>
        <v>NRIS</v>
      </c>
      <c r="Q923" s="1">
        <f t="shared" si="140"/>
        <v>30</v>
      </c>
      <c r="S923" s="1" t="str">
        <f t="shared" si="141"/>
        <v>Wind</v>
      </c>
      <c r="T923" s="1" t="str">
        <f t="shared" si="142"/>
        <v>Johnson County</v>
      </c>
      <c r="U923" s="1" t="str">
        <f t="shared" si="143"/>
        <v>IA</v>
      </c>
      <c r="AA923" s="1"/>
      <c r="AB923" s="1"/>
      <c r="AI923" s="5"/>
      <c r="AJ923" s="5"/>
      <c r="AK923" s="5"/>
      <c r="AL923" s="5"/>
      <c r="AM923" s="5"/>
      <c r="AN923" s="5"/>
      <c r="AO923" s="5"/>
      <c r="AP923" s="5"/>
      <c r="AQ923" s="5"/>
      <c r="AR923" s="5"/>
      <c r="AY923" s="1" t="s">
        <v>73</v>
      </c>
      <c r="AZ923" s="2">
        <v>40357</v>
      </c>
      <c r="BA923" s="2">
        <v>41095</v>
      </c>
      <c r="BB923" s="2">
        <v>41095</v>
      </c>
      <c r="BD923" s="1" t="s">
        <v>87</v>
      </c>
      <c r="BE923" s="1" t="s">
        <v>324</v>
      </c>
      <c r="BF923" s="1" t="s">
        <v>89</v>
      </c>
      <c r="BI923" s="1" t="s">
        <v>143</v>
      </c>
      <c r="BJ923" s="1" t="s">
        <v>126</v>
      </c>
      <c r="BK923" s="1" t="s">
        <v>2048</v>
      </c>
      <c r="BL923" s="1">
        <v>30</v>
      </c>
      <c r="BM923" s="1">
        <v>30</v>
      </c>
      <c r="BN923" s="1" t="s">
        <v>97</v>
      </c>
      <c r="BO923" s="1" t="s">
        <v>98</v>
      </c>
      <c r="BP923" s="1" t="s">
        <v>84</v>
      </c>
      <c r="BQ923" s="2">
        <v>41153</v>
      </c>
      <c r="BR923" s="1">
        <v>0</v>
      </c>
      <c r="BS923" s="1">
        <v>0</v>
      </c>
      <c r="BT923" s="1">
        <v>0</v>
      </c>
      <c r="BU923" s="1">
        <v>0</v>
      </c>
    </row>
    <row r="924" spans="4:73" hidden="1" x14ac:dyDescent="0.25">
      <c r="D924" s="4"/>
      <c r="E924" s="5">
        <f t="shared" si="135"/>
        <v>0</v>
      </c>
      <c r="F924" s="5">
        <f t="shared" si="136"/>
        <v>0</v>
      </c>
      <c r="G924" s="5" t="str">
        <f t="shared" si="137"/>
        <v>Withdrawn</v>
      </c>
      <c r="H924" s="6" t="str">
        <f t="shared" si="138"/>
        <v>Not Started</v>
      </c>
      <c r="I924" s="1" t="s">
        <v>2049</v>
      </c>
      <c r="O924" s="1" t="str">
        <f t="shared" si="139"/>
        <v>NRIS</v>
      </c>
      <c r="Q924" s="1">
        <f t="shared" si="140"/>
        <v>200</v>
      </c>
      <c r="S924" s="1" t="str">
        <f t="shared" si="141"/>
        <v>Wind</v>
      </c>
      <c r="T924" s="1" t="str">
        <f t="shared" si="142"/>
        <v>Sangamon County</v>
      </c>
      <c r="U924" s="1" t="str">
        <f t="shared" si="143"/>
        <v>IL</v>
      </c>
      <c r="AA924" s="1"/>
      <c r="AB924" s="1"/>
      <c r="AI924" s="5"/>
      <c r="AJ924" s="5"/>
      <c r="AK924" s="5"/>
      <c r="AL924" s="5"/>
      <c r="AM924" s="5"/>
      <c r="AN924" s="5"/>
      <c r="AO924" s="5"/>
      <c r="AP924" s="5"/>
      <c r="AQ924" s="5"/>
      <c r="AR924" s="5"/>
      <c r="AY924" s="1" t="s">
        <v>73</v>
      </c>
      <c r="AZ924" s="2">
        <v>40644</v>
      </c>
      <c r="BA924" s="2">
        <v>41096</v>
      </c>
      <c r="BB924" s="2">
        <v>41096</v>
      </c>
      <c r="BD924" s="1" t="s">
        <v>122</v>
      </c>
      <c r="BE924" s="1" t="s">
        <v>825</v>
      </c>
      <c r="BF924" s="1" t="s">
        <v>124</v>
      </c>
      <c r="BI924" s="1" t="s">
        <v>143</v>
      </c>
      <c r="BJ924" s="1" t="s">
        <v>126</v>
      </c>
      <c r="BK924" s="1" t="s">
        <v>2050</v>
      </c>
      <c r="BL924" s="1">
        <v>200</v>
      </c>
      <c r="BM924" s="1">
        <v>200</v>
      </c>
      <c r="BN924" s="1" t="s">
        <v>97</v>
      </c>
      <c r="BO924" s="1" t="s">
        <v>98</v>
      </c>
      <c r="BP924" s="1" t="s">
        <v>84</v>
      </c>
      <c r="BQ924" s="2">
        <v>41649</v>
      </c>
      <c r="BR924" s="1">
        <v>0</v>
      </c>
      <c r="BS924" s="1">
        <v>0</v>
      </c>
      <c r="BT924" s="1">
        <v>0</v>
      </c>
      <c r="BU924" s="1">
        <v>0</v>
      </c>
    </row>
    <row r="925" spans="4:73" hidden="1" x14ac:dyDescent="0.25">
      <c r="D925" s="4"/>
      <c r="E925" s="5" t="str">
        <f t="shared" si="135"/>
        <v>FeS-2011-FEB</v>
      </c>
      <c r="F925" s="5">
        <f t="shared" si="136"/>
        <v>0</v>
      </c>
      <c r="G925" s="5" t="str">
        <f t="shared" si="137"/>
        <v>Withdrawn</v>
      </c>
      <c r="H925" s="6" t="str">
        <f t="shared" si="138"/>
        <v>Not Started</v>
      </c>
      <c r="I925" s="1" t="s">
        <v>2051</v>
      </c>
      <c r="O925" s="1" t="str">
        <f t="shared" si="139"/>
        <v>NRIS</v>
      </c>
      <c r="Q925" s="1">
        <f t="shared" si="140"/>
        <v>99</v>
      </c>
      <c r="S925" s="1" t="str">
        <f t="shared" si="141"/>
        <v>Wind</v>
      </c>
      <c r="T925" s="1" t="str">
        <f t="shared" si="142"/>
        <v>Lenawee County</v>
      </c>
      <c r="U925" s="1" t="str">
        <f t="shared" si="143"/>
        <v>MI</v>
      </c>
      <c r="AA925" s="1"/>
      <c r="AB925" s="1"/>
      <c r="AI925" s="5"/>
      <c r="AJ925" s="5"/>
      <c r="AK925" s="5"/>
      <c r="AL925" s="5"/>
      <c r="AM925" s="5"/>
      <c r="AN925" s="5"/>
      <c r="AO925" s="5"/>
      <c r="AP925" s="5"/>
      <c r="AQ925" s="5"/>
      <c r="AR925" s="5"/>
      <c r="AY925" s="1" t="s">
        <v>73</v>
      </c>
      <c r="AZ925" s="2">
        <v>40519</v>
      </c>
      <c r="BA925" s="2">
        <v>41100</v>
      </c>
      <c r="BB925" s="2">
        <v>41100</v>
      </c>
      <c r="BD925" s="1" t="s">
        <v>139</v>
      </c>
      <c r="BE925" s="1" t="s">
        <v>1879</v>
      </c>
      <c r="BF925" s="1" t="s">
        <v>130</v>
      </c>
      <c r="BG925" s="1" t="s">
        <v>1748</v>
      </c>
      <c r="BI925" s="1" t="s">
        <v>536</v>
      </c>
      <c r="BJ925" s="1" t="s">
        <v>126</v>
      </c>
      <c r="BK925" s="1" t="s">
        <v>2052</v>
      </c>
      <c r="BL925" s="1">
        <v>99</v>
      </c>
      <c r="BM925" s="1">
        <v>99</v>
      </c>
      <c r="BN925" s="1" t="s">
        <v>97</v>
      </c>
      <c r="BO925" s="1" t="s">
        <v>98</v>
      </c>
      <c r="BP925" s="1" t="s">
        <v>84</v>
      </c>
      <c r="BQ925" s="2">
        <v>41547</v>
      </c>
      <c r="BR925" s="1">
        <v>0</v>
      </c>
      <c r="BS925" s="1">
        <v>0</v>
      </c>
      <c r="BT925" s="1">
        <v>0</v>
      </c>
      <c r="BU925" s="1">
        <v>0</v>
      </c>
    </row>
    <row r="926" spans="4:73" hidden="1" x14ac:dyDescent="0.25">
      <c r="D926" s="4"/>
      <c r="E926" s="5">
        <f t="shared" si="135"/>
        <v>0</v>
      </c>
      <c r="F926" s="5">
        <f t="shared" si="136"/>
        <v>0</v>
      </c>
      <c r="G926" s="5" t="str">
        <f t="shared" si="137"/>
        <v>Withdrawn</v>
      </c>
      <c r="H926" s="6" t="str">
        <f t="shared" si="138"/>
        <v>Not Started</v>
      </c>
      <c r="I926" s="1" t="s">
        <v>2053</v>
      </c>
      <c r="O926" s="1" t="str">
        <f t="shared" si="139"/>
        <v>NRIS</v>
      </c>
      <c r="Q926" s="1">
        <f t="shared" si="140"/>
        <v>150</v>
      </c>
      <c r="S926" s="1" t="str">
        <f t="shared" si="141"/>
        <v>Wind</v>
      </c>
      <c r="T926" s="1" t="str">
        <f t="shared" si="142"/>
        <v>Clay County</v>
      </c>
      <c r="U926" s="1" t="str">
        <f t="shared" si="143"/>
        <v>MN</v>
      </c>
      <c r="AA926" s="1"/>
      <c r="AB926" s="1"/>
      <c r="AI926" s="5"/>
      <c r="AJ926" s="5"/>
      <c r="AK926" s="5"/>
      <c r="AL926" s="5"/>
      <c r="AM926" s="5"/>
      <c r="AN926" s="5"/>
      <c r="AO926" s="5"/>
      <c r="AP926" s="5"/>
      <c r="AQ926" s="5"/>
      <c r="AR926" s="5"/>
      <c r="AY926" s="1" t="s">
        <v>73</v>
      </c>
      <c r="AZ926" s="2">
        <v>39674</v>
      </c>
      <c r="BA926" s="2">
        <v>41102</v>
      </c>
      <c r="BB926" s="2">
        <v>41102</v>
      </c>
      <c r="BD926" s="1" t="s">
        <v>203</v>
      </c>
      <c r="BE926" s="1" t="s">
        <v>96</v>
      </c>
      <c r="BF926" s="1" t="s">
        <v>93</v>
      </c>
      <c r="BI926" s="1" t="s">
        <v>143</v>
      </c>
      <c r="BJ926" s="1" t="s">
        <v>126</v>
      </c>
      <c r="BK926" s="1" t="s">
        <v>2054</v>
      </c>
      <c r="BL926" s="1">
        <v>150</v>
      </c>
      <c r="BM926" s="1">
        <v>150</v>
      </c>
      <c r="BN926" s="1" t="s">
        <v>97</v>
      </c>
      <c r="BO926" s="1" t="s">
        <v>98</v>
      </c>
      <c r="BP926" s="1" t="s">
        <v>84</v>
      </c>
      <c r="BQ926" s="2">
        <v>41639</v>
      </c>
      <c r="BR926" s="1">
        <v>0</v>
      </c>
      <c r="BS926" s="1">
        <v>0</v>
      </c>
      <c r="BT926" s="1">
        <v>0</v>
      </c>
      <c r="BU926" s="1">
        <v>0</v>
      </c>
    </row>
    <row r="927" spans="4:73" hidden="1" x14ac:dyDescent="0.25">
      <c r="D927" s="4"/>
      <c r="E927" s="5">
        <f t="shared" si="135"/>
        <v>0</v>
      </c>
      <c r="F927" s="5">
        <f t="shared" si="136"/>
        <v>0</v>
      </c>
      <c r="G927" s="5" t="str">
        <f t="shared" si="137"/>
        <v>Withdrawn</v>
      </c>
      <c r="H927" s="6" t="str">
        <f t="shared" si="138"/>
        <v>Not Started</v>
      </c>
      <c r="I927" s="1" t="s">
        <v>2055</v>
      </c>
      <c r="O927" s="1" t="str">
        <f t="shared" si="139"/>
        <v>ERIS</v>
      </c>
      <c r="Q927" s="1">
        <f t="shared" si="140"/>
        <v>200</v>
      </c>
      <c r="S927" s="1" t="str">
        <f t="shared" si="141"/>
        <v>Wind</v>
      </c>
      <c r="T927" s="1" t="str">
        <f t="shared" si="142"/>
        <v>Minnehaha County</v>
      </c>
      <c r="U927" s="1" t="str">
        <f t="shared" si="143"/>
        <v>SD</v>
      </c>
      <c r="AA927" s="1"/>
      <c r="AB927" s="1"/>
      <c r="AI927" s="5"/>
      <c r="AJ927" s="5"/>
      <c r="AK927" s="5"/>
      <c r="AL927" s="5"/>
      <c r="AM927" s="5"/>
      <c r="AN927" s="5"/>
      <c r="AO927" s="5"/>
      <c r="AP927" s="5"/>
      <c r="AQ927" s="5"/>
      <c r="AR927" s="5"/>
      <c r="AY927" s="1" t="s">
        <v>73</v>
      </c>
      <c r="AZ927" s="2">
        <v>40532</v>
      </c>
      <c r="BA927" s="2">
        <v>41102</v>
      </c>
      <c r="BB927" s="2">
        <v>41102</v>
      </c>
      <c r="BD927" s="1" t="s">
        <v>91</v>
      </c>
      <c r="BE927" s="1" t="s">
        <v>747</v>
      </c>
      <c r="BF927" s="1" t="s">
        <v>205</v>
      </c>
      <c r="BI927" s="1" t="s">
        <v>536</v>
      </c>
      <c r="BJ927" s="1" t="s">
        <v>62</v>
      </c>
      <c r="BK927" s="1" t="s">
        <v>1794</v>
      </c>
      <c r="BL927" s="1">
        <v>200</v>
      </c>
      <c r="BM927" s="1">
        <v>200</v>
      </c>
      <c r="BN927" s="1" t="s">
        <v>97</v>
      </c>
      <c r="BO927" s="1" t="s">
        <v>98</v>
      </c>
      <c r="BP927" s="1" t="s">
        <v>84</v>
      </c>
      <c r="BQ927" s="2">
        <v>41274</v>
      </c>
      <c r="BR927" s="1">
        <v>0</v>
      </c>
      <c r="BS927" s="1">
        <v>0</v>
      </c>
      <c r="BT927" s="1">
        <v>0</v>
      </c>
      <c r="BU927" s="1">
        <v>0</v>
      </c>
    </row>
    <row r="928" spans="4:73" hidden="1" x14ac:dyDescent="0.25">
      <c r="D928" s="4"/>
      <c r="E928" s="5">
        <f t="shared" si="135"/>
        <v>0</v>
      </c>
      <c r="F928" s="5">
        <f t="shared" si="136"/>
        <v>0</v>
      </c>
      <c r="G928" s="5" t="str">
        <f t="shared" si="137"/>
        <v>Withdrawn</v>
      </c>
      <c r="H928" s="6" t="str">
        <f t="shared" si="138"/>
        <v>Not Started</v>
      </c>
      <c r="I928" s="1" t="s">
        <v>2056</v>
      </c>
      <c r="O928" s="1" t="str">
        <f t="shared" si="139"/>
        <v>NRIS</v>
      </c>
      <c r="Q928" s="1">
        <f t="shared" si="140"/>
        <v>250</v>
      </c>
      <c r="S928" s="1" t="str">
        <f t="shared" si="141"/>
        <v>Wind</v>
      </c>
      <c r="T928" s="1" t="str">
        <f t="shared" si="142"/>
        <v>Roberts County</v>
      </c>
      <c r="U928" s="1" t="str">
        <f t="shared" si="143"/>
        <v>SD</v>
      </c>
      <c r="AA928" s="1"/>
      <c r="AB928" s="1"/>
      <c r="AI928" s="5"/>
      <c r="AJ928" s="5"/>
      <c r="AK928" s="5"/>
      <c r="AL928" s="5"/>
      <c r="AM928" s="5"/>
      <c r="AN928" s="5"/>
      <c r="AO928" s="5"/>
      <c r="AP928" s="5"/>
      <c r="AQ928" s="5"/>
      <c r="AR928" s="5"/>
      <c r="AY928" s="1" t="s">
        <v>73</v>
      </c>
      <c r="AZ928" s="2">
        <v>39028</v>
      </c>
      <c r="BA928" s="2">
        <v>41108</v>
      </c>
      <c r="BB928" s="2">
        <v>41108</v>
      </c>
      <c r="BD928" s="1" t="s">
        <v>203</v>
      </c>
      <c r="BE928" s="1" t="s">
        <v>1224</v>
      </c>
      <c r="BF928" s="1" t="s">
        <v>205</v>
      </c>
      <c r="BI928" s="1" t="s">
        <v>143</v>
      </c>
      <c r="BJ928" s="1" t="s">
        <v>126</v>
      </c>
      <c r="BK928" s="1" t="s">
        <v>2057</v>
      </c>
      <c r="BL928" s="1">
        <v>250</v>
      </c>
      <c r="BM928" s="1">
        <v>250</v>
      </c>
      <c r="BN928" s="1" t="s">
        <v>97</v>
      </c>
      <c r="BO928" s="1" t="s">
        <v>98</v>
      </c>
      <c r="BP928" s="1" t="s">
        <v>84</v>
      </c>
      <c r="BQ928" s="2">
        <v>39569</v>
      </c>
      <c r="BR928" s="1">
        <v>0</v>
      </c>
      <c r="BS928" s="1">
        <v>0</v>
      </c>
      <c r="BT928" s="1">
        <v>0</v>
      </c>
      <c r="BU928" s="1">
        <v>0</v>
      </c>
    </row>
    <row r="929" spans="4:73" hidden="1" x14ac:dyDescent="0.25">
      <c r="D929" s="4"/>
      <c r="E929" s="5">
        <f t="shared" si="135"/>
        <v>0</v>
      </c>
      <c r="F929" s="5">
        <f t="shared" si="136"/>
        <v>0</v>
      </c>
      <c r="G929" s="5" t="str">
        <f t="shared" si="137"/>
        <v>Withdrawn</v>
      </c>
      <c r="H929" s="6" t="str">
        <f t="shared" si="138"/>
        <v>Not Started</v>
      </c>
      <c r="I929" s="1" t="s">
        <v>2058</v>
      </c>
      <c r="O929" s="1" t="str">
        <f t="shared" si="139"/>
        <v>NRIS</v>
      </c>
      <c r="Q929" s="1">
        <f t="shared" si="140"/>
        <v>200</v>
      </c>
      <c r="S929" s="1" t="str">
        <f t="shared" si="141"/>
        <v>Wind</v>
      </c>
      <c r="T929" s="1" t="str">
        <f t="shared" si="142"/>
        <v>Freeborn County</v>
      </c>
      <c r="U929" s="1" t="str">
        <f t="shared" si="143"/>
        <v>MN</v>
      </c>
      <c r="AA929" s="1"/>
      <c r="AB929" s="1"/>
      <c r="AI929" s="5"/>
      <c r="AJ929" s="5"/>
      <c r="AK929" s="5"/>
      <c r="AL929" s="5"/>
      <c r="AM929" s="5"/>
      <c r="AN929" s="5"/>
      <c r="AO929" s="5"/>
      <c r="AP929" s="5"/>
      <c r="AQ929" s="5"/>
      <c r="AR929" s="5"/>
      <c r="AY929" s="1" t="s">
        <v>73</v>
      </c>
      <c r="AZ929" s="2">
        <v>39336</v>
      </c>
      <c r="BA929" s="2">
        <v>41108</v>
      </c>
      <c r="BB929" s="2">
        <v>41108</v>
      </c>
      <c r="BD929" s="1" t="s">
        <v>87</v>
      </c>
      <c r="BE929" s="1" t="s">
        <v>830</v>
      </c>
      <c r="BF929" s="1" t="s">
        <v>93</v>
      </c>
      <c r="BI929" s="1" t="s">
        <v>143</v>
      </c>
      <c r="BJ929" s="1" t="s">
        <v>126</v>
      </c>
      <c r="BK929" s="1" t="s">
        <v>2059</v>
      </c>
      <c r="BL929" s="1">
        <v>200</v>
      </c>
      <c r="BM929" s="1">
        <v>200</v>
      </c>
      <c r="BN929" s="1" t="s">
        <v>97</v>
      </c>
      <c r="BO929" s="1" t="s">
        <v>98</v>
      </c>
      <c r="BP929" s="1" t="s">
        <v>84</v>
      </c>
      <c r="BQ929" s="2">
        <v>41197</v>
      </c>
      <c r="BR929" s="1">
        <v>0</v>
      </c>
      <c r="BS929" s="1">
        <v>0</v>
      </c>
      <c r="BT929" s="1">
        <v>0</v>
      </c>
      <c r="BU929" s="1">
        <v>0</v>
      </c>
    </row>
    <row r="930" spans="4:73" hidden="1" x14ac:dyDescent="0.25">
      <c r="D930" s="4"/>
      <c r="E930" s="5" t="str">
        <f t="shared" si="135"/>
        <v>DPP-2008-NOV</v>
      </c>
      <c r="F930" s="5" t="str">
        <f t="shared" si="136"/>
        <v>MN</v>
      </c>
      <c r="G930" s="5" t="str">
        <f t="shared" si="137"/>
        <v>Done</v>
      </c>
      <c r="H930" s="6" t="str">
        <f t="shared" si="138"/>
        <v>Withdrawn</v>
      </c>
      <c r="I930" s="1" t="s">
        <v>2060</v>
      </c>
      <c r="O930" s="1" t="str">
        <f t="shared" si="139"/>
        <v>NRIS</v>
      </c>
      <c r="Q930" s="1">
        <f t="shared" si="140"/>
        <v>39</v>
      </c>
      <c r="S930" s="1" t="str">
        <f t="shared" si="141"/>
        <v>Wind</v>
      </c>
      <c r="T930" s="1" t="str">
        <f t="shared" si="142"/>
        <v>Goodhue County</v>
      </c>
      <c r="U930" s="1" t="str">
        <f t="shared" si="143"/>
        <v>MN</v>
      </c>
      <c r="AA930" s="1"/>
      <c r="AB930" s="1"/>
      <c r="AI930" s="5"/>
      <c r="AJ930" s="5"/>
      <c r="AK930" s="5"/>
      <c r="AL930" s="5"/>
      <c r="AM930" s="5"/>
      <c r="AN930" s="5"/>
      <c r="AO930" s="5"/>
      <c r="AP930" s="5"/>
      <c r="AQ930" s="5"/>
      <c r="AR930" s="5"/>
      <c r="AY930" s="1" t="s">
        <v>58</v>
      </c>
      <c r="AZ930" s="2">
        <v>39615</v>
      </c>
      <c r="BB930" s="2">
        <v>40417</v>
      </c>
      <c r="BC930" s="2">
        <v>41244</v>
      </c>
      <c r="BD930" s="1" t="s">
        <v>153</v>
      </c>
      <c r="BE930" s="1" t="s">
        <v>222</v>
      </c>
      <c r="BF930" s="1" t="s">
        <v>93</v>
      </c>
      <c r="BG930" s="1" t="s">
        <v>1303</v>
      </c>
      <c r="BH930" s="1" t="s">
        <v>93</v>
      </c>
      <c r="BI930" s="1" t="s">
        <v>77</v>
      </c>
      <c r="BJ930" s="1" t="s">
        <v>126</v>
      </c>
      <c r="BK930" s="1" t="s">
        <v>2061</v>
      </c>
      <c r="BL930" s="1">
        <v>39</v>
      </c>
      <c r="BM930" s="1">
        <v>39</v>
      </c>
      <c r="BN930" s="1" t="s">
        <v>97</v>
      </c>
      <c r="BO930" s="1" t="s">
        <v>98</v>
      </c>
      <c r="BP930" s="1" t="s">
        <v>73</v>
      </c>
      <c r="BQ930" s="2">
        <v>40513</v>
      </c>
      <c r="BR930" s="1">
        <v>0</v>
      </c>
      <c r="BS930" s="1">
        <v>0</v>
      </c>
      <c r="BT930" s="1">
        <v>0</v>
      </c>
      <c r="BU930" s="1">
        <v>0</v>
      </c>
    </row>
    <row r="931" spans="4:73" hidden="1" x14ac:dyDescent="0.25">
      <c r="D931" s="4"/>
      <c r="E931" s="5" t="str">
        <f t="shared" si="135"/>
        <v>DPP-2008-NOV</v>
      </c>
      <c r="F931" s="5" t="str">
        <f t="shared" si="136"/>
        <v>MN</v>
      </c>
      <c r="G931" s="5" t="str">
        <f t="shared" si="137"/>
        <v>Done</v>
      </c>
      <c r="H931" s="6" t="str">
        <f t="shared" si="138"/>
        <v>Withdrawn</v>
      </c>
      <c r="I931" s="1" t="s">
        <v>2062</v>
      </c>
      <c r="O931" s="1" t="str">
        <f t="shared" si="139"/>
        <v>NRIS</v>
      </c>
      <c r="Q931" s="1">
        <f t="shared" si="140"/>
        <v>39</v>
      </c>
      <c r="S931" s="1" t="str">
        <f t="shared" si="141"/>
        <v>Wind</v>
      </c>
      <c r="T931" s="1" t="str">
        <f t="shared" si="142"/>
        <v>Goodhue County</v>
      </c>
      <c r="U931" s="1" t="str">
        <f t="shared" si="143"/>
        <v>MN</v>
      </c>
      <c r="AA931" s="1"/>
      <c r="AB931" s="1"/>
      <c r="AI931" s="5"/>
      <c r="AJ931" s="5"/>
      <c r="AK931" s="5"/>
      <c r="AL931" s="5"/>
      <c r="AM931" s="5"/>
      <c r="AN931" s="5"/>
      <c r="AO931" s="5"/>
      <c r="AP931" s="5"/>
      <c r="AQ931" s="5"/>
      <c r="AR931" s="5"/>
      <c r="AY931" s="1" t="s">
        <v>58</v>
      </c>
      <c r="AZ931" s="2">
        <v>39615</v>
      </c>
      <c r="BB931" s="2">
        <v>40422</v>
      </c>
      <c r="BC931" s="2">
        <v>41244</v>
      </c>
      <c r="BD931" s="1" t="s">
        <v>153</v>
      </c>
      <c r="BE931" s="1" t="s">
        <v>222</v>
      </c>
      <c r="BF931" s="1" t="s">
        <v>93</v>
      </c>
      <c r="BG931" s="1" t="s">
        <v>1303</v>
      </c>
      <c r="BH931" s="1" t="s">
        <v>93</v>
      </c>
      <c r="BI931" s="1" t="s">
        <v>77</v>
      </c>
      <c r="BJ931" s="1" t="s">
        <v>126</v>
      </c>
      <c r="BK931" s="1" t="s">
        <v>2063</v>
      </c>
      <c r="BL931" s="1">
        <v>39</v>
      </c>
      <c r="BM931" s="1">
        <v>39</v>
      </c>
      <c r="BN931" s="1" t="s">
        <v>97</v>
      </c>
      <c r="BO931" s="1" t="s">
        <v>98</v>
      </c>
      <c r="BP931" s="1" t="s">
        <v>73</v>
      </c>
      <c r="BQ931" s="2">
        <v>40908</v>
      </c>
      <c r="BR931" s="1">
        <v>0</v>
      </c>
      <c r="BS931" s="1">
        <v>0</v>
      </c>
      <c r="BT931" s="1">
        <v>0</v>
      </c>
      <c r="BU931" s="1">
        <v>0</v>
      </c>
    </row>
    <row r="932" spans="4:73" hidden="1" x14ac:dyDescent="0.25">
      <c r="D932" s="4"/>
      <c r="E932" s="5">
        <f t="shared" si="135"/>
        <v>0</v>
      </c>
      <c r="F932" s="5">
        <f t="shared" si="136"/>
        <v>0</v>
      </c>
      <c r="G932" s="5" t="str">
        <f t="shared" si="137"/>
        <v>Withdrawn</v>
      </c>
      <c r="H932" s="6" t="str">
        <f t="shared" si="138"/>
        <v>Not Started</v>
      </c>
      <c r="I932" s="1" t="s">
        <v>2064</v>
      </c>
      <c r="O932" s="1" t="str">
        <f t="shared" si="139"/>
        <v>NRIS</v>
      </c>
      <c r="Q932" s="1">
        <f t="shared" si="140"/>
        <v>400</v>
      </c>
      <c r="S932" s="1" t="str">
        <f t="shared" si="141"/>
        <v>Wind</v>
      </c>
      <c r="T932" s="1" t="str">
        <f t="shared" si="142"/>
        <v>Fayette County</v>
      </c>
      <c r="U932" s="1" t="str">
        <f t="shared" si="143"/>
        <v>IA</v>
      </c>
      <c r="AA932" s="1"/>
      <c r="AB932" s="1"/>
      <c r="AI932" s="5"/>
      <c r="AJ932" s="5"/>
      <c r="AK932" s="5"/>
      <c r="AL932" s="5"/>
      <c r="AM932" s="5"/>
      <c r="AN932" s="5"/>
      <c r="AO932" s="5"/>
      <c r="AP932" s="5"/>
      <c r="AQ932" s="5"/>
      <c r="AR932" s="5"/>
      <c r="AY932" s="1" t="s">
        <v>73</v>
      </c>
      <c r="AZ932" s="2">
        <v>39492</v>
      </c>
      <c r="BA932" s="2">
        <v>41108</v>
      </c>
      <c r="BB932" s="2">
        <v>41108</v>
      </c>
      <c r="BD932" s="1" t="s">
        <v>87</v>
      </c>
      <c r="BE932" s="1" t="s">
        <v>1533</v>
      </c>
      <c r="BF932" s="1" t="s">
        <v>89</v>
      </c>
      <c r="BI932" s="1" t="s">
        <v>143</v>
      </c>
      <c r="BJ932" s="1" t="s">
        <v>126</v>
      </c>
      <c r="BK932" s="1" t="s">
        <v>1129</v>
      </c>
      <c r="BL932" s="1">
        <v>400</v>
      </c>
      <c r="BM932" s="1">
        <v>400</v>
      </c>
      <c r="BN932" s="1" t="s">
        <v>97</v>
      </c>
      <c r="BO932" s="1" t="s">
        <v>98</v>
      </c>
      <c r="BP932" s="1" t="s">
        <v>84</v>
      </c>
      <c r="BQ932" s="2">
        <v>40268</v>
      </c>
      <c r="BR932" s="1">
        <v>0</v>
      </c>
      <c r="BS932" s="1">
        <v>0</v>
      </c>
      <c r="BT932" s="1">
        <v>0</v>
      </c>
      <c r="BU932" s="1">
        <v>0</v>
      </c>
    </row>
    <row r="933" spans="4:73" hidden="1" x14ac:dyDescent="0.25">
      <c r="D933" s="4"/>
      <c r="E933" s="5">
        <f t="shared" si="135"/>
        <v>0</v>
      </c>
      <c r="F933" s="5">
        <f t="shared" si="136"/>
        <v>0</v>
      </c>
      <c r="G933" s="5" t="str">
        <f t="shared" si="137"/>
        <v>Withdrawn</v>
      </c>
      <c r="H933" s="6" t="str">
        <f t="shared" si="138"/>
        <v>Not Started</v>
      </c>
      <c r="I933" s="1" t="s">
        <v>2065</v>
      </c>
      <c r="O933" s="1" t="str">
        <f t="shared" si="139"/>
        <v>NRIS</v>
      </c>
      <c r="Q933" s="1">
        <f t="shared" si="140"/>
        <v>0</v>
      </c>
      <c r="S933" s="1" t="str">
        <f t="shared" si="141"/>
        <v>Wind</v>
      </c>
      <c r="T933" s="1" t="str">
        <f t="shared" si="142"/>
        <v>Hillsdale County</v>
      </c>
      <c r="U933" s="1" t="str">
        <f t="shared" si="143"/>
        <v>MI</v>
      </c>
      <c r="AA933" s="1"/>
      <c r="AB933" s="1"/>
      <c r="AI933" s="5"/>
      <c r="AJ933" s="5"/>
      <c r="AK933" s="5"/>
      <c r="AL933" s="5"/>
      <c r="AM933" s="5"/>
      <c r="AN933" s="5"/>
      <c r="AO933" s="5"/>
      <c r="AP933" s="5"/>
      <c r="AQ933" s="5"/>
      <c r="AR933" s="5"/>
      <c r="AY933" s="1" t="s">
        <v>73</v>
      </c>
      <c r="AZ933" s="2">
        <v>40091</v>
      </c>
      <c r="BA933" s="2">
        <v>41108</v>
      </c>
      <c r="BB933" s="2">
        <v>41108</v>
      </c>
      <c r="BC933" s="2">
        <v>42369</v>
      </c>
      <c r="BD933" s="1" t="s">
        <v>139</v>
      </c>
      <c r="BE933" s="1" t="s">
        <v>1163</v>
      </c>
      <c r="BF933" s="1" t="s">
        <v>130</v>
      </c>
      <c r="BI933" s="1" t="s">
        <v>77</v>
      </c>
      <c r="BJ933" s="1" t="s">
        <v>126</v>
      </c>
      <c r="BK933" s="1" t="s">
        <v>2066</v>
      </c>
      <c r="BL933" s="1">
        <v>150</v>
      </c>
      <c r="BM933" s="1">
        <v>0</v>
      </c>
      <c r="BN933" s="1" t="s">
        <v>97</v>
      </c>
      <c r="BO933" s="1" t="s">
        <v>98</v>
      </c>
      <c r="BP933" s="1" t="s">
        <v>84</v>
      </c>
      <c r="BQ933" s="2">
        <v>41274</v>
      </c>
      <c r="BR933" s="1">
        <v>0</v>
      </c>
      <c r="BS933" s="1">
        <v>0</v>
      </c>
      <c r="BT933" s="1">
        <v>0</v>
      </c>
      <c r="BU933" s="1">
        <v>0</v>
      </c>
    </row>
    <row r="934" spans="4:73" hidden="1" x14ac:dyDescent="0.25">
      <c r="D934" s="4"/>
      <c r="E934" s="5">
        <f t="shared" si="135"/>
        <v>0</v>
      </c>
      <c r="F934" s="5">
        <f t="shared" si="136"/>
        <v>0</v>
      </c>
      <c r="G934" s="5" t="str">
        <f t="shared" si="137"/>
        <v>Withdrawn</v>
      </c>
      <c r="H934" s="6" t="str">
        <f t="shared" si="138"/>
        <v>Not Started</v>
      </c>
      <c r="I934" s="1" t="s">
        <v>2067</v>
      </c>
      <c r="O934" s="1" t="str">
        <f t="shared" si="139"/>
        <v>NRIS</v>
      </c>
      <c r="Q934" s="1">
        <f t="shared" si="140"/>
        <v>200</v>
      </c>
      <c r="S934" s="1" t="str">
        <f t="shared" si="141"/>
        <v>Wind</v>
      </c>
      <c r="T934" s="1" t="str">
        <f t="shared" si="142"/>
        <v>Tuscola County</v>
      </c>
      <c r="U934" s="1" t="str">
        <f t="shared" si="143"/>
        <v>MI</v>
      </c>
      <c r="AA934" s="1"/>
      <c r="AB934" s="1"/>
      <c r="AI934" s="5"/>
      <c r="AJ934" s="5"/>
      <c r="AK934" s="5"/>
      <c r="AL934" s="5"/>
      <c r="AM934" s="5"/>
      <c r="AN934" s="5"/>
      <c r="AO934" s="5"/>
      <c r="AP934" s="5"/>
      <c r="AQ934" s="5"/>
      <c r="AR934" s="5"/>
      <c r="AY934" s="1" t="s">
        <v>73</v>
      </c>
      <c r="AZ934" s="2">
        <v>40435</v>
      </c>
      <c r="BA934" s="2">
        <v>41108</v>
      </c>
      <c r="BB934" s="2">
        <v>41108</v>
      </c>
      <c r="BD934" s="1" t="s">
        <v>139</v>
      </c>
      <c r="BE934" s="1" t="s">
        <v>1504</v>
      </c>
      <c r="BF934" s="1" t="s">
        <v>130</v>
      </c>
      <c r="BI934" s="1" t="s">
        <v>134</v>
      </c>
      <c r="BJ934" s="1" t="s">
        <v>126</v>
      </c>
      <c r="BK934" s="1" t="s">
        <v>2068</v>
      </c>
      <c r="BL934" s="1">
        <v>200</v>
      </c>
      <c r="BM934" s="1">
        <v>200</v>
      </c>
      <c r="BN934" s="1" t="s">
        <v>97</v>
      </c>
      <c r="BO934" s="1" t="s">
        <v>98</v>
      </c>
      <c r="BP934" s="1" t="s">
        <v>84</v>
      </c>
      <c r="BQ934" s="2">
        <v>40787</v>
      </c>
      <c r="BR934" s="1">
        <v>0</v>
      </c>
      <c r="BS934" s="1">
        <v>0</v>
      </c>
      <c r="BT934" s="1">
        <v>0</v>
      </c>
      <c r="BU934" s="1">
        <v>0</v>
      </c>
    </row>
    <row r="935" spans="4:73" hidden="1" x14ac:dyDescent="0.25">
      <c r="D935" s="4"/>
      <c r="E935" s="5">
        <f t="shared" si="135"/>
        <v>0</v>
      </c>
      <c r="F935" s="5" t="str">
        <f t="shared" si="136"/>
        <v>Buffalo Ridge</v>
      </c>
      <c r="G935" s="5" t="str">
        <f t="shared" si="137"/>
        <v>Withdrawn</v>
      </c>
      <c r="H935" s="6" t="str">
        <f t="shared" si="138"/>
        <v>Not Started</v>
      </c>
      <c r="I935" s="1" t="s">
        <v>2069</v>
      </c>
      <c r="O935" s="1" t="str">
        <f t="shared" si="139"/>
        <v>NRIS</v>
      </c>
      <c r="Q935" s="1">
        <f t="shared" si="140"/>
        <v>200</v>
      </c>
      <c r="S935" s="1" t="str">
        <f t="shared" si="141"/>
        <v>Wind</v>
      </c>
      <c r="T935" s="1" t="str">
        <f t="shared" si="142"/>
        <v>Lyon County</v>
      </c>
      <c r="U935" s="1" t="str">
        <f t="shared" si="143"/>
        <v>MN</v>
      </c>
      <c r="AA935" s="1"/>
      <c r="AB935" s="1"/>
      <c r="AI935" s="5"/>
      <c r="AJ935" s="5"/>
      <c r="AK935" s="5"/>
      <c r="AL935" s="5"/>
      <c r="AM935" s="5"/>
      <c r="AN935" s="5"/>
      <c r="AO935" s="5"/>
      <c r="AP935" s="5"/>
      <c r="AQ935" s="5"/>
      <c r="AR935" s="5"/>
      <c r="AY935" s="1" t="s">
        <v>73</v>
      </c>
      <c r="AZ935" s="2">
        <v>39629</v>
      </c>
      <c r="BA935" s="2">
        <v>41110</v>
      </c>
      <c r="BB935" s="2">
        <v>41110</v>
      </c>
      <c r="BD935" s="1" t="s">
        <v>91</v>
      </c>
      <c r="BE935" s="1" t="s">
        <v>409</v>
      </c>
      <c r="BF935" s="1" t="s">
        <v>93</v>
      </c>
      <c r="BH935" s="1" t="s">
        <v>2070</v>
      </c>
      <c r="BI935" s="1" t="s">
        <v>143</v>
      </c>
      <c r="BJ935" s="1" t="s">
        <v>126</v>
      </c>
      <c r="BK935" s="1" t="s">
        <v>2071</v>
      </c>
      <c r="BL935" s="1">
        <v>200</v>
      </c>
      <c r="BM935" s="1">
        <v>200</v>
      </c>
      <c r="BN935" s="1" t="s">
        <v>97</v>
      </c>
      <c r="BO935" s="1" t="s">
        <v>98</v>
      </c>
      <c r="BP935" s="1" t="s">
        <v>84</v>
      </c>
      <c r="BQ935" s="2">
        <v>42339</v>
      </c>
      <c r="BR935" s="1">
        <v>0</v>
      </c>
      <c r="BS935" s="1">
        <v>0</v>
      </c>
      <c r="BT935" s="1">
        <v>0</v>
      </c>
      <c r="BU935" s="1">
        <v>0</v>
      </c>
    </row>
    <row r="936" spans="4:73" hidden="1" x14ac:dyDescent="0.25">
      <c r="D936" s="4"/>
      <c r="E936" s="5" t="str">
        <f t="shared" si="135"/>
        <v>DPP-2008-NOV</v>
      </c>
      <c r="F936" s="5" t="str">
        <f t="shared" si="136"/>
        <v>MN</v>
      </c>
      <c r="G936" s="5" t="str">
        <f t="shared" si="137"/>
        <v>Done</v>
      </c>
      <c r="H936" s="6" t="str">
        <f t="shared" si="138"/>
        <v>Withdrawn</v>
      </c>
      <c r="I936" s="1" t="s">
        <v>2072</v>
      </c>
      <c r="O936" s="1" t="str">
        <f t="shared" si="139"/>
        <v>NRIS</v>
      </c>
      <c r="Q936" s="1">
        <f t="shared" si="140"/>
        <v>40</v>
      </c>
      <c r="S936" s="1" t="str">
        <f t="shared" si="141"/>
        <v>Wind</v>
      </c>
      <c r="T936" s="1" t="str">
        <f t="shared" si="142"/>
        <v>Kandiyohi County</v>
      </c>
      <c r="U936" s="1" t="str">
        <f t="shared" si="143"/>
        <v>MN</v>
      </c>
      <c r="AA936" s="1"/>
      <c r="AB936" s="1"/>
      <c r="AI936" s="5"/>
      <c r="AJ936" s="5"/>
      <c r="AK936" s="5"/>
      <c r="AL936" s="5"/>
      <c r="AM936" s="5"/>
      <c r="AN936" s="5"/>
      <c r="AO936" s="5"/>
      <c r="AP936" s="5"/>
      <c r="AQ936" s="5"/>
      <c r="AR936" s="5"/>
      <c r="AY936" s="1" t="s">
        <v>58</v>
      </c>
      <c r="AZ936" s="2">
        <v>39616</v>
      </c>
      <c r="BB936" s="2">
        <v>40653</v>
      </c>
      <c r="BC936" s="2">
        <v>41639</v>
      </c>
      <c r="BD936" s="1" t="s">
        <v>91</v>
      </c>
      <c r="BE936" s="1" t="s">
        <v>1927</v>
      </c>
      <c r="BF936" s="1" t="s">
        <v>93</v>
      </c>
      <c r="BG936" s="1" t="s">
        <v>1303</v>
      </c>
      <c r="BH936" s="1" t="s">
        <v>93</v>
      </c>
      <c r="BI936" s="1" t="s">
        <v>77</v>
      </c>
      <c r="BJ936" s="1" t="s">
        <v>126</v>
      </c>
      <c r="BK936" s="1" t="s">
        <v>2073</v>
      </c>
      <c r="BL936" s="1">
        <v>40</v>
      </c>
      <c r="BM936" s="1">
        <v>40</v>
      </c>
      <c r="BN936" s="1" t="s">
        <v>97</v>
      </c>
      <c r="BO936" s="1" t="s">
        <v>98</v>
      </c>
      <c r="BP936" s="1" t="s">
        <v>73</v>
      </c>
      <c r="BQ936" s="2">
        <v>40178</v>
      </c>
      <c r="BR936" s="1">
        <v>0</v>
      </c>
      <c r="BS936" s="1">
        <v>0</v>
      </c>
      <c r="BT936" s="1">
        <v>0</v>
      </c>
      <c r="BU936" s="1">
        <v>0</v>
      </c>
    </row>
    <row r="937" spans="4:73" hidden="1" x14ac:dyDescent="0.25">
      <c r="D937" s="4"/>
      <c r="E937" s="5">
        <f t="shared" si="135"/>
        <v>0</v>
      </c>
      <c r="F937" s="5">
        <f t="shared" si="136"/>
        <v>0</v>
      </c>
      <c r="G937" s="5" t="str">
        <f t="shared" si="137"/>
        <v>Withdrawn</v>
      </c>
      <c r="H937" s="6" t="str">
        <f t="shared" si="138"/>
        <v>Not Started</v>
      </c>
      <c r="I937" s="1" t="s">
        <v>2074</v>
      </c>
      <c r="O937" s="1" t="str">
        <f t="shared" si="139"/>
        <v>ERIS</v>
      </c>
      <c r="Q937" s="1">
        <f t="shared" si="140"/>
        <v>4.9400000000000004</v>
      </c>
      <c r="S937" s="1" t="str">
        <f t="shared" si="141"/>
        <v>Wind</v>
      </c>
      <c r="T937" s="1" t="str">
        <f t="shared" si="142"/>
        <v>Winona County</v>
      </c>
      <c r="U937" s="1" t="str">
        <f t="shared" si="143"/>
        <v>MN</v>
      </c>
      <c r="AA937" s="1"/>
      <c r="AB937" s="1"/>
      <c r="AI937" s="5"/>
      <c r="AJ937" s="5"/>
      <c r="AK937" s="5"/>
      <c r="AL937" s="5"/>
      <c r="AM937" s="5"/>
      <c r="AN937" s="5"/>
      <c r="AO937" s="5"/>
      <c r="AP937" s="5"/>
      <c r="AQ937" s="5"/>
      <c r="AR937" s="5"/>
      <c r="AY937" s="1" t="s">
        <v>73</v>
      </c>
      <c r="AZ937" s="2">
        <v>40291</v>
      </c>
      <c r="BA937" s="2">
        <v>41110</v>
      </c>
      <c r="BB937" s="2">
        <v>41110</v>
      </c>
      <c r="BD937" s="1" t="s">
        <v>447</v>
      </c>
      <c r="BE937" s="1" t="s">
        <v>2075</v>
      </c>
      <c r="BF937" s="1" t="s">
        <v>93</v>
      </c>
      <c r="BI937" s="1" t="s">
        <v>536</v>
      </c>
      <c r="BJ937" s="1" t="s">
        <v>62</v>
      </c>
      <c r="BK937" s="1" t="s">
        <v>2076</v>
      </c>
      <c r="BL937" s="1">
        <v>4.9400000000000004</v>
      </c>
      <c r="BM937" s="1">
        <v>4.9400000000000004</v>
      </c>
      <c r="BN937" s="1" t="s">
        <v>97</v>
      </c>
      <c r="BO937" s="1" t="s">
        <v>98</v>
      </c>
      <c r="BP937" s="1" t="s">
        <v>84</v>
      </c>
      <c r="BQ937" s="2">
        <v>41212</v>
      </c>
      <c r="BR937" s="1">
        <v>0</v>
      </c>
      <c r="BS937" s="1">
        <v>0</v>
      </c>
      <c r="BT937" s="1">
        <v>0</v>
      </c>
      <c r="BU937" s="1">
        <v>0</v>
      </c>
    </row>
    <row r="938" spans="4:73" hidden="1" x14ac:dyDescent="0.25">
      <c r="D938" s="4"/>
      <c r="E938" s="5">
        <f t="shared" si="135"/>
        <v>0</v>
      </c>
      <c r="F938" s="5">
        <f t="shared" si="136"/>
        <v>0</v>
      </c>
      <c r="G938" s="5" t="str">
        <f t="shared" si="137"/>
        <v>Withdrawn</v>
      </c>
      <c r="H938" s="6" t="str">
        <f t="shared" si="138"/>
        <v>Not Started</v>
      </c>
      <c r="I938" s="1" t="s">
        <v>2077</v>
      </c>
      <c r="O938" s="1" t="str">
        <f t="shared" si="139"/>
        <v>NRIS</v>
      </c>
      <c r="Q938" s="1">
        <f t="shared" si="140"/>
        <v>100</v>
      </c>
      <c r="S938" s="1" t="str">
        <f t="shared" si="141"/>
        <v>Wind</v>
      </c>
      <c r="T938" s="1" t="str">
        <f t="shared" si="142"/>
        <v>Big Stone County</v>
      </c>
      <c r="U938" s="1" t="str">
        <f t="shared" si="143"/>
        <v>MN</v>
      </c>
      <c r="AA938" s="1"/>
      <c r="AB938" s="1"/>
      <c r="AI938" s="5"/>
      <c r="AJ938" s="5"/>
      <c r="AK938" s="5"/>
      <c r="AL938" s="5"/>
      <c r="AM938" s="5"/>
      <c r="AN938" s="5"/>
      <c r="AO938" s="5"/>
      <c r="AP938" s="5"/>
      <c r="AQ938" s="5"/>
      <c r="AR938" s="5"/>
      <c r="AY938" s="1" t="s">
        <v>73</v>
      </c>
      <c r="AZ938" s="2">
        <v>38939</v>
      </c>
      <c r="BA938" s="2">
        <v>41115</v>
      </c>
      <c r="BB938" s="2">
        <v>41115</v>
      </c>
      <c r="BD938" s="1" t="s">
        <v>153</v>
      </c>
      <c r="BE938" s="1" t="s">
        <v>1107</v>
      </c>
      <c r="BF938" s="1" t="s">
        <v>93</v>
      </c>
      <c r="BI938" s="1" t="s">
        <v>143</v>
      </c>
      <c r="BJ938" s="1" t="s">
        <v>126</v>
      </c>
      <c r="BK938" s="1" t="s">
        <v>2078</v>
      </c>
      <c r="BL938" s="1">
        <v>100</v>
      </c>
      <c r="BM938" s="1">
        <v>100</v>
      </c>
      <c r="BN938" s="1" t="s">
        <v>97</v>
      </c>
      <c r="BO938" s="1" t="s">
        <v>98</v>
      </c>
      <c r="BP938" s="1" t="s">
        <v>84</v>
      </c>
      <c r="BQ938" s="2">
        <v>39965</v>
      </c>
      <c r="BR938" s="1">
        <v>0</v>
      </c>
      <c r="BS938" s="1">
        <v>0</v>
      </c>
      <c r="BT938" s="1">
        <v>0</v>
      </c>
      <c r="BU938" s="1">
        <v>0</v>
      </c>
    </row>
    <row r="939" spans="4:73" hidden="1" x14ac:dyDescent="0.25">
      <c r="D939" s="4"/>
      <c r="E939" s="5">
        <f t="shared" si="135"/>
        <v>0</v>
      </c>
      <c r="F939" s="5">
        <f t="shared" si="136"/>
        <v>0</v>
      </c>
      <c r="G939" s="5" t="str">
        <f t="shared" si="137"/>
        <v>Withdrawn</v>
      </c>
      <c r="H939" s="6" t="str">
        <f t="shared" si="138"/>
        <v>Not Started</v>
      </c>
      <c r="I939" s="1" t="s">
        <v>2079</v>
      </c>
      <c r="O939" s="1" t="str">
        <f t="shared" si="139"/>
        <v>NRIS</v>
      </c>
      <c r="Q939" s="1">
        <f t="shared" si="140"/>
        <v>50</v>
      </c>
      <c r="S939" s="1" t="str">
        <f t="shared" si="141"/>
        <v>Wind</v>
      </c>
      <c r="T939" s="1" t="str">
        <f t="shared" si="142"/>
        <v>Big Stone County</v>
      </c>
      <c r="U939" s="1" t="str">
        <f t="shared" si="143"/>
        <v>MN</v>
      </c>
      <c r="AA939" s="1"/>
      <c r="AB939" s="1"/>
      <c r="AI939" s="5"/>
      <c r="AJ939" s="5"/>
      <c r="AK939" s="5"/>
      <c r="AL939" s="5"/>
      <c r="AM939" s="5"/>
      <c r="AN939" s="5"/>
      <c r="AO939" s="5"/>
      <c r="AP939" s="5"/>
      <c r="AQ939" s="5"/>
      <c r="AR939" s="5"/>
      <c r="AY939" s="1" t="s">
        <v>73</v>
      </c>
      <c r="AZ939" s="2">
        <v>39202</v>
      </c>
      <c r="BA939" s="2">
        <v>41115</v>
      </c>
      <c r="BB939" s="2">
        <v>41115</v>
      </c>
      <c r="BD939" s="1" t="s">
        <v>153</v>
      </c>
      <c r="BE939" s="1" t="s">
        <v>1107</v>
      </c>
      <c r="BF939" s="1" t="s">
        <v>93</v>
      </c>
      <c r="BI939" s="1" t="s">
        <v>143</v>
      </c>
      <c r="BJ939" s="1" t="s">
        <v>126</v>
      </c>
      <c r="BK939" s="1" t="s">
        <v>2080</v>
      </c>
      <c r="BL939" s="1">
        <v>50</v>
      </c>
      <c r="BM939" s="1">
        <v>50</v>
      </c>
      <c r="BN939" s="1" t="s">
        <v>97</v>
      </c>
      <c r="BO939" s="1" t="s">
        <v>98</v>
      </c>
      <c r="BP939" s="1" t="s">
        <v>84</v>
      </c>
      <c r="BQ939" s="2">
        <v>39965</v>
      </c>
      <c r="BR939" s="1">
        <v>0</v>
      </c>
      <c r="BS939" s="1">
        <v>0</v>
      </c>
      <c r="BT939" s="1">
        <v>0</v>
      </c>
      <c r="BU939" s="1">
        <v>0</v>
      </c>
    </row>
    <row r="940" spans="4:73" hidden="1" x14ac:dyDescent="0.25">
      <c r="D940" s="4"/>
      <c r="E940" s="5" t="str">
        <f t="shared" si="135"/>
        <v>DPP-2013-FEB</v>
      </c>
      <c r="F940" s="5" t="str">
        <f t="shared" si="136"/>
        <v>West</v>
      </c>
      <c r="G940" s="5" t="str">
        <f t="shared" si="137"/>
        <v>Done</v>
      </c>
      <c r="H940" s="6" t="str">
        <f t="shared" si="138"/>
        <v>In Service</v>
      </c>
      <c r="I940" s="1" t="s">
        <v>2081</v>
      </c>
      <c r="O940" s="1" t="str">
        <f t="shared" si="139"/>
        <v>NRIS</v>
      </c>
      <c r="Q940" s="1">
        <f t="shared" si="140"/>
        <v>40</v>
      </c>
      <c r="S940" s="1" t="str">
        <f t="shared" si="141"/>
        <v>Wind</v>
      </c>
      <c r="T940" s="1" t="str">
        <f t="shared" si="142"/>
        <v>Stearns County</v>
      </c>
      <c r="U940" s="1" t="str">
        <f t="shared" si="143"/>
        <v>MN</v>
      </c>
      <c r="AA940" s="1"/>
      <c r="AB940" s="1"/>
      <c r="AI940" s="5"/>
      <c r="AJ940" s="5"/>
      <c r="AK940" s="5"/>
      <c r="AL940" s="5"/>
      <c r="AM940" s="5"/>
      <c r="AN940" s="5"/>
      <c r="AO940" s="5"/>
      <c r="AP940" s="5"/>
      <c r="AQ940" s="5"/>
      <c r="AR940" s="5"/>
      <c r="AY940" s="1" t="s">
        <v>58</v>
      </c>
      <c r="AZ940" s="2">
        <v>41281</v>
      </c>
      <c r="BB940" s="2">
        <v>42129</v>
      </c>
      <c r="BC940" s="2">
        <v>42430</v>
      </c>
      <c r="BD940" s="1" t="s">
        <v>91</v>
      </c>
      <c r="BE940" s="1" t="s">
        <v>1245</v>
      </c>
      <c r="BF940" s="1" t="s">
        <v>93</v>
      </c>
      <c r="BG940" s="1" t="s">
        <v>1675</v>
      </c>
      <c r="BH940" s="1" t="s">
        <v>725</v>
      </c>
      <c r="BI940" s="1" t="s">
        <v>134</v>
      </c>
      <c r="BJ940" s="1" t="s">
        <v>126</v>
      </c>
      <c r="BK940" s="1" t="s">
        <v>2082</v>
      </c>
      <c r="BL940" s="1">
        <v>40</v>
      </c>
      <c r="BM940" s="1">
        <v>40</v>
      </c>
      <c r="BN940" s="1" t="s">
        <v>97</v>
      </c>
      <c r="BO940" s="1" t="s">
        <v>98</v>
      </c>
      <c r="BP940" s="1" t="s">
        <v>65</v>
      </c>
      <c r="BQ940" s="2">
        <v>40908</v>
      </c>
      <c r="BR940" s="1">
        <v>0</v>
      </c>
      <c r="BS940" s="1">
        <v>0</v>
      </c>
      <c r="BT940" s="1">
        <v>0</v>
      </c>
      <c r="BU940" s="1">
        <v>0</v>
      </c>
    </row>
    <row r="941" spans="4:73" hidden="1" x14ac:dyDescent="0.25">
      <c r="D941" s="4"/>
      <c r="E941" s="5">
        <f t="shared" si="135"/>
        <v>0</v>
      </c>
      <c r="F941" s="5">
        <f t="shared" si="136"/>
        <v>0</v>
      </c>
      <c r="G941" s="5" t="str">
        <f t="shared" si="137"/>
        <v>Withdrawn</v>
      </c>
      <c r="H941" s="6" t="str">
        <f t="shared" si="138"/>
        <v>Not Started</v>
      </c>
      <c r="I941" s="1" t="s">
        <v>2083</v>
      </c>
      <c r="O941" s="1" t="str">
        <f t="shared" si="139"/>
        <v>NRIS</v>
      </c>
      <c r="Q941" s="1">
        <f t="shared" si="140"/>
        <v>250</v>
      </c>
      <c r="S941" s="1" t="str">
        <f t="shared" si="141"/>
        <v>Wind</v>
      </c>
      <c r="T941" s="1" t="str">
        <f t="shared" si="142"/>
        <v>Osceola County</v>
      </c>
      <c r="U941" s="1" t="str">
        <f t="shared" si="143"/>
        <v>IA</v>
      </c>
      <c r="AA941" s="1"/>
      <c r="AB941" s="1"/>
      <c r="AI941" s="5"/>
      <c r="AJ941" s="5"/>
      <c r="AK941" s="5"/>
      <c r="AL941" s="5"/>
      <c r="AM941" s="5"/>
      <c r="AN941" s="5"/>
      <c r="AO941" s="5"/>
      <c r="AP941" s="5"/>
      <c r="AQ941" s="5"/>
      <c r="AR941" s="5"/>
      <c r="AY941" s="1" t="s">
        <v>73</v>
      </c>
      <c r="AZ941" s="2">
        <v>39752</v>
      </c>
      <c r="BA941" s="2">
        <v>41115</v>
      </c>
      <c r="BB941" s="2">
        <v>41115</v>
      </c>
      <c r="BD941" s="1" t="s">
        <v>87</v>
      </c>
      <c r="BE941" s="1" t="s">
        <v>606</v>
      </c>
      <c r="BF941" s="1" t="s">
        <v>89</v>
      </c>
      <c r="BI941" s="1" t="s">
        <v>143</v>
      </c>
      <c r="BJ941" s="1" t="s">
        <v>126</v>
      </c>
      <c r="BK941" s="1" t="s">
        <v>1900</v>
      </c>
      <c r="BL941" s="1">
        <v>250</v>
      </c>
      <c r="BM941" s="1">
        <v>250</v>
      </c>
      <c r="BN941" s="1" t="s">
        <v>97</v>
      </c>
      <c r="BO941" s="1" t="s">
        <v>98</v>
      </c>
      <c r="BP941" s="1" t="s">
        <v>84</v>
      </c>
      <c r="BQ941" s="2">
        <v>40967</v>
      </c>
      <c r="BR941" s="1">
        <v>0</v>
      </c>
      <c r="BS941" s="1">
        <v>0</v>
      </c>
      <c r="BT941" s="1">
        <v>0</v>
      </c>
      <c r="BU941" s="1">
        <v>0</v>
      </c>
    </row>
    <row r="942" spans="4:73" hidden="1" x14ac:dyDescent="0.25">
      <c r="D942" s="4"/>
      <c r="E942" s="5">
        <f t="shared" si="135"/>
        <v>0</v>
      </c>
      <c r="F942" s="5">
        <f t="shared" si="136"/>
        <v>0</v>
      </c>
      <c r="G942" s="5" t="str">
        <f t="shared" si="137"/>
        <v>Withdrawn</v>
      </c>
      <c r="H942" s="6" t="str">
        <f t="shared" si="138"/>
        <v>Not Started</v>
      </c>
      <c r="I942" s="1" t="s">
        <v>2084</v>
      </c>
      <c r="O942" s="1" t="str">
        <f t="shared" si="139"/>
        <v>NRIS</v>
      </c>
      <c r="Q942" s="1">
        <f t="shared" si="140"/>
        <v>250</v>
      </c>
      <c r="S942" s="1" t="str">
        <f t="shared" si="141"/>
        <v>Wind</v>
      </c>
      <c r="T942" s="1" t="str">
        <f t="shared" si="142"/>
        <v>Polk County</v>
      </c>
      <c r="U942" s="1" t="str">
        <f t="shared" si="143"/>
        <v>MN</v>
      </c>
      <c r="AA942" s="1"/>
      <c r="AB942" s="1"/>
      <c r="AI942" s="5"/>
      <c r="AJ942" s="5"/>
      <c r="AK942" s="5"/>
      <c r="AL942" s="5"/>
      <c r="AM942" s="5"/>
      <c r="AN942" s="5"/>
      <c r="AO942" s="5"/>
      <c r="AP942" s="5"/>
      <c r="AQ942" s="5"/>
      <c r="AR942" s="5"/>
      <c r="AY942" s="1" t="s">
        <v>73</v>
      </c>
      <c r="AZ942" s="2">
        <v>40045</v>
      </c>
      <c r="BA942" s="2">
        <v>41115</v>
      </c>
      <c r="BB942" s="2">
        <v>41115</v>
      </c>
      <c r="BD942" s="1" t="s">
        <v>203</v>
      </c>
      <c r="BE942" s="1" t="s">
        <v>958</v>
      </c>
      <c r="BF942" s="1" t="s">
        <v>93</v>
      </c>
      <c r="BI942" s="1" t="s">
        <v>143</v>
      </c>
      <c r="BJ942" s="1" t="s">
        <v>126</v>
      </c>
      <c r="BK942" s="1" t="s">
        <v>2085</v>
      </c>
      <c r="BL942" s="1">
        <v>250</v>
      </c>
      <c r="BM942" s="1">
        <v>250</v>
      </c>
      <c r="BN942" s="1" t="s">
        <v>97</v>
      </c>
      <c r="BO942" s="1" t="s">
        <v>98</v>
      </c>
      <c r="BP942" s="1" t="s">
        <v>84</v>
      </c>
      <c r="BQ942" s="2">
        <v>40178</v>
      </c>
      <c r="BR942" s="1">
        <v>0</v>
      </c>
      <c r="BS942" s="1">
        <v>0</v>
      </c>
      <c r="BT942" s="1">
        <v>0</v>
      </c>
      <c r="BU942" s="1">
        <v>0</v>
      </c>
    </row>
    <row r="943" spans="4:73" hidden="1" x14ac:dyDescent="0.25">
      <c r="D943" s="4"/>
      <c r="E943" s="5">
        <f t="shared" si="135"/>
        <v>0</v>
      </c>
      <c r="F943" s="5">
        <f t="shared" si="136"/>
        <v>0</v>
      </c>
      <c r="G943" s="5" t="str">
        <f t="shared" si="137"/>
        <v>Withdrawn</v>
      </c>
      <c r="H943" s="6" t="str">
        <f t="shared" si="138"/>
        <v>Not Started</v>
      </c>
      <c r="I943" s="1" t="s">
        <v>2086</v>
      </c>
      <c r="O943" s="1" t="str">
        <f t="shared" si="139"/>
        <v>NRIS</v>
      </c>
      <c r="Q943" s="1">
        <f t="shared" si="140"/>
        <v>200</v>
      </c>
      <c r="S943" s="1" t="str">
        <f t="shared" si="141"/>
        <v>Wind</v>
      </c>
      <c r="T943" s="1" t="str">
        <f t="shared" si="142"/>
        <v>Codington County</v>
      </c>
      <c r="U943" s="1" t="str">
        <f t="shared" si="143"/>
        <v>SD</v>
      </c>
      <c r="AA943" s="1"/>
      <c r="AB943" s="1"/>
      <c r="AI943" s="5"/>
      <c r="AJ943" s="5"/>
      <c r="AK943" s="5"/>
      <c r="AL943" s="5"/>
      <c r="AM943" s="5"/>
      <c r="AN943" s="5"/>
      <c r="AO943" s="5"/>
      <c r="AP943" s="5"/>
      <c r="AQ943" s="5"/>
      <c r="AR943" s="5"/>
      <c r="AY943" s="1" t="s">
        <v>73</v>
      </c>
      <c r="AZ943" s="2">
        <v>40323</v>
      </c>
      <c r="BA943" s="2">
        <v>41115</v>
      </c>
      <c r="BB943" s="2">
        <v>41115</v>
      </c>
      <c r="BD943" s="1" t="s">
        <v>203</v>
      </c>
      <c r="BE943" s="1" t="s">
        <v>2087</v>
      </c>
      <c r="BF943" s="1" t="s">
        <v>205</v>
      </c>
      <c r="BI943" s="1" t="s">
        <v>536</v>
      </c>
      <c r="BJ943" s="1" t="s">
        <v>126</v>
      </c>
      <c r="BK943" s="1" t="s">
        <v>2088</v>
      </c>
      <c r="BL943" s="1">
        <v>200</v>
      </c>
      <c r="BM943" s="1">
        <v>200</v>
      </c>
      <c r="BN943" s="1" t="s">
        <v>97</v>
      </c>
      <c r="BO943" s="1" t="s">
        <v>98</v>
      </c>
      <c r="BP943" s="1" t="s">
        <v>84</v>
      </c>
      <c r="BQ943" s="2">
        <v>41547</v>
      </c>
      <c r="BR943" s="1">
        <v>0</v>
      </c>
      <c r="BS943" s="1">
        <v>0</v>
      </c>
      <c r="BT943" s="1">
        <v>0</v>
      </c>
      <c r="BU943" s="1">
        <v>0</v>
      </c>
    </row>
    <row r="944" spans="4:73" hidden="1" x14ac:dyDescent="0.25">
      <c r="D944" s="4"/>
      <c r="E944" s="5" t="str">
        <f t="shared" si="135"/>
        <v>DPP-2008-NOV</v>
      </c>
      <c r="F944" s="5" t="str">
        <f t="shared" si="136"/>
        <v>MN</v>
      </c>
      <c r="G944" s="5" t="str">
        <f t="shared" si="137"/>
        <v>Done</v>
      </c>
      <c r="H944" s="6" t="str">
        <f t="shared" si="138"/>
        <v>Withdrawn</v>
      </c>
      <c r="I944" s="1" t="s">
        <v>2089</v>
      </c>
      <c r="O944" s="1" t="str">
        <f t="shared" si="139"/>
        <v>NRIS</v>
      </c>
      <c r="Q944" s="1">
        <f t="shared" si="140"/>
        <v>43.2</v>
      </c>
      <c r="S944" s="1" t="str">
        <f t="shared" si="141"/>
        <v>Wind</v>
      </c>
      <c r="T944" s="1" t="str">
        <f t="shared" si="142"/>
        <v>Oceana County</v>
      </c>
      <c r="U944" s="1" t="str">
        <f t="shared" si="143"/>
        <v>MI</v>
      </c>
      <c r="AA944" s="1"/>
      <c r="AB944" s="1"/>
      <c r="AI944" s="5"/>
      <c r="AJ944" s="5"/>
      <c r="AK944" s="5"/>
      <c r="AL944" s="5"/>
      <c r="AM944" s="5"/>
      <c r="AN944" s="5"/>
      <c r="AO944" s="5"/>
      <c r="AP944" s="5"/>
      <c r="AQ944" s="5"/>
      <c r="AR944" s="5"/>
      <c r="AY944" s="1" t="s">
        <v>58</v>
      </c>
      <c r="AZ944" s="2">
        <v>39618</v>
      </c>
      <c r="BB944" s="2">
        <v>40455</v>
      </c>
      <c r="BC944" s="2">
        <v>41365</v>
      </c>
      <c r="BD944" s="1" t="s">
        <v>139</v>
      </c>
      <c r="BE944" s="1" t="s">
        <v>140</v>
      </c>
      <c r="BF944" s="1" t="s">
        <v>130</v>
      </c>
      <c r="BG944" s="1" t="s">
        <v>1303</v>
      </c>
      <c r="BH944" s="1" t="s">
        <v>93</v>
      </c>
      <c r="BI944" s="1" t="s">
        <v>77</v>
      </c>
      <c r="BJ944" s="1" t="s">
        <v>126</v>
      </c>
      <c r="BK944" s="1" t="s">
        <v>2090</v>
      </c>
      <c r="BL944" s="1">
        <v>43.2</v>
      </c>
      <c r="BM944" s="1">
        <v>43.2</v>
      </c>
      <c r="BN944" s="1" t="s">
        <v>97</v>
      </c>
      <c r="BO944" s="1" t="s">
        <v>98</v>
      </c>
      <c r="BP944" s="1" t="s">
        <v>73</v>
      </c>
      <c r="BQ944" s="2">
        <v>40178</v>
      </c>
      <c r="BR944" s="1">
        <v>0</v>
      </c>
      <c r="BS944" s="1">
        <v>0</v>
      </c>
      <c r="BT944" s="1">
        <v>0</v>
      </c>
      <c r="BU944" s="1">
        <v>0</v>
      </c>
    </row>
    <row r="945" spans="4:73" hidden="1" x14ac:dyDescent="0.25">
      <c r="D945" s="4"/>
      <c r="E945" s="5">
        <f t="shared" si="135"/>
        <v>0</v>
      </c>
      <c r="F945" s="5" t="str">
        <f t="shared" si="136"/>
        <v>GS5</v>
      </c>
      <c r="G945" s="5" t="str">
        <f t="shared" si="137"/>
        <v>Withdrawn</v>
      </c>
      <c r="H945" s="6" t="str">
        <f t="shared" si="138"/>
        <v>Not Started</v>
      </c>
      <c r="I945" s="1" t="s">
        <v>2091</v>
      </c>
      <c r="O945" s="1" t="str">
        <f t="shared" si="139"/>
        <v>ERIS</v>
      </c>
      <c r="Q945" s="1">
        <f t="shared" si="140"/>
        <v>50</v>
      </c>
      <c r="S945" s="1" t="str">
        <f t="shared" si="141"/>
        <v>Wind</v>
      </c>
      <c r="T945" s="1" t="str">
        <f t="shared" si="142"/>
        <v>Blue Earth County</v>
      </c>
      <c r="U945" s="1" t="str">
        <f t="shared" si="143"/>
        <v>MN</v>
      </c>
      <c r="AA945" s="1"/>
      <c r="AB945" s="1"/>
      <c r="AI945" s="5"/>
      <c r="AJ945" s="5"/>
      <c r="AK945" s="5"/>
      <c r="AL945" s="5"/>
      <c r="AM945" s="5"/>
      <c r="AN945" s="5"/>
      <c r="AO945" s="5"/>
      <c r="AP945" s="5"/>
      <c r="AQ945" s="5"/>
      <c r="AR945" s="5"/>
      <c r="AY945" s="1" t="s">
        <v>73</v>
      </c>
      <c r="AZ945" s="2">
        <v>38818</v>
      </c>
      <c r="BA945" s="2">
        <v>41116</v>
      </c>
      <c r="BB945" s="2">
        <v>41116</v>
      </c>
      <c r="BD945" s="1" t="s">
        <v>153</v>
      </c>
      <c r="BE945" s="1" t="s">
        <v>524</v>
      </c>
      <c r="BF945" s="1" t="s">
        <v>93</v>
      </c>
      <c r="BH945" s="1" t="s">
        <v>2092</v>
      </c>
      <c r="BI945" s="1" t="s">
        <v>134</v>
      </c>
      <c r="BJ945" s="1" t="s">
        <v>62</v>
      </c>
      <c r="BK945" s="1" t="s">
        <v>2093</v>
      </c>
      <c r="BL945" s="1">
        <v>50</v>
      </c>
      <c r="BM945" s="1">
        <v>50</v>
      </c>
      <c r="BN945" s="1" t="s">
        <v>97</v>
      </c>
      <c r="BO945" s="1" t="s">
        <v>98</v>
      </c>
      <c r="BP945" s="1" t="s">
        <v>84</v>
      </c>
      <c r="BQ945" s="2">
        <v>39325</v>
      </c>
      <c r="BR945" s="1">
        <v>0</v>
      </c>
      <c r="BS945" s="1">
        <v>0</v>
      </c>
      <c r="BT945" s="1">
        <v>0</v>
      </c>
      <c r="BU945" s="1">
        <v>0</v>
      </c>
    </row>
    <row r="946" spans="4:73" hidden="1" x14ac:dyDescent="0.25">
      <c r="D946" s="4"/>
      <c r="E946" s="5">
        <f t="shared" si="135"/>
        <v>0</v>
      </c>
      <c r="F946" s="5">
        <f t="shared" si="136"/>
        <v>0</v>
      </c>
      <c r="G946" s="5" t="str">
        <f t="shared" si="137"/>
        <v>Withdrawn</v>
      </c>
      <c r="H946" s="6" t="str">
        <f t="shared" si="138"/>
        <v>Not Started</v>
      </c>
      <c r="I946" s="1" t="s">
        <v>2094</v>
      </c>
      <c r="O946" s="1" t="str">
        <f t="shared" si="139"/>
        <v>NRIS</v>
      </c>
      <c r="Q946" s="1">
        <f t="shared" si="140"/>
        <v>300</v>
      </c>
      <c r="S946" s="1" t="str">
        <f t="shared" si="141"/>
        <v>Wind</v>
      </c>
      <c r="T946" s="1" t="str">
        <f t="shared" si="142"/>
        <v>Emmet County</v>
      </c>
      <c r="U946" s="1" t="str">
        <f t="shared" si="143"/>
        <v>IA</v>
      </c>
      <c r="AA946" s="1"/>
      <c r="AB946" s="1"/>
      <c r="AI946" s="5"/>
      <c r="AJ946" s="5"/>
      <c r="AK946" s="5"/>
      <c r="AL946" s="5"/>
      <c r="AM946" s="5"/>
      <c r="AN946" s="5"/>
      <c r="AO946" s="5"/>
      <c r="AP946" s="5"/>
      <c r="AQ946" s="5"/>
      <c r="AR946" s="5"/>
      <c r="AY946" s="1" t="s">
        <v>73</v>
      </c>
      <c r="AZ946" s="2">
        <v>39470</v>
      </c>
      <c r="BA946" s="2">
        <v>41116</v>
      </c>
      <c r="BB946" s="2">
        <v>41116</v>
      </c>
      <c r="BD946" s="1" t="s">
        <v>87</v>
      </c>
      <c r="BE946" s="1" t="s">
        <v>845</v>
      </c>
      <c r="BF946" s="1" t="s">
        <v>89</v>
      </c>
      <c r="BI946" s="1" t="s">
        <v>143</v>
      </c>
      <c r="BJ946" s="1" t="s">
        <v>126</v>
      </c>
      <c r="BK946" s="1" t="s">
        <v>2095</v>
      </c>
      <c r="BL946" s="1">
        <v>300</v>
      </c>
      <c r="BM946" s="1">
        <v>300</v>
      </c>
      <c r="BN946" s="1" t="s">
        <v>97</v>
      </c>
      <c r="BO946" s="1" t="s">
        <v>98</v>
      </c>
      <c r="BP946" s="1" t="s">
        <v>84</v>
      </c>
      <c r="BQ946" s="2">
        <v>40543</v>
      </c>
      <c r="BR946" s="1">
        <v>0</v>
      </c>
      <c r="BS946" s="1">
        <v>0</v>
      </c>
      <c r="BT946" s="1">
        <v>0</v>
      </c>
      <c r="BU946" s="1">
        <v>0</v>
      </c>
    </row>
    <row r="947" spans="4:73" hidden="1" x14ac:dyDescent="0.25">
      <c r="D947" s="4"/>
      <c r="E947" s="5" t="str">
        <f t="shared" si="135"/>
        <v>DPP-2008-NOV</v>
      </c>
      <c r="F947" s="5" t="str">
        <f t="shared" si="136"/>
        <v>IA</v>
      </c>
      <c r="G947" s="5" t="str">
        <f t="shared" si="137"/>
        <v>Done</v>
      </c>
      <c r="H947" s="6" t="str">
        <f t="shared" si="138"/>
        <v>In Service</v>
      </c>
      <c r="I947" s="1" t="s">
        <v>2096</v>
      </c>
      <c r="O947" s="1" t="str">
        <f t="shared" si="139"/>
        <v>ERIS</v>
      </c>
      <c r="Q947" s="1">
        <f t="shared" si="140"/>
        <v>121</v>
      </c>
      <c r="S947" s="1" t="str">
        <f t="shared" si="141"/>
        <v>Wind</v>
      </c>
      <c r="T947" s="1" t="str">
        <f t="shared" si="142"/>
        <v>Marshall County</v>
      </c>
      <c r="U947" s="1" t="str">
        <f t="shared" si="143"/>
        <v>IA</v>
      </c>
      <c r="AA947" s="1"/>
      <c r="AB947" s="1"/>
      <c r="AI947" s="5"/>
      <c r="AJ947" s="5"/>
      <c r="AK947" s="5"/>
      <c r="AL947" s="5"/>
      <c r="AM947" s="5"/>
      <c r="AN947" s="5"/>
      <c r="AO947" s="5"/>
      <c r="AP947" s="5"/>
      <c r="AQ947" s="5"/>
      <c r="AR947" s="5"/>
      <c r="AY947" s="1" t="s">
        <v>58</v>
      </c>
      <c r="AZ947" s="2">
        <v>39619</v>
      </c>
      <c r="BB947" s="2">
        <v>40374</v>
      </c>
      <c r="BC947" s="2">
        <v>40847</v>
      </c>
      <c r="BD947" s="1" t="s">
        <v>87</v>
      </c>
      <c r="BE947" s="1" t="s">
        <v>107</v>
      </c>
      <c r="BF947" s="1" t="s">
        <v>89</v>
      </c>
      <c r="BG947" s="1" t="s">
        <v>1303</v>
      </c>
      <c r="BH947" s="1" t="s">
        <v>89</v>
      </c>
      <c r="BI947" s="1" t="s">
        <v>77</v>
      </c>
      <c r="BJ947" s="1" t="s">
        <v>62</v>
      </c>
      <c r="BK947" s="1" t="s">
        <v>2097</v>
      </c>
      <c r="BL947" s="1">
        <v>121</v>
      </c>
      <c r="BM947" s="1">
        <v>121</v>
      </c>
      <c r="BN947" s="1" t="s">
        <v>97</v>
      </c>
      <c r="BO947" s="1" t="s">
        <v>98</v>
      </c>
      <c r="BP947" s="1" t="s">
        <v>65</v>
      </c>
      <c r="BQ947" s="2">
        <v>40908</v>
      </c>
      <c r="BR947" s="1">
        <v>0</v>
      </c>
      <c r="BS947" s="1">
        <v>0</v>
      </c>
      <c r="BT947" s="1">
        <v>0</v>
      </c>
      <c r="BU947" s="1">
        <v>0</v>
      </c>
    </row>
    <row r="948" spans="4:73" hidden="1" x14ac:dyDescent="0.25">
      <c r="D948" s="4"/>
      <c r="E948" s="5">
        <f t="shared" si="135"/>
        <v>0</v>
      </c>
      <c r="F948" s="5">
        <f t="shared" si="136"/>
        <v>0</v>
      </c>
      <c r="G948" s="5" t="str">
        <f t="shared" si="137"/>
        <v>Withdrawn</v>
      </c>
      <c r="H948" s="6" t="str">
        <f t="shared" si="138"/>
        <v>Not Started</v>
      </c>
      <c r="I948" s="1" t="s">
        <v>2098</v>
      </c>
      <c r="O948" s="1" t="str">
        <f t="shared" si="139"/>
        <v>ERIS</v>
      </c>
      <c r="Q948" s="1">
        <f t="shared" si="140"/>
        <v>200</v>
      </c>
      <c r="S948" s="1" t="str">
        <f t="shared" si="141"/>
        <v>Wind</v>
      </c>
      <c r="T948" s="1" t="str">
        <f t="shared" si="142"/>
        <v>Winnebago County</v>
      </c>
      <c r="U948" s="1" t="str">
        <f t="shared" si="143"/>
        <v>IA</v>
      </c>
      <c r="AA948" s="1"/>
      <c r="AB948" s="1"/>
      <c r="AI948" s="5"/>
      <c r="AJ948" s="5"/>
      <c r="AK948" s="5"/>
      <c r="AL948" s="5"/>
      <c r="AM948" s="5"/>
      <c r="AN948" s="5"/>
      <c r="AO948" s="5"/>
      <c r="AP948" s="5"/>
      <c r="AQ948" s="5"/>
      <c r="AR948" s="5"/>
      <c r="AY948" s="1" t="s">
        <v>73</v>
      </c>
      <c r="AZ948" s="2">
        <v>39014</v>
      </c>
      <c r="BA948" s="2">
        <v>41120</v>
      </c>
      <c r="BB948" s="2">
        <v>41120</v>
      </c>
      <c r="BD948" s="1" t="s">
        <v>87</v>
      </c>
      <c r="BE948" s="1" t="s">
        <v>448</v>
      </c>
      <c r="BF948" s="1" t="s">
        <v>89</v>
      </c>
      <c r="BI948" s="1" t="s">
        <v>143</v>
      </c>
      <c r="BJ948" s="1" t="s">
        <v>62</v>
      </c>
      <c r="BK948" s="1" t="s">
        <v>2099</v>
      </c>
      <c r="BL948" s="1">
        <v>200</v>
      </c>
      <c r="BM948" s="1">
        <v>200</v>
      </c>
      <c r="BN948" s="1" t="s">
        <v>97</v>
      </c>
      <c r="BO948" s="1" t="s">
        <v>98</v>
      </c>
      <c r="BP948" s="1" t="s">
        <v>84</v>
      </c>
      <c r="BQ948" s="2">
        <v>39783</v>
      </c>
      <c r="BR948" s="1">
        <v>0</v>
      </c>
      <c r="BS948" s="1">
        <v>0</v>
      </c>
      <c r="BT948" s="1">
        <v>0</v>
      </c>
      <c r="BU948" s="1">
        <v>0</v>
      </c>
    </row>
    <row r="949" spans="4:73" hidden="1" x14ac:dyDescent="0.25">
      <c r="D949" s="4"/>
      <c r="E949" s="5">
        <f t="shared" si="135"/>
        <v>0</v>
      </c>
      <c r="F949" s="5">
        <f t="shared" si="136"/>
        <v>0</v>
      </c>
      <c r="G949" s="5" t="str">
        <f t="shared" si="137"/>
        <v>Withdrawn</v>
      </c>
      <c r="H949" s="6" t="str">
        <f t="shared" si="138"/>
        <v>Not Started</v>
      </c>
      <c r="I949" s="1" t="s">
        <v>2100</v>
      </c>
      <c r="O949" s="1" t="str">
        <f t="shared" si="139"/>
        <v>NRIS</v>
      </c>
      <c r="Q949" s="1">
        <f t="shared" si="140"/>
        <v>250</v>
      </c>
      <c r="S949" s="1" t="str">
        <f t="shared" si="141"/>
        <v>Wind</v>
      </c>
      <c r="T949" s="1" t="str">
        <f t="shared" si="142"/>
        <v>Grant County</v>
      </c>
      <c r="U949" s="1" t="str">
        <f t="shared" si="143"/>
        <v>SD</v>
      </c>
      <c r="AA949" s="1"/>
      <c r="AB949" s="1"/>
      <c r="AI949" s="5"/>
      <c r="AJ949" s="5"/>
      <c r="AK949" s="5"/>
      <c r="AL949" s="5"/>
      <c r="AM949" s="5"/>
      <c r="AN949" s="5"/>
      <c r="AO949" s="5"/>
      <c r="AP949" s="5"/>
      <c r="AQ949" s="5"/>
      <c r="AR949" s="5"/>
      <c r="AY949" s="1" t="s">
        <v>73</v>
      </c>
      <c r="AZ949" s="2">
        <v>39072</v>
      </c>
      <c r="BA949" s="2">
        <v>41120</v>
      </c>
      <c r="BB949" s="2">
        <v>41120</v>
      </c>
      <c r="BD949" s="1" t="s">
        <v>203</v>
      </c>
      <c r="BE949" s="1" t="s">
        <v>204</v>
      </c>
      <c r="BF949" s="1" t="s">
        <v>205</v>
      </c>
      <c r="BI949" s="1" t="s">
        <v>143</v>
      </c>
      <c r="BJ949" s="1" t="s">
        <v>126</v>
      </c>
      <c r="BK949" s="1" t="s">
        <v>2101</v>
      </c>
      <c r="BL949" s="1">
        <v>250</v>
      </c>
      <c r="BM949" s="1">
        <v>250</v>
      </c>
      <c r="BN949" s="1" t="s">
        <v>97</v>
      </c>
      <c r="BO949" s="1" t="s">
        <v>98</v>
      </c>
      <c r="BP949" s="1" t="s">
        <v>84</v>
      </c>
      <c r="BQ949" s="2">
        <v>40969</v>
      </c>
      <c r="BR949" s="1">
        <v>0</v>
      </c>
      <c r="BS949" s="1">
        <v>0</v>
      </c>
      <c r="BT949" s="1">
        <v>0</v>
      </c>
      <c r="BU949" s="1">
        <v>0</v>
      </c>
    </row>
    <row r="950" spans="4:73" hidden="1" x14ac:dyDescent="0.25">
      <c r="D950" s="4"/>
      <c r="E950" s="5" t="str">
        <f t="shared" si="135"/>
        <v>DPP-2012-AUG</v>
      </c>
      <c r="F950" s="5" t="str">
        <f t="shared" si="136"/>
        <v>West</v>
      </c>
      <c r="G950" s="5" t="str">
        <f t="shared" si="137"/>
        <v>Done</v>
      </c>
      <c r="H950" s="6" t="str">
        <f t="shared" si="138"/>
        <v>In Service</v>
      </c>
      <c r="I950" s="1" t="s">
        <v>2102</v>
      </c>
      <c r="O950" s="1" t="str">
        <f t="shared" si="139"/>
        <v>ERIS</v>
      </c>
      <c r="Q950" s="1">
        <f t="shared" si="140"/>
        <v>201</v>
      </c>
      <c r="S950" s="1" t="str">
        <f t="shared" si="141"/>
        <v>Wind</v>
      </c>
      <c r="T950" s="1" t="str">
        <f t="shared" si="142"/>
        <v>Lyon County</v>
      </c>
      <c r="U950" s="1" t="str">
        <f t="shared" si="143"/>
        <v>MN</v>
      </c>
      <c r="AA950" s="1"/>
      <c r="AB950" s="1"/>
      <c r="AI950" s="5"/>
      <c r="AJ950" s="5"/>
      <c r="AK950" s="5"/>
      <c r="AL950" s="5"/>
      <c r="AM950" s="5"/>
      <c r="AN950" s="5"/>
      <c r="AO950" s="5"/>
      <c r="AP950" s="5"/>
      <c r="AQ950" s="5"/>
      <c r="AR950" s="5"/>
      <c r="AY950" s="1" t="s">
        <v>58</v>
      </c>
      <c r="AZ950" s="2">
        <v>39623</v>
      </c>
      <c r="BB950" s="2">
        <v>41978</v>
      </c>
      <c r="BC950" s="2">
        <v>42979</v>
      </c>
      <c r="BD950" s="1" t="s">
        <v>91</v>
      </c>
      <c r="BE950" s="1" t="s">
        <v>409</v>
      </c>
      <c r="BF950" s="1" t="s">
        <v>93</v>
      </c>
      <c r="BG950" s="1" t="s">
        <v>1435</v>
      </c>
      <c r="BH950" s="1" t="s">
        <v>725</v>
      </c>
      <c r="BI950" s="1" t="s">
        <v>77</v>
      </c>
      <c r="BJ950" s="1" t="s">
        <v>62</v>
      </c>
      <c r="BK950" s="1" t="s">
        <v>2103</v>
      </c>
      <c r="BL950" s="1">
        <v>201</v>
      </c>
      <c r="BM950" s="1">
        <v>201</v>
      </c>
      <c r="BN950" s="1" t="s">
        <v>97</v>
      </c>
      <c r="BO950" s="1" t="s">
        <v>98</v>
      </c>
      <c r="BP950" s="1" t="s">
        <v>65</v>
      </c>
      <c r="BQ950" s="2">
        <v>40725</v>
      </c>
      <c r="BR950" s="1">
        <v>0</v>
      </c>
      <c r="BS950" s="1">
        <v>0</v>
      </c>
      <c r="BT950" s="1">
        <v>0</v>
      </c>
      <c r="BU950" s="1">
        <v>0</v>
      </c>
    </row>
    <row r="951" spans="4:73" hidden="1" x14ac:dyDescent="0.25">
      <c r="D951" s="4"/>
      <c r="E951" s="5">
        <f t="shared" si="135"/>
        <v>0</v>
      </c>
      <c r="F951" s="5">
        <f t="shared" si="136"/>
        <v>0</v>
      </c>
      <c r="G951" s="5" t="str">
        <f t="shared" si="137"/>
        <v>Withdrawn</v>
      </c>
      <c r="H951" s="6" t="str">
        <f t="shared" si="138"/>
        <v>Not Started</v>
      </c>
      <c r="I951" s="1" t="s">
        <v>2104</v>
      </c>
      <c r="O951" s="1" t="str">
        <f t="shared" si="139"/>
        <v>NRIS</v>
      </c>
      <c r="Q951" s="1">
        <f t="shared" si="140"/>
        <v>200</v>
      </c>
      <c r="S951" s="1" t="str">
        <f t="shared" si="141"/>
        <v>Wind</v>
      </c>
      <c r="T951" s="1" t="str">
        <f t="shared" si="142"/>
        <v>McDonough County</v>
      </c>
      <c r="U951" s="1" t="str">
        <f t="shared" si="143"/>
        <v>IL</v>
      </c>
      <c r="AA951" s="1"/>
      <c r="AB951" s="1"/>
      <c r="AI951" s="5"/>
      <c r="AJ951" s="5"/>
      <c r="AK951" s="5"/>
      <c r="AL951" s="5"/>
      <c r="AM951" s="5"/>
      <c r="AN951" s="5"/>
      <c r="AO951" s="5"/>
      <c r="AP951" s="5"/>
      <c r="AQ951" s="5"/>
      <c r="AR951" s="5"/>
      <c r="AY951" s="1" t="s">
        <v>73</v>
      </c>
      <c r="AZ951" s="2">
        <v>40449</v>
      </c>
      <c r="BA951" s="2">
        <v>41124</v>
      </c>
      <c r="BB951" s="2">
        <v>41124</v>
      </c>
      <c r="BD951" s="1" t="s">
        <v>122</v>
      </c>
      <c r="BE951" s="1" t="s">
        <v>2105</v>
      </c>
      <c r="BF951" s="1" t="s">
        <v>124</v>
      </c>
      <c r="BI951" s="1" t="s">
        <v>143</v>
      </c>
      <c r="BJ951" s="1" t="s">
        <v>126</v>
      </c>
      <c r="BK951" s="1" t="s">
        <v>2106</v>
      </c>
      <c r="BL951" s="1">
        <v>200</v>
      </c>
      <c r="BM951" s="1">
        <v>200</v>
      </c>
      <c r="BN951" s="1" t="s">
        <v>97</v>
      </c>
      <c r="BO951" s="1" t="s">
        <v>98</v>
      </c>
      <c r="BP951" s="1" t="s">
        <v>84</v>
      </c>
      <c r="BQ951" s="2">
        <v>40178</v>
      </c>
      <c r="BR951" s="1">
        <v>0</v>
      </c>
      <c r="BS951" s="1">
        <v>0</v>
      </c>
      <c r="BT951" s="1">
        <v>0</v>
      </c>
      <c r="BU951" s="1">
        <v>0</v>
      </c>
    </row>
    <row r="952" spans="4:73" hidden="1" x14ac:dyDescent="0.25">
      <c r="D952" s="4"/>
      <c r="E952" s="5">
        <f t="shared" si="135"/>
        <v>0</v>
      </c>
      <c r="F952" s="5">
        <f t="shared" si="136"/>
        <v>0</v>
      </c>
      <c r="G952" s="5" t="str">
        <f t="shared" si="137"/>
        <v>Withdrawn</v>
      </c>
      <c r="H952" s="6" t="str">
        <f t="shared" si="138"/>
        <v>Not Started</v>
      </c>
      <c r="I952" s="1" t="s">
        <v>2107</v>
      </c>
      <c r="O952" s="1" t="str">
        <f t="shared" si="139"/>
        <v>NRIS</v>
      </c>
      <c r="Q952" s="1">
        <f t="shared" si="140"/>
        <v>200</v>
      </c>
      <c r="S952" s="1" t="str">
        <f t="shared" si="141"/>
        <v>Wind</v>
      </c>
      <c r="T952" s="1" t="str">
        <f t="shared" si="142"/>
        <v>Gratiot County</v>
      </c>
      <c r="U952" s="1" t="str">
        <f t="shared" si="143"/>
        <v>MI</v>
      </c>
      <c r="AA952" s="1"/>
      <c r="AB952" s="1"/>
      <c r="AI952" s="5"/>
      <c r="AJ952" s="5"/>
      <c r="AK952" s="5"/>
      <c r="AL952" s="5"/>
      <c r="AM952" s="5"/>
      <c r="AN952" s="5"/>
      <c r="AO952" s="5"/>
      <c r="AP952" s="5"/>
      <c r="AQ952" s="5"/>
      <c r="AR952" s="5"/>
      <c r="AY952" s="1" t="s">
        <v>73</v>
      </c>
      <c r="AZ952" s="2">
        <v>40777</v>
      </c>
      <c r="BA952" s="2">
        <v>41134</v>
      </c>
      <c r="BB952" s="2">
        <v>41134</v>
      </c>
      <c r="BD952" s="1" t="s">
        <v>139</v>
      </c>
      <c r="BE952" s="1" t="s">
        <v>1264</v>
      </c>
      <c r="BF952" s="1" t="s">
        <v>130</v>
      </c>
      <c r="BI952" s="1" t="s">
        <v>536</v>
      </c>
      <c r="BJ952" s="1" t="s">
        <v>126</v>
      </c>
      <c r="BK952" s="1" t="s">
        <v>2108</v>
      </c>
      <c r="BL952" s="1">
        <v>200</v>
      </c>
      <c r="BM952" s="1">
        <v>200</v>
      </c>
      <c r="BN952" s="1" t="s">
        <v>97</v>
      </c>
      <c r="BO952" s="1" t="s">
        <v>98</v>
      </c>
      <c r="BP952" s="1" t="s">
        <v>84</v>
      </c>
      <c r="BQ952" s="2">
        <v>41974</v>
      </c>
      <c r="BR952" s="1">
        <v>0</v>
      </c>
      <c r="BS952" s="1">
        <v>0</v>
      </c>
      <c r="BT952" s="1">
        <v>0</v>
      </c>
      <c r="BU952" s="1">
        <v>0</v>
      </c>
    </row>
    <row r="953" spans="4:73" hidden="1" x14ac:dyDescent="0.25">
      <c r="D953" s="4"/>
      <c r="E953" s="5">
        <f t="shared" si="135"/>
        <v>0</v>
      </c>
      <c r="F953" s="5">
        <f t="shared" si="136"/>
        <v>0</v>
      </c>
      <c r="G953" s="5" t="str">
        <f t="shared" si="137"/>
        <v>Withdrawn</v>
      </c>
      <c r="H953" s="6" t="str">
        <f t="shared" si="138"/>
        <v>Not Started</v>
      </c>
      <c r="I953" s="1" t="s">
        <v>2109</v>
      </c>
      <c r="O953" s="1" t="str">
        <f t="shared" si="139"/>
        <v>NRIS</v>
      </c>
      <c r="Q953" s="1">
        <f t="shared" si="140"/>
        <v>200</v>
      </c>
      <c r="S953" s="1" t="str">
        <f t="shared" si="141"/>
        <v>Wind</v>
      </c>
      <c r="T953" s="1" t="str">
        <f t="shared" si="142"/>
        <v>Grant County</v>
      </c>
      <c r="U953" s="1" t="str">
        <f t="shared" si="143"/>
        <v>WI</v>
      </c>
      <c r="AA953" s="1"/>
      <c r="AB953" s="1"/>
      <c r="AI953" s="5"/>
      <c r="AJ953" s="5"/>
      <c r="AK953" s="5"/>
      <c r="AL953" s="5"/>
      <c r="AM953" s="5"/>
      <c r="AN953" s="5"/>
      <c r="AO953" s="5"/>
      <c r="AP953" s="5"/>
      <c r="AQ953" s="5"/>
      <c r="AR953" s="5"/>
      <c r="AY953" s="1" t="s">
        <v>73</v>
      </c>
      <c r="AZ953" s="2">
        <v>40098</v>
      </c>
      <c r="BA953" s="2">
        <v>41141</v>
      </c>
      <c r="BB953" s="2">
        <v>41141</v>
      </c>
      <c r="BD953" s="1" t="s">
        <v>236</v>
      </c>
      <c r="BE953" s="1" t="s">
        <v>204</v>
      </c>
      <c r="BF953" s="1" t="s">
        <v>76</v>
      </c>
      <c r="BI953" s="1" t="s">
        <v>143</v>
      </c>
      <c r="BJ953" s="1" t="s">
        <v>126</v>
      </c>
      <c r="BK953" s="1" t="s">
        <v>2110</v>
      </c>
      <c r="BL953" s="1">
        <v>200</v>
      </c>
      <c r="BM953" s="1">
        <v>200</v>
      </c>
      <c r="BN953" s="1" t="s">
        <v>97</v>
      </c>
      <c r="BO953" s="1" t="s">
        <v>98</v>
      </c>
      <c r="BP953" s="1" t="s">
        <v>84</v>
      </c>
      <c r="BR953" s="1">
        <v>0</v>
      </c>
      <c r="BS953" s="1">
        <v>0</v>
      </c>
      <c r="BT953" s="1">
        <v>0</v>
      </c>
      <c r="BU953" s="1">
        <v>0</v>
      </c>
    </row>
    <row r="954" spans="4:73" hidden="1" x14ac:dyDescent="0.25">
      <c r="D954" s="4"/>
      <c r="E954" s="5">
        <f t="shared" si="135"/>
        <v>0</v>
      </c>
      <c r="F954" s="5">
        <f t="shared" si="136"/>
        <v>0</v>
      </c>
      <c r="G954" s="5" t="str">
        <f t="shared" si="137"/>
        <v>Withdrawn</v>
      </c>
      <c r="H954" s="6" t="str">
        <f t="shared" si="138"/>
        <v>Not Started</v>
      </c>
      <c r="I954" s="1" t="s">
        <v>2111</v>
      </c>
      <c r="O954" s="1" t="str">
        <f t="shared" si="139"/>
        <v>NRIS</v>
      </c>
      <c r="Q954" s="1">
        <f t="shared" si="140"/>
        <v>200</v>
      </c>
      <c r="S954" s="1" t="str">
        <f t="shared" si="141"/>
        <v>Wind</v>
      </c>
      <c r="T954" s="1" t="str">
        <f t="shared" si="142"/>
        <v>Gratiot County</v>
      </c>
      <c r="U954" s="1" t="str">
        <f t="shared" si="143"/>
        <v>MI</v>
      </c>
      <c r="AA954" s="1"/>
      <c r="AB954" s="1"/>
      <c r="AI954" s="5"/>
      <c r="AJ954" s="5"/>
      <c r="AK954" s="5"/>
      <c r="AL954" s="5"/>
      <c r="AM954" s="5"/>
      <c r="AN954" s="5"/>
      <c r="AO954" s="5"/>
      <c r="AP954" s="5"/>
      <c r="AQ954" s="5"/>
      <c r="AR954" s="5"/>
      <c r="AY954" s="1" t="s">
        <v>73</v>
      </c>
      <c r="AZ954" s="2">
        <v>40497</v>
      </c>
      <c r="BA954" s="2">
        <v>41141</v>
      </c>
      <c r="BB954" s="2">
        <v>41141</v>
      </c>
      <c r="BD954" s="1" t="s">
        <v>139</v>
      </c>
      <c r="BE954" s="1" t="s">
        <v>1264</v>
      </c>
      <c r="BF954" s="1" t="s">
        <v>130</v>
      </c>
      <c r="BI954" s="1" t="s">
        <v>77</v>
      </c>
      <c r="BJ954" s="1" t="s">
        <v>126</v>
      </c>
      <c r="BK954" s="1" t="s">
        <v>2112</v>
      </c>
      <c r="BL954" s="1">
        <v>200</v>
      </c>
      <c r="BM954" s="1">
        <v>200</v>
      </c>
      <c r="BN954" s="1" t="s">
        <v>97</v>
      </c>
      <c r="BO954" s="1" t="s">
        <v>98</v>
      </c>
      <c r="BP954" s="1" t="s">
        <v>84</v>
      </c>
      <c r="BR954" s="1">
        <v>0</v>
      </c>
      <c r="BS954" s="1">
        <v>0</v>
      </c>
      <c r="BT954" s="1">
        <v>0</v>
      </c>
      <c r="BU954" s="1">
        <v>0</v>
      </c>
    </row>
    <row r="955" spans="4:73" hidden="1" x14ac:dyDescent="0.25">
      <c r="D955" s="4"/>
      <c r="E955" s="5">
        <f t="shared" si="135"/>
        <v>0</v>
      </c>
      <c r="F955" s="5">
        <f t="shared" si="136"/>
        <v>0</v>
      </c>
      <c r="G955" s="5" t="str">
        <f t="shared" si="137"/>
        <v>Withdrawn</v>
      </c>
      <c r="H955" s="6" t="str">
        <f t="shared" si="138"/>
        <v>Not Started</v>
      </c>
      <c r="I955" s="1" t="s">
        <v>2113</v>
      </c>
      <c r="O955" s="1" t="str">
        <f t="shared" si="139"/>
        <v>ERIS</v>
      </c>
      <c r="Q955" s="1">
        <f t="shared" si="140"/>
        <v>100</v>
      </c>
      <c r="S955" s="1" t="str">
        <f t="shared" si="141"/>
        <v>Wind</v>
      </c>
      <c r="T955" s="1" t="str">
        <f t="shared" si="142"/>
        <v>Tippecanoe County</v>
      </c>
      <c r="U955" s="1" t="str">
        <f t="shared" si="143"/>
        <v>IN</v>
      </c>
      <c r="AA955" s="1"/>
      <c r="AB955" s="1"/>
      <c r="AI955" s="5"/>
      <c r="AJ955" s="5"/>
      <c r="AK955" s="5"/>
      <c r="AL955" s="5"/>
      <c r="AM955" s="5"/>
      <c r="AN955" s="5"/>
      <c r="AO955" s="5"/>
      <c r="AP955" s="5"/>
      <c r="AQ955" s="5"/>
      <c r="AR955" s="5"/>
      <c r="AY955" s="1" t="s">
        <v>73</v>
      </c>
      <c r="AZ955" s="2">
        <v>40431</v>
      </c>
      <c r="BA955" s="2">
        <v>41143</v>
      </c>
      <c r="BB955" s="2">
        <v>41143</v>
      </c>
      <c r="BD955" s="1" t="s">
        <v>101</v>
      </c>
      <c r="BE955" s="1" t="s">
        <v>2114</v>
      </c>
      <c r="BF955" s="1" t="s">
        <v>103</v>
      </c>
      <c r="BI955" s="1" t="s">
        <v>536</v>
      </c>
      <c r="BJ955" s="1" t="s">
        <v>62</v>
      </c>
      <c r="BK955" s="1" t="s">
        <v>2115</v>
      </c>
      <c r="BL955" s="1">
        <v>100</v>
      </c>
      <c r="BM955" s="1">
        <v>100</v>
      </c>
      <c r="BN955" s="1" t="s">
        <v>97</v>
      </c>
      <c r="BO955" s="1" t="s">
        <v>98</v>
      </c>
      <c r="BP955" s="1" t="s">
        <v>84</v>
      </c>
      <c r="BQ955" s="2">
        <v>41744</v>
      </c>
      <c r="BR955" s="1">
        <v>0</v>
      </c>
      <c r="BS955" s="1">
        <v>0</v>
      </c>
      <c r="BT955" s="1">
        <v>0</v>
      </c>
      <c r="BU955" s="1">
        <v>0</v>
      </c>
    </row>
    <row r="956" spans="4:73" hidden="1" x14ac:dyDescent="0.25">
      <c r="D956" s="4"/>
      <c r="E956" s="5">
        <f t="shared" si="135"/>
        <v>0</v>
      </c>
      <c r="F956" s="5">
        <f t="shared" si="136"/>
        <v>0</v>
      </c>
      <c r="G956" s="5" t="str">
        <f t="shared" si="137"/>
        <v>Withdrawn</v>
      </c>
      <c r="H956" s="6" t="str">
        <f t="shared" si="138"/>
        <v>Not Started</v>
      </c>
      <c r="I956" s="1" t="s">
        <v>2116</v>
      </c>
      <c r="O956" s="1" t="str">
        <f t="shared" si="139"/>
        <v>NRIS</v>
      </c>
      <c r="Q956" s="1">
        <f t="shared" si="140"/>
        <v>200</v>
      </c>
      <c r="S956" s="1" t="str">
        <f t="shared" si="141"/>
        <v>Wind</v>
      </c>
      <c r="T956" s="1" t="str">
        <f t="shared" si="142"/>
        <v>Webster County</v>
      </c>
      <c r="U956" s="1" t="str">
        <f t="shared" si="143"/>
        <v>IA</v>
      </c>
      <c r="AA956" s="1"/>
      <c r="AB956" s="1"/>
      <c r="AI956" s="5"/>
      <c r="AJ956" s="5"/>
      <c r="AK956" s="5"/>
      <c r="AL956" s="5"/>
      <c r="AM956" s="5"/>
      <c r="AN956" s="5"/>
      <c r="AO956" s="5"/>
      <c r="AP956" s="5"/>
      <c r="AQ956" s="5"/>
      <c r="AR956" s="5"/>
      <c r="AY956" s="1" t="s">
        <v>73</v>
      </c>
      <c r="AZ956" s="2">
        <v>39568</v>
      </c>
      <c r="BA956" s="2">
        <v>41144</v>
      </c>
      <c r="BB956" s="2">
        <v>41144</v>
      </c>
      <c r="BD956" s="1" t="s">
        <v>87</v>
      </c>
      <c r="BE956" s="1" t="s">
        <v>2117</v>
      </c>
      <c r="BF956" s="1" t="s">
        <v>89</v>
      </c>
      <c r="BI956" s="1" t="s">
        <v>143</v>
      </c>
      <c r="BJ956" s="1" t="s">
        <v>126</v>
      </c>
      <c r="BK956" s="1" t="s">
        <v>2118</v>
      </c>
      <c r="BL956" s="1">
        <v>200</v>
      </c>
      <c r="BM956" s="1">
        <v>200</v>
      </c>
      <c r="BN956" s="1" t="s">
        <v>97</v>
      </c>
      <c r="BO956" s="1" t="s">
        <v>98</v>
      </c>
      <c r="BP956" s="1" t="s">
        <v>84</v>
      </c>
      <c r="BQ956" s="2">
        <v>40543</v>
      </c>
      <c r="BR956" s="1">
        <v>0</v>
      </c>
      <c r="BS956" s="1">
        <v>0</v>
      </c>
      <c r="BT956" s="1">
        <v>0</v>
      </c>
      <c r="BU956" s="1">
        <v>0</v>
      </c>
    </row>
    <row r="957" spans="4:73" hidden="1" x14ac:dyDescent="0.25">
      <c r="D957" s="4"/>
      <c r="E957" s="5">
        <f t="shared" si="135"/>
        <v>0</v>
      </c>
      <c r="F957" s="5">
        <f t="shared" si="136"/>
        <v>0</v>
      </c>
      <c r="G957" s="5" t="str">
        <f t="shared" si="137"/>
        <v>Withdrawn</v>
      </c>
      <c r="H957" s="6" t="str">
        <f t="shared" si="138"/>
        <v>Not Started</v>
      </c>
      <c r="I957" s="1" t="s">
        <v>2119</v>
      </c>
      <c r="O957" s="1" t="str">
        <f t="shared" si="139"/>
        <v>NRIS</v>
      </c>
      <c r="Q957" s="1">
        <f t="shared" si="140"/>
        <v>200</v>
      </c>
      <c r="S957" s="1" t="str">
        <f t="shared" si="141"/>
        <v>Wind</v>
      </c>
      <c r="T957" s="1" t="str">
        <f t="shared" si="142"/>
        <v>Marshall County</v>
      </c>
      <c r="U957" s="1" t="str">
        <f t="shared" si="143"/>
        <v>IA</v>
      </c>
      <c r="AA957" s="1"/>
      <c r="AB957" s="1"/>
      <c r="AI957" s="5"/>
      <c r="AJ957" s="5"/>
      <c r="AK957" s="5"/>
      <c r="AL957" s="5"/>
      <c r="AM957" s="5"/>
      <c r="AN957" s="5"/>
      <c r="AO957" s="5"/>
      <c r="AP957" s="5"/>
      <c r="AQ957" s="5"/>
      <c r="AR957" s="5"/>
      <c r="AY957" s="1" t="s">
        <v>73</v>
      </c>
      <c r="AZ957" s="2">
        <v>39632</v>
      </c>
      <c r="BA957" s="2">
        <v>41144</v>
      </c>
      <c r="BB957" s="2">
        <v>41144</v>
      </c>
      <c r="BD957" s="1" t="s">
        <v>87</v>
      </c>
      <c r="BE957" s="1" t="s">
        <v>107</v>
      </c>
      <c r="BF957" s="1" t="s">
        <v>89</v>
      </c>
      <c r="BI957" s="1" t="s">
        <v>143</v>
      </c>
      <c r="BJ957" s="1" t="s">
        <v>126</v>
      </c>
      <c r="BK957" s="1" t="s">
        <v>2120</v>
      </c>
      <c r="BL957" s="1">
        <v>200</v>
      </c>
      <c r="BM957" s="1">
        <v>200</v>
      </c>
      <c r="BN957" s="1" t="s">
        <v>97</v>
      </c>
      <c r="BO957" s="1" t="s">
        <v>98</v>
      </c>
      <c r="BP957" s="1" t="s">
        <v>84</v>
      </c>
      <c r="BQ957" s="2">
        <v>41609</v>
      </c>
      <c r="BR957" s="1">
        <v>0</v>
      </c>
      <c r="BS957" s="1">
        <v>0</v>
      </c>
      <c r="BT957" s="1">
        <v>0</v>
      </c>
      <c r="BU957" s="1">
        <v>0</v>
      </c>
    </row>
    <row r="958" spans="4:73" hidden="1" x14ac:dyDescent="0.25">
      <c r="D958" s="4"/>
      <c r="E958" s="5">
        <f t="shared" si="135"/>
        <v>0</v>
      </c>
      <c r="F958" s="5">
        <f t="shared" si="136"/>
        <v>0</v>
      </c>
      <c r="G958" s="5" t="str">
        <f t="shared" si="137"/>
        <v>Withdrawn</v>
      </c>
      <c r="H958" s="6" t="str">
        <f t="shared" si="138"/>
        <v>Not Started</v>
      </c>
      <c r="I958" s="1" t="s">
        <v>2121</v>
      </c>
      <c r="O958" s="1" t="str">
        <f t="shared" si="139"/>
        <v>NRIS</v>
      </c>
      <c r="Q958" s="1">
        <f t="shared" si="140"/>
        <v>17.5</v>
      </c>
      <c r="S958" s="1" t="str">
        <f t="shared" si="141"/>
        <v>Wind</v>
      </c>
      <c r="T958" s="1" t="str">
        <f t="shared" si="142"/>
        <v>Todd County</v>
      </c>
      <c r="U958" s="1" t="str">
        <f t="shared" si="143"/>
        <v>MN</v>
      </c>
      <c r="AA958" s="1"/>
      <c r="AB958" s="1"/>
      <c r="AI958" s="5"/>
      <c r="AJ958" s="5"/>
      <c r="AK958" s="5"/>
      <c r="AL958" s="5"/>
      <c r="AM958" s="5"/>
      <c r="AN958" s="5"/>
      <c r="AO958" s="5"/>
      <c r="AP958" s="5"/>
      <c r="AQ958" s="5"/>
      <c r="AR958" s="5"/>
      <c r="AY958" s="1" t="s">
        <v>73</v>
      </c>
      <c r="AZ958" s="2">
        <v>39745</v>
      </c>
      <c r="BA958" s="2">
        <v>41144</v>
      </c>
      <c r="BB958" s="2">
        <v>41144</v>
      </c>
      <c r="BD958" s="1" t="s">
        <v>315</v>
      </c>
      <c r="BE958" s="1" t="s">
        <v>2122</v>
      </c>
      <c r="BF958" s="1" t="s">
        <v>93</v>
      </c>
      <c r="BI958" s="1" t="s">
        <v>77</v>
      </c>
      <c r="BJ958" s="1" t="s">
        <v>126</v>
      </c>
      <c r="BK958" s="1" t="s">
        <v>2123</v>
      </c>
      <c r="BL958" s="1">
        <v>17.5</v>
      </c>
      <c r="BM958" s="1">
        <v>17.5</v>
      </c>
      <c r="BN958" s="1" t="s">
        <v>97</v>
      </c>
      <c r="BO958" s="1" t="s">
        <v>98</v>
      </c>
      <c r="BP958" s="1" t="s">
        <v>84</v>
      </c>
      <c r="BQ958" s="2">
        <v>40178</v>
      </c>
      <c r="BR958" s="1">
        <v>0</v>
      </c>
      <c r="BS958" s="1">
        <v>0</v>
      </c>
      <c r="BT958" s="1">
        <v>0</v>
      </c>
      <c r="BU958" s="1">
        <v>0</v>
      </c>
    </row>
    <row r="959" spans="4:73" hidden="1" x14ac:dyDescent="0.25">
      <c r="D959" s="4"/>
      <c r="E959" s="5">
        <f t="shared" si="135"/>
        <v>0</v>
      </c>
      <c r="F959" s="5">
        <f t="shared" si="136"/>
        <v>0</v>
      </c>
      <c r="G959" s="5" t="str">
        <f t="shared" si="137"/>
        <v>Withdrawn</v>
      </c>
      <c r="H959" s="6" t="str">
        <f t="shared" si="138"/>
        <v>Not Started</v>
      </c>
      <c r="I959" s="1" t="s">
        <v>2124</v>
      </c>
      <c r="O959" s="1" t="str">
        <f t="shared" si="139"/>
        <v>NRIS</v>
      </c>
      <c r="Q959" s="1">
        <f t="shared" si="140"/>
        <v>194</v>
      </c>
      <c r="S959" s="1" t="str">
        <f t="shared" si="141"/>
        <v>Gas</v>
      </c>
      <c r="T959" s="1" t="str">
        <f t="shared" si="142"/>
        <v>Blue Earth County</v>
      </c>
      <c r="U959" s="1" t="str">
        <f t="shared" si="143"/>
        <v>MN</v>
      </c>
      <c r="AA959" s="1"/>
      <c r="AB959" s="1"/>
      <c r="AI959" s="5"/>
      <c r="AJ959" s="5"/>
      <c r="AK959" s="5"/>
      <c r="AL959" s="5"/>
      <c r="AM959" s="5"/>
      <c r="AN959" s="5"/>
      <c r="AO959" s="5"/>
      <c r="AP959" s="5"/>
      <c r="AQ959" s="5"/>
      <c r="AR959" s="5"/>
      <c r="AY959" s="1" t="s">
        <v>73</v>
      </c>
      <c r="AZ959" s="2">
        <v>40476</v>
      </c>
      <c r="BA959" s="2">
        <v>41144</v>
      </c>
      <c r="BB959" s="2">
        <v>41144</v>
      </c>
      <c r="BD959" s="1" t="s">
        <v>91</v>
      </c>
      <c r="BE959" s="1" t="s">
        <v>524</v>
      </c>
      <c r="BF959" s="1" t="s">
        <v>93</v>
      </c>
      <c r="BI959" s="1" t="s">
        <v>536</v>
      </c>
      <c r="BJ959" s="1" t="s">
        <v>126</v>
      </c>
      <c r="BK959" s="1" t="s">
        <v>2125</v>
      </c>
      <c r="BL959" s="1">
        <v>161.5</v>
      </c>
      <c r="BM959" s="1">
        <v>194</v>
      </c>
      <c r="BN959" s="1" t="s">
        <v>64</v>
      </c>
      <c r="BP959" s="1" t="s">
        <v>84</v>
      </c>
      <c r="BQ959" s="2">
        <v>41002</v>
      </c>
      <c r="BR959" s="1">
        <v>0</v>
      </c>
      <c r="BS959" s="1">
        <v>0</v>
      </c>
      <c r="BT959" s="1">
        <v>0</v>
      </c>
      <c r="BU959" s="1">
        <v>0</v>
      </c>
    </row>
    <row r="960" spans="4:73" hidden="1" x14ac:dyDescent="0.25">
      <c r="D960" s="4"/>
      <c r="E960" s="5">
        <f t="shared" si="135"/>
        <v>0</v>
      </c>
      <c r="F960" s="5">
        <f t="shared" si="136"/>
        <v>0</v>
      </c>
      <c r="G960" s="5" t="str">
        <f t="shared" si="137"/>
        <v>Withdrawn</v>
      </c>
      <c r="H960" s="6" t="str">
        <f t="shared" si="138"/>
        <v>Not Started</v>
      </c>
      <c r="I960" s="1" t="s">
        <v>2126</v>
      </c>
      <c r="O960" s="1" t="str">
        <f t="shared" si="139"/>
        <v>NRIS</v>
      </c>
      <c r="Q960" s="1">
        <f t="shared" si="140"/>
        <v>200</v>
      </c>
      <c r="S960" s="1" t="str">
        <f t="shared" si="141"/>
        <v>Wind</v>
      </c>
      <c r="T960" s="1" t="str">
        <f t="shared" si="142"/>
        <v>Mercer County</v>
      </c>
      <c r="U960" s="1" t="str">
        <f t="shared" si="143"/>
        <v>ND</v>
      </c>
      <c r="AA960" s="1"/>
      <c r="AB960" s="1"/>
      <c r="AI960" s="5"/>
      <c r="AJ960" s="5"/>
      <c r="AK960" s="5"/>
      <c r="AL960" s="5"/>
      <c r="AM960" s="5"/>
      <c r="AN960" s="5"/>
      <c r="AO960" s="5"/>
      <c r="AP960" s="5"/>
      <c r="AQ960" s="5"/>
      <c r="AR960" s="5"/>
      <c r="AY960" s="1" t="s">
        <v>73</v>
      </c>
      <c r="AZ960" s="2">
        <v>40094</v>
      </c>
      <c r="BA960" s="2">
        <v>41144</v>
      </c>
      <c r="BB960" s="2">
        <v>41144</v>
      </c>
      <c r="BD960" s="1" t="s">
        <v>153</v>
      </c>
      <c r="BE960" s="1" t="s">
        <v>113</v>
      </c>
      <c r="BF960" s="1" t="s">
        <v>194</v>
      </c>
      <c r="BI960" s="1" t="s">
        <v>143</v>
      </c>
      <c r="BJ960" s="1" t="s">
        <v>126</v>
      </c>
      <c r="BK960" s="1" t="s">
        <v>2127</v>
      </c>
      <c r="BL960" s="1">
        <v>200</v>
      </c>
      <c r="BM960" s="1">
        <v>200</v>
      </c>
      <c r="BN960" s="1" t="s">
        <v>97</v>
      </c>
      <c r="BO960" s="1" t="s">
        <v>98</v>
      </c>
      <c r="BP960" s="1" t="s">
        <v>84</v>
      </c>
      <c r="BQ960" s="2">
        <v>41152</v>
      </c>
      <c r="BR960" s="1">
        <v>0</v>
      </c>
      <c r="BS960" s="1">
        <v>0</v>
      </c>
      <c r="BT960" s="1">
        <v>0</v>
      </c>
      <c r="BU960" s="1">
        <v>0</v>
      </c>
    </row>
    <row r="961" spans="4:73" hidden="1" x14ac:dyDescent="0.25">
      <c r="D961" s="4"/>
      <c r="E961" s="5" t="str">
        <f t="shared" si="135"/>
        <v>DPP-2008-NOV</v>
      </c>
      <c r="F961" s="5" t="str">
        <f t="shared" si="136"/>
        <v>MN</v>
      </c>
      <c r="G961" s="5" t="str">
        <f t="shared" si="137"/>
        <v>Done</v>
      </c>
      <c r="H961" s="6" t="str">
        <f t="shared" si="138"/>
        <v>In Service</v>
      </c>
      <c r="I961" s="1" t="s">
        <v>2128</v>
      </c>
      <c r="O961" s="1" t="str">
        <f t="shared" si="139"/>
        <v>NRIS</v>
      </c>
      <c r="Q961" s="1">
        <f t="shared" si="140"/>
        <v>60</v>
      </c>
      <c r="S961" s="1" t="str">
        <f t="shared" si="141"/>
        <v>Coal</v>
      </c>
      <c r="T961" s="1" t="str">
        <f t="shared" si="142"/>
        <v>Itasca County</v>
      </c>
      <c r="U961" s="1" t="str">
        <f t="shared" si="143"/>
        <v>MN</v>
      </c>
      <c r="AA961" s="1"/>
      <c r="AB961" s="1"/>
      <c r="AI961" s="5"/>
      <c r="AJ961" s="5"/>
      <c r="AK961" s="5"/>
      <c r="AL961" s="5"/>
      <c r="AM961" s="5"/>
      <c r="AN961" s="5"/>
      <c r="AO961" s="5"/>
      <c r="AP961" s="5"/>
      <c r="AQ961" s="5"/>
      <c r="AR961" s="5"/>
      <c r="AY961" s="1" t="s">
        <v>58</v>
      </c>
      <c r="AZ961" s="2">
        <v>39654</v>
      </c>
      <c r="BB961" s="2">
        <v>40422</v>
      </c>
      <c r="BC961" s="2">
        <v>40590</v>
      </c>
      <c r="BD961" s="1" t="s">
        <v>315</v>
      </c>
      <c r="BE961" s="1" t="s">
        <v>1329</v>
      </c>
      <c r="BF961" s="1" t="s">
        <v>93</v>
      </c>
      <c r="BG961" s="1" t="s">
        <v>1303</v>
      </c>
      <c r="BH961" s="1" t="s">
        <v>93</v>
      </c>
      <c r="BI961" s="1" t="s">
        <v>77</v>
      </c>
      <c r="BJ961" s="1" t="s">
        <v>126</v>
      </c>
      <c r="BK961" s="1" t="s">
        <v>2129</v>
      </c>
      <c r="BL961" s="1">
        <v>60</v>
      </c>
      <c r="BM961" s="1">
        <v>60</v>
      </c>
      <c r="BN961" s="1" t="s">
        <v>83</v>
      </c>
      <c r="BO961" s="1" t="s">
        <v>94</v>
      </c>
      <c r="BP961" s="1" t="s">
        <v>65</v>
      </c>
      <c r="BQ961" s="2">
        <v>40543</v>
      </c>
      <c r="BR961" s="1">
        <v>0</v>
      </c>
      <c r="BS961" s="1">
        <v>0</v>
      </c>
      <c r="BT961" s="1">
        <v>0</v>
      </c>
      <c r="BU961" s="1">
        <v>0</v>
      </c>
    </row>
    <row r="962" spans="4:73" hidden="1" x14ac:dyDescent="0.25">
      <c r="D962" s="4"/>
      <c r="E962" s="5" t="str">
        <f t="shared" si="135"/>
        <v>DPP-2008-NOV</v>
      </c>
      <c r="F962" s="5" t="str">
        <f t="shared" si="136"/>
        <v>Individual</v>
      </c>
      <c r="G962" s="5" t="str">
        <f t="shared" si="137"/>
        <v>Done</v>
      </c>
      <c r="H962" s="6" t="str">
        <f t="shared" si="138"/>
        <v>In Service</v>
      </c>
      <c r="I962" s="1" t="s">
        <v>2130</v>
      </c>
      <c r="O962" s="1" t="str">
        <f t="shared" si="139"/>
        <v>ERIS</v>
      </c>
      <c r="Q962" s="1">
        <f t="shared" si="140"/>
        <v>5</v>
      </c>
      <c r="S962" s="1" t="str">
        <f t="shared" si="141"/>
        <v>Landfill Gas</v>
      </c>
      <c r="T962" s="1" t="str">
        <f t="shared" si="142"/>
        <v>Mahoning County</v>
      </c>
      <c r="U962" s="1" t="str">
        <f t="shared" si="143"/>
        <v>OH</v>
      </c>
      <c r="AA962" s="1"/>
      <c r="AB962" s="1"/>
      <c r="AI962" s="5"/>
      <c r="AJ962" s="5"/>
      <c r="AK962" s="5"/>
      <c r="AL962" s="5"/>
      <c r="AM962" s="5"/>
      <c r="AN962" s="5"/>
      <c r="AO962" s="5"/>
      <c r="AP962" s="5"/>
      <c r="AQ962" s="5"/>
      <c r="AR962" s="5"/>
      <c r="AY962" s="1" t="s">
        <v>58</v>
      </c>
      <c r="AZ962" s="2">
        <v>39654</v>
      </c>
      <c r="BB962" s="2">
        <v>40514</v>
      </c>
      <c r="BC962" s="2">
        <v>40858</v>
      </c>
      <c r="BD962" s="1" t="s">
        <v>619</v>
      </c>
      <c r="BE962" s="1" t="s">
        <v>1728</v>
      </c>
      <c r="BF962" s="1" t="s">
        <v>242</v>
      </c>
      <c r="BG962" s="1" t="s">
        <v>1303</v>
      </c>
      <c r="BH962" s="1" t="s">
        <v>1340</v>
      </c>
      <c r="BI962" s="1" t="s">
        <v>77</v>
      </c>
      <c r="BJ962" s="1" t="s">
        <v>62</v>
      </c>
      <c r="BK962" s="1" t="s">
        <v>2131</v>
      </c>
      <c r="BL962" s="1">
        <v>5</v>
      </c>
      <c r="BM962" s="1">
        <v>5</v>
      </c>
      <c r="BN962" s="1" t="s">
        <v>1730</v>
      </c>
      <c r="BO962" s="1" t="s">
        <v>208</v>
      </c>
      <c r="BP962" s="1" t="s">
        <v>65</v>
      </c>
      <c r="BQ962" s="2">
        <v>40695</v>
      </c>
      <c r="BR962" s="1">
        <v>0</v>
      </c>
      <c r="BS962" s="1">
        <v>0</v>
      </c>
      <c r="BT962" s="1">
        <v>0</v>
      </c>
      <c r="BU962" s="1">
        <v>0</v>
      </c>
    </row>
    <row r="963" spans="4:73" hidden="1" x14ac:dyDescent="0.25">
      <c r="D963" s="4"/>
      <c r="E963" s="5" t="str">
        <f t="shared" si="135"/>
        <v>DPP-2009-MAR</v>
      </c>
      <c r="F963" s="5" t="str">
        <f t="shared" si="136"/>
        <v>IL</v>
      </c>
      <c r="G963" s="5" t="str">
        <f t="shared" si="137"/>
        <v>Done</v>
      </c>
      <c r="H963" s="6" t="str">
        <f t="shared" si="138"/>
        <v>In Service</v>
      </c>
      <c r="I963" s="1" t="s">
        <v>2132</v>
      </c>
      <c r="O963" s="1" t="str">
        <f t="shared" si="139"/>
        <v>NRIS</v>
      </c>
      <c r="Q963" s="1">
        <f t="shared" si="140"/>
        <v>99</v>
      </c>
      <c r="S963" s="1" t="str">
        <f t="shared" si="141"/>
        <v>Wind</v>
      </c>
      <c r="T963" s="1" t="str">
        <f t="shared" si="142"/>
        <v>Vermilion County</v>
      </c>
      <c r="U963" s="1" t="str">
        <f t="shared" si="143"/>
        <v>IL</v>
      </c>
      <c r="AA963" s="1"/>
      <c r="AB963" s="1"/>
      <c r="AI963" s="5"/>
      <c r="AJ963" s="5"/>
      <c r="AK963" s="5"/>
      <c r="AL963" s="5"/>
      <c r="AM963" s="5"/>
      <c r="AN963" s="5"/>
      <c r="AO963" s="5"/>
      <c r="AP963" s="5"/>
      <c r="AQ963" s="5"/>
      <c r="AR963" s="5"/>
      <c r="AY963" s="1" t="s">
        <v>58</v>
      </c>
      <c r="AZ963" s="2">
        <v>39657</v>
      </c>
      <c r="BB963" s="2">
        <v>40547</v>
      </c>
      <c r="BC963" s="2">
        <v>42004</v>
      </c>
      <c r="BD963" s="1" t="s">
        <v>122</v>
      </c>
      <c r="BE963" s="1" t="s">
        <v>2133</v>
      </c>
      <c r="BF963" s="1" t="s">
        <v>124</v>
      </c>
      <c r="BG963" s="1" t="s">
        <v>1339</v>
      </c>
      <c r="BH963" s="1" t="s">
        <v>124</v>
      </c>
      <c r="BI963" s="1" t="s">
        <v>77</v>
      </c>
      <c r="BJ963" s="1" t="s">
        <v>126</v>
      </c>
      <c r="BK963" s="1" t="s">
        <v>2134</v>
      </c>
      <c r="BL963" s="1">
        <v>99</v>
      </c>
      <c r="BM963" s="1">
        <v>99</v>
      </c>
      <c r="BN963" s="1" t="s">
        <v>97</v>
      </c>
      <c r="BO963" s="1" t="s">
        <v>98</v>
      </c>
      <c r="BP963" s="1" t="s">
        <v>65</v>
      </c>
      <c r="BQ963" s="2">
        <v>40543</v>
      </c>
      <c r="BR963" s="1">
        <v>0</v>
      </c>
      <c r="BS963" s="1">
        <v>0</v>
      </c>
      <c r="BT963" s="1">
        <v>0</v>
      </c>
      <c r="BU963" s="1">
        <v>0</v>
      </c>
    </row>
    <row r="964" spans="4:73" hidden="1" x14ac:dyDescent="0.25">
      <c r="D964" s="4"/>
      <c r="E964" s="5">
        <f t="shared" si="135"/>
        <v>0</v>
      </c>
      <c r="F964" s="5">
        <f t="shared" si="136"/>
        <v>0</v>
      </c>
      <c r="G964" s="5" t="str">
        <f t="shared" si="137"/>
        <v>Withdrawn</v>
      </c>
      <c r="H964" s="6" t="str">
        <f t="shared" si="138"/>
        <v>Not Started</v>
      </c>
      <c r="I964" s="1" t="s">
        <v>2135</v>
      </c>
      <c r="O964" s="1" t="str">
        <f t="shared" si="139"/>
        <v>NRIS</v>
      </c>
      <c r="Q964" s="1">
        <f t="shared" si="140"/>
        <v>150</v>
      </c>
      <c r="S964" s="1" t="str">
        <f t="shared" si="141"/>
        <v>Wind</v>
      </c>
      <c r="T964" s="1" t="str">
        <f t="shared" si="142"/>
        <v>Tama County</v>
      </c>
      <c r="U964" s="1" t="str">
        <f t="shared" si="143"/>
        <v>IA</v>
      </c>
      <c r="AA964" s="1"/>
      <c r="AB964" s="1"/>
      <c r="AI964" s="5"/>
      <c r="AJ964" s="5"/>
      <c r="AK964" s="5"/>
      <c r="AL964" s="5"/>
      <c r="AM964" s="5"/>
      <c r="AN964" s="5"/>
      <c r="AO964" s="5"/>
      <c r="AP964" s="5"/>
      <c r="AQ964" s="5"/>
      <c r="AR964" s="5"/>
      <c r="AY964" s="1" t="s">
        <v>73</v>
      </c>
      <c r="AZ964" s="2">
        <v>40119</v>
      </c>
      <c r="BA964" s="2">
        <v>41144</v>
      </c>
      <c r="BB964" s="2">
        <v>41144</v>
      </c>
      <c r="BD964" s="1" t="s">
        <v>87</v>
      </c>
      <c r="BE964" s="1" t="s">
        <v>578</v>
      </c>
      <c r="BF964" s="1" t="s">
        <v>89</v>
      </c>
      <c r="BI964" s="1" t="s">
        <v>143</v>
      </c>
      <c r="BJ964" s="1" t="s">
        <v>126</v>
      </c>
      <c r="BK964" s="1" t="s">
        <v>2136</v>
      </c>
      <c r="BL964" s="1">
        <v>150</v>
      </c>
      <c r="BM964" s="1">
        <v>150</v>
      </c>
      <c r="BN964" s="1" t="s">
        <v>97</v>
      </c>
      <c r="BO964" s="1" t="s">
        <v>98</v>
      </c>
      <c r="BP964" s="1" t="s">
        <v>84</v>
      </c>
      <c r="BQ964" s="2">
        <v>41182</v>
      </c>
      <c r="BR964" s="1">
        <v>0</v>
      </c>
      <c r="BS964" s="1">
        <v>0</v>
      </c>
      <c r="BT964" s="1">
        <v>0</v>
      </c>
      <c r="BU964" s="1">
        <v>0</v>
      </c>
    </row>
    <row r="965" spans="4:73" hidden="1" x14ac:dyDescent="0.25">
      <c r="D965" s="4"/>
      <c r="E965" s="5" t="str">
        <f t="shared" ref="E965:E1028" si="144">BG965</f>
        <v>DPP-2012-AUG</v>
      </c>
      <c r="F965" s="5" t="str">
        <f t="shared" ref="F965:F1028" si="145">BH965</f>
        <v>WEST</v>
      </c>
      <c r="G965" s="5" t="str">
        <f t="shared" ref="G965:G1028" si="146">AY965</f>
        <v>Done</v>
      </c>
      <c r="H965" s="6" t="str">
        <f t="shared" ref="H965:H1028" si="147">BP965</f>
        <v>In Service</v>
      </c>
      <c r="I965" s="1" t="s">
        <v>2137</v>
      </c>
      <c r="O965" s="1" t="str">
        <f t="shared" ref="O965:O1028" si="148">BJ965</f>
        <v>NRIS</v>
      </c>
      <c r="Q965" s="1">
        <f t="shared" ref="Q965:Q1028" si="149">BM965</f>
        <v>50</v>
      </c>
      <c r="S965" s="1" t="str">
        <f t="shared" ref="S965:S1028" si="150">BN965</f>
        <v>Wind</v>
      </c>
      <c r="T965" s="1" t="str">
        <f t="shared" ref="T965:T1028" si="151">BE965</f>
        <v>Greene County</v>
      </c>
      <c r="U965" s="1" t="str">
        <f t="shared" ref="U965:U1028" si="152">BF965</f>
        <v>IA</v>
      </c>
      <c r="AA965" s="1"/>
      <c r="AB965" s="1"/>
      <c r="AI965" s="5"/>
      <c r="AJ965" s="5"/>
      <c r="AK965" s="5"/>
      <c r="AL965" s="5"/>
      <c r="AM965" s="5"/>
      <c r="AN965" s="5"/>
      <c r="AO965" s="5"/>
      <c r="AP965" s="5"/>
      <c r="AQ965" s="5"/>
      <c r="AR965" s="5"/>
      <c r="AY965" s="1" t="s">
        <v>58</v>
      </c>
      <c r="AZ965" s="2">
        <v>39885</v>
      </c>
      <c r="BB965" s="2">
        <v>42100</v>
      </c>
      <c r="BC965" s="2">
        <v>41197</v>
      </c>
      <c r="BD965" s="1" t="s">
        <v>87</v>
      </c>
      <c r="BE965" s="1" t="s">
        <v>241</v>
      </c>
      <c r="BF965" s="1" t="s">
        <v>89</v>
      </c>
      <c r="BG965" s="1" t="s">
        <v>1435</v>
      </c>
      <c r="BH965" s="1" t="s">
        <v>1436</v>
      </c>
      <c r="BI965" s="1" t="s">
        <v>77</v>
      </c>
      <c r="BJ965" s="1" t="s">
        <v>126</v>
      </c>
      <c r="BK965" s="1" t="s">
        <v>2138</v>
      </c>
      <c r="BL965" s="1">
        <v>50</v>
      </c>
      <c r="BM965" s="1">
        <v>50</v>
      </c>
      <c r="BN965" s="1" t="s">
        <v>97</v>
      </c>
      <c r="BO965" s="1" t="s">
        <v>98</v>
      </c>
      <c r="BP965" s="1" t="s">
        <v>65</v>
      </c>
      <c r="BQ965" s="2">
        <v>39783</v>
      </c>
      <c r="BR965" s="1">
        <v>0</v>
      </c>
      <c r="BS965" s="1">
        <v>0</v>
      </c>
      <c r="BT965" s="1">
        <v>0</v>
      </c>
      <c r="BU965" s="1">
        <v>0</v>
      </c>
    </row>
    <row r="966" spans="4:73" hidden="1" x14ac:dyDescent="0.25">
      <c r="D966" s="4"/>
      <c r="E966" s="5">
        <f t="shared" si="144"/>
        <v>0</v>
      </c>
      <c r="F966" s="5">
        <f t="shared" si="145"/>
        <v>0</v>
      </c>
      <c r="G966" s="5" t="str">
        <f t="shared" si="146"/>
        <v>Withdrawn</v>
      </c>
      <c r="H966" s="6" t="str">
        <f t="shared" si="147"/>
        <v>Not Started</v>
      </c>
      <c r="I966" s="1" t="s">
        <v>2139</v>
      </c>
      <c r="O966" s="1" t="str">
        <f t="shared" si="148"/>
        <v>NRIS</v>
      </c>
      <c r="Q966" s="1">
        <f t="shared" si="149"/>
        <v>100</v>
      </c>
      <c r="S966" s="1" t="str">
        <f t="shared" si="150"/>
        <v>Wind</v>
      </c>
      <c r="T966" s="1" t="str">
        <f t="shared" si="151"/>
        <v>Ford County</v>
      </c>
      <c r="U966" s="1" t="str">
        <f t="shared" si="152"/>
        <v>IL</v>
      </c>
      <c r="AA966" s="1"/>
      <c r="AB966" s="1"/>
      <c r="AI966" s="5"/>
      <c r="AJ966" s="5"/>
      <c r="AK966" s="5"/>
      <c r="AL966" s="5"/>
      <c r="AM966" s="5"/>
      <c r="AN966" s="5"/>
      <c r="AO966" s="5"/>
      <c r="AP966" s="5"/>
      <c r="AQ966" s="5"/>
      <c r="AR966" s="5"/>
      <c r="AY966" s="1" t="s">
        <v>73</v>
      </c>
      <c r="AZ966" s="2">
        <v>39864</v>
      </c>
      <c r="BA966" s="2">
        <v>41149</v>
      </c>
      <c r="BB966" s="2">
        <v>41149</v>
      </c>
      <c r="BD966" s="1" t="s">
        <v>122</v>
      </c>
      <c r="BE966" s="1" t="s">
        <v>736</v>
      </c>
      <c r="BF966" s="1" t="s">
        <v>124</v>
      </c>
      <c r="BI966" s="1" t="s">
        <v>143</v>
      </c>
      <c r="BJ966" s="1" t="s">
        <v>126</v>
      </c>
      <c r="BK966" s="1" t="s">
        <v>2140</v>
      </c>
      <c r="BL966" s="1">
        <v>100</v>
      </c>
      <c r="BM966" s="1">
        <v>100</v>
      </c>
      <c r="BN966" s="1" t="s">
        <v>97</v>
      </c>
      <c r="BO966" s="1" t="s">
        <v>98</v>
      </c>
      <c r="BP966" s="1" t="s">
        <v>84</v>
      </c>
      <c r="BQ966" s="2">
        <v>40543</v>
      </c>
      <c r="BR966" s="1">
        <v>0</v>
      </c>
      <c r="BS966" s="1">
        <v>0</v>
      </c>
      <c r="BT966" s="1">
        <v>0</v>
      </c>
      <c r="BU966" s="1">
        <v>0</v>
      </c>
    </row>
    <row r="967" spans="4:73" hidden="1" x14ac:dyDescent="0.25">
      <c r="D967" s="4"/>
      <c r="E967" s="5">
        <f t="shared" si="144"/>
        <v>0</v>
      </c>
      <c r="F967" s="5">
        <f t="shared" si="145"/>
        <v>0</v>
      </c>
      <c r="G967" s="5" t="str">
        <f t="shared" si="146"/>
        <v>Withdrawn</v>
      </c>
      <c r="H967" s="6" t="str">
        <f t="shared" si="147"/>
        <v>Not Started</v>
      </c>
      <c r="I967" s="1" t="s">
        <v>2141</v>
      </c>
      <c r="O967" s="1" t="str">
        <f t="shared" si="148"/>
        <v>NRIS</v>
      </c>
      <c r="Q967" s="1">
        <f t="shared" si="149"/>
        <v>100</v>
      </c>
      <c r="S967" s="1" t="str">
        <f t="shared" si="150"/>
        <v>Wind</v>
      </c>
      <c r="T967" s="1" t="str">
        <f t="shared" si="151"/>
        <v>Marshall County</v>
      </c>
      <c r="U967" s="1" t="str">
        <f t="shared" si="152"/>
        <v>IL</v>
      </c>
      <c r="AA967" s="1"/>
      <c r="AB967" s="1"/>
      <c r="AI967" s="5"/>
      <c r="AJ967" s="5"/>
      <c r="AK967" s="5"/>
      <c r="AL967" s="5"/>
      <c r="AM967" s="5"/>
      <c r="AN967" s="5"/>
      <c r="AO967" s="5"/>
      <c r="AP967" s="5"/>
      <c r="AQ967" s="5"/>
      <c r="AR967" s="5"/>
      <c r="AY967" s="1" t="s">
        <v>73</v>
      </c>
      <c r="AZ967" s="2">
        <v>40294</v>
      </c>
      <c r="BA967" s="2">
        <v>41149</v>
      </c>
      <c r="BB967" s="2">
        <v>41149</v>
      </c>
      <c r="BD967" s="1" t="s">
        <v>122</v>
      </c>
      <c r="BE967" s="1" t="s">
        <v>107</v>
      </c>
      <c r="BF967" s="1" t="s">
        <v>124</v>
      </c>
      <c r="BI967" s="1" t="s">
        <v>536</v>
      </c>
      <c r="BJ967" s="1" t="s">
        <v>126</v>
      </c>
      <c r="BK967" s="1" t="s">
        <v>2142</v>
      </c>
      <c r="BL967" s="1">
        <v>100</v>
      </c>
      <c r="BM967" s="1">
        <v>100</v>
      </c>
      <c r="BN967" s="1" t="s">
        <v>97</v>
      </c>
      <c r="BO967" s="1" t="s">
        <v>98</v>
      </c>
      <c r="BP967" s="1" t="s">
        <v>84</v>
      </c>
      <c r="BQ967" s="2">
        <v>40709</v>
      </c>
      <c r="BR967" s="1">
        <v>0</v>
      </c>
      <c r="BS967" s="1">
        <v>0</v>
      </c>
      <c r="BT967" s="1">
        <v>0</v>
      </c>
      <c r="BU967" s="1">
        <v>0</v>
      </c>
    </row>
    <row r="968" spans="4:73" hidden="1" x14ac:dyDescent="0.25">
      <c r="D968" s="4"/>
      <c r="E968" s="5">
        <f t="shared" si="144"/>
        <v>0</v>
      </c>
      <c r="F968" s="5">
        <f t="shared" si="145"/>
        <v>0</v>
      </c>
      <c r="G968" s="5" t="str">
        <f t="shared" si="146"/>
        <v>Withdrawn</v>
      </c>
      <c r="H968" s="6" t="str">
        <f t="shared" si="147"/>
        <v>Not Started</v>
      </c>
      <c r="I968" s="1" t="s">
        <v>2143</v>
      </c>
      <c r="O968" s="1" t="str">
        <f t="shared" si="148"/>
        <v>NRIS</v>
      </c>
      <c r="Q968" s="1">
        <f t="shared" si="149"/>
        <v>198</v>
      </c>
      <c r="S968" s="1" t="str">
        <f t="shared" si="150"/>
        <v>Wind</v>
      </c>
      <c r="T968" s="1" t="str">
        <f t="shared" si="151"/>
        <v>Shiawassee County</v>
      </c>
      <c r="U968" s="1" t="str">
        <f t="shared" si="152"/>
        <v>MI</v>
      </c>
      <c r="AA968" s="1"/>
      <c r="AB968" s="1"/>
      <c r="AI968" s="5"/>
      <c r="AJ968" s="5"/>
      <c r="AK968" s="5"/>
      <c r="AL968" s="5"/>
      <c r="AM968" s="5"/>
      <c r="AN968" s="5"/>
      <c r="AO968" s="5"/>
      <c r="AP968" s="5"/>
      <c r="AQ968" s="5"/>
      <c r="AR968" s="5"/>
      <c r="AY968" s="1" t="s">
        <v>73</v>
      </c>
      <c r="AZ968" s="2">
        <v>40519</v>
      </c>
      <c r="BA968" s="2">
        <v>41152</v>
      </c>
      <c r="BB968" s="2">
        <v>41152</v>
      </c>
      <c r="BD968" s="1" t="s">
        <v>139</v>
      </c>
      <c r="BE968" s="1" t="s">
        <v>368</v>
      </c>
      <c r="BF968" s="1" t="s">
        <v>130</v>
      </c>
      <c r="BI968" s="1" t="s">
        <v>536</v>
      </c>
      <c r="BJ968" s="1" t="s">
        <v>126</v>
      </c>
      <c r="BK968" s="1" t="s">
        <v>2144</v>
      </c>
      <c r="BL968" s="1">
        <v>198</v>
      </c>
      <c r="BM968" s="1">
        <v>198</v>
      </c>
      <c r="BN968" s="1" t="s">
        <v>97</v>
      </c>
      <c r="BO968" s="1" t="s">
        <v>98</v>
      </c>
      <c r="BP968" s="1" t="s">
        <v>84</v>
      </c>
      <c r="BQ968" s="2">
        <v>41547</v>
      </c>
      <c r="BR968" s="1">
        <v>0</v>
      </c>
      <c r="BS968" s="1">
        <v>0</v>
      </c>
      <c r="BT968" s="1">
        <v>0</v>
      </c>
      <c r="BU968" s="1">
        <v>0</v>
      </c>
    </row>
    <row r="969" spans="4:73" hidden="1" x14ac:dyDescent="0.25">
      <c r="D969" s="4"/>
      <c r="E969" s="5" t="str">
        <f t="shared" si="144"/>
        <v>DPP-2008-NOV</v>
      </c>
      <c r="F969" s="5" t="str">
        <f t="shared" si="145"/>
        <v>IL</v>
      </c>
      <c r="G969" s="5" t="str">
        <f t="shared" si="146"/>
        <v>Done</v>
      </c>
      <c r="H969" s="6" t="str">
        <f t="shared" si="147"/>
        <v>In Service</v>
      </c>
      <c r="I969" s="1" t="s">
        <v>2145</v>
      </c>
      <c r="O969" s="1" t="str">
        <f t="shared" si="148"/>
        <v>NRIS</v>
      </c>
      <c r="Q969" s="1">
        <f t="shared" si="149"/>
        <v>200</v>
      </c>
      <c r="S969" s="1" t="str">
        <f t="shared" si="150"/>
        <v>Wind</v>
      </c>
      <c r="T969" s="1" t="str">
        <f t="shared" si="151"/>
        <v>Vermilion County</v>
      </c>
      <c r="U969" s="1" t="str">
        <f t="shared" si="152"/>
        <v>IL</v>
      </c>
      <c r="AA969" s="1"/>
      <c r="AB969" s="1"/>
      <c r="AI969" s="5"/>
      <c r="AJ969" s="5"/>
      <c r="AK969" s="5"/>
      <c r="AL969" s="5"/>
      <c r="AM969" s="5"/>
      <c r="AN969" s="5"/>
      <c r="AO969" s="5"/>
      <c r="AP969" s="5"/>
      <c r="AQ969" s="5"/>
      <c r="AR969" s="5"/>
      <c r="AY969" s="1" t="s">
        <v>58</v>
      </c>
      <c r="AZ969" s="2">
        <v>39679</v>
      </c>
      <c r="BB969" s="2">
        <v>40638</v>
      </c>
      <c r="BC969" s="2">
        <v>41274</v>
      </c>
      <c r="BD969" s="1" t="s">
        <v>122</v>
      </c>
      <c r="BE969" s="1" t="s">
        <v>2133</v>
      </c>
      <c r="BF969" s="1" t="s">
        <v>124</v>
      </c>
      <c r="BG969" s="1" t="s">
        <v>1303</v>
      </c>
      <c r="BH969" s="1" t="s">
        <v>124</v>
      </c>
      <c r="BI969" s="1" t="s">
        <v>77</v>
      </c>
      <c r="BJ969" s="1" t="s">
        <v>126</v>
      </c>
      <c r="BK969" s="1" t="s">
        <v>2146</v>
      </c>
      <c r="BL969" s="1">
        <v>200</v>
      </c>
      <c r="BM969" s="1">
        <v>200</v>
      </c>
      <c r="BN969" s="1" t="s">
        <v>97</v>
      </c>
      <c r="BO969" s="1" t="s">
        <v>98</v>
      </c>
      <c r="BP969" s="1" t="s">
        <v>65</v>
      </c>
      <c r="BQ969" s="2">
        <v>41274</v>
      </c>
      <c r="BR969" s="1">
        <v>0</v>
      </c>
      <c r="BS969" s="1">
        <v>0</v>
      </c>
      <c r="BT969" s="1">
        <v>0</v>
      </c>
      <c r="BU969" s="1">
        <v>0</v>
      </c>
    </row>
    <row r="970" spans="4:73" hidden="1" x14ac:dyDescent="0.25">
      <c r="D970" s="4"/>
      <c r="E970" s="5">
        <f t="shared" si="144"/>
        <v>0</v>
      </c>
      <c r="F970" s="5">
        <f t="shared" si="145"/>
        <v>0</v>
      </c>
      <c r="G970" s="5" t="str">
        <f t="shared" si="146"/>
        <v>Withdrawn</v>
      </c>
      <c r="H970" s="6" t="str">
        <f t="shared" si="147"/>
        <v>Not Started</v>
      </c>
      <c r="I970" s="1" t="s">
        <v>2147</v>
      </c>
      <c r="O970" s="1" t="str">
        <f t="shared" si="148"/>
        <v>NRIS</v>
      </c>
      <c r="Q970" s="1">
        <f t="shared" si="149"/>
        <v>200</v>
      </c>
      <c r="S970" s="1" t="str">
        <f t="shared" si="150"/>
        <v>Wind</v>
      </c>
      <c r="T970" s="1" t="str">
        <f t="shared" si="151"/>
        <v>White County</v>
      </c>
      <c r="U970" s="1" t="str">
        <f t="shared" si="152"/>
        <v>IN</v>
      </c>
      <c r="AA970" s="1"/>
      <c r="AB970" s="1"/>
      <c r="AI970" s="5"/>
      <c r="AJ970" s="5"/>
      <c r="AK970" s="5"/>
      <c r="AL970" s="5"/>
      <c r="AM970" s="5"/>
      <c r="AN970" s="5"/>
      <c r="AO970" s="5"/>
      <c r="AP970" s="5"/>
      <c r="AQ970" s="5"/>
      <c r="AR970" s="5"/>
      <c r="AY970" s="1" t="s">
        <v>73</v>
      </c>
      <c r="AZ970" s="2">
        <v>39343</v>
      </c>
      <c r="BA970" s="2">
        <v>41157</v>
      </c>
      <c r="BB970" s="2">
        <v>41157</v>
      </c>
      <c r="BD970" s="1" t="s">
        <v>804</v>
      </c>
      <c r="BE970" s="1" t="s">
        <v>805</v>
      </c>
      <c r="BF970" s="1" t="s">
        <v>103</v>
      </c>
      <c r="BI970" s="1" t="s">
        <v>134</v>
      </c>
      <c r="BJ970" s="1" t="s">
        <v>126</v>
      </c>
      <c r="BK970" s="1" t="s">
        <v>2148</v>
      </c>
      <c r="BL970" s="1">
        <v>200</v>
      </c>
      <c r="BM970" s="1">
        <v>200</v>
      </c>
      <c r="BN970" s="1" t="s">
        <v>97</v>
      </c>
      <c r="BO970" s="1" t="s">
        <v>98</v>
      </c>
      <c r="BP970" s="1" t="s">
        <v>84</v>
      </c>
      <c r="BQ970" s="2">
        <v>41548</v>
      </c>
      <c r="BR970" s="1">
        <v>0</v>
      </c>
      <c r="BS970" s="1">
        <v>0</v>
      </c>
      <c r="BT970" s="1">
        <v>0</v>
      </c>
      <c r="BU970" s="1">
        <v>0</v>
      </c>
    </row>
    <row r="971" spans="4:73" hidden="1" x14ac:dyDescent="0.25">
      <c r="D971" s="4"/>
      <c r="E971" s="5" t="str">
        <f t="shared" si="144"/>
        <v>IP01</v>
      </c>
      <c r="F971" s="5" t="str">
        <f t="shared" si="145"/>
        <v>IP01</v>
      </c>
      <c r="G971" s="5" t="str">
        <f t="shared" si="146"/>
        <v>Done</v>
      </c>
      <c r="H971" s="6" t="str">
        <f t="shared" si="147"/>
        <v>Withdrawn</v>
      </c>
      <c r="I971" s="1" t="s">
        <v>2149</v>
      </c>
      <c r="O971" s="1" t="str">
        <f t="shared" si="148"/>
        <v>NRIS</v>
      </c>
      <c r="Q971" s="1">
        <f t="shared" si="149"/>
        <v>50</v>
      </c>
      <c r="S971" s="1" t="str">
        <f t="shared" si="150"/>
        <v>Wind</v>
      </c>
      <c r="T971" s="1" t="str">
        <f t="shared" si="151"/>
        <v>McLean County</v>
      </c>
      <c r="U971" s="1" t="str">
        <f t="shared" si="152"/>
        <v>IL</v>
      </c>
      <c r="AA971" s="1"/>
      <c r="AB971" s="1"/>
      <c r="AI971" s="5"/>
      <c r="AJ971" s="5"/>
      <c r="AK971" s="5"/>
      <c r="AL971" s="5"/>
      <c r="AM971" s="5"/>
      <c r="AN971" s="5"/>
      <c r="AO971" s="5"/>
      <c r="AP971" s="5"/>
      <c r="AQ971" s="5"/>
      <c r="AR971" s="5"/>
      <c r="AY971" s="1" t="s">
        <v>58</v>
      </c>
      <c r="AZ971" s="2">
        <v>38000</v>
      </c>
      <c r="BA971" s="2">
        <v>38986</v>
      </c>
      <c r="BB971" s="2">
        <v>38986</v>
      </c>
      <c r="BD971" s="1" t="s">
        <v>122</v>
      </c>
      <c r="BE971" s="1" t="s">
        <v>540</v>
      </c>
      <c r="BF971" s="1" t="s">
        <v>124</v>
      </c>
      <c r="BG971" s="1" t="s">
        <v>2149</v>
      </c>
      <c r="BH971" s="1" t="s">
        <v>2149</v>
      </c>
      <c r="BI971" s="1" t="s">
        <v>143</v>
      </c>
      <c r="BJ971" s="1" t="s">
        <v>126</v>
      </c>
      <c r="BK971" s="1" t="s">
        <v>2150</v>
      </c>
      <c r="BL971" s="1">
        <v>50</v>
      </c>
      <c r="BM971" s="1">
        <v>50</v>
      </c>
      <c r="BN971" s="1" t="s">
        <v>97</v>
      </c>
      <c r="BO971" s="1" t="s">
        <v>98</v>
      </c>
      <c r="BP971" s="1" t="s">
        <v>73</v>
      </c>
      <c r="BQ971" s="2">
        <v>41244</v>
      </c>
      <c r="BR971" s="1">
        <v>0</v>
      </c>
      <c r="BS971" s="1">
        <v>0</v>
      </c>
      <c r="BT971" s="1">
        <v>0</v>
      </c>
      <c r="BU971" s="1">
        <v>0</v>
      </c>
    </row>
    <row r="972" spans="4:73" hidden="1" x14ac:dyDescent="0.25">
      <c r="D972" s="4"/>
      <c r="E972" s="5">
        <f t="shared" si="144"/>
        <v>0</v>
      </c>
      <c r="F972" s="5">
        <f t="shared" si="145"/>
        <v>0</v>
      </c>
      <c r="G972" s="5" t="str">
        <f t="shared" si="146"/>
        <v>Withdrawn</v>
      </c>
      <c r="H972" s="6" t="str">
        <f t="shared" si="147"/>
        <v>Not Started</v>
      </c>
      <c r="I972" s="1" t="s">
        <v>2151</v>
      </c>
      <c r="O972" s="1" t="str">
        <f t="shared" si="148"/>
        <v>NRIS</v>
      </c>
      <c r="Q972" s="1">
        <f t="shared" si="149"/>
        <v>201</v>
      </c>
      <c r="S972" s="1" t="str">
        <f t="shared" si="150"/>
        <v>Wind</v>
      </c>
      <c r="T972" s="1" t="str">
        <f t="shared" si="151"/>
        <v>Benton County</v>
      </c>
      <c r="U972" s="1" t="str">
        <f t="shared" si="152"/>
        <v>IN</v>
      </c>
      <c r="AA972" s="1"/>
      <c r="AB972" s="1"/>
      <c r="AI972" s="5"/>
      <c r="AJ972" s="5"/>
      <c r="AK972" s="5"/>
      <c r="AL972" s="5"/>
      <c r="AM972" s="5"/>
      <c r="AN972" s="5"/>
      <c r="AO972" s="5"/>
      <c r="AP972" s="5"/>
      <c r="AQ972" s="5"/>
      <c r="AR972" s="5"/>
      <c r="AY972" s="1" t="s">
        <v>73</v>
      </c>
      <c r="AZ972" s="2">
        <v>40483</v>
      </c>
      <c r="BA972" s="2">
        <v>41157</v>
      </c>
      <c r="BB972" s="2">
        <v>41157</v>
      </c>
      <c r="BD972" s="1" t="s">
        <v>804</v>
      </c>
      <c r="BE972" s="1" t="s">
        <v>872</v>
      </c>
      <c r="BF972" s="1" t="s">
        <v>103</v>
      </c>
      <c r="BI972" s="1" t="s">
        <v>536</v>
      </c>
      <c r="BJ972" s="1" t="s">
        <v>126</v>
      </c>
      <c r="BK972" s="1" t="s">
        <v>2152</v>
      </c>
      <c r="BL972" s="1">
        <v>201</v>
      </c>
      <c r="BM972" s="1">
        <v>201</v>
      </c>
      <c r="BN972" s="1" t="s">
        <v>97</v>
      </c>
      <c r="BO972" s="1" t="s">
        <v>98</v>
      </c>
      <c r="BP972" s="1" t="s">
        <v>84</v>
      </c>
      <c r="BQ972" s="2">
        <v>41183</v>
      </c>
      <c r="BR972" s="1">
        <v>0</v>
      </c>
      <c r="BS972" s="1">
        <v>0</v>
      </c>
      <c r="BT972" s="1">
        <v>0</v>
      </c>
      <c r="BU972" s="1">
        <v>0</v>
      </c>
    </row>
    <row r="973" spans="4:73" hidden="1" x14ac:dyDescent="0.25">
      <c r="D973" s="4"/>
      <c r="E973" s="5">
        <f t="shared" si="144"/>
        <v>0</v>
      </c>
      <c r="F973" s="5">
        <f t="shared" si="145"/>
        <v>0</v>
      </c>
      <c r="G973" s="5" t="str">
        <f t="shared" si="146"/>
        <v>Done</v>
      </c>
      <c r="H973" s="6" t="str">
        <f t="shared" si="147"/>
        <v>Withdrawn</v>
      </c>
      <c r="I973" s="1" t="s">
        <v>2153</v>
      </c>
      <c r="O973" s="1" t="str">
        <f t="shared" si="148"/>
        <v>NRIS</v>
      </c>
      <c r="Q973" s="1">
        <f t="shared" si="149"/>
        <v>79</v>
      </c>
      <c r="S973" s="1" t="str">
        <f t="shared" si="150"/>
        <v>Wind</v>
      </c>
      <c r="T973" s="1" t="str">
        <f t="shared" si="151"/>
        <v>McLean County</v>
      </c>
      <c r="U973" s="1" t="str">
        <f t="shared" si="152"/>
        <v>IL</v>
      </c>
      <c r="AA973" s="1"/>
      <c r="AB973" s="1"/>
      <c r="AI973" s="5"/>
      <c r="AJ973" s="5"/>
      <c r="AK973" s="5"/>
      <c r="AL973" s="5"/>
      <c r="AM973" s="5"/>
      <c r="AN973" s="5"/>
      <c r="AO973" s="5"/>
      <c r="AP973" s="5"/>
      <c r="AQ973" s="5"/>
      <c r="AR973" s="5"/>
      <c r="AY973" s="1" t="s">
        <v>58</v>
      </c>
      <c r="AZ973" s="2">
        <v>38000</v>
      </c>
      <c r="BB973" s="2">
        <v>39300</v>
      </c>
      <c r="BD973" s="1" t="s">
        <v>122</v>
      </c>
      <c r="BE973" s="1" t="s">
        <v>540</v>
      </c>
      <c r="BF973" s="1" t="s">
        <v>124</v>
      </c>
      <c r="BI973" s="1" t="s">
        <v>77</v>
      </c>
      <c r="BJ973" s="1" t="s">
        <v>126</v>
      </c>
      <c r="BK973" s="1" t="s">
        <v>2154</v>
      </c>
      <c r="BL973" s="1">
        <v>79</v>
      </c>
      <c r="BM973" s="1">
        <v>79</v>
      </c>
      <c r="BN973" s="1" t="s">
        <v>97</v>
      </c>
      <c r="BO973" s="1" t="s">
        <v>98</v>
      </c>
      <c r="BP973" s="1" t="s">
        <v>73</v>
      </c>
      <c r="BQ973" s="2">
        <v>40513</v>
      </c>
      <c r="BR973" s="1">
        <v>0</v>
      </c>
      <c r="BS973" s="1">
        <v>0</v>
      </c>
      <c r="BT973" s="1">
        <v>0</v>
      </c>
      <c r="BU973" s="1">
        <v>0</v>
      </c>
    </row>
    <row r="974" spans="4:73" hidden="1" x14ac:dyDescent="0.25">
      <c r="D974" s="4"/>
      <c r="E974" s="5">
        <f t="shared" si="144"/>
        <v>0</v>
      </c>
      <c r="F974" s="5">
        <f t="shared" si="145"/>
        <v>0</v>
      </c>
      <c r="G974" s="5" t="str">
        <f t="shared" si="146"/>
        <v>Done</v>
      </c>
      <c r="H974" s="6" t="str">
        <f t="shared" si="147"/>
        <v>In Service</v>
      </c>
      <c r="I974" s="1" t="s">
        <v>2155</v>
      </c>
      <c r="O974" s="1" t="str">
        <f t="shared" si="148"/>
        <v>NRIS</v>
      </c>
      <c r="Q974" s="1">
        <f t="shared" si="149"/>
        <v>150</v>
      </c>
      <c r="S974" s="1" t="str">
        <f t="shared" si="150"/>
        <v>Wind</v>
      </c>
      <c r="T974" s="1" t="str">
        <f t="shared" si="151"/>
        <v>McLean County</v>
      </c>
      <c r="U974" s="1" t="str">
        <f t="shared" si="152"/>
        <v>IL</v>
      </c>
      <c r="AA974" s="1"/>
      <c r="AB974" s="1"/>
      <c r="AI974" s="5"/>
      <c r="AJ974" s="5"/>
      <c r="AK974" s="5"/>
      <c r="AL974" s="5"/>
      <c r="AM974" s="5"/>
      <c r="AN974" s="5"/>
      <c r="AO974" s="5"/>
      <c r="AP974" s="5"/>
      <c r="AQ974" s="5"/>
      <c r="AR974" s="5"/>
      <c r="AY974" s="1" t="s">
        <v>58</v>
      </c>
      <c r="AZ974" s="2">
        <v>38099</v>
      </c>
      <c r="BB974" s="2">
        <v>39322</v>
      </c>
      <c r="BD974" s="1" t="s">
        <v>122</v>
      </c>
      <c r="BE974" s="1" t="s">
        <v>540</v>
      </c>
      <c r="BF974" s="1" t="s">
        <v>124</v>
      </c>
      <c r="BI974" s="1" t="s">
        <v>77</v>
      </c>
      <c r="BJ974" s="1" t="s">
        <v>126</v>
      </c>
      <c r="BK974" s="1" t="s">
        <v>2156</v>
      </c>
      <c r="BL974" s="1">
        <v>150</v>
      </c>
      <c r="BM974" s="1">
        <v>150</v>
      </c>
      <c r="BN974" s="1" t="s">
        <v>97</v>
      </c>
      <c r="BO974" s="1" t="s">
        <v>98</v>
      </c>
      <c r="BP974" s="1" t="s">
        <v>65</v>
      </c>
      <c r="BQ974" s="2">
        <v>38322</v>
      </c>
      <c r="BR974" s="1">
        <v>0</v>
      </c>
      <c r="BS974" s="1">
        <v>0</v>
      </c>
      <c r="BT974" s="1">
        <v>0</v>
      </c>
      <c r="BU974" s="1">
        <v>0</v>
      </c>
    </row>
    <row r="975" spans="4:73" hidden="1" x14ac:dyDescent="0.25">
      <c r="D975" s="4"/>
      <c r="E975" s="5">
        <f t="shared" si="144"/>
        <v>0</v>
      </c>
      <c r="F975" s="5">
        <f t="shared" si="145"/>
        <v>0</v>
      </c>
      <c r="G975" s="5" t="str">
        <f t="shared" si="146"/>
        <v>Withdrawn</v>
      </c>
      <c r="H975" s="6" t="str">
        <f t="shared" si="147"/>
        <v>Not Started</v>
      </c>
      <c r="I975" s="1" t="s">
        <v>2157</v>
      </c>
      <c r="O975" s="1" t="str">
        <f t="shared" si="148"/>
        <v>NRIS</v>
      </c>
      <c r="Q975" s="1">
        <f t="shared" si="149"/>
        <v>200</v>
      </c>
      <c r="S975" s="1" t="str">
        <f t="shared" si="150"/>
        <v>Wind</v>
      </c>
      <c r="T975" s="1" t="str">
        <f t="shared" si="151"/>
        <v>Fillmore County</v>
      </c>
      <c r="U975" s="1" t="str">
        <f t="shared" si="152"/>
        <v>MN</v>
      </c>
      <c r="AA975" s="1"/>
      <c r="AB975" s="1"/>
      <c r="AI975" s="5"/>
      <c r="AJ975" s="5"/>
      <c r="AK975" s="5"/>
      <c r="AL975" s="5"/>
      <c r="AM975" s="5"/>
      <c r="AN975" s="5"/>
      <c r="AO975" s="5"/>
      <c r="AP975" s="5"/>
      <c r="AQ975" s="5"/>
      <c r="AR975" s="5"/>
      <c r="AY975" s="1" t="s">
        <v>73</v>
      </c>
      <c r="AZ975" s="2">
        <v>40661</v>
      </c>
      <c r="BA975" s="2">
        <v>41157</v>
      </c>
      <c r="BB975" s="2">
        <v>41157</v>
      </c>
      <c r="BD975" s="1" t="s">
        <v>87</v>
      </c>
      <c r="BE975" s="1" t="s">
        <v>1462</v>
      </c>
      <c r="BF975" s="1" t="s">
        <v>93</v>
      </c>
      <c r="BI975" s="1" t="s">
        <v>143</v>
      </c>
      <c r="BJ975" s="1" t="s">
        <v>126</v>
      </c>
      <c r="BK975" s="1" t="s">
        <v>2158</v>
      </c>
      <c r="BL975" s="1">
        <v>200</v>
      </c>
      <c r="BM975" s="1">
        <v>200</v>
      </c>
      <c r="BN975" s="1" t="s">
        <v>97</v>
      </c>
      <c r="BO975" s="1" t="s">
        <v>98</v>
      </c>
      <c r="BP975" s="1" t="s">
        <v>84</v>
      </c>
      <c r="BQ975" s="2">
        <v>39539</v>
      </c>
      <c r="BR975" s="1">
        <v>0</v>
      </c>
      <c r="BS975" s="1">
        <v>0</v>
      </c>
      <c r="BT975" s="1">
        <v>0</v>
      </c>
      <c r="BU975" s="1">
        <v>0</v>
      </c>
    </row>
    <row r="976" spans="4:73" hidden="1" x14ac:dyDescent="0.25">
      <c r="D976" s="4"/>
      <c r="E976" s="5">
        <f t="shared" si="144"/>
        <v>0</v>
      </c>
      <c r="F976" s="5">
        <f t="shared" si="145"/>
        <v>0</v>
      </c>
      <c r="G976" s="5" t="str">
        <f t="shared" si="146"/>
        <v>Done</v>
      </c>
      <c r="H976" s="6" t="str">
        <f t="shared" si="147"/>
        <v>Withdrawn</v>
      </c>
      <c r="I976" s="1" t="s">
        <v>2159</v>
      </c>
      <c r="O976" s="1" t="str">
        <f t="shared" si="148"/>
        <v>NRIS</v>
      </c>
      <c r="Q976" s="1">
        <f t="shared" si="149"/>
        <v>80</v>
      </c>
      <c r="S976" s="1" t="str">
        <f t="shared" si="150"/>
        <v>Wind</v>
      </c>
      <c r="T976" s="1" t="str">
        <f t="shared" si="151"/>
        <v>Woodford County</v>
      </c>
      <c r="U976" s="1" t="str">
        <f t="shared" si="152"/>
        <v>IL</v>
      </c>
      <c r="AA976" s="1"/>
      <c r="AB976" s="1"/>
      <c r="AI976" s="5"/>
      <c r="AJ976" s="5"/>
      <c r="AK976" s="5"/>
      <c r="AL976" s="5"/>
      <c r="AM976" s="5"/>
      <c r="AN976" s="5"/>
      <c r="AO976" s="5"/>
      <c r="AP976" s="5"/>
      <c r="AQ976" s="5"/>
      <c r="AR976" s="5"/>
      <c r="AY976" s="1" t="s">
        <v>58</v>
      </c>
      <c r="AZ976" s="2">
        <v>37916</v>
      </c>
      <c r="BB976" s="2">
        <v>39331</v>
      </c>
      <c r="BD976" s="1" t="s">
        <v>122</v>
      </c>
      <c r="BE976" s="1" t="s">
        <v>1022</v>
      </c>
      <c r="BF976" s="1" t="s">
        <v>124</v>
      </c>
      <c r="BI976" s="1" t="s">
        <v>77</v>
      </c>
      <c r="BJ976" s="1" t="s">
        <v>126</v>
      </c>
      <c r="BK976" s="1" t="s">
        <v>2160</v>
      </c>
      <c r="BL976" s="1">
        <v>80</v>
      </c>
      <c r="BM976" s="1">
        <v>80</v>
      </c>
      <c r="BN976" s="1" t="s">
        <v>97</v>
      </c>
      <c r="BO976" s="1" t="s">
        <v>98</v>
      </c>
      <c r="BP976" s="1" t="s">
        <v>73</v>
      </c>
      <c r="BQ976" s="2">
        <v>39052</v>
      </c>
      <c r="BR976" s="1">
        <v>0</v>
      </c>
      <c r="BS976" s="1">
        <v>0</v>
      </c>
      <c r="BT976" s="1">
        <v>0</v>
      </c>
      <c r="BU976" s="1">
        <v>0</v>
      </c>
    </row>
    <row r="977" spans="4:73" hidden="1" x14ac:dyDescent="0.25">
      <c r="D977" s="4"/>
      <c r="E977" s="5">
        <f t="shared" si="144"/>
        <v>0</v>
      </c>
      <c r="F977" s="5">
        <f t="shared" si="145"/>
        <v>0</v>
      </c>
      <c r="G977" s="5" t="str">
        <f t="shared" si="146"/>
        <v>Withdrawn</v>
      </c>
      <c r="H977" s="6" t="str">
        <f t="shared" si="147"/>
        <v>Not Started</v>
      </c>
      <c r="I977" s="1" t="s">
        <v>2161</v>
      </c>
      <c r="O977" s="1" t="str">
        <f t="shared" si="148"/>
        <v>NRIS</v>
      </c>
      <c r="Q977" s="1">
        <f t="shared" si="149"/>
        <v>150</v>
      </c>
      <c r="S977" s="1" t="str">
        <f t="shared" si="150"/>
        <v>Wind</v>
      </c>
      <c r="T977" s="1" t="str">
        <f t="shared" si="151"/>
        <v>Tippecanoe County</v>
      </c>
      <c r="U977" s="1" t="str">
        <f t="shared" si="152"/>
        <v>IN</v>
      </c>
      <c r="AA977" s="1"/>
      <c r="AB977" s="1"/>
      <c r="AI977" s="5"/>
      <c r="AJ977" s="5"/>
      <c r="AK977" s="5"/>
      <c r="AL977" s="5"/>
      <c r="AM977" s="5"/>
      <c r="AN977" s="5"/>
      <c r="AO977" s="5"/>
      <c r="AP977" s="5"/>
      <c r="AQ977" s="5"/>
      <c r="AR977" s="5"/>
      <c r="AY977" s="1" t="s">
        <v>73</v>
      </c>
      <c r="AZ977" s="2">
        <v>39582</v>
      </c>
      <c r="BA977" s="2">
        <v>41157</v>
      </c>
      <c r="BB977" s="2">
        <v>41157</v>
      </c>
      <c r="BD977" s="1" t="s">
        <v>101</v>
      </c>
      <c r="BE977" s="1" t="s">
        <v>2114</v>
      </c>
      <c r="BF977" s="1" t="s">
        <v>103</v>
      </c>
      <c r="BI977" s="1" t="s">
        <v>134</v>
      </c>
      <c r="BJ977" s="1" t="s">
        <v>126</v>
      </c>
      <c r="BK977" s="1" t="s">
        <v>2162</v>
      </c>
      <c r="BL977" s="1">
        <v>150</v>
      </c>
      <c r="BM977" s="1">
        <v>150</v>
      </c>
      <c r="BN977" s="1" t="s">
        <v>97</v>
      </c>
      <c r="BO977" s="1" t="s">
        <v>98</v>
      </c>
      <c r="BP977" s="1" t="s">
        <v>84</v>
      </c>
      <c r="BQ977" s="2">
        <v>40544</v>
      </c>
      <c r="BR977" s="1">
        <v>0</v>
      </c>
      <c r="BS977" s="1">
        <v>0</v>
      </c>
      <c r="BT977" s="1">
        <v>0</v>
      </c>
      <c r="BU977" s="1">
        <v>0</v>
      </c>
    </row>
    <row r="978" spans="4:73" hidden="1" x14ac:dyDescent="0.25">
      <c r="D978" s="4"/>
      <c r="E978" s="5">
        <f t="shared" si="144"/>
        <v>0</v>
      </c>
      <c r="F978" s="5">
        <f t="shared" si="145"/>
        <v>0</v>
      </c>
      <c r="G978" s="5" t="str">
        <f t="shared" si="146"/>
        <v>Withdrawn</v>
      </c>
      <c r="H978" s="6" t="str">
        <f t="shared" si="147"/>
        <v>Not Started</v>
      </c>
      <c r="I978" s="1" t="s">
        <v>2163</v>
      </c>
      <c r="O978" s="1" t="str">
        <f t="shared" si="148"/>
        <v>NRIS</v>
      </c>
      <c r="Q978" s="1">
        <f t="shared" si="149"/>
        <v>150</v>
      </c>
      <c r="S978" s="1" t="str">
        <f t="shared" si="150"/>
        <v>Wind</v>
      </c>
      <c r="T978" s="1" t="str">
        <f t="shared" si="151"/>
        <v>Dickey County</v>
      </c>
      <c r="U978" s="1" t="str">
        <f t="shared" si="152"/>
        <v>ND</v>
      </c>
      <c r="AA978" s="1"/>
      <c r="AB978" s="1"/>
      <c r="AI978" s="5"/>
      <c r="AJ978" s="5"/>
      <c r="AK978" s="5"/>
      <c r="AL978" s="5"/>
      <c r="AM978" s="5"/>
      <c r="AN978" s="5"/>
      <c r="AO978" s="5"/>
      <c r="AP978" s="5"/>
      <c r="AQ978" s="5"/>
      <c r="AR978" s="5"/>
      <c r="AY978" s="1" t="s">
        <v>73</v>
      </c>
      <c r="AZ978" s="2">
        <v>40127</v>
      </c>
      <c r="BA978" s="2">
        <v>41157</v>
      </c>
      <c r="BB978" s="2">
        <v>41157</v>
      </c>
      <c r="BD978" s="1" t="s">
        <v>192</v>
      </c>
      <c r="BE978" s="1" t="s">
        <v>193</v>
      </c>
      <c r="BF978" s="1" t="s">
        <v>194</v>
      </c>
      <c r="BI978" s="1" t="s">
        <v>143</v>
      </c>
      <c r="BJ978" s="1" t="s">
        <v>126</v>
      </c>
      <c r="BK978" s="1" t="s">
        <v>2164</v>
      </c>
      <c r="BL978" s="1">
        <v>150</v>
      </c>
      <c r="BM978" s="1">
        <v>150</v>
      </c>
      <c r="BN978" s="1" t="s">
        <v>97</v>
      </c>
      <c r="BO978" s="1" t="s">
        <v>98</v>
      </c>
      <c r="BP978" s="1" t="s">
        <v>84</v>
      </c>
      <c r="BQ978" s="2">
        <v>41030</v>
      </c>
      <c r="BR978" s="1">
        <v>0</v>
      </c>
      <c r="BS978" s="1">
        <v>0</v>
      </c>
      <c r="BT978" s="1">
        <v>0</v>
      </c>
      <c r="BU978" s="1">
        <v>0</v>
      </c>
    </row>
    <row r="979" spans="4:73" hidden="1" x14ac:dyDescent="0.25">
      <c r="D979" s="4"/>
      <c r="E979" s="5" t="str">
        <f t="shared" si="144"/>
        <v>IP14</v>
      </c>
      <c r="F979" s="5" t="str">
        <f t="shared" si="145"/>
        <v>IP14</v>
      </c>
      <c r="G979" s="5" t="str">
        <f t="shared" si="146"/>
        <v>Done</v>
      </c>
      <c r="H979" s="6" t="str">
        <f t="shared" si="147"/>
        <v>In Service</v>
      </c>
      <c r="I979" s="1" t="s">
        <v>2165</v>
      </c>
      <c r="O979" s="1" t="str">
        <f t="shared" si="148"/>
        <v>NRIS</v>
      </c>
      <c r="Q979" s="1">
        <f t="shared" si="149"/>
        <v>1500</v>
      </c>
      <c r="S979" s="1" t="str">
        <f t="shared" si="150"/>
        <v>Coal</v>
      </c>
      <c r="T979" s="1" t="str">
        <f t="shared" si="151"/>
        <v>Washington County</v>
      </c>
      <c r="U979" s="1" t="str">
        <f t="shared" si="152"/>
        <v>IL</v>
      </c>
      <c r="AA979" s="1"/>
      <c r="AB979" s="1"/>
      <c r="AI979" s="5"/>
      <c r="AJ979" s="5"/>
      <c r="AK979" s="5"/>
      <c r="AL979" s="5"/>
      <c r="AM979" s="5"/>
      <c r="AN979" s="5"/>
      <c r="AO979" s="5"/>
      <c r="AP979" s="5"/>
      <c r="AQ979" s="5"/>
      <c r="AR979" s="5"/>
      <c r="AY979" s="1" t="s">
        <v>58</v>
      </c>
      <c r="AZ979" s="2">
        <v>37089</v>
      </c>
      <c r="BB979" s="2">
        <v>38266</v>
      </c>
      <c r="BC979" s="2">
        <v>40329</v>
      </c>
      <c r="BD979" s="1" t="s">
        <v>122</v>
      </c>
      <c r="BE979" s="1" t="s">
        <v>395</v>
      </c>
      <c r="BF979" s="1" t="s">
        <v>124</v>
      </c>
      <c r="BG979" s="1" t="s">
        <v>2165</v>
      </c>
      <c r="BH979" s="1" t="s">
        <v>2165</v>
      </c>
      <c r="BI979" s="1" t="s">
        <v>77</v>
      </c>
      <c r="BJ979" s="1" t="s">
        <v>126</v>
      </c>
      <c r="BK979" s="1" t="s">
        <v>950</v>
      </c>
      <c r="BL979" s="1">
        <v>1500</v>
      </c>
      <c r="BM979" s="1">
        <v>1500</v>
      </c>
      <c r="BN979" s="1" t="s">
        <v>83</v>
      </c>
      <c r="BO979" s="1" t="s">
        <v>355</v>
      </c>
      <c r="BP979" s="1" t="s">
        <v>65</v>
      </c>
      <c r="BQ979" s="2">
        <v>38930</v>
      </c>
      <c r="BR979" s="1">
        <v>0</v>
      </c>
      <c r="BS979" s="1">
        <v>0</v>
      </c>
      <c r="BT979" s="1">
        <v>0</v>
      </c>
      <c r="BU979" s="1">
        <v>0</v>
      </c>
    </row>
    <row r="980" spans="4:73" hidden="1" x14ac:dyDescent="0.25">
      <c r="D980" s="4"/>
      <c r="E980" s="5">
        <f t="shared" si="144"/>
        <v>0</v>
      </c>
      <c r="F980" s="5">
        <f t="shared" si="145"/>
        <v>0</v>
      </c>
      <c r="G980" s="5" t="str">
        <f t="shared" si="146"/>
        <v>Done</v>
      </c>
      <c r="H980" s="6" t="str">
        <f t="shared" si="147"/>
        <v>Not Started</v>
      </c>
      <c r="I980" s="1" t="s">
        <v>2166</v>
      </c>
      <c r="O980" s="1" t="str">
        <f t="shared" si="148"/>
        <v>NRIS</v>
      </c>
      <c r="Q980" s="1">
        <f t="shared" si="149"/>
        <v>550</v>
      </c>
      <c r="S980" s="1" t="str">
        <f t="shared" si="150"/>
        <v>Coal</v>
      </c>
      <c r="T980" s="1" t="str">
        <f t="shared" si="151"/>
        <v>Franklin County</v>
      </c>
      <c r="U980" s="1" t="str">
        <f t="shared" si="152"/>
        <v>IL</v>
      </c>
      <c r="AA980" s="1"/>
      <c r="AB980" s="1"/>
      <c r="AI980" s="5"/>
      <c r="AJ980" s="5"/>
      <c r="AK980" s="5"/>
      <c r="AL980" s="5"/>
      <c r="AM980" s="5"/>
      <c r="AN980" s="5"/>
      <c r="AO980" s="5"/>
      <c r="AP980" s="5"/>
      <c r="AQ980" s="5"/>
      <c r="AR980" s="5"/>
      <c r="AY980" s="1" t="s">
        <v>58</v>
      </c>
      <c r="AZ980" s="2">
        <v>37227</v>
      </c>
      <c r="BB980" s="2">
        <v>38266</v>
      </c>
      <c r="BD980" s="1" t="s">
        <v>122</v>
      </c>
      <c r="BE980" s="1" t="s">
        <v>1112</v>
      </c>
      <c r="BF980" s="1" t="s">
        <v>124</v>
      </c>
      <c r="BJ980" s="1" t="s">
        <v>126</v>
      </c>
      <c r="BK980" s="1" t="s">
        <v>78</v>
      </c>
      <c r="BL980" s="1">
        <v>550</v>
      </c>
      <c r="BM980" s="1">
        <v>550</v>
      </c>
      <c r="BN980" s="1" t="s">
        <v>83</v>
      </c>
      <c r="BP980" s="1" t="s">
        <v>84</v>
      </c>
      <c r="BQ980" s="2">
        <v>37408</v>
      </c>
      <c r="BR980" s="1">
        <v>0</v>
      </c>
      <c r="BS980" s="1">
        <v>0</v>
      </c>
      <c r="BT980" s="1">
        <v>0</v>
      </c>
      <c r="BU980" s="1">
        <v>0</v>
      </c>
    </row>
    <row r="981" spans="4:73" hidden="1" x14ac:dyDescent="0.25">
      <c r="D981" s="4"/>
      <c r="E981" s="5">
        <f t="shared" si="144"/>
        <v>0</v>
      </c>
      <c r="F981" s="5">
        <f t="shared" si="145"/>
        <v>0</v>
      </c>
      <c r="G981" s="5" t="str">
        <f t="shared" si="146"/>
        <v>Withdrawn</v>
      </c>
      <c r="H981" s="6" t="str">
        <f t="shared" si="147"/>
        <v>Not Started</v>
      </c>
      <c r="I981" s="1" t="s">
        <v>2167</v>
      </c>
      <c r="O981" s="1" t="str">
        <f t="shared" si="148"/>
        <v>NRIS</v>
      </c>
      <c r="Q981" s="1">
        <f t="shared" si="149"/>
        <v>61.2</v>
      </c>
      <c r="S981" s="1" t="str">
        <f t="shared" si="150"/>
        <v>Wind</v>
      </c>
      <c r="T981" s="1" t="str">
        <f t="shared" si="151"/>
        <v>Chippewa County</v>
      </c>
      <c r="U981" s="1" t="str">
        <f t="shared" si="152"/>
        <v>MI</v>
      </c>
      <c r="AA981" s="1"/>
      <c r="AB981" s="1"/>
      <c r="AI981" s="5"/>
      <c r="AJ981" s="5"/>
      <c r="AK981" s="5"/>
      <c r="AL981" s="5"/>
      <c r="AM981" s="5"/>
      <c r="AN981" s="5"/>
      <c r="AO981" s="5"/>
      <c r="AP981" s="5"/>
      <c r="AQ981" s="5"/>
      <c r="AR981" s="5"/>
      <c r="AY981" s="1" t="s">
        <v>73</v>
      </c>
      <c r="AZ981" s="2">
        <v>40254</v>
      </c>
      <c r="BA981" s="2">
        <v>41165</v>
      </c>
      <c r="BB981" s="2">
        <v>41165</v>
      </c>
      <c r="BD981" s="1" t="s">
        <v>74</v>
      </c>
      <c r="BE981" s="1" t="s">
        <v>972</v>
      </c>
      <c r="BF981" s="1" t="s">
        <v>130</v>
      </c>
      <c r="BI981" s="1" t="s">
        <v>134</v>
      </c>
      <c r="BJ981" s="1" t="s">
        <v>126</v>
      </c>
      <c r="BK981" s="1" t="s">
        <v>2168</v>
      </c>
      <c r="BL981" s="1">
        <v>61.2</v>
      </c>
      <c r="BM981" s="1">
        <v>61.2</v>
      </c>
      <c r="BN981" s="1" t="s">
        <v>97</v>
      </c>
      <c r="BO981" s="1" t="s">
        <v>98</v>
      </c>
      <c r="BP981" s="1" t="s">
        <v>84</v>
      </c>
      <c r="BQ981" s="2">
        <v>40695</v>
      </c>
      <c r="BR981" s="1">
        <v>0</v>
      </c>
      <c r="BS981" s="1">
        <v>0</v>
      </c>
      <c r="BT981" s="1">
        <v>0</v>
      </c>
      <c r="BU981" s="1">
        <v>0</v>
      </c>
    </row>
    <row r="982" spans="4:73" hidden="1" x14ac:dyDescent="0.25">
      <c r="D982" s="4"/>
      <c r="E982" s="5">
        <f t="shared" si="144"/>
        <v>0</v>
      </c>
      <c r="F982" s="5">
        <f t="shared" si="145"/>
        <v>0</v>
      </c>
      <c r="G982" s="5" t="str">
        <f t="shared" si="146"/>
        <v>Withdrawn</v>
      </c>
      <c r="H982" s="6" t="str">
        <f t="shared" si="147"/>
        <v>Not Started</v>
      </c>
      <c r="I982" s="1" t="s">
        <v>2169</v>
      </c>
      <c r="O982" s="1" t="str">
        <f t="shared" si="148"/>
        <v>NRIS</v>
      </c>
      <c r="Q982" s="1">
        <f t="shared" si="149"/>
        <v>99</v>
      </c>
      <c r="S982" s="1" t="str">
        <f t="shared" si="150"/>
        <v>Wind</v>
      </c>
      <c r="T982" s="1" t="str">
        <f t="shared" si="151"/>
        <v>Sheridan County</v>
      </c>
      <c r="U982" s="1" t="str">
        <f t="shared" si="152"/>
        <v>ND</v>
      </c>
      <c r="AA982" s="1"/>
      <c r="AB982" s="1"/>
      <c r="AI982" s="5"/>
      <c r="AJ982" s="5"/>
      <c r="AK982" s="5"/>
      <c r="AL982" s="5"/>
      <c r="AM982" s="5"/>
      <c r="AN982" s="5"/>
      <c r="AO982" s="5"/>
      <c r="AP982" s="5"/>
      <c r="AQ982" s="5"/>
      <c r="AR982" s="5"/>
      <c r="AY982" s="1" t="s">
        <v>73</v>
      </c>
      <c r="AZ982" s="2">
        <v>40661</v>
      </c>
      <c r="BA982" s="2">
        <v>41170</v>
      </c>
      <c r="BB982" s="2">
        <v>41170</v>
      </c>
      <c r="BD982" s="1" t="s">
        <v>203</v>
      </c>
      <c r="BE982" s="1" t="s">
        <v>2170</v>
      </c>
      <c r="BF982" s="1" t="s">
        <v>194</v>
      </c>
      <c r="BI982" s="1" t="s">
        <v>143</v>
      </c>
      <c r="BJ982" s="1" t="s">
        <v>126</v>
      </c>
      <c r="BK982" s="1" t="s">
        <v>2171</v>
      </c>
      <c r="BL982" s="1">
        <v>99</v>
      </c>
      <c r="BM982" s="1">
        <v>99</v>
      </c>
      <c r="BN982" s="1" t="s">
        <v>97</v>
      </c>
      <c r="BO982" s="1" t="s">
        <v>98</v>
      </c>
      <c r="BP982" s="1" t="s">
        <v>84</v>
      </c>
      <c r="BQ982" s="2">
        <v>40466</v>
      </c>
      <c r="BR982" s="1">
        <v>0</v>
      </c>
      <c r="BS982" s="1">
        <v>0</v>
      </c>
      <c r="BT982" s="1">
        <v>0</v>
      </c>
      <c r="BU982" s="1">
        <v>0</v>
      </c>
    </row>
    <row r="983" spans="4:73" hidden="1" x14ac:dyDescent="0.25">
      <c r="D983" s="4"/>
      <c r="E983" s="5" t="str">
        <f t="shared" si="144"/>
        <v>DPP-2009-MAR</v>
      </c>
      <c r="F983" s="5" t="str">
        <f t="shared" si="145"/>
        <v>Individual</v>
      </c>
      <c r="G983" s="5" t="str">
        <f t="shared" si="146"/>
        <v>Done</v>
      </c>
      <c r="H983" s="6" t="str">
        <f t="shared" si="147"/>
        <v>In Service</v>
      </c>
      <c r="I983" s="1" t="s">
        <v>2172</v>
      </c>
      <c r="O983" s="1" t="str">
        <f t="shared" si="148"/>
        <v>NRIS</v>
      </c>
      <c r="Q983" s="1">
        <f t="shared" si="149"/>
        <v>20</v>
      </c>
      <c r="S983" s="1" t="str">
        <f t="shared" si="150"/>
        <v>Wind</v>
      </c>
      <c r="T983" s="1" t="str">
        <f t="shared" si="151"/>
        <v>Bowman County</v>
      </c>
      <c r="U983" s="1" t="str">
        <f t="shared" si="152"/>
        <v>ND</v>
      </c>
      <c r="AA983" s="1"/>
      <c r="AB983" s="1"/>
      <c r="AI983" s="5"/>
      <c r="AJ983" s="5"/>
      <c r="AK983" s="5"/>
      <c r="AL983" s="5"/>
      <c r="AM983" s="5"/>
      <c r="AN983" s="5"/>
      <c r="AO983" s="5"/>
      <c r="AP983" s="5"/>
      <c r="AQ983" s="5"/>
      <c r="AR983" s="5"/>
      <c r="AY983" s="1" t="s">
        <v>58</v>
      </c>
      <c r="AZ983" s="2">
        <v>39743</v>
      </c>
      <c r="BB983" s="2">
        <v>40296</v>
      </c>
      <c r="BC983" s="2">
        <v>40299</v>
      </c>
      <c r="BD983" s="1" t="s">
        <v>192</v>
      </c>
      <c r="BE983" s="1" t="s">
        <v>627</v>
      </c>
      <c r="BF983" s="1" t="s">
        <v>194</v>
      </c>
      <c r="BG983" s="1" t="s">
        <v>1339</v>
      </c>
      <c r="BH983" s="1" t="s">
        <v>1340</v>
      </c>
      <c r="BI983" s="1" t="s">
        <v>134</v>
      </c>
      <c r="BJ983" s="1" t="s">
        <v>126</v>
      </c>
      <c r="BK983" s="1" t="s">
        <v>2173</v>
      </c>
      <c r="BL983" s="1">
        <v>20</v>
      </c>
      <c r="BM983" s="1">
        <v>20</v>
      </c>
      <c r="BN983" s="1" t="s">
        <v>97</v>
      </c>
      <c r="BO983" s="1" t="s">
        <v>98</v>
      </c>
      <c r="BP983" s="1" t="s">
        <v>65</v>
      </c>
      <c r="BQ983" s="2">
        <v>38443</v>
      </c>
      <c r="BR983" s="1">
        <v>0</v>
      </c>
      <c r="BS983" s="1">
        <v>0</v>
      </c>
      <c r="BT983" s="1">
        <v>0</v>
      </c>
      <c r="BU983" s="1">
        <v>0</v>
      </c>
    </row>
    <row r="984" spans="4:73" hidden="1" x14ac:dyDescent="0.25">
      <c r="D984" s="4"/>
      <c r="E984" s="5">
        <f t="shared" si="144"/>
        <v>0</v>
      </c>
      <c r="F984" s="5" t="str">
        <f t="shared" si="145"/>
        <v>GS5</v>
      </c>
      <c r="G984" s="5" t="str">
        <f t="shared" si="146"/>
        <v>Withdrawn</v>
      </c>
      <c r="H984" s="6" t="str">
        <f t="shared" si="147"/>
        <v>Not Started</v>
      </c>
      <c r="I984" s="1" t="s">
        <v>2174</v>
      </c>
      <c r="O984" s="1" t="str">
        <f t="shared" si="148"/>
        <v>NRIS</v>
      </c>
      <c r="Q984" s="1">
        <f t="shared" si="149"/>
        <v>100</v>
      </c>
      <c r="S984" s="1" t="str">
        <f t="shared" si="150"/>
        <v>Wind</v>
      </c>
      <c r="T984" s="1" t="str">
        <f t="shared" si="151"/>
        <v>Jackson County</v>
      </c>
      <c r="U984" s="1" t="str">
        <f t="shared" si="152"/>
        <v>MN</v>
      </c>
      <c r="AA984" s="1"/>
      <c r="AB984" s="1"/>
      <c r="AI984" s="5"/>
      <c r="AJ984" s="5"/>
      <c r="AK984" s="5"/>
      <c r="AL984" s="5"/>
      <c r="AM984" s="5"/>
      <c r="AN984" s="5"/>
      <c r="AO984" s="5"/>
      <c r="AP984" s="5"/>
      <c r="AQ984" s="5"/>
      <c r="AR984" s="5"/>
      <c r="AY984" s="1" t="s">
        <v>73</v>
      </c>
      <c r="AZ984" s="2">
        <v>38755</v>
      </c>
      <c r="BA984" s="2">
        <v>41178</v>
      </c>
      <c r="BB984" s="2">
        <v>41178</v>
      </c>
      <c r="BD984" s="1" t="s">
        <v>87</v>
      </c>
      <c r="BE984" s="1" t="s">
        <v>259</v>
      </c>
      <c r="BF984" s="1" t="s">
        <v>93</v>
      </c>
      <c r="BH984" s="1" t="s">
        <v>2092</v>
      </c>
      <c r="BI984" s="1" t="s">
        <v>134</v>
      </c>
      <c r="BJ984" s="1" t="s">
        <v>126</v>
      </c>
      <c r="BK984" s="1" t="s">
        <v>2175</v>
      </c>
      <c r="BL984" s="1">
        <v>100</v>
      </c>
      <c r="BM984" s="1">
        <v>100</v>
      </c>
      <c r="BN984" s="1" t="s">
        <v>97</v>
      </c>
      <c r="BO984" s="1" t="s">
        <v>98</v>
      </c>
      <c r="BP984" s="1" t="s">
        <v>84</v>
      </c>
      <c r="BQ984" s="2">
        <v>39234</v>
      </c>
      <c r="BR984" s="1">
        <v>0</v>
      </c>
      <c r="BS984" s="1">
        <v>0</v>
      </c>
      <c r="BT984" s="1">
        <v>0</v>
      </c>
      <c r="BU984" s="1">
        <v>0</v>
      </c>
    </row>
    <row r="985" spans="4:73" hidden="1" x14ac:dyDescent="0.25">
      <c r="D985" s="4"/>
      <c r="E985" s="5">
        <f t="shared" si="144"/>
        <v>0</v>
      </c>
      <c r="F985" s="5">
        <f t="shared" si="145"/>
        <v>0</v>
      </c>
      <c r="G985" s="5" t="str">
        <f t="shared" si="146"/>
        <v>Withdrawn</v>
      </c>
      <c r="H985" s="6" t="str">
        <f t="shared" si="147"/>
        <v>Not Started</v>
      </c>
      <c r="I985" s="1" t="s">
        <v>2176</v>
      </c>
      <c r="O985" s="1" t="str">
        <f t="shared" si="148"/>
        <v>ERIS</v>
      </c>
      <c r="Q985" s="1">
        <f t="shared" si="149"/>
        <v>250</v>
      </c>
      <c r="S985" s="1" t="str">
        <f t="shared" si="150"/>
        <v>Wind</v>
      </c>
      <c r="T985" s="1" t="str">
        <f t="shared" si="151"/>
        <v>McIntosh County</v>
      </c>
      <c r="U985" s="1" t="str">
        <f t="shared" si="152"/>
        <v>ND</v>
      </c>
      <c r="AA985" s="1"/>
      <c r="AB985" s="1"/>
      <c r="AI985" s="5"/>
      <c r="AJ985" s="5"/>
      <c r="AK985" s="5"/>
      <c r="AL985" s="5"/>
      <c r="AM985" s="5"/>
      <c r="AN985" s="5"/>
      <c r="AO985" s="5"/>
      <c r="AP985" s="5"/>
      <c r="AQ985" s="5"/>
      <c r="AR985" s="5"/>
      <c r="AY985" s="1" t="s">
        <v>73</v>
      </c>
      <c r="AZ985" s="2">
        <v>40630</v>
      </c>
      <c r="BA985" s="2">
        <v>41178</v>
      </c>
      <c r="BB985" s="2">
        <v>41178</v>
      </c>
      <c r="BD985" s="1" t="s">
        <v>192</v>
      </c>
      <c r="BE985" s="1" t="s">
        <v>285</v>
      </c>
      <c r="BF985" s="1" t="s">
        <v>194</v>
      </c>
      <c r="BI985" s="1" t="s">
        <v>143</v>
      </c>
      <c r="BJ985" s="1" t="s">
        <v>62</v>
      </c>
      <c r="BK985" s="1" t="s">
        <v>2177</v>
      </c>
      <c r="BL985" s="1">
        <v>250</v>
      </c>
      <c r="BM985" s="1">
        <v>250</v>
      </c>
      <c r="BN985" s="1" t="s">
        <v>97</v>
      </c>
      <c r="BO985" s="1" t="s">
        <v>98</v>
      </c>
      <c r="BP985" s="1" t="s">
        <v>84</v>
      </c>
      <c r="BQ985" s="2">
        <v>42004</v>
      </c>
      <c r="BR985" s="1">
        <v>0</v>
      </c>
      <c r="BS985" s="1">
        <v>0</v>
      </c>
      <c r="BT985" s="1">
        <v>0</v>
      </c>
      <c r="BU985" s="1">
        <v>0</v>
      </c>
    </row>
    <row r="986" spans="4:73" hidden="1" x14ac:dyDescent="0.25">
      <c r="D986" s="4"/>
      <c r="E986" s="5">
        <f t="shared" si="144"/>
        <v>0</v>
      </c>
      <c r="F986" s="5">
        <f t="shared" si="145"/>
        <v>0</v>
      </c>
      <c r="G986" s="5" t="str">
        <f t="shared" si="146"/>
        <v>Withdrawn</v>
      </c>
      <c r="H986" s="6" t="str">
        <f t="shared" si="147"/>
        <v>Not Started</v>
      </c>
      <c r="I986" s="1" t="s">
        <v>2178</v>
      </c>
      <c r="O986" s="1" t="str">
        <f t="shared" si="148"/>
        <v>NRIS</v>
      </c>
      <c r="Q986" s="1">
        <f t="shared" si="149"/>
        <v>75</v>
      </c>
      <c r="S986" s="1" t="str">
        <f t="shared" si="150"/>
        <v>Wind</v>
      </c>
      <c r="T986" s="1" t="str">
        <f t="shared" si="151"/>
        <v>Jackson County</v>
      </c>
      <c r="U986" s="1" t="str">
        <f t="shared" si="152"/>
        <v>MN</v>
      </c>
      <c r="AA986" s="1"/>
      <c r="AB986" s="1"/>
      <c r="AI986" s="5"/>
      <c r="AJ986" s="5"/>
      <c r="AK986" s="5"/>
      <c r="AL986" s="5"/>
      <c r="AM986" s="5"/>
      <c r="AN986" s="5"/>
      <c r="AO986" s="5"/>
      <c r="AP986" s="5"/>
      <c r="AQ986" s="5"/>
      <c r="AR986" s="5"/>
      <c r="AY986" s="1" t="s">
        <v>73</v>
      </c>
      <c r="AZ986" s="2">
        <v>41050</v>
      </c>
      <c r="BA986" s="2">
        <v>41178</v>
      </c>
      <c r="BB986" s="2">
        <v>41178</v>
      </c>
      <c r="BD986" s="1" t="s">
        <v>87</v>
      </c>
      <c r="BE986" s="1" t="s">
        <v>259</v>
      </c>
      <c r="BF986" s="1" t="s">
        <v>93</v>
      </c>
      <c r="BI986" s="1" t="s">
        <v>536</v>
      </c>
      <c r="BJ986" s="1" t="s">
        <v>126</v>
      </c>
      <c r="BK986" s="1" t="s">
        <v>2179</v>
      </c>
      <c r="BL986" s="1">
        <v>75</v>
      </c>
      <c r="BM986" s="1">
        <v>75</v>
      </c>
      <c r="BN986" s="1" t="s">
        <v>97</v>
      </c>
      <c r="BO986" s="1" t="s">
        <v>98</v>
      </c>
      <c r="BP986" s="1" t="s">
        <v>84</v>
      </c>
      <c r="BQ986" s="2">
        <v>42248</v>
      </c>
      <c r="BR986" s="1">
        <v>0</v>
      </c>
      <c r="BS986" s="1">
        <v>0</v>
      </c>
      <c r="BT986" s="1">
        <v>0</v>
      </c>
      <c r="BU986" s="1">
        <v>0</v>
      </c>
    </row>
    <row r="987" spans="4:73" hidden="1" x14ac:dyDescent="0.25">
      <c r="D987" s="4"/>
      <c r="E987" s="5">
        <f t="shared" si="144"/>
        <v>0</v>
      </c>
      <c r="F987" s="5">
        <f t="shared" si="145"/>
        <v>0</v>
      </c>
      <c r="G987" s="5" t="str">
        <f t="shared" si="146"/>
        <v>Withdrawn</v>
      </c>
      <c r="H987" s="6" t="str">
        <f t="shared" si="147"/>
        <v>Not Started</v>
      </c>
      <c r="I987" s="1" t="s">
        <v>2180</v>
      </c>
      <c r="O987" s="1" t="str">
        <f t="shared" si="148"/>
        <v>ERIS</v>
      </c>
      <c r="Q987" s="1">
        <f t="shared" si="149"/>
        <v>35</v>
      </c>
      <c r="S987" s="1" t="str">
        <f t="shared" si="150"/>
        <v>Wood</v>
      </c>
      <c r="T987" s="1" t="str">
        <f t="shared" si="151"/>
        <v>Midland County</v>
      </c>
      <c r="U987" s="1" t="str">
        <f t="shared" si="152"/>
        <v>MI</v>
      </c>
      <c r="AA987" s="1"/>
      <c r="AB987" s="1"/>
      <c r="AI987" s="5"/>
      <c r="AJ987" s="5"/>
      <c r="AK987" s="5"/>
      <c r="AL987" s="5"/>
      <c r="AM987" s="5"/>
      <c r="AN987" s="5"/>
      <c r="AO987" s="5"/>
      <c r="AP987" s="5"/>
      <c r="AQ987" s="5"/>
      <c r="AR987" s="5"/>
      <c r="AY987" s="1" t="s">
        <v>73</v>
      </c>
      <c r="AZ987" s="2">
        <v>40862</v>
      </c>
      <c r="BA987" s="2">
        <v>41179</v>
      </c>
      <c r="BB987" s="2">
        <v>41179</v>
      </c>
      <c r="BD987" s="1" t="s">
        <v>139</v>
      </c>
      <c r="BE987" s="1" t="s">
        <v>1210</v>
      </c>
      <c r="BF987" s="1" t="s">
        <v>130</v>
      </c>
      <c r="BI987" s="1" t="s">
        <v>536</v>
      </c>
      <c r="BJ987" s="1" t="s">
        <v>62</v>
      </c>
      <c r="BK987" s="1" t="s">
        <v>2181</v>
      </c>
      <c r="BL987" s="1">
        <v>35</v>
      </c>
      <c r="BM987" s="1">
        <v>35</v>
      </c>
      <c r="BN987" s="1" t="s">
        <v>1273</v>
      </c>
      <c r="BP987" s="1" t="s">
        <v>84</v>
      </c>
      <c r="BR987" s="1">
        <v>0</v>
      </c>
      <c r="BS987" s="1">
        <v>0</v>
      </c>
      <c r="BT987" s="1">
        <v>0</v>
      </c>
      <c r="BU987" s="1">
        <v>0</v>
      </c>
    </row>
    <row r="988" spans="4:73" hidden="1" x14ac:dyDescent="0.25">
      <c r="D988" s="4"/>
      <c r="E988" s="5">
        <f t="shared" si="144"/>
        <v>0</v>
      </c>
      <c r="F988" s="5">
        <f t="shared" si="145"/>
        <v>0</v>
      </c>
      <c r="G988" s="5" t="str">
        <f t="shared" si="146"/>
        <v>Withdrawn</v>
      </c>
      <c r="H988" s="6" t="str">
        <f t="shared" si="147"/>
        <v>Not Started</v>
      </c>
      <c r="I988" s="1" t="s">
        <v>2182</v>
      </c>
      <c r="O988" s="1" t="str">
        <f t="shared" si="148"/>
        <v>NRIS</v>
      </c>
      <c r="Q988" s="1">
        <f t="shared" si="149"/>
        <v>201</v>
      </c>
      <c r="S988" s="1" t="str">
        <f t="shared" si="150"/>
        <v>Wind</v>
      </c>
      <c r="T988" s="1" t="str">
        <f t="shared" si="151"/>
        <v>Clinton County</v>
      </c>
      <c r="U988" s="1" t="str">
        <f t="shared" si="152"/>
        <v>IN</v>
      </c>
      <c r="AA988" s="1"/>
      <c r="AB988" s="1"/>
      <c r="AI988" s="5"/>
      <c r="AJ988" s="5"/>
      <c r="AK988" s="5"/>
      <c r="AL988" s="5"/>
      <c r="AM988" s="5"/>
      <c r="AN988" s="5"/>
      <c r="AO988" s="5"/>
      <c r="AP988" s="5"/>
      <c r="AQ988" s="5"/>
      <c r="AR988" s="5"/>
      <c r="AY988" s="1" t="s">
        <v>73</v>
      </c>
      <c r="AZ988" s="2">
        <v>40357</v>
      </c>
      <c r="BA988" s="2">
        <v>41184</v>
      </c>
      <c r="BB988" s="2">
        <v>41184</v>
      </c>
      <c r="BD988" s="1" t="s">
        <v>101</v>
      </c>
      <c r="BE988" s="1" t="s">
        <v>88</v>
      </c>
      <c r="BF988" s="1" t="s">
        <v>103</v>
      </c>
      <c r="BI988" s="1" t="s">
        <v>143</v>
      </c>
      <c r="BJ988" s="1" t="s">
        <v>126</v>
      </c>
      <c r="BK988" s="1" t="s">
        <v>2183</v>
      </c>
      <c r="BL988" s="1">
        <v>201</v>
      </c>
      <c r="BM988" s="1">
        <v>201</v>
      </c>
      <c r="BN988" s="1" t="s">
        <v>97</v>
      </c>
      <c r="BO988" s="1" t="s">
        <v>98</v>
      </c>
      <c r="BP988" s="1" t="s">
        <v>84</v>
      </c>
      <c r="BQ988" s="2">
        <v>40179</v>
      </c>
      <c r="BR988" s="1">
        <v>0</v>
      </c>
      <c r="BS988" s="1">
        <v>0</v>
      </c>
      <c r="BT988" s="1">
        <v>0</v>
      </c>
      <c r="BU988" s="1">
        <v>0</v>
      </c>
    </row>
    <row r="989" spans="4:73" hidden="1" x14ac:dyDescent="0.25">
      <c r="D989" s="4"/>
      <c r="E989" s="5">
        <f t="shared" si="144"/>
        <v>0</v>
      </c>
      <c r="F989" s="5">
        <f t="shared" si="145"/>
        <v>0</v>
      </c>
      <c r="G989" s="5" t="str">
        <f t="shared" si="146"/>
        <v>Withdrawn</v>
      </c>
      <c r="H989" s="6" t="str">
        <f t="shared" si="147"/>
        <v>Not Started</v>
      </c>
      <c r="I989" s="1" t="s">
        <v>2184</v>
      </c>
      <c r="O989" s="1" t="str">
        <f t="shared" si="148"/>
        <v>NRIS</v>
      </c>
      <c r="Q989" s="1">
        <f t="shared" si="149"/>
        <v>80</v>
      </c>
      <c r="S989" s="1" t="str">
        <f t="shared" si="150"/>
        <v>Wind</v>
      </c>
      <c r="T989" s="1" t="str">
        <f t="shared" si="151"/>
        <v>Ford County</v>
      </c>
      <c r="U989" s="1" t="str">
        <f t="shared" si="152"/>
        <v>IL</v>
      </c>
      <c r="AA989" s="1"/>
      <c r="AB989" s="1"/>
      <c r="AI989" s="5"/>
      <c r="AJ989" s="5"/>
      <c r="AK989" s="5"/>
      <c r="AL989" s="5"/>
      <c r="AM989" s="5"/>
      <c r="AN989" s="5"/>
      <c r="AO989" s="5"/>
      <c r="AP989" s="5"/>
      <c r="AQ989" s="5"/>
      <c r="AR989" s="5"/>
      <c r="AY989" s="1" t="s">
        <v>73</v>
      </c>
      <c r="AZ989" s="2">
        <v>40168</v>
      </c>
      <c r="BA989" s="2">
        <v>41189</v>
      </c>
      <c r="BB989" s="2">
        <v>41189</v>
      </c>
      <c r="BD989" s="1" t="s">
        <v>122</v>
      </c>
      <c r="BE989" s="1" t="s">
        <v>736</v>
      </c>
      <c r="BF989" s="1" t="s">
        <v>124</v>
      </c>
      <c r="BI989" s="1" t="s">
        <v>134</v>
      </c>
      <c r="BJ989" s="1" t="s">
        <v>126</v>
      </c>
      <c r="BK989" s="1" t="s">
        <v>2185</v>
      </c>
      <c r="BL989" s="1">
        <v>80</v>
      </c>
      <c r="BM989" s="1">
        <v>80</v>
      </c>
      <c r="BN989" s="1" t="s">
        <v>97</v>
      </c>
      <c r="BO989" s="1" t="s">
        <v>98</v>
      </c>
      <c r="BP989" s="1" t="s">
        <v>84</v>
      </c>
      <c r="BQ989" s="2">
        <v>40756</v>
      </c>
      <c r="BR989" s="1">
        <v>0</v>
      </c>
      <c r="BS989" s="1">
        <v>0</v>
      </c>
      <c r="BT989" s="1">
        <v>0</v>
      </c>
      <c r="BU989" s="1">
        <v>0</v>
      </c>
    </row>
    <row r="990" spans="4:73" hidden="1" x14ac:dyDescent="0.25">
      <c r="D990" s="4"/>
      <c r="E990" s="5">
        <f t="shared" si="144"/>
        <v>0</v>
      </c>
      <c r="F990" s="5">
        <f t="shared" si="145"/>
        <v>0</v>
      </c>
      <c r="G990" s="5" t="str">
        <f t="shared" si="146"/>
        <v>Withdrawn</v>
      </c>
      <c r="H990" s="6" t="str">
        <f t="shared" si="147"/>
        <v>Not Started</v>
      </c>
      <c r="I990" s="1" t="s">
        <v>2186</v>
      </c>
      <c r="O990" s="1" t="str">
        <f t="shared" si="148"/>
        <v>NRIS</v>
      </c>
      <c r="Q990" s="1">
        <f t="shared" si="149"/>
        <v>300</v>
      </c>
      <c r="S990" s="1" t="str">
        <f t="shared" si="150"/>
        <v>Wind</v>
      </c>
      <c r="T990" s="1" t="str">
        <f t="shared" si="151"/>
        <v>DeWitt County</v>
      </c>
      <c r="U990" s="1" t="str">
        <f t="shared" si="152"/>
        <v>IL</v>
      </c>
      <c r="AA990" s="1"/>
      <c r="AB990" s="1"/>
      <c r="AI990" s="5"/>
      <c r="AJ990" s="5"/>
      <c r="AK990" s="5"/>
      <c r="AL990" s="5"/>
      <c r="AM990" s="5"/>
      <c r="AN990" s="5"/>
      <c r="AO990" s="5"/>
      <c r="AP990" s="5"/>
      <c r="AQ990" s="5"/>
      <c r="AR990" s="5"/>
      <c r="AY990" s="1" t="s">
        <v>73</v>
      </c>
      <c r="AZ990" s="2">
        <v>40310</v>
      </c>
      <c r="BA990" s="2">
        <v>41190</v>
      </c>
      <c r="BB990" s="2">
        <v>41190</v>
      </c>
      <c r="BD990" s="1" t="s">
        <v>122</v>
      </c>
      <c r="BE990" s="1" t="s">
        <v>2187</v>
      </c>
      <c r="BF990" s="1" t="s">
        <v>124</v>
      </c>
      <c r="BI990" s="1" t="s">
        <v>143</v>
      </c>
      <c r="BJ990" s="1" t="s">
        <v>126</v>
      </c>
      <c r="BK990" s="1" t="s">
        <v>2188</v>
      </c>
      <c r="BL990" s="1">
        <v>300</v>
      </c>
      <c r="BM990" s="1">
        <v>300</v>
      </c>
      <c r="BN990" s="1" t="s">
        <v>97</v>
      </c>
      <c r="BO990" s="1" t="s">
        <v>98</v>
      </c>
      <c r="BP990" s="1" t="s">
        <v>84</v>
      </c>
      <c r="BQ990" s="2">
        <v>40452</v>
      </c>
      <c r="BR990" s="1">
        <v>0</v>
      </c>
      <c r="BS990" s="1">
        <v>0</v>
      </c>
      <c r="BT990" s="1">
        <v>0</v>
      </c>
      <c r="BU990" s="1">
        <v>0</v>
      </c>
    </row>
    <row r="991" spans="4:73" hidden="1" x14ac:dyDescent="0.25">
      <c r="D991" s="4"/>
      <c r="E991" s="5">
        <f t="shared" si="144"/>
        <v>0</v>
      </c>
      <c r="F991" s="5">
        <f t="shared" si="145"/>
        <v>0</v>
      </c>
      <c r="G991" s="5" t="str">
        <f t="shared" si="146"/>
        <v>Withdrawn</v>
      </c>
      <c r="H991" s="6" t="str">
        <f t="shared" si="147"/>
        <v>Not Started</v>
      </c>
      <c r="I991" s="1" t="s">
        <v>2189</v>
      </c>
      <c r="O991" s="1" t="str">
        <f t="shared" si="148"/>
        <v>NRIS</v>
      </c>
      <c r="Q991" s="1">
        <f t="shared" si="149"/>
        <v>50</v>
      </c>
      <c r="S991" s="1" t="str">
        <f t="shared" si="150"/>
        <v>Wind</v>
      </c>
      <c r="T991" s="1" t="str">
        <f t="shared" si="151"/>
        <v>Murray County</v>
      </c>
      <c r="U991" s="1" t="str">
        <f t="shared" si="152"/>
        <v>MN</v>
      </c>
      <c r="AA991" s="1"/>
      <c r="AB991" s="1"/>
      <c r="AI991" s="5"/>
      <c r="AJ991" s="5"/>
      <c r="AK991" s="5"/>
      <c r="AL991" s="5"/>
      <c r="AM991" s="5"/>
      <c r="AN991" s="5"/>
      <c r="AO991" s="5"/>
      <c r="AP991" s="5"/>
      <c r="AQ991" s="5"/>
      <c r="AR991" s="5"/>
      <c r="AY991" s="1" t="s">
        <v>73</v>
      </c>
      <c r="AZ991" s="2">
        <v>39293</v>
      </c>
      <c r="BA991" s="2">
        <v>41191</v>
      </c>
      <c r="BB991" s="2">
        <v>41191</v>
      </c>
      <c r="BD991" s="1" t="s">
        <v>91</v>
      </c>
      <c r="BE991" s="1" t="s">
        <v>162</v>
      </c>
      <c r="BF991" s="1" t="s">
        <v>93</v>
      </c>
      <c r="BI991" s="1" t="s">
        <v>143</v>
      </c>
      <c r="BJ991" s="1" t="s">
        <v>126</v>
      </c>
      <c r="BK991" s="1" t="s">
        <v>2190</v>
      </c>
      <c r="BL991" s="1">
        <v>50</v>
      </c>
      <c r="BM991" s="1">
        <v>50</v>
      </c>
      <c r="BN991" s="1" t="s">
        <v>97</v>
      </c>
      <c r="BO991" s="1" t="s">
        <v>98</v>
      </c>
      <c r="BP991" s="1" t="s">
        <v>84</v>
      </c>
      <c r="BQ991" s="2">
        <v>40405</v>
      </c>
      <c r="BR991" s="1">
        <v>0</v>
      </c>
      <c r="BS991" s="1">
        <v>0</v>
      </c>
      <c r="BT991" s="1">
        <v>0</v>
      </c>
      <c r="BU991" s="1">
        <v>0</v>
      </c>
    </row>
    <row r="992" spans="4:73" hidden="1" x14ac:dyDescent="0.25">
      <c r="D992" s="4"/>
      <c r="E992" s="5">
        <f t="shared" si="144"/>
        <v>0</v>
      </c>
      <c r="F992" s="5">
        <f t="shared" si="145"/>
        <v>0</v>
      </c>
      <c r="G992" s="5" t="str">
        <f t="shared" si="146"/>
        <v>Withdrawn</v>
      </c>
      <c r="H992" s="6" t="str">
        <f t="shared" si="147"/>
        <v>Not Started</v>
      </c>
      <c r="I992" s="1" t="s">
        <v>2191</v>
      </c>
      <c r="O992" s="1" t="str">
        <f t="shared" si="148"/>
        <v>NRIS</v>
      </c>
      <c r="Q992" s="1">
        <f t="shared" si="149"/>
        <v>150</v>
      </c>
      <c r="S992" s="1" t="str">
        <f t="shared" si="150"/>
        <v>Wind</v>
      </c>
      <c r="T992" s="1" t="str">
        <f t="shared" si="151"/>
        <v>Murray County</v>
      </c>
      <c r="U992" s="1" t="str">
        <f t="shared" si="152"/>
        <v>MN</v>
      </c>
      <c r="AA992" s="1"/>
      <c r="AB992" s="1"/>
      <c r="AI992" s="5"/>
      <c r="AJ992" s="5"/>
      <c r="AK992" s="5"/>
      <c r="AL992" s="5"/>
      <c r="AM992" s="5"/>
      <c r="AN992" s="5"/>
      <c r="AO992" s="5"/>
      <c r="AP992" s="5"/>
      <c r="AQ992" s="5"/>
      <c r="AR992" s="5"/>
      <c r="AY992" s="1" t="s">
        <v>73</v>
      </c>
      <c r="AZ992" s="2">
        <v>39364</v>
      </c>
      <c r="BA992" s="2">
        <v>41191</v>
      </c>
      <c r="BB992" s="2">
        <v>41191</v>
      </c>
      <c r="BD992" s="1" t="s">
        <v>91</v>
      </c>
      <c r="BE992" s="1" t="s">
        <v>162</v>
      </c>
      <c r="BF992" s="1" t="s">
        <v>93</v>
      </c>
      <c r="BI992" s="1" t="s">
        <v>143</v>
      </c>
      <c r="BJ992" s="1" t="s">
        <v>126</v>
      </c>
      <c r="BK992" s="1" t="s">
        <v>2192</v>
      </c>
      <c r="BL992" s="1">
        <v>150</v>
      </c>
      <c r="BM992" s="1">
        <v>150</v>
      </c>
      <c r="BN992" s="1" t="s">
        <v>97</v>
      </c>
      <c r="BO992" s="1" t="s">
        <v>98</v>
      </c>
      <c r="BP992" s="1" t="s">
        <v>84</v>
      </c>
      <c r="BQ992" s="2">
        <v>40268</v>
      </c>
      <c r="BR992" s="1">
        <v>0</v>
      </c>
      <c r="BS992" s="1">
        <v>0</v>
      </c>
      <c r="BT992" s="1">
        <v>0</v>
      </c>
      <c r="BU992" s="1">
        <v>0</v>
      </c>
    </row>
    <row r="993" spans="4:73" hidden="1" x14ac:dyDescent="0.25">
      <c r="D993" s="4"/>
      <c r="E993" s="5">
        <f t="shared" si="144"/>
        <v>0</v>
      </c>
      <c r="F993" s="5">
        <f t="shared" si="145"/>
        <v>0</v>
      </c>
      <c r="G993" s="5" t="str">
        <f t="shared" si="146"/>
        <v>Withdrawn</v>
      </c>
      <c r="H993" s="6" t="str">
        <f t="shared" si="147"/>
        <v>Not Started</v>
      </c>
      <c r="I993" s="1" t="s">
        <v>2193</v>
      </c>
      <c r="O993" s="1" t="str">
        <f t="shared" si="148"/>
        <v>NRIS</v>
      </c>
      <c r="Q993" s="1">
        <f t="shared" si="149"/>
        <v>33</v>
      </c>
      <c r="S993" s="1" t="str">
        <f t="shared" si="150"/>
        <v>Wind</v>
      </c>
      <c r="T993" s="1" t="str">
        <f t="shared" si="151"/>
        <v>Barnes County</v>
      </c>
      <c r="U993" s="1" t="str">
        <f t="shared" si="152"/>
        <v>ND</v>
      </c>
      <c r="AA993" s="1"/>
      <c r="AB993" s="1"/>
      <c r="AI993" s="5"/>
      <c r="AJ993" s="5"/>
      <c r="AK993" s="5"/>
      <c r="AL993" s="5"/>
      <c r="AM993" s="5"/>
      <c r="AN993" s="5"/>
      <c r="AO993" s="5"/>
      <c r="AP993" s="5"/>
      <c r="AQ993" s="5"/>
      <c r="AR993" s="5"/>
      <c r="AY993" s="1" t="s">
        <v>73</v>
      </c>
      <c r="AZ993" s="2">
        <v>40661</v>
      </c>
      <c r="BA993" s="2">
        <v>41215</v>
      </c>
      <c r="BB993" s="2">
        <v>41215</v>
      </c>
      <c r="BD993" s="1" t="s">
        <v>203</v>
      </c>
      <c r="BE993" s="1" t="s">
        <v>1594</v>
      </c>
      <c r="BF993" s="1" t="s">
        <v>194</v>
      </c>
      <c r="BI993" s="1" t="s">
        <v>143</v>
      </c>
      <c r="BJ993" s="1" t="s">
        <v>126</v>
      </c>
      <c r="BK993" s="1" t="s">
        <v>2194</v>
      </c>
      <c r="BL993" s="1">
        <v>33</v>
      </c>
      <c r="BM993" s="1">
        <v>33</v>
      </c>
      <c r="BN993" s="1" t="s">
        <v>97</v>
      </c>
      <c r="BO993" s="1" t="s">
        <v>98</v>
      </c>
      <c r="BP993" s="1" t="s">
        <v>84</v>
      </c>
      <c r="BQ993" s="2">
        <v>41244</v>
      </c>
      <c r="BR993" s="1">
        <v>0</v>
      </c>
      <c r="BS993" s="1">
        <v>0</v>
      </c>
      <c r="BT993" s="1">
        <v>0</v>
      </c>
      <c r="BU993" s="1">
        <v>0</v>
      </c>
    </row>
    <row r="994" spans="4:73" hidden="1" x14ac:dyDescent="0.25">
      <c r="D994" s="4"/>
      <c r="E994" s="5" t="str">
        <f t="shared" si="144"/>
        <v>DPP-2012-AUG</v>
      </c>
      <c r="F994" s="5" t="str">
        <f t="shared" si="145"/>
        <v>East (ATC)</v>
      </c>
      <c r="G994" s="5" t="str">
        <f t="shared" si="146"/>
        <v>Withdrawn</v>
      </c>
      <c r="H994" s="6" t="str">
        <f t="shared" si="147"/>
        <v>Withdrawn</v>
      </c>
      <c r="I994" s="1" t="s">
        <v>2195</v>
      </c>
      <c r="O994" s="1" t="str">
        <f t="shared" si="148"/>
        <v>NRIS Only</v>
      </c>
      <c r="Q994" s="1">
        <f t="shared" si="149"/>
        <v>675</v>
      </c>
      <c r="S994" s="1" t="str">
        <f t="shared" si="150"/>
        <v>Gas</v>
      </c>
      <c r="T994" s="1" t="str">
        <f t="shared" si="151"/>
        <v>Outagamie County</v>
      </c>
      <c r="U994" s="1" t="str">
        <f t="shared" si="152"/>
        <v>WI</v>
      </c>
      <c r="AA994" s="1"/>
      <c r="AB994" s="1"/>
      <c r="AI994" s="5"/>
      <c r="AJ994" s="5"/>
      <c r="AK994" s="5"/>
      <c r="AL994" s="5"/>
      <c r="AM994" s="5"/>
      <c r="AN994" s="5"/>
      <c r="AO994" s="5"/>
      <c r="AP994" s="5"/>
      <c r="AQ994" s="5"/>
      <c r="AR994" s="5"/>
      <c r="AY994" s="1" t="s">
        <v>73</v>
      </c>
      <c r="AZ994" s="2">
        <v>41087</v>
      </c>
      <c r="BA994" s="2">
        <v>41215</v>
      </c>
      <c r="BB994" s="2">
        <v>41215</v>
      </c>
      <c r="BD994" s="1" t="s">
        <v>74</v>
      </c>
      <c r="BE994" s="1" t="s">
        <v>137</v>
      </c>
      <c r="BF994" s="1" t="s">
        <v>76</v>
      </c>
      <c r="BG994" s="1" t="s">
        <v>1435</v>
      </c>
      <c r="BH994" s="1" t="s">
        <v>2196</v>
      </c>
      <c r="BI994" s="1" t="s">
        <v>134</v>
      </c>
      <c r="BJ994" s="1" t="s">
        <v>1466</v>
      </c>
      <c r="BK994" s="1" t="s">
        <v>2197</v>
      </c>
      <c r="BL994" s="1">
        <v>650</v>
      </c>
      <c r="BM994" s="1">
        <v>675</v>
      </c>
      <c r="BN994" s="1" t="s">
        <v>64</v>
      </c>
      <c r="BP994" s="1" t="s">
        <v>73</v>
      </c>
      <c r="BQ994" s="2">
        <v>41548</v>
      </c>
      <c r="BR994" s="1">
        <v>0</v>
      </c>
      <c r="BS994" s="1">
        <v>0</v>
      </c>
      <c r="BT994" s="1">
        <v>0</v>
      </c>
      <c r="BU994" s="1">
        <v>0</v>
      </c>
    </row>
    <row r="995" spans="4:73" hidden="1" x14ac:dyDescent="0.25">
      <c r="D995" s="4"/>
      <c r="E995" s="5">
        <f t="shared" si="144"/>
        <v>0</v>
      </c>
      <c r="F995" s="5">
        <f t="shared" si="145"/>
        <v>0</v>
      </c>
      <c r="G995" s="5" t="str">
        <f t="shared" si="146"/>
        <v>Withdrawn</v>
      </c>
      <c r="H995" s="6" t="str">
        <f t="shared" si="147"/>
        <v>Not Started</v>
      </c>
      <c r="I995" s="1" t="s">
        <v>2198</v>
      </c>
      <c r="O995" s="1" t="str">
        <f t="shared" si="148"/>
        <v>NRIS</v>
      </c>
      <c r="Q995" s="1">
        <f t="shared" si="149"/>
        <v>150</v>
      </c>
      <c r="S995" s="1" t="str">
        <f t="shared" si="150"/>
        <v>Wind</v>
      </c>
      <c r="T995" s="1" t="str">
        <f t="shared" si="151"/>
        <v>Audubon County</v>
      </c>
      <c r="U995" s="1" t="str">
        <f t="shared" si="152"/>
        <v>IA</v>
      </c>
      <c r="AA995" s="1"/>
      <c r="AB995" s="1"/>
      <c r="AI995" s="5"/>
      <c r="AJ995" s="5"/>
      <c r="AK995" s="5"/>
      <c r="AL995" s="5"/>
      <c r="AM995" s="5"/>
      <c r="AN995" s="5"/>
      <c r="AO995" s="5"/>
      <c r="AP995" s="5"/>
      <c r="AQ995" s="5"/>
      <c r="AR995" s="5"/>
      <c r="AY995" s="1" t="s">
        <v>73</v>
      </c>
      <c r="AZ995" s="2">
        <v>39819</v>
      </c>
      <c r="BA995" s="2">
        <v>41229</v>
      </c>
      <c r="BB995" s="2">
        <v>41229</v>
      </c>
      <c r="BD995" s="1" t="s">
        <v>251</v>
      </c>
      <c r="BE995" s="1" t="s">
        <v>2199</v>
      </c>
      <c r="BF995" s="1" t="s">
        <v>89</v>
      </c>
      <c r="BI995" s="1" t="s">
        <v>143</v>
      </c>
      <c r="BJ995" s="1" t="s">
        <v>126</v>
      </c>
      <c r="BK995" s="1" t="s">
        <v>2200</v>
      </c>
      <c r="BL995" s="1">
        <v>150</v>
      </c>
      <c r="BM995" s="1">
        <v>150</v>
      </c>
      <c r="BN995" s="1" t="s">
        <v>97</v>
      </c>
      <c r="BO995" s="1" t="s">
        <v>98</v>
      </c>
      <c r="BP995" s="1" t="s">
        <v>84</v>
      </c>
      <c r="BQ995" s="2">
        <v>40179</v>
      </c>
      <c r="BR995" s="1">
        <v>0</v>
      </c>
      <c r="BS995" s="1">
        <v>0</v>
      </c>
      <c r="BT995" s="1">
        <v>0</v>
      </c>
      <c r="BU995" s="1">
        <v>0</v>
      </c>
    </row>
    <row r="996" spans="4:73" hidden="1" x14ac:dyDescent="0.25">
      <c r="D996" s="4"/>
      <c r="E996" s="5" t="str">
        <f t="shared" si="144"/>
        <v>G594</v>
      </c>
      <c r="F996" s="5" t="str">
        <f t="shared" si="145"/>
        <v>G594</v>
      </c>
      <c r="G996" s="5" t="str">
        <f t="shared" si="146"/>
        <v>Withdrawn</v>
      </c>
      <c r="H996" s="6" t="str">
        <f t="shared" si="147"/>
        <v>Not Started</v>
      </c>
      <c r="I996" s="1" t="s">
        <v>2201</v>
      </c>
      <c r="O996" s="1" t="str">
        <f t="shared" si="148"/>
        <v>NRIS</v>
      </c>
      <c r="Q996" s="1">
        <f t="shared" si="149"/>
        <v>50</v>
      </c>
      <c r="S996" s="1" t="str">
        <f t="shared" si="150"/>
        <v>Wind</v>
      </c>
      <c r="T996" s="1" t="str">
        <f t="shared" si="151"/>
        <v>Jackson County</v>
      </c>
      <c r="U996" s="1" t="str">
        <f t="shared" si="152"/>
        <v>MN</v>
      </c>
      <c r="AA996" s="1"/>
      <c r="AB996" s="1"/>
      <c r="AI996" s="5"/>
      <c r="AJ996" s="5"/>
      <c r="AK996" s="5"/>
      <c r="AL996" s="5"/>
      <c r="AM996" s="5"/>
      <c r="AN996" s="5"/>
      <c r="AO996" s="5"/>
      <c r="AP996" s="5"/>
      <c r="AQ996" s="5"/>
      <c r="AR996" s="5"/>
      <c r="AY996" s="1" t="s">
        <v>73</v>
      </c>
      <c r="AZ996" s="2">
        <v>38755</v>
      </c>
      <c r="BA996" s="2">
        <v>41241</v>
      </c>
      <c r="BB996" s="2">
        <v>41241</v>
      </c>
      <c r="BD996" s="1" t="s">
        <v>128</v>
      </c>
      <c r="BE996" s="1" t="s">
        <v>259</v>
      </c>
      <c r="BF996" s="1" t="s">
        <v>93</v>
      </c>
      <c r="BG996" s="1" t="s">
        <v>2201</v>
      </c>
      <c r="BH996" s="1" t="s">
        <v>2201</v>
      </c>
      <c r="BI996" s="1" t="s">
        <v>77</v>
      </c>
      <c r="BJ996" s="1" t="s">
        <v>126</v>
      </c>
      <c r="BK996" s="1" t="s">
        <v>2175</v>
      </c>
      <c r="BL996" s="1">
        <v>50</v>
      </c>
      <c r="BM996" s="1">
        <v>50</v>
      </c>
      <c r="BN996" s="1" t="s">
        <v>97</v>
      </c>
      <c r="BO996" s="1" t="s">
        <v>98</v>
      </c>
      <c r="BP996" s="1" t="s">
        <v>84</v>
      </c>
      <c r="BQ996" s="2">
        <v>39447</v>
      </c>
      <c r="BR996" s="1">
        <v>0</v>
      </c>
      <c r="BS996" s="1">
        <v>0</v>
      </c>
      <c r="BT996" s="1">
        <v>0</v>
      </c>
      <c r="BU996" s="1">
        <v>0</v>
      </c>
    </row>
    <row r="997" spans="4:73" hidden="1" x14ac:dyDescent="0.25">
      <c r="D997" s="4"/>
      <c r="E997" s="5">
        <f t="shared" si="144"/>
        <v>0</v>
      </c>
      <c r="F997" s="5">
        <f t="shared" si="145"/>
        <v>0</v>
      </c>
      <c r="G997" s="5" t="str">
        <f t="shared" si="146"/>
        <v>Withdrawn</v>
      </c>
      <c r="H997" s="6" t="str">
        <f t="shared" si="147"/>
        <v>Not Started</v>
      </c>
      <c r="I997" s="1" t="s">
        <v>2202</v>
      </c>
      <c r="O997" s="1" t="str">
        <f t="shared" si="148"/>
        <v>NRIS</v>
      </c>
      <c r="Q997" s="1">
        <f t="shared" si="149"/>
        <v>150</v>
      </c>
      <c r="S997" s="1" t="str">
        <f t="shared" si="150"/>
        <v>Wind</v>
      </c>
      <c r="T997" s="1" t="str">
        <f t="shared" si="151"/>
        <v>Marshall County</v>
      </c>
      <c r="U997" s="1" t="str">
        <f t="shared" si="152"/>
        <v>IN</v>
      </c>
      <c r="AA997" s="1"/>
      <c r="AB997" s="1"/>
      <c r="AI997" s="5"/>
      <c r="AJ997" s="5"/>
      <c r="AK997" s="5"/>
      <c r="AL997" s="5"/>
      <c r="AM997" s="5"/>
      <c r="AN997" s="5"/>
      <c r="AO997" s="5"/>
      <c r="AP997" s="5"/>
      <c r="AQ997" s="5"/>
      <c r="AR997" s="5"/>
      <c r="AY997" s="1" t="s">
        <v>73</v>
      </c>
      <c r="AZ997" s="2">
        <v>40644</v>
      </c>
      <c r="BA997" s="2">
        <v>41248</v>
      </c>
      <c r="BB997" s="2">
        <v>41248</v>
      </c>
      <c r="BD997" s="1" t="s">
        <v>804</v>
      </c>
      <c r="BE997" s="1" t="s">
        <v>107</v>
      </c>
      <c r="BF997" s="1" t="s">
        <v>103</v>
      </c>
      <c r="BI997" s="1" t="s">
        <v>536</v>
      </c>
      <c r="BJ997" s="1" t="s">
        <v>126</v>
      </c>
      <c r="BK997" s="1" t="s">
        <v>2203</v>
      </c>
      <c r="BL997" s="1">
        <v>150</v>
      </c>
      <c r="BM997" s="1">
        <v>150</v>
      </c>
      <c r="BN997" s="1" t="s">
        <v>97</v>
      </c>
      <c r="BO997" s="1" t="s">
        <v>98</v>
      </c>
      <c r="BP997" s="1" t="s">
        <v>84</v>
      </c>
      <c r="BQ997" s="2">
        <v>41640</v>
      </c>
      <c r="BR997" s="1">
        <v>0</v>
      </c>
      <c r="BS997" s="1">
        <v>0</v>
      </c>
      <c r="BT997" s="1">
        <v>0</v>
      </c>
      <c r="BU997" s="1">
        <v>0</v>
      </c>
    </row>
    <row r="998" spans="4:73" hidden="1" x14ac:dyDescent="0.25">
      <c r="D998" s="4"/>
      <c r="E998" s="5" t="str">
        <f t="shared" si="144"/>
        <v>G634</v>
      </c>
      <c r="F998" s="5" t="str">
        <f t="shared" si="145"/>
        <v>G634</v>
      </c>
      <c r="G998" s="5" t="str">
        <f t="shared" si="146"/>
        <v>Withdrawn</v>
      </c>
      <c r="H998" s="6" t="str">
        <f t="shared" si="147"/>
        <v>Not Started</v>
      </c>
      <c r="I998" s="1" t="s">
        <v>2204</v>
      </c>
      <c r="O998" s="1" t="str">
        <f t="shared" si="148"/>
        <v>ERIS</v>
      </c>
      <c r="Q998" s="1">
        <f t="shared" si="149"/>
        <v>96</v>
      </c>
      <c r="S998" s="1" t="str">
        <f t="shared" si="150"/>
        <v>Wind</v>
      </c>
      <c r="T998" s="1" t="str">
        <f t="shared" si="151"/>
        <v>Brookings County</v>
      </c>
      <c r="U998" s="1" t="str">
        <f t="shared" si="152"/>
        <v>SD</v>
      </c>
      <c r="AA998" s="1"/>
      <c r="AB998" s="1"/>
      <c r="AI998" s="5"/>
      <c r="AJ998" s="5"/>
      <c r="AK998" s="5"/>
      <c r="AL998" s="5"/>
      <c r="AM998" s="5"/>
      <c r="AN998" s="5"/>
      <c r="AO998" s="5"/>
      <c r="AP998" s="5"/>
      <c r="AQ998" s="5"/>
      <c r="AR998" s="5"/>
      <c r="AY998" s="1" t="s">
        <v>73</v>
      </c>
      <c r="AZ998" s="2">
        <v>38834</v>
      </c>
      <c r="BA998" s="2">
        <v>41270</v>
      </c>
      <c r="BB998" s="2">
        <v>41270</v>
      </c>
      <c r="BD998" s="1" t="s">
        <v>91</v>
      </c>
      <c r="BE998" s="1" t="s">
        <v>510</v>
      </c>
      <c r="BF998" s="1" t="s">
        <v>205</v>
      </c>
      <c r="BG998" s="1" t="s">
        <v>2204</v>
      </c>
      <c r="BH998" s="1" t="s">
        <v>2204</v>
      </c>
      <c r="BI998" s="1" t="s">
        <v>77</v>
      </c>
      <c r="BJ998" s="1" t="s">
        <v>62</v>
      </c>
      <c r="BK998" s="1" t="s">
        <v>2205</v>
      </c>
      <c r="BL998" s="1">
        <v>96</v>
      </c>
      <c r="BM998" s="1">
        <v>96</v>
      </c>
      <c r="BN998" s="1" t="s">
        <v>97</v>
      </c>
      <c r="BO998" s="1" t="s">
        <v>98</v>
      </c>
      <c r="BP998" s="1" t="s">
        <v>84</v>
      </c>
      <c r="BQ998" s="2">
        <v>39293</v>
      </c>
      <c r="BR998" s="1">
        <v>0</v>
      </c>
      <c r="BS998" s="1">
        <v>0</v>
      </c>
      <c r="BT998" s="1">
        <v>0</v>
      </c>
      <c r="BU998" s="1">
        <v>0</v>
      </c>
    </row>
    <row r="999" spans="4:73" hidden="1" x14ac:dyDescent="0.25">
      <c r="D999" s="4"/>
      <c r="E999" s="5" t="str">
        <f t="shared" si="144"/>
        <v>G635</v>
      </c>
      <c r="F999" s="5" t="str">
        <f t="shared" si="145"/>
        <v>G635</v>
      </c>
      <c r="G999" s="5" t="str">
        <f t="shared" si="146"/>
        <v>Withdrawn</v>
      </c>
      <c r="H999" s="6" t="str">
        <f t="shared" si="147"/>
        <v>Not Started</v>
      </c>
      <c r="I999" s="1" t="s">
        <v>2206</v>
      </c>
      <c r="O999" s="1" t="str">
        <f t="shared" si="148"/>
        <v>ERIS</v>
      </c>
      <c r="Q999" s="1">
        <f t="shared" si="149"/>
        <v>101</v>
      </c>
      <c r="S999" s="1" t="str">
        <f t="shared" si="150"/>
        <v>Wind</v>
      </c>
      <c r="T999" s="1" t="str">
        <f t="shared" si="151"/>
        <v>Deuel County</v>
      </c>
      <c r="U999" s="1" t="str">
        <f t="shared" si="152"/>
        <v>SD</v>
      </c>
      <c r="AA999" s="1"/>
      <c r="AB999" s="1"/>
      <c r="AI999" s="5"/>
      <c r="AJ999" s="5"/>
      <c r="AK999" s="5"/>
      <c r="AL999" s="5"/>
      <c r="AM999" s="5"/>
      <c r="AN999" s="5"/>
      <c r="AO999" s="5"/>
      <c r="AP999" s="5"/>
      <c r="AQ999" s="5"/>
      <c r="AR999" s="5"/>
      <c r="AY999" s="1" t="s">
        <v>73</v>
      </c>
      <c r="AZ999" s="2">
        <v>38834</v>
      </c>
      <c r="BA999" s="2">
        <v>41270</v>
      </c>
      <c r="BB999" s="2">
        <v>41270</v>
      </c>
      <c r="BD999" s="1" t="s">
        <v>203</v>
      </c>
      <c r="BE999" s="1" t="s">
        <v>263</v>
      </c>
      <c r="BF999" s="1" t="s">
        <v>205</v>
      </c>
      <c r="BG999" s="1" t="s">
        <v>2206</v>
      </c>
      <c r="BH999" s="1" t="s">
        <v>2206</v>
      </c>
      <c r="BI999" s="1" t="s">
        <v>77</v>
      </c>
      <c r="BJ999" s="1" t="s">
        <v>62</v>
      </c>
      <c r="BK999" s="1" t="s">
        <v>2207</v>
      </c>
      <c r="BL999" s="1">
        <v>101</v>
      </c>
      <c r="BM999" s="1">
        <v>101</v>
      </c>
      <c r="BN999" s="1" t="s">
        <v>97</v>
      </c>
      <c r="BO999" s="1" t="s">
        <v>98</v>
      </c>
      <c r="BP999" s="1" t="s">
        <v>84</v>
      </c>
      <c r="BQ999" s="2">
        <v>39293</v>
      </c>
      <c r="BR999" s="1">
        <v>0</v>
      </c>
      <c r="BS999" s="1">
        <v>0</v>
      </c>
      <c r="BT999" s="1">
        <v>0</v>
      </c>
      <c r="BU999" s="1">
        <v>0</v>
      </c>
    </row>
    <row r="1000" spans="4:73" hidden="1" x14ac:dyDescent="0.25">
      <c r="D1000" s="4"/>
      <c r="E1000" s="5" t="str">
        <f t="shared" si="144"/>
        <v>DPP-2009-JUL</v>
      </c>
      <c r="F1000" s="5" t="str">
        <f t="shared" si="145"/>
        <v>MN</v>
      </c>
      <c r="G1000" s="5" t="str">
        <f t="shared" si="146"/>
        <v>Done</v>
      </c>
      <c r="H1000" s="6" t="str">
        <f t="shared" si="147"/>
        <v>In Service</v>
      </c>
      <c r="I1000" s="1" t="s">
        <v>2208</v>
      </c>
      <c r="O1000" s="1" t="str">
        <f t="shared" si="148"/>
        <v>NRIS</v>
      </c>
      <c r="Q1000" s="1">
        <f t="shared" si="149"/>
        <v>24.35</v>
      </c>
      <c r="S1000" s="1" t="str">
        <f t="shared" si="150"/>
        <v>Diesel</v>
      </c>
      <c r="T1000" s="1" t="str">
        <f t="shared" si="151"/>
        <v>Wright County</v>
      </c>
      <c r="U1000" s="1" t="str">
        <f t="shared" si="152"/>
        <v>MN</v>
      </c>
      <c r="AA1000" s="1"/>
      <c r="AB1000" s="1"/>
      <c r="AI1000" s="5"/>
      <c r="AJ1000" s="5"/>
      <c r="AK1000" s="5"/>
      <c r="AL1000" s="5"/>
      <c r="AM1000" s="5"/>
      <c r="AN1000" s="5"/>
      <c r="AO1000" s="5"/>
      <c r="AP1000" s="5"/>
      <c r="AQ1000" s="5"/>
      <c r="AR1000" s="5"/>
      <c r="AY1000" s="1" t="s">
        <v>58</v>
      </c>
      <c r="AZ1000" s="2">
        <v>39818</v>
      </c>
      <c r="BB1000" s="2">
        <v>40478</v>
      </c>
      <c r="BC1000" s="2">
        <v>40330</v>
      </c>
      <c r="BD1000" s="1" t="s">
        <v>91</v>
      </c>
      <c r="BE1000" s="1" t="s">
        <v>861</v>
      </c>
      <c r="BF1000" s="1" t="s">
        <v>93</v>
      </c>
      <c r="BG1000" s="1" t="s">
        <v>1362</v>
      </c>
      <c r="BH1000" s="1" t="s">
        <v>93</v>
      </c>
      <c r="BI1000" s="1" t="s">
        <v>134</v>
      </c>
      <c r="BJ1000" s="1" t="s">
        <v>126</v>
      </c>
      <c r="BK1000" s="1" t="s">
        <v>2209</v>
      </c>
      <c r="BL1000" s="1">
        <v>24.35</v>
      </c>
      <c r="BM1000" s="1">
        <v>24.35</v>
      </c>
      <c r="BN1000" s="1" t="s">
        <v>207</v>
      </c>
      <c r="BO1000" s="1" t="s">
        <v>208</v>
      </c>
      <c r="BP1000" s="1" t="s">
        <v>65</v>
      </c>
      <c r="BQ1000" s="2">
        <v>41639</v>
      </c>
      <c r="BR1000" s="1">
        <v>0</v>
      </c>
      <c r="BS1000" s="1">
        <v>0</v>
      </c>
      <c r="BT1000" s="1">
        <v>0</v>
      </c>
      <c r="BU1000" s="1">
        <v>0</v>
      </c>
    </row>
    <row r="1001" spans="4:73" hidden="1" x14ac:dyDescent="0.25">
      <c r="D1001" s="4"/>
      <c r="E1001" s="5" t="str">
        <f t="shared" si="144"/>
        <v>DPP-2009-JUL</v>
      </c>
      <c r="F1001" s="5" t="str">
        <f t="shared" si="145"/>
        <v>MN</v>
      </c>
      <c r="G1001" s="5" t="str">
        <f t="shared" si="146"/>
        <v>Done</v>
      </c>
      <c r="H1001" s="6" t="str">
        <f t="shared" si="147"/>
        <v>In Service</v>
      </c>
      <c r="I1001" s="1" t="s">
        <v>2210</v>
      </c>
      <c r="O1001" s="1" t="str">
        <f t="shared" si="148"/>
        <v>NRIS</v>
      </c>
      <c r="Q1001" s="1">
        <f t="shared" si="149"/>
        <v>41.15</v>
      </c>
      <c r="S1001" s="1" t="str">
        <f t="shared" si="150"/>
        <v>Diesel</v>
      </c>
      <c r="T1001" s="1" t="str">
        <f t="shared" si="151"/>
        <v>McLeod County</v>
      </c>
      <c r="U1001" s="1" t="str">
        <f t="shared" si="152"/>
        <v>MN</v>
      </c>
      <c r="AA1001" s="1"/>
      <c r="AB1001" s="1"/>
      <c r="AI1001" s="5"/>
      <c r="AJ1001" s="5"/>
      <c r="AK1001" s="5"/>
      <c r="AL1001" s="5"/>
      <c r="AM1001" s="5"/>
      <c r="AN1001" s="5"/>
      <c r="AO1001" s="5"/>
      <c r="AP1001" s="5"/>
      <c r="AQ1001" s="5"/>
      <c r="AR1001" s="5"/>
      <c r="AY1001" s="1" t="s">
        <v>58</v>
      </c>
      <c r="AZ1001" s="2">
        <v>39818</v>
      </c>
      <c r="BB1001" s="2">
        <v>40297</v>
      </c>
      <c r="BD1001" s="1" t="s">
        <v>91</v>
      </c>
      <c r="BE1001" s="1" t="s">
        <v>440</v>
      </c>
      <c r="BF1001" s="1" t="s">
        <v>93</v>
      </c>
      <c r="BG1001" s="1" t="s">
        <v>1362</v>
      </c>
      <c r="BH1001" s="1" t="s">
        <v>93</v>
      </c>
      <c r="BI1001" s="1" t="s">
        <v>134</v>
      </c>
      <c r="BJ1001" s="1" t="s">
        <v>126</v>
      </c>
      <c r="BK1001" s="1" t="s">
        <v>2211</v>
      </c>
      <c r="BL1001" s="1">
        <v>41.15</v>
      </c>
      <c r="BM1001" s="1">
        <v>41.15</v>
      </c>
      <c r="BN1001" s="1" t="s">
        <v>207</v>
      </c>
      <c r="BO1001" s="1" t="s">
        <v>208</v>
      </c>
      <c r="BP1001" s="1" t="s">
        <v>65</v>
      </c>
      <c r="BQ1001" s="2">
        <v>41639</v>
      </c>
      <c r="BR1001" s="1">
        <v>0</v>
      </c>
      <c r="BS1001" s="1">
        <v>0</v>
      </c>
      <c r="BT1001" s="1">
        <v>0</v>
      </c>
      <c r="BU1001" s="1">
        <v>0</v>
      </c>
    </row>
    <row r="1002" spans="4:73" hidden="1" x14ac:dyDescent="0.25">
      <c r="D1002" s="4"/>
      <c r="E1002" s="5" t="str">
        <f t="shared" si="144"/>
        <v>DPP-2009-JUL</v>
      </c>
      <c r="F1002" s="5">
        <f t="shared" si="145"/>
        <v>0</v>
      </c>
      <c r="G1002" s="5" t="str">
        <f t="shared" si="146"/>
        <v>Done</v>
      </c>
      <c r="H1002" s="6" t="str">
        <f t="shared" si="147"/>
        <v>In Service</v>
      </c>
      <c r="I1002" s="1" t="s">
        <v>2212</v>
      </c>
      <c r="O1002" s="1" t="str">
        <f t="shared" si="148"/>
        <v>NRIS</v>
      </c>
      <c r="Q1002" s="1">
        <f t="shared" si="149"/>
        <v>6</v>
      </c>
      <c r="S1002" s="1" t="str">
        <f t="shared" si="150"/>
        <v>Nuclear</v>
      </c>
      <c r="T1002" s="1" t="str">
        <f t="shared" si="151"/>
        <v>Manitowoc County</v>
      </c>
      <c r="U1002" s="1" t="str">
        <f t="shared" si="152"/>
        <v>WI</v>
      </c>
      <c r="AA1002" s="1"/>
      <c r="AB1002" s="1"/>
      <c r="AI1002" s="5"/>
      <c r="AJ1002" s="5"/>
      <c r="AK1002" s="5"/>
      <c r="AL1002" s="5"/>
      <c r="AM1002" s="5"/>
      <c r="AN1002" s="5"/>
      <c r="AO1002" s="5"/>
      <c r="AP1002" s="5"/>
      <c r="AQ1002" s="5"/>
      <c r="AR1002" s="5"/>
      <c r="AY1002" s="1" t="s">
        <v>58</v>
      </c>
      <c r="AZ1002" s="2">
        <v>39829</v>
      </c>
      <c r="BB1002" s="2">
        <v>40371</v>
      </c>
      <c r="BC1002" s="2">
        <v>40694</v>
      </c>
      <c r="BD1002" s="1" t="s">
        <v>176</v>
      </c>
      <c r="BE1002" s="1" t="s">
        <v>75</v>
      </c>
      <c r="BF1002" s="1" t="s">
        <v>76</v>
      </c>
      <c r="BG1002" s="1" t="s">
        <v>1362</v>
      </c>
      <c r="BI1002" s="1" t="s">
        <v>77</v>
      </c>
      <c r="BJ1002" s="1" t="s">
        <v>126</v>
      </c>
      <c r="BK1002" s="1" t="s">
        <v>2213</v>
      </c>
      <c r="BL1002" s="1">
        <v>6</v>
      </c>
      <c r="BM1002" s="1">
        <v>6</v>
      </c>
      <c r="BN1002" s="1" t="s">
        <v>387</v>
      </c>
      <c r="BO1002" s="1" t="s">
        <v>1049</v>
      </c>
      <c r="BP1002" s="1" t="s">
        <v>65</v>
      </c>
      <c r="BQ1002" s="2">
        <v>39661</v>
      </c>
      <c r="BR1002" s="1">
        <v>0</v>
      </c>
      <c r="BS1002" s="1">
        <v>0</v>
      </c>
      <c r="BT1002" s="1">
        <v>0</v>
      </c>
      <c r="BU1002" s="1">
        <v>0</v>
      </c>
    </row>
    <row r="1003" spans="4:73" hidden="1" x14ac:dyDescent="0.25">
      <c r="D1003" s="4"/>
      <c r="E1003" s="5" t="str">
        <f t="shared" si="144"/>
        <v>DPP-2009-JUL</v>
      </c>
      <c r="F1003" s="5">
        <f t="shared" si="145"/>
        <v>0</v>
      </c>
      <c r="G1003" s="5" t="str">
        <f t="shared" si="146"/>
        <v>Done</v>
      </c>
      <c r="H1003" s="6" t="str">
        <f t="shared" si="147"/>
        <v>In Service</v>
      </c>
      <c r="I1003" s="1" t="s">
        <v>2214</v>
      </c>
      <c r="O1003" s="1" t="str">
        <f t="shared" si="148"/>
        <v>NRIS</v>
      </c>
      <c r="Q1003" s="1">
        <f t="shared" si="149"/>
        <v>6</v>
      </c>
      <c r="S1003" s="1" t="str">
        <f t="shared" si="150"/>
        <v>Nuclear</v>
      </c>
      <c r="T1003" s="1" t="str">
        <f t="shared" si="151"/>
        <v>Manitowoc County</v>
      </c>
      <c r="U1003" s="1" t="str">
        <f t="shared" si="152"/>
        <v>WI</v>
      </c>
      <c r="AA1003" s="1"/>
      <c r="AB1003" s="1"/>
      <c r="AI1003" s="5"/>
      <c r="AJ1003" s="5"/>
      <c r="AK1003" s="5"/>
      <c r="AL1003" s="5"/>
      <c r="AM1003" s="5"/>
      <c r="AN1003" s="5"/>
      <c r="AO1003" s="5"/>
      <c r="AP1003" s="5"/>
      <c r="AQ1003" s="5"/>
      <c r="AR1003" s="5"/>
      <c r="AY1003" s="1" t="s">
        <v>58</v>
      </c>
      <c r="AZ1003" s="2">
        <v>39827</v>
      </c>
      <c r="BB1003" s="2">
        <v>40371</v>
      </c>
      <c r="BC1003" s="2">
        <v>40877</v>
      </c>
      <c r="BD1003" s="1" t="s">
        <v>176</v>
      </c>
      <c r="BE1003" s="1" t="s">
        <v>75</v>
      </c>
      <c r="BF1003" s="1" t="s">
        <v>76</v>
      </c>
      <c r="BG1003" s="1" t="s">
        <v>1362</v>
      </c>
      <c r="BI1003" s="1" t="s">
        <v>77</v>
      </c>
      <c r="BJ1003" s="1" t="s">
        <v>126</v>
      </c>
      <c r="BK1003" s="1" t="s">
        <v>2215</v>
      </c>
      <c r="BL1003" s="1">
        <v>6</v>
      </c>
      <c r="BM1003" s="1">
        <v>6</v>
      </c>
      <c r="BN1003" s="1" t="s">
        <v>387</v>
      </c>
      <c r="BO1003" s="1" t="s">
        <v>1049</v>
      </c>
      <c r="BP1003" s="1" t="s">
        <v>65</v>
      </c>
      <c r="BQ1003" s="2">
        <v>39356</v>
      </c>
      <c r="BR1003" s="1">
        <v>0</v>
      </c>
      <c r="BS1003" s="1">
        <v>0</v>
      </c>
      <c r="BT1003" s="1">
        <v>0</v>
      </c>
      <c r="BU1003" s="1">
        <v>0</v>
      </c>
    </row>
    <row r="1004" spans="4:73" hidden="1" x14ac:dyDescent="0.25">
      <c r="D1004" s="4"/>
      <c r="E1004" s="5">
        <f t="shared" si="144"/>
        <v>0</v>
      </c>
      <c r="F1004" s="5">
        <f t="shared" si="145"/>
        <v>0</v>
      </c>
      <c r="G1004" s="5" t="str">
        <f t="shared" si="146"/>
        <v>Withdrawn</v>
      </c>
      <c r="H1004" s="6" t="str">
        <f t="shared" si="147"/>
        <v>Not Started</v>
      </c>
      <c r="I1004" s="1" t="s">
        <v>2216</v>
      </c>
      <c r="O1004" s="1" t="str">
        <f t="shared" si="148"/>
        <v>NRIS</v>
      </c>
      <c r="Q1004" s="1">
        <f t="shared" si="149"/>
        <v>300</v>
      </c>
      <c r="S1004" s="1" t="str">
        <f t="shared" si="150"/>
        <v>Wind</v>
      </c>
      <c r="T1004" s="1" t="str">
        <f t="shared" si="151"/>
        <v>Mitchell County</v>
      </c>
      <c r="U1004" s="1" t="str">
        <f t="shared" si="152"/>
        <v>IA</v>
      </c>
      <c r="AA1004" s="1"/>
      <c r="AB1004" s="1"/>
      <c r="AI1004" s="5"/>
      <c r="AJ1004" s="5"/>
      <c r="AK1004" s="5"/>
      <c r="AL1004" s="5"/>
      <c r="AM1004" s="5"/>
      <c r="AN1004" s="5"/>
      <c r="AO1004" s="5"/>
      <c r="AP1004" s="5"/>
      <c r="AQ1004" s="5"/>
      <c r="AR1004" s="5"/>
      <c r="AY1004" s="1" t="s">
        <v>73</v>
      </c>
      <c r="AZ1004" s="2">
        <v>39476</v>
      </c>
      <c r="BA1004" s="2">
        <v>41270</v>
      </c>
      <c r="BB1004" s="2">
        <v>41270</v>
      </c>
      <c r="BD1004" s="1" t="s">
        <v>87</v>
      </c>
      <c r="BE1004" s="1" t="s">
        <v>1501</v>
      </c>
      <c r="BF1004" s="1" t="s">
        <v>89</v>
      </c>
      <c r="BI1004" s="1" t="s">
        <v>143</v>
      </c>
      <c r="BJ1004" s="1" t="s">
        <v>126</v>
      </c>
      <c r="BK1004" s="1" t="s">
        <v>1614</v>
      </c>
      <c r="BL1004" s="1">
        <v>300</v>
      </c>
      <c r="BM1004" s="1">
        <v>300</v>
      </c>
      <c r="BN1004" s="1" t="s">
        <v>97</v>
      </c>
      <c r="BO1004" s="1" t="s">
        <v>98</v>
      </c>
      <c r="BP1004" s="1" t="s">
        <v>84</v>
      </c>
      <c r="BQ1004" s="2">
        <v>40543</v>
      </c>
      <c r="BR1004" s="1">
        <v>0</v>
      </c>
      <c r="BS1004" s="1">
        <v>0</v>
      </c>
      <c r="BT1004" s="1">
        <v>0</v>
      </c>
      <c r="BU1004" s="1">
        <v>0</v>
      </c>
    </row>
    <row r="1005" spans="4:73" hidden="1" x14ac:dyDescent="0.25">
      <c r="D1005" s="4"/>
      <c r="E1005" s="5">
        <f t="shared" si="144"/>
        <v>0</v>
      </c>
      <c r="F1005" s="5">
        <f t="shared" si="145"/>
        <v>0</v>
      </c>
      <c r="G1005" s="5" t="str">
        <f t="shared" si="146"/>
        <v>Done</v>
      </c>
      <c r="H1005" s="6" t="str">
        <f t="shared" si="147"/>
        <v>In Service</v>
      </c>
      <c r="I1005" s="1" t="s">
        <v>2217</v>
      </c>
      <c r="O1005" s="1" t="str">
        <f t="shared" si="148"/>
        <v>ERIS</v>
      </c>
      <c r="Q1005" s="1">
        <f t="shared" si="149"/>
        <v>12.8</v>
      </c>
      <c r="S1005" s="1" t="str">
        <f t="shared" si="150"/>
        <v>Landfill Gas</v>
      </c>
      <c r="T1005" s="1" t="str">
        <f t="shared" si="151"/>
        <v>Macomb County</v>
      </c>
      <c r="U1005" s="1" t="str">
        <f t="shared" si="152"/>
        <v>MI</v>
      </c>
      <c r="AA1005" s="1"/>
      <c r="AB1005" s="1"/>
      <c r="AI1005" s="5"/>
      <c r="AJ1005" s="5"/>
      <c r="AK1005" s="5"/>
      <c r="AL1005" s="5"/>
      <c r="AM1005" s="5"/>
      <c r="AN1005" s="5"/>
      <c r="AO1005" s="5"/>
      <c r="AP1005" s="5"/>
      <c r="AQ1005" s="5"/>
      <c r="AR1005" s="5"/>
      <c r="AY1005" s="1" t="s">
        <v>58</v>
      </c>
      <c r="AZ1005" s="2">
        <v>39871</v>
      </c>
      <c r="BB1005" s="2">
        <v>40690</v>
      </c>
      <c r="BC1005" s="2">
        <v>40830</v>
      </c>
      <c r="BD1005" s="1" t="s">
        <v>128</v>
      </c>
      <c r="BE1005" s="1" t="s">
        <v>2218</v>
      </c>
      <c r="BF1005" s="1" t="s">
        <v>130</v>
      </c>
      <c r="BI1005" s="1" t="s">
        <v>77</v>
      </c>
      <c r="BJ1005" s="1" t="s">
        <v>62</v>
      </c>
      <c r="BK1005" s="1" t="s">
        <v>2219</v>
      </c>
      <c r="BL1005" s="1">
        <v>12.8</v>
      </c>
      <c r="BM1005" s="1">
        <v>12.8</v>
      </c>
      <c r="BN1005" s="1" t="s">
        <v>1730</v>
      </c>
      <c r="BO1005" s="1" t="s">
        <v>208</v>
      </c>
      <c r="BP1005" s="1" t="s">
        <v>65</v>
      </c>
      <c r="BQ1005" s="2">
        <v>40179</v>
      </c>
      <c r="BR1005" s="1">
        <v>0</v>
      </c>
      <c r="BS1005" s="1">
        <v>0</v>
      </c>
      <c r="BT1005" s="1">
        <v>0</v>
      </c>
      <c r="BU1005" s="1">
        <v>0</v>
      </c>
    </row>
    <row r="1006" spans="4:73" hidden="1" x14ac:dyDescent="0.25">
      <c r="D1006" s="4"/>
      <c r="E1006" s="5">
        <f t="shared" si="144"/>
        <v>0</v>
      </c>
      <c r="F1006" s="5">
        <f t="shared" si="145"/>
        <v>0</v>
      </c>
      <c r="G1006" s="5" t="str">
        <f t="shared" si="146"/>
        <v>Withdrawn</v>
      </c>
      <c r="H1006" s="6" t="str">
        <f t="shared" si="147"/>
        <v>Not Started</v>
      </c>
      <c r="I1006" s="1" t="s">
        <v>2220</v>
      </c>
      <c r="O1006" s="1" t="str">
        <f t="shared" si="148"/>
        <v>NRIS</v>
      </c>
      <c r="Q1006" s="1">
        <f t="shared" si="149"/>
        <v>250</v>
      </c>
      <c r="S1006" s="1" t="str">
        <f t="shared" si="150"/>
        <v>Wind</v>
      </c>
      <c r="T1006" s="1" t="str">
        <f t="shared" si="151"/>
        <v>Mower County</v>
      </c>
      <c r="U1006" s="1" t="str">
        <f t="shared" si="152"/>
        <v>MN</v>
      </c>
      <c r="AA1006" s="1"/>
      <c r="AB1006" s="1"/>
      <c r="AI1006" s="5"/>
      <c r="AJ1006" s="5"/>
      <c r="AK1006" s="5"/>
      <c r="AL1006" s="5"/>
      <c r="AM1006" s="5"/>
      <c r="AN1006" s="5"/>
      <c r="AO1006" s="5"/>
      <c r="AP1006" s="5"/>
      <c r="AQ1006" s="5"/>
      <c r="AR1006" s="5"/>
      <c r="AY1006" s="1" t="s">
        <v>73</v>
      </c>
      <c r="AZ1006" s="2">
        <v>39561</v>
      </c>
      <c r="BA1006" s="2">
        <v>41270</v>
      </c>
      <c r="BB1006" s="2">
        <v>41270</v>
      </c>
      <c r="BD1006" s="1" t="s">
        <v>87</v>
      </c>
      <c r="BE1006" s="1" t="s">
        <v>179</v>
      </c>
      <c r="BF1006" s="1" t="s">
        <v>93</v>
      </c>
      <c r="BI1006" s="1" t="s">
        <v>143</v>
      </c>
      <c r="BJ1006" s="1" t="s">
        <v>126</v>
      </c>
      <c r="BK1006" s="1" t="s">
        <v>2221</v>
      </c>
      <c r="BL1006" s="1">
        <v>250</v>
      </c>
      <c r="BM1006" s="1">
        <v>250</v>
      </c>
      <c r="BN1006" s="1" t="s">
        <v>97</v>
      </c>
      <c r="BO1006" s="1" t="s">
        <v>98</v>
      </c>
      <c r="BP1006" s="1" t="s">
        <v>84</v>
      </c>
      <c r="BQ1006" s="2">
        <v>40908</v>
      </c>
      <c r="BR1006" s="1">
        <v>0</v>
      </c>
      <c r="BS1006" s="1">
        <v>0</v>
      </c>
      <c r="BT1006" s="1">
        <v>0</v>
      </c>
      <c r="BU1006" s="1">
        <v>0</v>
      </c>
    </row>
    <row r="1007" spans="4:73" hidden="1" x14ac:dyDescent="0.25">
      <c r="D1007" s="4"/>
      <c r="E1007" s="5">
        <f t="shared" si="144"/>
        <v>0</v>
      </c>
      <c r="F1007" s="5">
        <f t="shared" si="145"/>
        <v>0</v>
      </c>
      <c r="G1007" s="5" t="str">
        <f t="shared" si="146"/>
        <v>Withdrawn</v>
      </c>
      <c r="H1007" s="6" t="str">
        <f t="shared" si="147"/>
        <v>Not Started</v>
      </c>
      <c r="I1007" s="1" t="s">
        <v>2222</v>
      </c>
      <c r="O1007" s="1" t="str">
        <f t="shared" si="148"/>
        <v>NRIS</v>
      </c>
      <c r="Q1007" s="1">
        <f t="shared" si="149"/>
        <v>23.1</v>
      </c>
      <c r="S1007" s="1" t="str">
        <f t="shared" si="150"/>
        <v>Wind</v>
      </c>
      <c r="T1007" s="1" t="str">
        <f t="shared" si="151"/>
        <v>Pipestone County</v>
      </c>
      <c r="U1007" s="1" t="str">
        <f t="shared" si="152"/>
        <v>MN</v>
      </c>
      <c r="AA1007" s="1"/>
      <c r="AB1007" s="1"/>
      <c r="AI1007" s="5"/>
      <c r="AJ1007" s="5"/>
      <c r="AK1007" s="5"/>
      <c r="AL1007" s="5"/>
      <c r="AM1007" s="5"/>
      <c r="AN1007" s="5"/>
      <c r="AO1007" s="5"/>
      <c r="AP1007" s="5"/>
      <c r="AQ1007" s="5"/>
      <c r="AR1007" s="5"/>
      <c r="AY1007" s="1" t="s">
        <v>73</v>
      </c>
      <c r="AZ1007" s="2">
        <v>39951</v>
      </c>
      <c r="BA1007" s="2">
        <v>41270</v>
      </c>
      <c r="BB1007" s="2">
        <v>41270</v>
      </c>
      <c r="BD1007" s="1" t="s">
        <v>91</v>
      </c>
      <c r="BE1007" s="1" t="s">
        <v>169</v>
      </c>
      <c r="BF1007" s="1" t="s">
        <v>93</v>
      </c>
      <c r="BI1007" s="1" t="s">
        <v>143</v>
      </c>
      <c r="BJ1007" s="1" t="s">
        <v>126</v>
      </c>
      <c r="BK1007" s="1" t="s">
        <v>2223</v>
      </c>
      <c r="BL1007" s="1">
        <v>23.1</v>
      </c>
      <c r="BM1007" s="1">
        <v>23.1</v>
      </c>
      <c r="BN1007" s="1" t="s">
        <v>97</v>
      </c>
      <c r="BO1007" s="1" t="s">
        <v>98</v>
      </c>
      <c r="BP1007" s="1" t="s">
        <v>84</v>
      </c>
      <c r="BQ1007" s="2">
        <v>40359</v>
      </c>
      <c r="BR1007" s="1">
        <v>0</v>
      </c>
      <c r="BS1007" s="1">
        <v>0</v>
      </c>
      <c r="BT1007" s="1">
        <v>0</v>
      </c>
      <c r="BU1007" s="1">
        <v>0</v>
      </c>
    </row>
    <row r="1008" spans="4:73" hidden="1" x14ac:dyDescent="0.25">
      <c r="D1008" s="4"/>
      <c r="E1008" s="5" t="str">
        <f t="shared" si="144"/>
        <v>DPP-2009-JUL</v>
      </c>
      <c r="F1008" s="5" t="str">
        <f t="shared" si="145"/>
        <v>Individual</v>
      </c>
      <c r="G1008" s="5" t="str">
        <f t="shared" si="146"/>
        <v>Done</v>
      </c>
      <c r="H1008" s="6" t="str">
        <f t="shared" si="147"/>
        <v>Withdrawn</v>
      </c>
      <c r="I1008" s="1" t="s">
        <v>2224</v>
      </c>
      <c r="O1008" s="1" t="str">
        <f t="shared" si="148"/>
        <v>NRIS</v>
      </c>
      <c r="Q1008" s="1">
        <f t="shared" si="149"/>
        <v>200</v>
      </c>
      <c r="S1008" s="1" t="str">
        <f t="shared" si="150"/>
        <v>Wind</v>
      </c>
      <c r="T1008" s="1" t="str">
        <f t="shared" si="151"/>
        <v>Tippecanoe County</v>
      </c>
      <c r="U1008" s="1" t="str">
        <f t="shared" si="152"/>
        <v>IN</v>
      </c>
      <c r="AA1008" s="1"/>
      <c r="AB1008" s="1"/>
      <c r="AI1008" s="5"/>
      <c r="AJ1008" s="5"/>
      <c r="AK1008" s="5"/>
      <c r="AL1008" s="5"/>
      <c r="AM1008" s="5"/>
      <c r="AN1008" s="5"/>
      <c r="AO1008" s="5"/>
      <c r="AP1008" s="5"/>
      <c r="AQ1008" s="5"/>
      <c r="AR1008" s="5"/>
      <c r="AY1008" s="1" t="s">
        <v>58</v>
      </c>
      <c r="AZ1008" s="2">
        <v>39881</v>
      </c>
      <c r="BB1008" s="2">
        <v>40563</v>
      </c>
      <c r="BC1008" s="2">
        <v>42369</v>
      </c>
      <c r="BD1008" s="1" t="s">
        <v>101</v>
      </c>
      <c r="BE1008" s="1" t="s">
        <v>2114</v>
      </c>
      <c r="BF1008" s="1" t="s">
        <v>103</v>
      </c>
      <c r="BG1008" s="1" t="s">
        <v>1362</v>
      </c>
      <c r="BH1008" s="1" t="s">
        <v>1340</v>
      </c>
      <c r="BI1008" s="1" t="s">
        <v>77</v>
      </c>
      <c r="BJ1008" s="1" t="s">
        <v>126</v>
      </c>
      <c r="BK1008" s="1" t="s">
        <v>2225</v>
      </c>
      <c r="BL1008" s="1">
        <v>200</v>
      </c>
      <c r="BM1008" s="1">
        <v>200</v>
      </c>
      <c r="BN1008" s="1" t="s">
        <v>97</v>
      </c>
      <c r="BO1008" s="1" t="s">
        <v>98</v>
      </c>
      <c r="BP1008" s="1" t="s">
        <v>73</v>
      </c>
      <c r="BQ1008" s="2">
        <v>40543</v>
      </c>
      <c r="BR1008" s="1">
        <v>0</v>
      </c>
      <c r="BS1008" s="1">
        <v>0</v>
      </c>
      <c r="BT1008" s="1">
        <v>0</v>
      </c>
      <c r="BU1008" s="1">
        <v>0</v>
      </c>
    </row>
    <row r="1009" spans="4:73" hidden="1" x14ac:dyDescent="0.25">
      <c r="D1009" s="4"/>
      <c r="E1009" s="5">
        <f t="shared" si="144"/>
        <v>0</v>
      </c>
      <c r="F1009" s="5">
        <f t="shared" si="145"/>
        <v>0</v>
      </c>
      <c r="G1009" s="5" t="str">
        <f t="shared" si="146"/>
        <v>Withdrawn</v>
      </c>
      <c r="H1009" s="6" t="str">
        <f t="shared" si="147"/>
        <v>Not Started</v>
      </c>
      <c r="I1009" s="1" t="s">
        <v>2226</v>
      </c>
      <c r="O1009" s="1" t="str">
        <f t="shared" si="148"/>
        <v>NRIS</v>
      </c>
      <c r="Q1009" s="1">
        <f t="shared" si="149"/>
        <v>300</v>
      </c>
      <c r="S1009" s="1" t="str">
        <f t="shared" si="150"/>
        <v>Wind</v>
      </c>
      <c r="T1009" s="1" t="str">
        <f t="shared" si="151"/>
        <v>Cerro Gordo County</v>
      </c>
      <c r="U1009" s="1" t="str">
        <f t="shared" si="152"/>
        <v>IA</v>
      </c>
      <c r="AA1009" s="1"/>
      <c r="AB1009" s="1"/>
      <c r="AI1009" s="5"/>
      <c r="AJ1009" s="5"/>
      <c r="AK1009" s="5"/>
      <c r="AL1009" s="5"/>
      <c r="AM1009" s="5"/>
      <c r="AN1009" s="5"/>
      <c r="AO1009" s="5"/>
      <c r="AP1009" s="5"/>
      <c r="AQ1009" s="5"/>
      <c r="AR1009" s="5"/>
      <c r="AY1009" s="1" t="s">
        <v>73</v>
      </c>
      <c r="AZ1009" s="2">
        <v>40116</v>
      </c>
      <c r="BA1009" s="2">
        <v>41270</v>
      </c>
      <c r="BB1009" s="2">
        <v>41270</v>
      </c>
      <c r="BD1009" s="1" t="s">
        <v>87</v>
      </c>
      <c r="BE1009" s="1" t="s">
        <v>111</v>
      </c>
      <c r="BF1009" s="1" t="s">
        <v>89</v>
      </c>
      <c r="BI1009" s="1" t="s">
        <v>143</v>
      </c>
      <c r="BJ1009" s="1" t="s">
        <v>126</v>
      </c>
      <c r="BK1009" s="1" t="s">
        <v>2227</v>
      </c>
      <c r="BL1009" s="1">
        <v>300</v>
      </c>
      <c r="BM1009" s="1">
        <v>300</v>
      </c>
      <c r="BN1009" s="1" t="s">
        <v>97</v>
      </c>
      <c r="BO1009" s="1" t="s">
        <v>98</v>
      </c>
      <c r="BP1009" s="1" t="s">
        <v>84</v>
      </c>
      <c r="BQ1009" s="2">
        <v>40390</v>
      </c>
      <c r="BR1009" s="1">
        <v>0</v>
      </c>
      <c r="BS1009" s="1">
        <v>0</v>
      </c>
      <c r="BT1009" s="1">
        <v>0</v>
      </c>
      <c r="BU1009" s="1">
        <v>0</v>
      </c>
    </row>
    <row r="1010" spans="4:73" hidden="1" x14ac:dyDescent="0.25">
      <c r="D1010" s="4"/>
      <c r="E1010" s="5">
        <f t="shared" si="144"/>
        <v>0</v>
      </c>
      <c r="F1010" s="5">
        <f t="shared" si="145"/>
        <v>0</v>
      </c>
      <c r="G1010" s="5" t="str">
        <f t="shared" si="146"/>
        <v>Done</v>
      </c>
      <c r="H1010" s="6" t="str">
        <f t="shared" si="147"/>
        <v>Withdrawn</v>
      </c>
      <c r="I1010" s="1" t="s">
        <v>2228</v>
      </c>
      <c r="O1010" s="1" t="str">
        <f t="shared" si="148"/>
        <v>NRIS</v>
      </c>
      <c r="Q1010" s="1">
        <f t="shared" si="149"/>
        <v>198</v>
      </c>
      <c r="S1010" s="1" t="str">
        <f t="shared" si="150"/>
        <v>Wind</v>
      </c>
      <c r="T1010" s="1" t="str">
        <f t="shared" si="151"/>
        <v>Howard County</v>
      </c>
      <c r="U1010" s="1" t="str">
        <f t="shared" si="152"/>
        <v>IA</v>
      </c>
      <c r="AA1010" s="1"/>
      <c r="AB1010" s="1"/>
      <c r="AI1010" s="5"/>
      <c r="AJ1010" s="5"/>
      <c r="AK1010" s="5"/>
      <c r="AL1010" s="5"/>
      <c r="AM1010" s="5"/>
      <c r="AN1010" s="5"/>
      <c r="AO1010" s="5"/>
      <c r="AP1010" s="5"/>
      <c r="AQ1010" s="5"/>
      <c r="AR1010" s="5"/>
      <c r="AY1010" s="1" t="s">
        <v>58</v>
      </c>
      <c r="AZ1010" s="2">
        <v>39883</v>
      </c>
      <c r="BB1010" s="2">
        <v>40555</v>
      </c>
      <c r="BC1010" s="2">
        <v>39813</v>
      </c>
      <c r="BD1010" s="1" t="s">
        <v>87</v>
      </c>
      <c r="BE1010" s="1" t="s">
        <v>538</v>
      </c>
      <c r="BF1010" s="1" t="s">
        <v>89</v>
      </c>
      <c r="BI1010" s="1" t="s">
        <v>536</v>
      </c>
      <c r="BJ1010" s="1" t="s">
        <v>126</v>
      </c>
      <c r="BK1010" s="1" t="s">
        <v>306</v>
      </c>
      <c r="BL1010" s="1">
        <v>198</v>
      </c>
      <c r="BM1010" s="1">
        <v>198</v>
      </c>
      <c r="BN1010" s="1" t="s">
        <v>97</v>
      </c>
      <c r="BO1010" s="1" t="s">
        <v>98</v>
      </c>
      <c r="BP1010" s="1" t="s">
        <v>73</v>
      </c>
      <c r="BQ1010" s="2">
        <v>40452</v>
      </c>
      <c r="BR1010" s="1">
        <v>0</v>
      </c>
      <c r="BS1010" s="1">
        <v>0</v>
      </c>
      <c r="BT1010" s="1">
        <v>0</v>
      </c>
      <c r="BU1010" s="1">
        <v>0</v>
      </c>
    </row>
    <row r="1011" spans="4:73" hidden="1" x14ac:dyDescent="0.25">
      <c r="D1011" s="4"/>
      <c r="E1011" s="5">
        <f t="shared" si="144"/>
        <v>0</v>
      </c>
      <c r="F1011" s="5">
        <f t="shared" si="145"/>
        <v>0</v>
      </c>
      <c r="G1011" s="5" t="str">
        <f t="shared" si="146"/>
        <v>Withdrawn</v>
      </c>
      <c r="H1011" s="6" t="str">
        <f t="shared" si="147"/>
        <v>Not Started</v>
      </c>
      <c r="I1011" s="1" t="s">
        <v>2229</v>
      </c>
      <c r="O1011" s="1" t="str">
        <f t="shared" si="148"/>
        <v>NRIS</v>
      </c>
      <c r="Q1011" s="1">
        <f t="shared" si="149"/>
        <v>350</v>
      </c>
      <c r="S1011" s="1" t="str">
        <f t="shared" si="150"/>
        <v>Wind</v>
      </c>
      <c r="T1011" s="1" t="str">
        <f t="shared" si="151"/>
        <v>Moody County</v>
      </c>
      <c r="U1011" s="1" t="str">
        <f t="shared" si="152"/>
        <v>SD</v>
      </c>
      <c r="AA1011" s="1"/>
      <c r="AB1011" s="1"/>
      <c r="AI1011" s="5"/>
      <c r="AJ1011" s="5"/>
      <c r="AK1011" s="5"/>
      <c r="AL1011" s="5"/>
      <c r="AM1011" s="5"/>
      <c r="AN1011" s="5"/>
      <c r="AO1011" s="5"/>
      <c r="AP1011" s="5"/>
      <c r="AQ1011" s="5"/>
      <c r="AR1011" s="5"/>
      <c r="AY1011" s="1" t="s">
        <v>73</v>
      </c>
      <c r="AZ1011" s="2">
        <v>40357</v>
      </c>
      <c r="BA1011" s="2">
        <v>41270</v>
      </c>
      <c r="BB1011" s="2">
        <v>41270</v>
      </c>
      <c r="BD1011" s="1" t="s">
        <v>91</v>
      </c>
      <c r="BE1011" s="1" t="s">
        <v>2230</v>
      </c>
      <c r="BF1011" s="1" t="s">
        <v>205</v>
      </c>
      <c r="BI1011" s="1" t="s">
        <v>143</v>
      </c>
      <c r="BJ1011" s="1" t="s">
        <v>126</v>
      </c>
      <c r="BK1011" s="1" t="s">
        <v>1450</v>
      </c>
      <c r="BL1011" s="1">
        <v>350</v>
      </c>
      <c r="BM1011" s="1">
        <v>350</v>
      </c>
      <c r="BN1011" s="1" t="s">
        <v>97</v>
      </c>
      <c r="BO1011" s="1" t="s">
        <v>98</v>
      </c>
      <c r="BP1011" s="1" t="s">
        <v>84</v>
      </c>
      <c r="BQ1011" s="2">
        <v>40694</v>
      </c>
      <c r="BR1011" s="1">
        <v>0</v>
      </c>
      <c r="BS1011" s="1">
        <v>0</v>
      </c>
      <c r="BT1011" s="1">
        <v>0</v>
      </c>
      <c r="BU1011" s="1">
        <v>0</v>
      </c>
    </row>
    <row r="1012" spans="4:73" hidden="1" x14ac:dyDescent="0.25">
      <c r="D1012" s="4"/>
      <c r="E1012" s="5">
        <f t="shared" si="144"/>
        <v>0</v>
      </c>
      <c r="F1012" s="5">
        <f t="shared" si="145"/>
        <v>0</v>
      </c>
      <c r="G1012" s="5" t="str">
        <f t="shared" si="146"/>
        <v>Withdrawn</v>
      </c>
      <c r="H1012" s="6" t="str">
        <f t="shared" si="147"/>
        <v>Not Started</v>
      </c>
      <c r="I1012" s="1" t="s">
        <v>2231</v>
      </c>
      <c r="O1012" s="1" t="str">
        <f t="shared" si="148"/>
        <v>ERIS</v>
      </c>
      <c r="Q1012" s="1">
        <f t="shared" si="149"/>
        <v>46</v>
      </c>
      <c r="S1012" s="1" t="str">
        <f t="shared" si="150"/>
        <v>Gas</v>
      </c>
      <c r="T1012" s="1" t="str">
        <f t="shared" si="151"/>
        <v>Washtenaw County</v>
      </c>
      <c r="U1012" s="1" t="str">
        <f t="shared" si="152"/>
        <v>MI</v>
      </c>
      <c r="AA1012" s="1"/>
      <c r="AB1012" s="1"/>
      <c r="AI1012" s="5"/>
      <c r="AJ1012" s="5"/>
      <c r="AK1012" s="5"/>
      <c r="AL1012" s="5"/>
      <c r="AM1012" s="5"/>
      <c r="AN1012" s="5"/>
      <c r="AO1012" s="5"/>
      <c r="AP1012" s="5"/>
      <c r="AQ1012" s="5"/>
      <c r="AR1012" s="5"/>
      <c r="AY1012" s="1" t="s">
        <v>73</v>
      </c>
      <c r="AZ1012" s="2">
        <v>40721</v>
      </c>
      <c r="BA1012" s="2">
        <v>41296</v>
      </c>
      <c r="BB1012" s="2">
        <v>41296</v>
      </c>
      <c r="BD1012" s="1" t="s">
        <v>139</v>
      </c>
      <c r="BE1012" s="1" t="s">
        <v>271</v>
      </c>
      <c r="BF1012" s="1" t="s">
        <v>130</v>
      </c>
      <c r="BI1012" s="1" t="s">
        <v>536</v>
      </c>
      <c r="BJ1012" s="1" t="s">
        <v>62</v>
      </c>
      <c r="BK1012" s="1" t="s">
        <v>2232</v>
      </c>
      <c r="BL1012" s="1">
        <v>46</v>
      </c>
      <c r="BM1012" s="1">
        <v>46</v>
      </c>
      <c r="BN1012" s="1" t="s">
        <v>64</v>
      </c>
      <c r="BP1012" s="1" t="s">
        <v>84</v>
      </c>
      <c r="BQ1012" s="2">
        <v>41122</v>
      </c>
      <c r="BR1012" s="1">
        <v>0</v>
      </c>
      <c r="BS1012" s="1">
        <v>0</v>
      </c>
      <c r="BT1012" s="1">
        <v>0</v>
      </c>
      <c r="BU1012" s="1">
        <v>0</v>
      </c>
    </row>
    <row r="1013" spans="4:73" hidden="1" x14ac:dyDescent="0.25">
      <c r="D1013" s="4"/>
      <c r="E1013" s="5" t="str">
        <f t="shared" si="144"/>
        <v>DPP-2009-JUL</v>
      </c>
      <c r="F1013" s="5" t="str">
        <f t="shared" si="145"/>
        <v>MN</v>
      </c>
      <c r="G1013" s="5" t="str">
        <f t="shared" si="146"/>
        <v>Done</v>
      </c>
      <c r="H1013" s="6" t="str">
        <f t="shared" si="147"/>
        <v>Withdrawn</v>
      </c>
      <c r="I1013" s="1" t="s">
        <v>2233</v>
      </c>
      <c r="O1013" s="1" t="str">
        <f t="shared" si="148"/>
        <v>ERIS</v>
      </c>
      <c r="Q1013" s="1">
        <f t="shared" si="149"/>
        <v>4.9400000000000004</v>
      </c>
      <c r="S1013" s="1" t="str">
        <f t="shared" si="150"/>
        <v>Wind</v>
      </c>
      <c r="T1013" s="1" t="str">
        <f t="shared" si="151"/>
        <v>Cottonwood County</v>
      </c>
      <c r="U1013" s="1" t="str">
        <f t="shared" si="152"/>
        <v>MN</v>
      </c>
      <c r="AA1013" s="1"/>
      <c r="AB1013" s="1"/>
      <c r="AI1013" s="5"/>
      <c r="AJ1013" s="5"/>
      <c r="AK1013" s="5"/>
      <c r="AL1013" s="5"/>
      <c r="AM1013" s="5"/>
      <c r="AN1013" s="5"/>
      <c r="AO1013" s="5"/>
      <c r="AP1013" s="5"/>
      <c r="AQ1013" s="5"/>
      <c r="AR1013" s="5"/>
      <c r="AY1013" s="1" t="s">
        <v>58</v>
      </c>
      <c r="AZ1013" s="2">
        <v>39883</v>
      </c>
      <c r="BB1013" s="2">
        <v>40582</v>
      </c>
      <c r="BC1013" s="2">
        <v>41121</v>
      </c>
      <c r="BD1013" s="1" t="s">
        <v>87</v>
      </c>
      <c r="BE1013" s="1" t="s">
        <v>632</v>
      </c>
      <c r="BF1013" s="1" t="s">
        <v>93</v>
      </c>
      <c r="BG1013" s="1" t="s">
        <v>1362</v>
      </c>
      <c r="BH1013" s="1" t="s">
        <v>93</v>
      </c>
      <c r="BI1013" s="1" t="s">
        <v>134</v>
      </c>
      <c r="BJ1013" s="1" t="s">
        <v>62</v>
      </c>
      <c r="BK1013" s="1" t="s">
        <v>2234</v>
      </c>
      <c r="BL1013" s="1">
        <v>4.9400000000000004</v>
      </c>
      <c r="BM1013" s="1">
        <v>4.9400000000000004</v>
      </c>
      <c r="BN1013" s="1" t="s">
        <v>97</v>
      </c>
      <c r="BO1013" s="1" t="s">
        <v>98</v>
      </c>
      <c r="BP1013" s="1" t="s">
        <v>73</v>
      </c>
      <c r="BQ1013" s="2">
        <v>40422</v>
      </c>
      <c r="BR1013" s="1">
        <v>0</v>
      </c>
      <c r="BS1013" s="1">
        <v>0</v>
      </c>
      <c r="BT1013" s="1">
        <v>0</v>
      </c>
      <c r="BU1013" s="1">
        <v>0</v>
      </c>
    </row>
    <row r="1014" spans="4:73" hidden="1" x14ac:dyDescent="0.25">
      <c r="D1014" s="4"/>
      <c r="E1014" s="5">
        <f t="shared" si="144"/>
        <v>0</v>
      </c>
      <c r="F1014" s="5">
        <f t="shared" si="145"/>
        <v>0</v>
      </c>
      <c r="G1014" s="5" t="str">
        <f t="shared" si="146"/>
        <v>Withdrawn</v>
      </c>
      <c r="H1014" s="6" t="str">
        <f t="shared" si="147"/>
        <v>Not Started</v>
      </c>
      <c r="I1014" s="1" t="s">
        <v>2235</v>
      </c>
      <c r="O1014" s="1" t="str">
        <f t="shared" si="148"/>
        <v>ERIS</v>
      </c>
      <c r="Q1014" s="1">
        <f t="shared" si="149"/>
        <v>5.9</v>
      </c>
      <c r="S1014" s="1" t="str">
        <f t="shared" si="150"/>
        <v>Wind</v>
      </c>
      <c r="T1014" s="1" t="str">
        <f t="shared" si="151"/>
        <v>Grant County</v>
      </c>
      <c r="U1014" s="1" t="str">
        <f t="shared" si="152"/>
        <v>MN</v>
      </c>
      <c r="AA1014" s="1"/>
      <c r="AB1014" s="1"/>
      <c r="AI1014" s="5"/>
      <c r="AJ1014" s="5"/>
      <c r="AK1014" s="5"/>
      <c r="AL1014" s="5"/>
      <c r="AM1014" s="5"/>
      <c r="AN1014" s="5"/>
      <c r="AO1014" s="5"/>
      <c r="AP1014" s="5"/>
      <c r="AQ1014" s="5"/>
      <c r="AR1014" s="5"/>
      <c r="AY1014" s="1" t="s">
        <v>73</v>
      </c>
      <c r="AZ1014" s="2">
        <v>39170</v>
      </c>
      <c r="BA1014" s="2">
        <v>41298</v>
      </c>
      <c r="BB1014" s="2">
        <v>41298</v>
      </c>
      <c r="BD1014" s="1" t="s">
        <v>153</v>
      </c>
      <c r="BE1014" s="1" t="s">
        <v>204</v>
      </c>
      <c r="BF1014" s="1" t="s">
        <v>93</v>
      </c>
      <c r="BI1014" s="1" t="s">
        <v>143</v>
      </c>
      <c r="BJ1014" s="1" t="s">
        <v>62</v>
      </c>
      <c r="BK1014" s="1" t="s">
        <v>2236</v>
      </c>
      <c r="BL1014" s="1">
        <v>5.9</v>
      </c>
      <c r="BM1014" s="1">
        <v>5.9</v>
      </c>
      <c r="BN1014" s="1" t="s">
        <v>97</v>
      </c>
      <c r="BO1014" s="1" t="s">
        <v>98</v>
      </c>
      <c r="BP1014" s="1" t="s">
        <v>84</v>
      </c>
      <c r="BQ1014" s="2">
        <v>39814</v>
      </c>
      <c r="BR1014" s="1">
        <v>0</v>
      </c>
      <c r="BS1014" s="1">
        <v>0</v>
      </c>
      <c r="BT1014" s="1">
        <v>0</v>
      </c>
      <c r="BU1014" s="1">
        <v>0</v>
      </c>
    </row>
    <row r="1015" spans="4:73" hidden="1" x14ac:dyDescent="0.25">
      <c r="D1015" s="4"/>
      <c r="E1015" s="5" t="str">
        <f t="shared" si="144"/>
        <v>DPP-2009-JUL</v>
      </c>
      <c r="F1015" s="5" t="str">
        <f t="shared" si="145"/>
        <v>MN</v>
      </c>
      <c r="G1015" s="5" t="str">
        <f t="shared" si="146"/>
        <v>Done</v>
      </c>
      <c r="H1015" s="6" t="str">
        <f t="shared" si="147"/>
        <v>Withdrawn</v>
      </c>
      <c r="I1015" s="1" t="s">
        <v>2237</v>
      </c>
      <c r="O1015" s="1" t="str">
        <f t="shared" si="148"/>
        <v>ERIS</v>
      </c>
      <c r="Q1015" s="1">
        <f t="shared" si="149"/>
        <v>4.9400000000000004</v>
      </c>
      <c r="S1015" s="1" t="str">
        <f t="shared" si="150"/>
        <v>Wind</v>
      </c>
      <c r="T1015" s="1" t="str">
        <f t="shared" si="151"/>
        <v>Wilkin County</v>
      </c>
      <c r="U1015" s="1" t="str">
        <f t="shared" si="152"/>
        <v>MN</v>
      </c>
      <c r="AA1015" s="1"/>
      <c r="AB1015" s="1"/>
      <c r="AI1015" s="5"/>
      <c r="AJ1015" s="5"/>
      <c r="AK1015" s="5"/>
      <c r="AL1015" s="5"/>
      <c r="AM1015" s="5"/>
      <c r="AN1015" s="5"/>
      <c r="AO1015" s="5"/>
      <c r="AP1015" s="5"/>
      <c r="AQ1015" s="5"/>
      <c r="AR1015" s="5"/>
      <c r="AY1015" s="1" t="s">
        <v>58</v>
      </c>
      <c r="AZ1015" s="2">
        <v>39888</v>
      </c>
      <c r="BB1015" s="2">
        <v>40540</v>
      </c>
      <c r="BC1015" s="2">
        <v>41152</v>
      </c>
      <c r="BD1015" s="1" t="s">
        <v>203</v>
      </c>
      <c r="BE1015" s="1" t="s">
        <v>1679</v>
      </c>
      <c r="BF1015" s="1" t="s">
        <v>93</v>
      </c>
      <c r="BG1015" s="1" t="s">
        <v>1362</v>
      </c>
      <c r="BH1015" s="1" t="s">
        <v>93</v>
      </c>
      <c r="BI1015" s="1" t="s">
        <v>134</v>
      </c>
      <c r="BJ1015" s="1" t="s">
        <v>62</v>
      </c>
      <c r="BK1015" s="1" t="s">
        <v>2238</v>
      </c>
      <c r="BL1015" s="1">
        <v>4.9400000000000004</v>
      </c>
      <c r="BM1015" s="1">
        <v>4.9400000000000004</v>
      </c>
      <c r="BN1015" s="1" t="s">
        <v>97</v>
      </c>
      <c r="BO1015" s="1" t="s">
        <v>98</v>
      </c>
      <c r="BP1015" s="1" t="s">
        <v>73</v>
      </c>
      <c r="BQ1015" s="2">
        <v>40512</v>
      </c>
      <c r="BR1015" s="1">
        <v>0</v>
      </c>
      <c r="BS1015" s="1">
        <v>0</v>
      </c>
      <c r="BT1015" s="1">
        <v>0</v>
      </c>
      <c r="BU1015" s="1">
        <v>0</v>
      </c>
    </row>
    <row r="1016" spans="4:73" hidden="1" x14ac:dyDescent="0.25">
      <c r="D1016" s="4"/>
      <c r="E1016" s="5">
        <f t="shared" si="144"/>
        <v>0</v>
      </c>
      <c r="F1016" s="5">
        <f t="shared" si="145"/>
        <v>0</v>
      </c>
      <c r="G1016" s="5" t="str">
        <f t="shared" si="146"/>
        <v>Withdrawn</v>
      </c>
      <c r="H1016" s="6" t="str">
        <f t="shared" si="147"/>
        <v>Not Started</v>
      </c>
      <c r="I1016" s="1" t="s">
        <v>2239</v>
      </c>
      <c r="O1016" s="1" t="str">
        <f t="shared" si="148"/>
        <v>NRIS</v>
      </c>
      <c r="Q1016" s="1">
        <f t="shared" si="149"/>
        <v>100</v>
      </c>
      <c r="S1016" s="1" t="str">
        <f t="shared" si="150"/>
        <v>Wind</v>
      </c>
      <c r="T1016" s="1" t="str">
        <f t="shared" si="151"/>
        <v>Kandiyohi County</v>
      </c>
      <c r="U1016" s="1" t="str">
        <f t="shared" si="152"/>
        <v>MN</v>
      </c>
      <c r="AA1016" s="1"/>
      <c r="AB1016" s="1"/>
      <c r="AI1016" s="5"/>
      <c r="AJ1016" s="5"/>
      <c r="AK1016" s="5"/>
      <c r="AL1016" s="5"/>
      <c r="AM1016" s="5"/>
      <c r="AN1016" s="5"/>
      <c r="AO1016" s="5"/>
      <c r="AP1016" s="5"/>
      <c r="AQ1016" s="5"/>
      <c r="AR1016" s="5"/>
      <c r="AY1016" s="1" t="s">
        <v>73</v>
      </c>
      <c r="AZ1016" s="2">
        <v>40091</v>
      </c>
      <c r="BA1016" s="2">
        <v>41298</v>
      </c>
      <c r="BB1016" s="2">
        <v>41298</v>
      </c>
      <c r="BD1016" s="1" t="s">
        <v>153</v>
      </c>
      <c r="BE1016" s="1" t="s">
        <v>1927</v>
      </c>
      <c r="BF1016" s="1" t="s">
        <v>93</v>
      </c>
      <c r="BI1016" s="1" t="s">
        <v>143</v>
      </c>
      <c r="BJ1016" s="1" t="s">
        <v>126</v>
      </c>
      <c r="BK1016" s="1" t="s">
        <v>2240</v>
      </c>
      <c r="BL1016" s="1">
        <v>100</v>
      </c>
      <c r="BM1016" s="1">
        <v>100</v>
      </c>
      <c r="BN1016" s="1" t="s">
        <v>97</v>
      </c>
      <c r="BO1016" s="1" t="s">
        <v>98</v>
      </c>
      <c r="BP1016" s="1" t="s">
        <v>84</v>
      </c>
      <c r="BQ1016" s="2">
        <v>41274</v>
      </c>
      <c r="BR1016" s="1">
        <v>0</v>
      </c>
      <c r="BS1016" s="1">
        <v>0</v>
      </c>
      <c r="BT1016" s="1">
        <v>0</v>
      </c>
      <c r="BU1016" s="1">
        <v>0</v>
      </c>
    </row>
    <row r="1017" spans="4:73" hidden="1" x14ac:dyDescent="0.25">
      <c r="D1017" s="4"/>
      <c r="E1017" s="5">
        <f t="shared" si="144"/>
        <v>0</v>
      </c>
      <c r="F1017" s="5">
        <f t="shared" si="145"/>
        <v>0</v>
      </c>
      <c r="G1017" s="5" t="str">
        <f t="shared" si="146"/>
        <v>Withdrawn</v>
      </c>
      <c r="H1017" s="6" t="str">
        <f t="shared" si="147"/>
        <v>Not Started</v>
      </c>
      <c r="I1017" s="1" t="s">
        <v>2241</v>
      </c>
      <c r="O1017" s="1" t="str">
        <f t="shared" si="148"/>
        <v>NRIS</v>
      </c>
      <c r="Q1017" s="1">
        <f t="shared" si="149"/>
        <v>30</v>
      </c>
      <c r="S1017" s="1" t="str">
        <f t="shared" si="150"/>
        <v>Wind</v>
      </c>
      <c r="T1017" s="1" t="str">
        <f t="shared" si="151"/>
        <v>Kandiyohi County</v>
      </c>
      <c r="U1017" s="1" t="str">
        <f t="shared" si="152"/>
        <v>MN</v>
      </c>
      <c r="AA1017" s="1"/>
      <c r="AB1017" s="1"/>
      <c r="AI1017" s="5"/>
      <c r="AJ1017" s="5"/>
      <c r="AK1017" s="5"/>
      <c r="AL1017" s="5"/>
      <c r="AM1017" s="5"/>
      <c r="AN1017" s="5"/>
      <c r="AO1017" s="5"/>
      <c r="AP1017" s="5"/>
      <c r="AQ1017" s="5"/>
      <c r="AR1017" s="5"/>
      <c r="AY1017" s="1" t="s">
        <v>73</v>
      </c>
      <c r="AZ1017" s="2">
        <v>40091</v>
      </c>
      <c r="BA1017" s="2">
        <v>41298</v>
      </c>
      <c r="BB1017" s="2">
        <v>41298</v>
      </c>
      <c r="BD1017" s="1" t="s">
        <v>153</v>
      </c>
      <c r="BE1017" s="1" t="s">
        <v>1927</v>
      </c>
      <c r="BF1017" s="1" t="s">
        <v>93</v>
      </c>
      <c r="BI1017" s="1" t="s">
        <v>143</v>
      </c>
      <c r="BJ1017" s="1" t="s">
        <v>126</v>
      </c>
      <c r="BK1017" s="1" t="s">
        <v>2242</v>
      </c>
      <c r="BL1017" s="1">
        <v>30</v>
      </c>
      <c r="BM1017" s="1">
        <v>30</v>
      </c>
      <c r="BN1017" s="1" t="s">
        <v>97</v>
      </c>
      <c r="BO1017" s="1" t="s">
        <v>98</v>
      </c>
      <c r="BP1017" s="1" t="s">
        <v>84</v>
      </c>
      <c r="BQ1017" s="2">
        <v>41274</v>
      </c>
      <c r="BR1017" s="1">
        <v>0</v>
      </c>
      <c r="BS1017" s="1">
        <v>0</v>
      </c>
      <c r="BT1017" s="1">
        <v>0</v>
      </c>
      <c r="BU1017" s="1">
        <v>0</v>
      </c>
    </row>
    <row r="1018" spans="4:73" hidden="1" x14ac:dyDescent="0.25">
      <c r="D1018" s="4"/>
      <c r="E1018" s="5">
        <f t="shared" si="144"/>
        <v>0</v>
      </c>
      <c r="F1018" s="5">
        <f t="shared" si="145"/>
        <v>0</v>
      </c>
      <c r="G1018" s="5" t="str">
        <f t="shared" si="146"/>
        <v>Withdrawn</v>
      </c>
      <c r="H1018" s="6" t="str">
        <f t="shared" si="147"/>
        <v>Not Started</v>
      </c>
      <c r="I1018" s="1" t="s">
        <v>2243</v>
      </c>
      <c r="O1018" s="1" t="str">
        <f t="shared" si="148"/>
        <v>NRIS</v>
      </c>
      <c r="Q1018" s="1">
        <f t="shared" si="149"/>
        <v>600</v>
      </c>
      <c r="S1018" s="1" t="str">
        <f t="shared" si="150"/>
        <v>Wind</v>
      </c>
      <c r="T1018" s="1" t="str">
        <f t="shared" si="151"/>
        <v>Clay County</v>
      </c>
      <c r="U1018" s="1" t="str">
        <f t="shared" si="152"/>
        <v>MN</v>
      </c>
      <c r="AA1018" s="1"/>
      <c r="AB1018" s="1"/>
      <c r="AI1018" s="5"/>
      <c r="AJ1018" s="5"/>
      <c r="AK1018" s="5"/>
      <c r="AL1018" s="5"/>
      <c r="AM1018" s="5"/>
      <c r="AN1018" s="5"/>
      <c r="AO1018" s="5"/>
      <c r="AP1018" s="5"/>
      <c r="AQ1018" s="5"/>
      <c r="AR1018" s="5"/>
      <c r="AY1018" s="1" t="s">
        <v>73</v>
      </c>
      <c r="AZ1018" s="2">
        <v>39339</v>
      </c>
      <c r="BA1018" s="2">
        <v>41304</v>
      </c>
      <c r="BB1018" s="2">
        <v>41304</v>
      </c>
      <c r="BD1018" s="1" t="s">
        <v>203</v>
      </c>
      <c r="BE1018" s="1" t="s">
        <v>96</v>
      </c>
      <c r="BF1018" s="1" t="s">
        <v>93</v>
      </c>
      <c r="BI1018" s="1" t="s">
        <v>143</v>
      </c>
      <c r="BJ1018" s="1" t="s">
        <v>126</v>
      </c>
      <c r="BK1018" s="1" t="s">
        <v>2244</v>
      </c>
      <c r="BL1018" s="1">
        <v>600</v>
      </c>
      <c r="BM1018" s="1">
        <v>600</v>
      </c>
      <c r="BN1018" s="1" t="s">
        <v>97</v>
      </c>
      <c r="BO1018" s="1" t="s">
        <v>98</v>
      </c>
      <c r="BP1018" s="1" t="s">
        <v>84</v>
      </c>
      <c r="BQ1018" s="2">
        <v>40148</v>
      </c>
      <c r="BR1018" s="1">
        <v>0</v>
      </c>
      <c r="BS1018" s="1">
        <v>0</v>
      </c>
      <c r="BT1018" s="1">
        <v>0</v>
      </c>
      <c r="BU1018" s="1">
        <v>0</v>
      </c>
    </row>
    <row r="1019" spans="4:73" hidden="1" x14ac:dyDescent="0.25">
      <c r="D1019" s="4"/>
      <c r="E1019" s="5">
        <f t="shared" si="144"/>
        <v>0</v>
      </c>
      <c r="F1019" s="5">
        <f t="shared" si="145"/>
        <v>0</v>
      </c>
      <c r="G1019" s="5" t="str">
        <f t="shared" si="146"/>
        <v>Withdrawn</v>
      </c>
      <c r="H1019" s="6" t="str">
        <f t="shared" si="147"/>
        <v>Not Started</v>
      </c>
      <c r="I1019" s="1" t="s">
        <v>2245</v>
      </c>
      <c r="O1019" s="1" t="str">
        <f t="shared" si="148"/>
        <v>NRIS</v>
      </c>
      <c r="Q1019" s="1">
        <f t="shared" si="149"/>
        <v>48.3</v>
      </c>
      <c r="S1019" s="1" t="str">
        <f t="shared" si="150"/>
        <v>Wind</v>
      </c>
      <c r="T1019" s="1" t="str">
        <f t="shared" si="151"/>
        <v>Kandiyohi County</v>
      </c>
      <c r="U1019" s="1" t="str">
        <f t="shared" si="152"/>
        <v>MN</v>
      </c>
      <c r="AA1019" s="1"/>
      <c r="AB1019" s="1"/>
      <c r="AI1019" s="5"/>
      <c r="AJ1019" s="5"/>
      <c r="AK1019" s="5"/>
      <c r="AL1019" s="5"/>
      <c r="AM1019" s="5"/>
      <c r="AN1019" s="5"/>
      <c r="AO1019" s="5"/>
      <c r="AP1019" s="5"/>
      <c r="AQ1019" s="5"/>
      <c r="AR1019" s="5"/>
      <c r="AY1019" s="1" t="s">
        <v>73</v>
      </c>
      <c r="AZ1019" s="2">
        <v>39876</v>
      </c>
      <c r="BA1019" s="2">
        <v>41304</v>
      </c>
      <c r="BB1019" s="2">
        <v>41304</v>
      </c>
      <c r="BD1019" s="1" t="s">
        <v>153</v>
      </c>
      <c r="BE1019" s="1" t="s">
        <v>1927</v>
      </c>
      <c r="BF1019" s="1" t="s">
        <v>93</v>
      </c>
      <c r="BI1019" s="1" t="s">
        <v>143</v>
      </c>
      <c r="BJ1019" s="1" t="s">
        <v>126</v>
      </c>
      <c r="BK1019" s="1" t="s">
        <v>2246</v>
      </c>
      <c r="BL1019" s="1">
        <v>48.3</v>
      </c>
      <c r="BM1019" s="1">
        <v>48.3</v>
      </c>
      <c r="BN1019" s="1" t="s">
        <v>97</v>
      </c>
      <c r="BO1019" s="1" t="s">
        <v>98</v>
      </c>
      <c r="BP1019" s="1" t="s">
        <v>84</v>
      </c>
      <c r="BQ1019" s="2">
        <v>40210</v>
      </c>
      <c r="BR1019" s="1">
        <v>0</v>
      </c>
      <c r="BS1019" s="1">
        <v>0</v>
      </c>
      <c r="BT1019" s="1">
        <v>0</v>
      </c>
      <c r="BU1019" s="1">
        <v>0</v>
      </c>
    </row>
    <row r="1020" spans="4:73" hidden="1" x14ac:dyDescent="0.25">
      <c r="D1020" s="4"/>
      <c r="E1020" s="5" t="str">
        <f t="shared" si="144"/>
        <v>DPP-2009-JUL</v>
      </c>
      <c r="F1020" s="5" t="str">
        <f t="shared" si="145"/>
        <v>Individual</v>
      </c>
      <c r="G1020" s="5" t="str">
        <f t="shared" si="146"/>
        <v>Done</v>
      </c>
      <c r="H1020" s="6" t="str">
        <f t="shared" si="147"/>
        <v>Withdrawn</v>
      </c>
      <c r="I1020" s="1" t="s">
        <v>2247</v>
      </c>
      <c r="O1020" s="1" t="str">
        <f t="shared" si="148"/>
        <v>NRIS</v>
      </c>
      <c r="Q1020" s="1">
        <f t="shared" si="149"/>
        <v>50</v>
      </c>
      <c r="S1020" s="1" t="str">
        <f t="shared" si="150"/>
        <v>Biomass</v>
      </c>
      <c r="T1020" s="1" t="str">
        <f t="shared" si="151"/>
        <v>Marathon County</v>
      </c>
      <c r="U1020" s="1" t="str">
        <f t="shared" si="152"/>
        <v>WI</v>
      </c>
      <c r="AA1020" s="1"/>
      <c r="AB1020" s="1"/>
      <c r="AI1020" s="5"/>
      <c r="AJ1020" s="5"/>
      <c r="AK1020" s="5"/>
      <c r="AL1020" s="5"/>
      <c r="AM1020" s="5"/>
      <c r="AN1020" s="5"/>
      <c r="AO1020" s="5"/>
      <c r="AP1020" s="5"/>
      <c r="AQ1020" s="5"/>
      <c r="AR1020" s="5"/>
      <c r="AY1020" s="1" t="s">
        <v>58</v>
      </c>
      <c r="AZ1020" s="2">
        <v>39889</v>
      </c>
      <c r="BB1020" s="2">
        <v>40679</v>
      </c>
      <c r="BC1020" s="2">
        <v>41518</v>
      </c>
      <c r="BD1020" s="1" t="s">
        <v>74</v>
      </c>
      <c r="BE1020" s="1" t="s">
        <v>304</v>
      </c>
      <c r="BF1020" s="1" t="s">
        <v>76</v>
      </c>
      <c r="BG1020" s="1" t="s">
        <v>1362</v>
      </c>
      <c r="BH1020" s="1" t="s">
        <v>1340</v>
      </c>
      <c r="BI1020" s="1" t="s">
        <v>77</v>
      </c>
      <c r="BJ1020" s="1" t="s">
        <v>126</v>
      </c>
      <c r="BK1020" s="1" t="s">
        <v>2248</v>
      </c>
      <c r="BL1020" s="1">
        <v>50</v>
      </c>
      <c r="BM1020" s="1">
        <v>50</v>
      </c>
      <c r="BN1020" s="1" t="s">
        <v>156</v>
      </c>
      <c r="BO1020" s="1" t="s">
        <v>94</v>
      </c>
      <c r="BP1020" s="1" t="s">
        <v>73</v>
      </c>
      <c r="BQ1020" s="2">
        <v>40391</v>
      </c>
      <c r="BR1020" s="1">
        <v>0</v>
      </c>
      <c r="BS1020" s="1">
        <v>0</v>
      </c>
      <c r="BT1020" s="1">
        <v>0</v>
      </c>
      <c r="BU1020" s="1">
        <v>0</v>
      </c>
    </row>
    <row r="1021" spans="4:73" hidden="1" x14ac:dyDescent="0.25">
      <c r="D1021" s="4"/>
      <c r="E1021" s="5" t="str">
        <f t="shared" si="144"/>
        <v>DPP-2015-AUG</v>
      </c>
      <c r="F1021" s="5" t="str">
        <f t="shared" si="145"/>
        <v>West</v>
      </c>
      <c r="G1021" s="5" t="str">
        <f t="shared" si="146"/>
        <v>Done</v>
      </c>
      <c r="H1021" s="6" t="str">
        <f t="shared" si="147"/>
        <v>In Service</v>
      </c>
      <c r="I1021" s="1" t="s">
        <v>2249</v>
      </c>
      <c r="O1021" s="1" t="str">
        <f t="shared" si="148"/>
        <v>NRIS</v>
      </c>
      <c r="Q1021" s="1">
        <f t="shared" si="149"/>
        <v>90</v>
      </c>
      <c r="S1021" s="1" t="str">
        <f t="shared" si="150"/>
        <v>Wind</v>
      </c>
      <c r="T1021" s="1" t="str">
        <f t="shared" si="151"/>
        <v>Grundy County</v>
      </c>
      <c r="U1021" s="1" t="str">
        <f t="shared" si="152"/>
        <v>IA</v>
      </c>
      <c r="AA1021" s="1"/>
      <c r="AB1021" s="1"/>
      <c r="AI1021" s="5"/>
      <c r="AJ1021" s="5"/>
      <c r="AK1021" s="5"/>
      <c r="AL1021" s="5"/>
      <c r="AM1021" s="5"/>
      <c r="AN1021" s="5"/>
      <c r="AO1021" s="5"/>
      <c r="AP1021" s="5"/>
      <c r="AQ1021" s="5"/>
      <c r="AR1021" s="5"/>
      <c r="AY1021" s="1" t="s">
        <v>58</v>
      </c>
      <c r="AZ1021" s="2">
        <v>39919</v>
      </c>
      <c r="BC1021" s="2">
        <v>40422</v>
      </c>
      <c r="BD1021" s="1" t="s">
        <v>87</v>
      </c>
      <c r="BE1021" s="1" t="s">
        <v>1984</v>
      </c>
      <c r="BF1021" s="1" t="s">
        <v>89</v>
      </c>
      <c r="BG1021" s="1" t="s">
        <v>1807</v>
      </c>
      <c r="BH1021" s="1" t="s">
        <v>725</v>
      </c>
      <c r="BI1021" s="1" t="s">
        <v>134</v>
      </c>
      <c r="BJ1021" s="1" t="s">
        <v>126</v>
      </c>
      <c r="BK1021" s="1" t="s">
        <v>2250</v>
      </c>
      <c r="BL1021" s="1">
        <v>90</v>
      </c>
      <c r="BM1021" s="1">
        <v>90</v>
      </c>
      <c r="BN1021" s="1" t="s">
        <v>97</v>
      </c>
      <c r="BO1021" s="1" t="s">
        <v>98</v>
      </c>
      <c r="BP1021" s="1" t="s">
        <v>65</v>
      </c>
      <c r="BQ1021" s="2">
        <v>43709</v>
      </c>
      <c r="BR1021" s="1">
        <v>0</v>
      </c>
      <c r="BS1021" s="1">
        <v>0</v>
      </c>
      <c r="BT1021" s="1">
        <v>0</v>
      </c>
      <c r="BU1021" s="1">
        <v>0</v>
      </c>
    </row>
    <row r="1022" spans="4:73" hidden="1" x14ac:dyDescent="0.25">
      <c r="D1022" s="4"/>
      <c r="E1022" s="5">
        <f t="shared" si="144"/>
        <v>0</v>
      </c>
      <c r="F1022" s="5">
        <f t="shared" si="145"/>
        <v>0</v>
      </c>
      <c r="G1022" s="5" t="str">
        <f t="shared" si="146"/>
        <v>Withdrawn</v>
      </c>
      <c r="H1022" s="6" t="str">
        <f t="shared" si="147"/>
        <v>Not Started</v>
      </c>
      <c r="I1022" s="1" t="s">
        <v>2251</v>
      </c>
      <c r="O1022" s="1" t="str">
        <f t="shared" si="148"/>
        <v>NRIS</v>
      </c>
      <c r="Q1022" s="1">
        <f t="shared" si="149"/>
        <v>199.8</v>
      </c>
      <c r="S1022" s="1" t="str">
        <f t="shared" si="150"/>
        <v>Wind</v>
      </c>
      <c r="T1022" s="1" t="str">
        <f t="shared" si="151"/>
        <v>Morrison County</v>
      </c>
      <c r="U1022" s="1" t="str">
        <f t="shared" si="152"/>
        <v>MN</v>
      </c>
      <c r="AA1022" s="1"/>
      <c r="AB1022" s="1"/>
      <c r="AI1022" s="5"/>
      <c r="AJ1022" s="5"/>
      <c r="AK1022" s="5"/>
      <c r="AL1022" s="5"/>
      <c r="AM1022" s="5"/>
      <c r="AN1022" s="5"/>
      <c r="AO1022" s="5"/>
      <c r="AP1022" s="5"/>
      <c r="AQ1022" s="5"/>
      <c r="AR1022" s="5"/>
      <c r="AY1022" s="1" t="s">
        <v>73</v>
      </c>
      <c r="AZ1022" s="2">
        <v>39945</v>
      </c>
      <c r="BA1022" s="2">
        <v>41304</v>
      </c>
      <c r="BB1022" s="2">
        <v>41304</v>
      </c>
      <c r="BD1022" s="1" t="s">
        <v>153</v>
      </c>
      <c r="BE1022" s="1" t="s">
        <v>663</v>
      </c>
      <c r="BF1022" s="1" t="s">
        <v>93</v>
      </c>
      <c r="BI1022" s="1" t="s">
        <v>143</v>
      </c>
      <c r="BJ1022" s="1" t="s">
        <v>126</v>
      </c>
      <c r="BK1022" s="1" t="s">
        <v>2252</v>
      </c>
      <c r="BL1022" s="1">
        <v>199.8</v>
      </c>
      <c r="BM1022" s="1">
        <v>199.8</v>
      </c>
      <c r="BN1022" s="1" t="s">
        <v>97</v>
      </c>
      <c r="BO1022" s="1" t="s">
        <v>98</v>
      </c>
      <c r="BP1022" s="1" t="s">
        <v>84</v>
      </c>
      <c r="BQ1022" s="2">
        <v>41334</v>
      </c>
      <c r="BR1022" s="1">
        <v>0</v>
      </c>
      <c r="BS1022" s="1">
        <v>0</v>
      </c>
      <c r="BT1022" s="1">
        <v>0</v>
      </c>
      <c r="BU1022" s="1">
        <v>0</v>
      </c>
    </row>
    <row r="1023" spans="4:73" hidden="1" x14ac:dyDescent="0.25">
      <c r="D1023" s="4"/>
      <c r="E1023" s="5" t="str">
        <f t="shared" si="144"/>
        <v>DPP-2009-JUL</v>
      </c>
      <c r="F1023" s="5" t="str">
        <f t="shared" si="145"/>
        <v>MI</v>
      </c>
      <c r="G1023" s="5" t="str">
        <f t="shared" si="146"/>
        <v>Done</v>
      </c>
      <c r="H1023" s="6" t="str">
        <f t="shared" si="147"/>
        <v>In Service</v>
      </c>
      <c r="I1023" s="1" t="s">
        <v>2253</v>
      </c>
      <c r="O1023" s="1" t="str">
        <f t="shared" si="148"/>
        <v>ERIS</v>
      </c>
      <c r="Q1023" s="1">
        <f t="shared" si="149"/>
        <v>3.2</v>
      </c>
      <c r="S1023" s="1" t="str">
        <f t="shared" si="150"/>
        <v>Landfill Gas</v>
      </c>
      <c r="T1023" s="1" t="str">
        <f t="shared" si="151"/>
        <v>Macomb County</v>
      </c>
      <c r="U1023" s="1" t="str">
        <f t="shared" si="152"/>
        <v>MI</v>
      </c>
      <c r="AA1023" s="1"/>
      <c r="AB1023" s="1"/>
      <c r="AI1023" s="5"/>
      <c r="AJ1023" s="5"/>
      <c r="AK1023" s="5"/>
      <c r="AL1023" s="5"/>
      <c r="AM1023" s="5"/>
      <c r="AN1023" s="5"/>
      <c r="AO1023" s="5"/>
      <c r="AP1023" s="5"/>
      <c r="AQ1023" s="5"/>
      <c r="AR1023" s="5"/>
      <c r="AY1023" s="1" t="s">
        <v>58</v>
      </c>
      <c r="AZ1023" s="2">
        <v>39944</v>
      </c>
      <c r="BB1023" s="2">
        <v>40414</v>
      </c>
      <c r="BC1023" s="2">
        <v>40392</v>
      </c>
      <c r="BD1023" s="1" t="s">
        <v>128</v>
      </c>
      <c r="BE1023" s="1" t="s">
        <v>2218</v>
      </c>
      <c r="BF1023" s="1" t="s">
        <v>130</v>
      </c>
      <c r="BG1023" s="1" t="s">
        <v>1362</v>
      </c>
      <c r="BH1023" s="1" t="s">
        <v>130</v>
      </c>
      <c r="BI1023" s="1" t="s">
        <v>134</v>
      </c>
      <c r="BJ1023" s="1" t="s">
        <v>62</v>
      </c>
      <c r="BK1023" s="1" t="s">
        <v>2254</v>
      </c>
      <c r="BL1023" s="1">
        <v>3.2</v>
      </c>
      <c r="BM1023" s="1">
        <v>3.2</v>
      </c>
      <c r="BN1023" s="1" t="s">
        <v>1730</v>
      </c>
      <c r="BO1023" s="1" t="s">
        <v>208</v>
      </c>
      <c r="BP1023" s="1" t="s">
        <v>65</v>
      </c>
      <c r="BQ1023" s="2">
        <v>40422</v>
      </c>
      <c r="BR1023" s="1">
        <v>0</v>
      </c>
      <c r="BS1023" s="1">
        <v>0</v>
      </c>
      <c r="BT1023" s="1">
        <v>0</v>
      </c>
      <c r="BU1023" s="1">
        <v>0</v>
      </c>
    </row>
    <row r="1024" spans="4:73" hidden="1" x14ac:dyDescent="0.25">
      <c r="D1024" s="4"/>
      <c r="E1024" s="5">
        <f t="shared" si="144"/>
        <v>0</v>
      </c>
      <c r="F1024" s="5" t="str">
        <f t="shared" si="145"/>
        <v>Big Stone Area</v>
      </c>
      <c r="G1024" s="5" t="str">
        <f t="shared" si="146"/>
        <v>Withdrawn</v>
      </c>
      <c r="H1024" s="6" t="str">
        <f t="shared" si="147"/>
        <v>Not Started</v>
      </c>
      <c r="I1024" s="1" t="s">
        <v>2255</v>
      </c>
      <c r="O1024" s="1" t="str">
        <f t="shared" si="148"/>
        <v>NRIS</v>
      </c>
      <c r="Q1024" s="1">
        <f t="shared" si="149"/>
        <v>50</v>
      </c>
      <c r="S1024" s="1" t="str">
        <f t="shared" si="150"/>
        <v>Wind</v>
      </c>
      <c r="T1024" s="1" t="str">
        <f t="shared" si="151"/>
        <v>Polk County</v>
      </c>
      <c r="U1024" s="1" t="str">
        <f t="shared" si="152"/>
        <v>MN</v>
      </c>
      <c r="AA1024" s="1"/>
      <c r="AB1024" s="1"/>
      <c r="AI1024" s="5"/>
      <c r="AJ1024" s="5"/>
      <c r="AK1024" s="5"/>
      <c r="AL1024" s="5"/>
      <c r="AM1024" s="5"/>
      <c r="AN1024" s="5"/>
      <c r="AO1024" s="5"/>
      <c r="AP1024" s="5"/>
      <c r="AQ1024" s="5"/>
      <c r="AR1024" s="5"/>
      <c r="AY1024" s="1" t="s">
        <v>73</v>
      </c>
      <c r="AZ1024" s="2">
        <v>40091</v>
      </c>
      <c r="BA1024" s="2">
        <v>41304</v>
      </c>
      <c r="BB1024" s="2">
        <v>41304</v>
      </c>
      <c r="BD1024" s="1" t="s">
        <v>203</v>
      </c>
      <c r="BE1024" s="1" t="s">
        <v>958</v>
      </c>
      <c r="BF1024" s="1" t="s">
        <v>93</v>
      </c>
      <c r="BH1024" s="1" t="s">
        <v>2256</v>
      </c>
      <c r="BI1024" s="1" t="s">
        <v>143</v>
      </c>
      <c r="BJ1024" s="1" t="s">
        <v>126</v>
      </c>
      <c r="BK1024" s="1" t="s">
        <v>2257</v>
      </c>
      <c r="BL1024" s="1">
        <v>50</v>
      </c>
      <c r="BM1024" s="1">
        <v>50</v>
      </c>
      <c r="BN1024" s="1" t="s">
        <v>97</v>
      </c>
      <c r="BO1024" s="1" t="s">
        <v>98</v>
      </c>
      <c r="BP1024" s="1" t="s">
        <v>84</v>
      </c>
      <c r="BQ1024" s="2">
        <v>41774</v>
      </c>
      <c r="BR1024" s="1">
        <v>0</v>
      </c>
      <c r="BS1024" s="1">
        <v>0</v>
      </c>
      <c r="BT1024" s="1">
        <v>0</v>
      </c>
      <c r="BU1024" s="1">
        <v>0</v>
      </c>
    </row>
    <row r="1025" spans="4:73" hidden="1" x14ac:dyDescent="0.25">
      <c r="D1025" s="4"/>
      <c r="E1025" s="5" t="str">
        <f t="shared" si="144"/>
        <v>DPP-2008-NOV</v>
      </c>
      <c r="F1025" s="5" t="str">
        <f t="shared" si="145"/>
        <v>MN</v>
      </c>
      <c r="G1025" s="5" t="str">
        <f t="shared" si="146"/>
        <v>Withdrawn</v>
      </c>
      <c r="H1025" s="6" t="str">
        <f t="shared" si="147"/>
        <v>Withdrawn</v>
      </c>
      <c r="I1025" s="1" t="s">
        <v>2258</v>
      </c>
      <c r="O1025" s="1" t="str">
        <f t="shared" si="148"/>
        <v>NRIS</v>
      </c>
      <c r="Q1025" s="1">
        <f t="shared" si="149"/>
        <v>80</v>
      </c>
      <c r="S1025" s="1" t="str">
        <f t="shared" si="150"/>
        <v>Wind</v>
      </c>
      <c r="T1025" s="1" t="str">
        <f t="shared" si="151"/>
        <v>Kittson County</v>
      </c>
      <c r="U1025" s="1" t="str">
        <f t="shared" si="152"/>
        <v>MN</v>
      </c>
      <c r="AA1025" s="1"/>
      <c r="AB1025" s="1"/>
      <c r="AI1025" s="5"/>
      <c r="AJ1025" s="5"/>
      <c r="AK1025" s="5"/>
      <c r="AL1025" s="5"/>
      <c r="AM1025" s="5"/>
      <c r="AN1025" s="5"/>
      <c r="AO1025" s="5"/>
      <c r="AP1025" s="5"/>
      <c r="AQ1025" s="5"/>
      <c r="AR1025" s="5"/>
      <c r="AY1025" s="1" t="s">
        <v>73</v>
      </c>
      <c r="AZ1025" s="2">
        <v>39364</v>
      </c>
      <c r="BA1025" s="2">
        <v>41316</v>
      </c>
      <c r="BB1025" s="2">
        <v>40627</v>
      </c>
      <c r="BC1025" s="2">
        <v>41274</v>
      </c>
      <c r="BD1025" s="1" t="s">
        <v>203</v>
      </c>
      <c r="BE1025" s="1" t="s">
        <v>2259</v>
      </c>
      <c r="BF1025" s="1" t="s">
        <v>93</v>
      </c>
      <c r="BG1025" s="1" t="s">
        <v>1303</v>
      </c>
      <c r="BH1025" s="1" t="s">
        <v>93</v>
      </c>
      <c r="BI1025" s="1" t="s">
        <v>77</v>
      </c>
      <c r="BJ1025" s="1" t="s">
        <v>126</v>
      </c>
      <c r="BK1025" s="1" t="s">
        <v>2260</v>
      </c>
      <c r="BL1025" s="1">
        <v>80</v>
      </c>
      <c r="BM1025" s="1">
        <v>80</v>
      </c>
      <c r="BN1025" s="1" t="s">
        <v>97</v>
      </c>
      <c r="BO1025" s="1" t="s">
        <v>98</v>
      </c>
      <c r="BP1025" s="1" t="s">
        <v>73</v>
      </c>
      <c r="BQ1025" s="2">
        <v>42064</v>
      </c>
      <c r="BR1025" s="1">
        <v>0</v>
      </c>
      <c r="BS1025" s="1">
        <v>0</v>
      </c>
      <c r="BT1025" s="1">
        <v>0</v>
      </c>
      <c r="BU1025" s="1">
        <v>0</v>
      </c>
    </row>
    <row r="1026" spans="4:73" hidden="1" x14ac:dyDescent="0.25">
      <c r="D1026" s="4"/>
      <c r="E1026" s="5" t="str">
        <f t="shared" si="144"/>
        <v>DPP-2009-JUL</v>
      </c>
      <c r="F1026" s="5" t="str">
        <f t="shared" si="145"/>
        <v>IL</v>
      </c>
      <c r="G1026" s="5" t="str">
        <f t="shared" si="146"/>
        <v>Done</v>
      </c>
      <c r="H1026" s="6" t="str">
        <f t="shared" si="147"/>
        <v>In Service</v>
      </c>
      <c r="I1026" s="1" t="s">
        <v>2261</v>
      </c>
      <c r="O1026" s="1" t="str">
        <f t="shared" si="148"/>
        <v>NRIS</v>
      </c>
      <c r="Q1026" s="1">
        <f t="shared" si="149"/>
        <v>31</v>
      </c>
      <c r="S1026" s="1" t="str">
        <f t="shared" si="150"/>
        <v>Coal</v>
      </c>
      <c r="T1026" s="1" t="str">
        <f t="shared" si="151"/>
        <v>Fulton County</v>
      </c>
      <c r="U1026" s="1" t="str">
        <f t="shared" si="152"/>
        <v>IL</v>
      </c>
      <c r="AA1026" s="1"/>
      <c r="AB1026" s="1"/>
      <c r="AI1026" s="5"/>
      <c r="AJ1026" s="5"/>
      <c r="AK1026" s="5"/>
      <c r="AL1026" s="5"/>
      <c r="AM1026" s="5"/>
      <c r="AN1026" s="5"/>
      <c r="AO1026" s="5"/>
      <c r="AP1026" s="5"/>
      <c r="AQ1026" s="5"/>
      <c r="AR1026" s="5"/>
      <c r="AY1026" s="1" t="s">
        <v>58</v>
      </c>
      <c r="AZ1026" s="2">
        <v>39951</v>
      </c>
      <c r="BB1026" s="2">
        <v>40688</v>
      </c>
      <c r="BC1026" s="2">
        <v>40336</v>
      </c>
      <c r="BD1026" s="1" t="s">
        <v>122</v>
      </c>
      <c r="BE1026" s="1" t="s">
        <v>533</v>
      </c>
      <c r="BF1026" s="1" t="s">
        <v>124</v>
      </c>
      <c r="BG1026" s="1" t="s">
        <v>1362</v>
      </c>
      <c r="BH1026" s="1" t="s">
        <v>124</v>
      </c>
      <c r="BI1026" s="1" t="s">
        <v>134</v>
      </c>
      <c r="BJ1026" s="1" t="s">
        <v>126</v>
      </c>
      <c r="BK1026" s="1" t="s">
        <v>2262</v>
      </c>
      <c r="BL1026" s="1">
        <v>31</v>
      </c>
      <c r="BM1026" s="1">
        <v>31</v>
      </c>
      <c r="BN1026" s="1" t="s">
        <v>83</v>
      </c>
      <c r="BO1026" s="1" t="s">
        <v>94</v>
      </c>
      <c r="BP1026" s="1" t="s">
        <v>65</v>
      </c>
      <c r="BQ1026" s="2">
        <v>40816</v>
      </c>
      <c r="BR1026" s="1">
        <v>0</v>
      </c>
      <c r="BS1026" s="1">
        <v>0</v>
      </c>
      <c r="BT1026" s="1">
        <v>0</v>
      </c>
      <c r="BU1026" s="1">
        <v>0</v>
      </c>
    </row>
    <row r="1027" spans="4:73" hidden="1" x14ac:dyDescent="0.25">
      <c r="D1027" s="4"/>
      <c r="E1027" s="5">
        <f t="shared" si="144"/>
        <v>0</v>
      </c>
      <c r="F1027" s="5">
        <f t="shared" si="145"/>
        <v>0</v>
      </c>
      <c r="G1027" s="5" t="str">
        <f t="shared" si="146"/>
        <v>Withdrawn</v>
      </c>
      <c r="H1027" s="6" t="str">
        <f t="shared" si="147"/>
        <v>Not Started</v>
      </c>
      <c r="I1027" s="1" t="s">
        <v>2263</v>
      </c>
      <c r="O1027" s="1" t="str">
        <f t="shared" si="148"/>
        <v>NRIS</v>
      </c>
      <c r="Q1027" s="1">
        <f t="shared" si="149"/>
        <v>200</v>
      </c>
      <c r="S1027" s="1" t="str">
        <f t="shared" si="150"/>
        <v>Wind</v>
      </c>
      <c r="T1027" s="1" t="str">
        <f t="shared" si="151"/>
        <v>Logan County</v>
      </c>
      <c r="U1027" s="1" t="str">
        <f t="shared" si="152"/>
        <v>IL</v>
      </c>
      <c r="AA1027" s="1"/>
      <c r="AB1027" s="1"/>
      <c r="AI1027" s="5"/>
      <c r="AJ1027" s="5"/>
      <c r="AK1027" s="5"/>
      <c r="AL1027" s="5"/>
      <c r="AM1027" s="5"/>
      <c r="AN1027" s="5"/>
      <c r="AO1027" s="5"/>
      <c r="AP1027" s="5"/>
      <c r="AQ1027" s="5"/>
      <c r="AR1027" s="5"/>
      <c r="AY1027" s="1" t="s">
        <v>73</v>
      </c>
      <c r="AZ1027" s="2">
        <v>40938</v>
      </c>
      <c r="BA1027" s="2">
        <v>41333</v>
      </c>
      <c r="BB1027" s="2">
        <v>41333</v>
      </c>
      <c r="BD1027" s="1" t="s">
        <v>824</v>
      </c>
      <c r="BE1027" s="1" t="s">
        <v>840</v>
      </c>
      <c r="BF1027" s="1" t="s">
        <v>124</v>
      </c>
      <c r="BI1027" s="1" t="s">
        <v>536</v>
      </c>
      <c r="BJ1027" s="1" t="s">
        <v>126</v>
      </c>
      <c r="BK1027" s="1" t="s">
        <v>2264</v>
      </c>
      <c r="BL1027" s="1">
        <v>200</v>
      </c>
      <c r="BM1027" s="1">
        <v>200</v>
      </c>
      <c r="BN1027" s="1" t="s">
        <v>97</v>
      </c>
      <c r="BO1027" s="1" t="s">
        <v>98</v>
      </c>
      <c r="BP1027" s="1" t="s">
        <v>84</v>
      </c>
      <c r="BQ1027" s="2">
        <v>40756</v>
      </c>
      <c r="BR1027" s="1">
        <v>0</v>
      </c>
      <c r="BS1027" s="1">
        <v>0</v>
      </c>
      <c r="BT1027" s="1">
        <v>0</v>
      </c>
      <c r="BU1027" s="1">
        <v>0</v>
      </c>
    </row>
    <row r="1028" spans="4:73" hidden="1" x14ac:dyDescent="0.25">
      <c r="D1028" s="4"/>
      <c r="E1028" s="5">
        <f t="shared" si="144"/>
        <v>0</v>
      </c>
      <c r="F1028" s="5">
        <f t="shared" si="145"/>
        <v>0</v>
      </c>
      <c r="G1028" s="5" t="str">
        <f t="shared" si="146"/>
        <v>Withdrawn</v>
      </c>
      <c r="H1028" s="6" t="str">
        <f t="shared" si="147"/>
        <v>Not Started</v>
      </c>
      <c r="I1028" s="1" t="s">
        <v>2265</v>
      </c>
      <c r="O1028" s="1" t="str">
        <f t="shared" si="148"/>
        <v>ERIS</v>
      </c>
      <c r="Q1028" s="1">
        <f t="shared" si="149"/>
        <v>200</v>
      </c>
      <c r="S1028" s="1" t="str">
        <f t="shared" si="150"/>
        <v>Nuclear</v>
      </c>
      <c r="T1028" s="1" t="str">
        <f t="shared" si="151"/>
        <v>Goodhue County</v>
      </c>
      <c r="U1028" s="1" t="str">
        <f t="shared" si="152"/>
        <v>MN</v>
      </c>
      <c r="AA1028" s="1"/>
      <c r="AB1028" s="1"/>
      <c r="AI1028" s="5"/>
      <c r="AJ1028" s="5"/>
      <c r="AK1028" s="5"/>
      <c r="AL1028" s="5"/>
      <c r="AM1028" s="5"/>
      <c r="AN1028" s="5"/>
      <c r="AO1028" s="5"/>
      <c r="AP1028" s="5"/>
      <c r="AQ1028" s="5"/>
      <c r="AR1028" s="5"/>
      <c r="AY1028" s="1" t="s">
        <v>73</v>
      </c>
      <c r="AZ1028" s="2">
        <v>40287</v>
      </c>
      <c r="BA1028" s="2">
        <v>41347</v>
      </c>
      <c r="BB1028" s="2">
        <v>41347</v>
      </c>
      <c r="BD1028" s="1" t="s">
        <v>91</v>
      </c>
      <c r="BE1028" s="1" t="s">
        <v>222</v>
      </c>
      <c r="BF1028" s="1" t="s">
        <v>93</v>
      </c>
      <c r="BI1028" s="1" t="s">
        <v>599</v>
      </c>
      <c r="BJ1028" s="1" t="s">
        <v>62</v>
      </c>
      <c r="BK1028" s="1" t="s">
        <v>2266</v>
      </c>
      <c r="BL1028" s="1">
        <v>200</v>
      </c>
      <c r="BM1028" s="1">
        <v>200</v>
      </c>
      <c r="BN1028" s="1" t="s">
        <v>387</v>
      </c>
      <c r="BP1028" s="1" t="s">
        <v>84</v>
      </c>
      <c r="BQ1028" s="2">
        <v>40908</v>
      </c>
      <c r="BR1028" s="1">
        <v>0</v>
      </c>
      <c r="BS1028" s="1">
        <v>0</v>
      </c>
      <c r="BT1028" s="1">
        <v>0</v>
      </c>
      <c r="BU1028" s="1">
        <v>0</v>
      </c>
    </row>
    <row r="1029" spans="4:73" hidden="1" x14ac:dyDescent="0.25">
      <c r="D1029" s="4"/>
      <c r="E1029" s="5">
        <f t="shared" ref="E1029:E1080" si="153">BG1029</f>
        <v>0</v>
      </c>
      <c r="F1029" s="5">
        <f t="shared" ref="F1029:F1080" si="154">BH1029</f>
        <v>0</v>
      </c>
      <c r="G1029" s="5" t="str">
        <f t="shared" ref="G1029:G1080" si="155">AY1029</f>
        <v>Withdrawn</v>
      </c>
      <c r="H1029" s="6" t="str">
        <f t="shared" ref="H1029:H1080" si="156">BP1029</f>
        <v>Not Started</v>
      </c>
      <c r="I1029" s="1" t="s">
        <v>2267</v>
      </c>
      <c r="O1029" s="1" t="str">
        <f t="shared" ref="O1029:O1080" si="157">BJ1029</f>
        <v>NRIS</v>
      </c>
      <c r="Q1029" s="1">
        <f t="shared" ref="Q1029:Q1080" si="158">BM1029</f>
        <v>60</v>
      </c>
      <c r="S1029" s="1" t="str">
        <f t="shared" ref="S1029:S1080" si="159">BN1029</f>
        <v>Wind</v>
      </c>
      <c r="T1029" s="1" t="str">
        <f t="shared" ref="T1029:T1080" si="160">BE1029</f>
        <v>Chippewa County</v>
      </c>
      <c r="U1029" s="1" t="str">
        <f t="shared" ref="U1029:U1080" si="161">BF1029</f>
        <v>MI</v>
      </c>
      <c r="AA1029" s="1"/>
      <c r="AB1029" s="1"/>
      <c r="AI1029" s="5"/>
      <c r="AJ1029" s="5"/>
      <c r="AK1029" s="5"/>
      <c r="AL1029" s="5"/>
      <c r="AM1029" s="5"/>
      <c r="AN1029" s="5"/>
      <c r="AO1029" s="5"/>
      <c r="AP1029" s="5"/>
      <c r="AQ1029" s="5"/>
      <c r="AR1029" s="5"/>
      <c r="AY1029" s="1" t="s">
        <v>73</v>
      </c>
      <c r="AZ1029" s="2">
        <v>40357</v>
      </c>
      <c r="BA1029" s="2">
        <v>41351</v>
      </c>
      <c r="BB1029" s="2">
        <v>41351</v>
      </c>
      <c r="BD1029" s="1" t="s">
        <v>74</v>
      </c>
      <c r="BE1029" s="1" t="s">
        <v>972</v>
      </c>
      <c r="BF1029" s="1" t="s">
        <v>130</v>
      </c>
      <c r="BI1029" s="1" t="s">
        <v>134</v>
      </c>
      <c r="BJ1029" s="1" t="s">
        <v>126</v>
      </c>
      <c r="BK1029" s="1" t="s">
        <v>2268</v>
      </c>
      <c r="BL1029" s="1">
        <v>60</v>
      </c>
      <c r="BM1029" s="1">
        <v>60</v>
      </c>
      <c r="BN1029" s="1" t="s">
        <v>97</v>
      </c>
      <c r="BO1029" s="1" t="s">
        <v>98</v>
      </c>
      <c r="BP1029" s="1" t="s">
        <v>84</v>
      </c>
      <c r="BQ1029" s="2">
        <v>40299</v>
      </c>
      <c r="BR1029" s="1">
        <v>0</v>
      </c>
      <c r="BS1029" s="1">
        <v>0</v>
      </c>
      <c r="BT1029" s="1">
        <v>0</v>
      </c>
      <c r="BU1029" s="1">
        <v>0</v>
      </c>
    </row>
    <row r="1030" spans="4:73" hidden="1" x14ac:dyDescent="0.25">
      <c r="D1030" s="4"/>
      <c r="E1030" s="5" t="str">
        <f t="shared" si="153"/>
        <v>Pre-Transition SIS</v>
      </c>
      <c r="F1030" s="5" t="str">
        <f t="shared" si="154"/>
        <v>CS5</v>
      </c>
      <c r="G1030" s="5" t="str">
        <f t="shared" si="155"/>
        <v>Withdrawn</v>
      </c>
      <c r="H1030" s="6" t="str">
        <f t="shared" si="156"/>
        <v>Withdrawn</v>
      </c>
      <c r="I1030" s="1" t="s">
        <v>2269</v>
      </c>
      <c r="O1030" s="1" t="str">
        <f t="shared" si="157"/>
        <v>NRIS</v>
      </c>
      <c r="Q1030" s="1">
        <f t="shared" si="158"/>
        <v>200</v>
      </c>
      <c r="S1030" s="1" t="str">
        <f t="shared" si="159"/>
        <v>Wind</v>
      </c>
      <c r="T1030" s="1" t="str">
        <f t="shared" si="160"/>
        <v>Emmet County</v>
      </c>
      <c r="U1030" s="1" t="str">
        <f t="shared" si="161"/>
        <v>IA</v>
      </c>
      <c r="AA1030" s="1"/>
      <c r="AB1030" s="1"/>
      <c r="AI1030" s="5"/>
      <c r="AJ1030" s="5"/>
      <c r="AK1030" s="5"/>
      <c r="AL1030" s="5"/>
      <c r="AM1030" s="5"/>
      <c r="AN1030" s="5"/>
      <c r="AO1030" s="5"/>
      <c r="AP1030" s="5"/>
      <c r="AQ1030" s="5"/>
      <c r="AR1030" s="5"/>
      <c r="AY1030" s="1" t="s">
        <v>73</v>
      </c>
      <c r="AZ1030" s="2">
        <v>38800</v>
      </c>
      <c r="BA1030" s="2">
        <v>41353</v>
      </c>
      <c r="BB1030" s="2">
        <v>41093</v>
      </c>
      <c r="BC1030" s="2">
        <v>43405</v>
      </c>
      <c r="BD1030" s="1" t="s">
        <v>91</v>
      </c>
      <c r="BE1030" s="1" t="s">
        <v>845</v>
      </c>
      <c r="BF1030" s="1" t="s">
        <v>89</v>
      </c>
      <c r="BG1030" s="1" t="s">
        <v>1058</v>
      </c>
      <c r="BH1030" s="1" t="s">
        <v>888</v>
      </c>
      <c r="BI1030" s="1" t="s">
        <v>599</v>
      </c>
      <c r="BJ1030" s="1" t="s">
        <v>126</v>
      </c>
      <c r="BK1030" s="1" t="s">
        <v>1425</v>
      </c>
      <c r="BL1030" s="1">
        <v>200</v>
      </c>
      <c r="BM1030" s="1">
        <v>200</v>
      </c>
      <c r="BN1030" s="1" t="s">
        <v>97</v>
      </c>
      <c r="BO1030" s="1" t="s">
        <v>98</v>
      </c>
      <c r="BP1030" s="1" t="s">
        <v>73</v>
      </c>
      <c r="BQ1030" s="2">
        <v>39934</v>
      </c>
      <c r="BR1030" s="1">
        <v>0</v>
      </c>
      <c r="BS1030" s="1">
        <v>0</v>
      </c>
      <c r="BT1030" s="1">
        <v>0</v>
      </c>
      <c r="BU1030" s="1">
        <v>0</v>
      </c>
    </row>
    <row r="1031" spans="4:73" hidden="1" x14ac:dyDescent="0.25">
      <c r="D1031" s="4"/>
      <c r="E1031" s="5">
        <f t="shared" si="153"/>
        <v>0</v>
      </c>
      <c r="F1031" s="5">
        <f t="shared" si="154"/>
        <v>0</v>
      </c>
      <c r="G1031" s="5" t="str">
        <f t="shared" si="155"/>
        <v>Withdrawn</v>
      </c>
      <c r="H1031" s="6" t="str">
        <f t="shared" si="156"/>
        <v>Not Started</v>
      </c>
      <c r="I1031" s="1" t="s">
        <v>2270</v>
      </c>
      <c r="O1031" s="1" t="str">
        <f t="shared" si="157"/>
        <v>NRIS</v>
      </c>
      <c r="Q1031" s="1">
        <f t="shared" si="158"/>
        <v>30</v>
      </c>
      <c r="S1031" s="1" t="str">
        <f t="shared" si="159"/>
        <v>Wind</v>
      </c>
      <c r="T1031" s="1" t="str">
        <f t="shared" si="160"/>
        <v>Todd County</v>
      </c>
      <c r="U1031" s="1" t="str">
        <f t="shared" si="161"/>
        <v>MN</v>
      </c>
      <c r="AA1031" s="1"/>
      <c r="AB1031" s="1"/>
      <c r="AI1031" s="5"/>
      <c r="AJ1031" s="5"/>
      <c r="AK1031" s="5"/>
      <c r="AL1031" s="5"/>
      <c r="AM1031" s="5"/>
      <c r="AN1031" s="5"/>
      <c r="AO1031" s="5"/>
      <c r="AP1031" s="5"/>
      <c r="AQ1031" s="5"/>
      <c r="AR1031" s="5"/>
      <c r="AY1031" s="1" t="s">
        <v>73</v>
      </c>
      <c r="AZ1031" s="2">
        <v>38859</v>
      </c>
      <c r="BA1031" s="2">
        <v>41367</v>
      </c>
      <c r="BB1031" s="2">
        <v>41367</v>
      </c>
      <c r="BD1031" s="1" t="s">
        <v>315</v>
      </c>
      <c r="BE1031" s="1" t="s">
        <v>2122</v>
      </c>
      <c r="BF1031" s="1" t="s">
        <v>93</v>
      </c>
      <c r="BI1031" s="1" t="s">
        <v>77</v>
      </c>
      <c r="BJ1031" s="1" t="s">
        <v>126</v>
      </c>
      <c r="BK1031" s="1" t="s">
        <v>2271</v>
      </c>
      <c r="BL1031" s="1">
        <v>30</v>
      </c>
      <c r="BM1031" s="1">
        <v>30</v>
      </c>
      <c r="BN1031" s="1" t="s">
        <v>97</v>
      </c>
      <c r="BO1031" s="1" t="s">
        <v>98</v>
      </c>
      <c r="BP1031" s="1" t="s">
        <v>84</v>
      </c>
      <c r="BQ1031" s="2">
        <v>39356</v>
      </c>
      <c r="BR1031" s="1">
        <v>0</v>
      </c>
      <c r="BS1031" s="1">
        <v>0</v>
      </c>
      <c r="BT1031" s="1">
        <v>0</v>
      </c>
      <c r="BU1031" s="1">
        <v>0</v>
      </c>
    </row>
    <row r="1032" spans="4:73" hidden="1" x14ac:dyDescent="0.25">
      <c r="D1032" s="4"/>
      <c r="E1032" s="5" t="str">
        <f t="shared" si="153"/>
        <v>DPP-2009-NOV</v>
      </c>
      <c r="F1032" s="5" t="str">
        <f t="shared" si="154"/>
        <v>MI</v>
      </c>
      <c r="G1032" s="5" t="str">
        <f t="shared" si="155"/>
        <v>Done</v>
      </c>
      <c r="H1032" s="6" t="str">
        <f t="shared" si="156"/>
        <v>In Service</v>
      </c>
      <c r="I1032" s="1" t="s">
        <v>2272</v>
      </c>
      <c r="O1032" s="1" t="str">
        <f t="shared" si="157"/>
        <v>NRIS</v>
      </c>
      <c r="Q1032" s="1">
        <f t="shared" si="158"/>
        <v>100</v>
      </c>
      <c r="S1032" s="1" t="str">
        <f t="shared" si="159"/>
        <v>Wind</v>
      </c>
      <c r="T1032" s="1" t="str">
        <f t="shared" si="160"/>
        <v>Bay County</v>
      </c>
      <c r="U1032" s="1" t="str">
        <f t="shared" si="161"/>
        <v>MI</v>
      </c>
      <c r="AA1032" s="1"/>
      <c r="AB1032" s="1"/>
      <c r="AI1032" s="5"/>
      <c r="AJ1032" s="5"/>
      <c r="AK1032" s="5"/>
      <c r="AL1032" s="5"/>
      <c r="AM1032" s="5"/>
      <c r="AN1032" s="5"/>
      <c r="AO1032" s="5"/>
      <c r="AP1032" s="5"/>
      <c r="AQ1032" s="5"/>
      <c r="AR1032" s="5"/>
      <c r="AY1032" s="1" t="s">
        <v>58</v>
      </c>
      <c r="AZ1032" s="2">
        <v>40004</v>
      </c>
      <c r="BB1032" s="2">
        <v>40718</v>
      </c>
      <c r="BC1032" s="2">
        <v>41244</v>
      </c>
      <c r="BD1032" s="1" t="s">
        <v>139</v>
      </c>
      <c r="BE1032" s="1" t="s">
        <v>1402</v>
      </c>
      <c r="BF1032" s="1" t="s">
        <v>130</v>
      </c>
      <c r="BG1032" s="1" t="s">
        <v>1403</v>
      </c>
      <c r="BH1032" s="1" t="s">
        <v>130</v>
      </c>
      <c r="BI1032" s="1" t="s">
        <v>77</v>
      </c>
      <c r="BJ1032" s="1" t="s">
        <v>126</v>
      </c>
      <c r="BK1032" s="1" t="s">
        <v>2273</v>
      </c>
      <c r="BL1032" s="1">
        <v>100</v>
      </c>
      <c r="BM1032" s="1">
        <v>100</v>
      </c>
      <c r="BN1032" s="1" t="s">
        <v>97</v>
      </c>
      <c r="BO1032" s="1" t="s">
        <v>98</v>
      </c>
      <c r="BP1032" s="1" t="s">
        <v>65</v>
      </c>
      <c r="BQ1032" s="2">
        <v>40787</v>
      </c>
      <c r="BR1032" s="1">
        <v>0</v>
      </c>
      <c r="BS1032" s="1">
        <v>0</v>
      </c>
      <c r="BT1032" s="1">
        <v>0</v>
      </c>
      <c r="BU1032" s="1">
        <v>0</v>
      </c>
    </row>
    <row r="1033" spans="4:73" hidden="1" x14ac:dyDescent="0.25">
      <c r="D1033" s="4"/>
      <c r="E1033" s="5" t="str">
        <f t="shared" si="153"/>
        <v>DPP-2009-NOV</v>
      </c>
      <c r="F1033" s="5">
        <f t="shared" si="154"/>
        <v>0</v>
      </c>
      <c r="G1033" s="5" t="str">
        <f t="shared" si="155"/>
        <v>Done</v>
      </c>
      <c r="H1033" s="6" t="str">
        <f t="shared" si="156"/>
        <v>Withdrawn</v>
      </c>
      <c r="I1033" s="1" t="s">
        <v>2274</v>
      </c>
      <c r="O1033" s="1" t="str">
        <f t="shared" si="157"/>
        <v>NRIS</v>
      </c>
      <c r="Q1033" s="1">
        <f t="shared" si="158"/>
        <v>200</v>
      </c>
      <c r="S1033" s="1" t="str">
        <f t="shared" si="159"/>
        <v>Wind</v>
      </c>
      <c r="T1033" s="1" t="str">
        <f t="shared" si="160"/>
        <v>Boone County</v>
      </c>
      <c r="U1033" s="1" t="str">
        <f t="shared" si="161"/>
        <v>IN</v>
      </c>
      <c r="AA1033" s="1"/>
      <c r="AB1033" s="1"/>
      <c r="AI1033" s="5"/>
      <c r="AJ1033" s="5"/>
      <c r="AK1033" s="5"/>
      <c r="AL1033" s="5"/>
      <c r="AM1033" s="5"/>
      <c r="AN1033" s="5"/>
      <c r="AO1033" s="5"/>
      <c r="AP1033" s="5"/>
      <c r="AQ1033" s="5"/>
      <c r="AR1033" s="5"/>
      <c r="AY1033" s="1" t="s">
        <v>58</v>
      </c>
      <c r="AZ1033" s="2">
        <v>40018</v>
      </c>
      <c r="BB1033" s="2">
        <v>41047</v>
      </c>
      <c r="BC1033" s="2">
        <v>42004</v>
      </c>
      <c r="BD1033" s="1" t="s">
        <v>101</v>
      </c>
      <c r="BE1033" s="1" t="s">
        <v>1070</v>
      </c>
      <c r="BF1033" s="1" t="s">
        <v>103</v>
      </c>
      <c r="BG1033" s="1" t="s">
        <v>1403</v>
      </c>
      <c r="BI1033" s="1" t="s">
        <v>77</v>
      </c>
      <c r="BJ1033" s="1" t="s">
        <v>126</v>
      </c>
      <c r="BK1033" s="1" t="s">
        <v>2275</v>
      </c>
      <c r="BL1033" s="1">
        <v>200</v>
      </c>
      <c r="BM1033" s="1">
        <v>200</v>
      </c>
      <c r="BN1033" s="1" t="s">
        <v>97</v>
      </c>
      <c r="BO1033" s="1" t="s">
        <v>98</v>
      </c>
      <c r="BP1033" s="1" t="s">
        <v>73</v>
      </c>
      <c r="BQ1033" s="2">
        <v>40436</v>
      </c>
      <c r="BR1033" s="1">
        <v>0</v>
      </c>
      <c r="BS1033" s="1">
        <v>0</v>
      </c>
      <c r="BT1033" s="1">
        <v>0</v>
      </c>
      <c r="BU1033" s="1">
        <v>0</v>
      </c>
    </row>
    <row r="1034" spans="4:73" hidden="1" x14ac:dyDescent="0.25">
      <c r="D1034" s="4"/>
      <c r="E1034" s="5">
        <f t="shared" si="153"/>
        <v>0</v>
      </c>
      <c r="F1034" s="5">
        <f t="shared" si="154"/>
        <v>0</v>
      </c>
      <c r="G1034" s="5" t="str">
        <f t="shared" si="155"/>
        <v>Withdrawn</v>
      </c>
      <c r="H1034" s="6" t="str">
        <f t="shared" si="156"/>
        <v>Not Started</v>
      </c>
      <c r="I1034" s="1" t="s">
        <v>2276</v>
      </c>
      <c r="O1034" s="1" t="str">
        <f t="shared" si="157"/>
        <v>ERIS</v>
      </c>
      <c r="Q1034" s="1">
        <f t="shared" si="158"/>
        <v>29.5</v>
      </c>
      <c r="S1034" s="1" t="str">
        <f t="shared" si="159"/>
        <v>Wood</v>
      </c>
      <c r="T1034" s="1" t="str">
        <f t="shared" si="160"/>
        <v>Clay County</v>
      </c>
      <c r="U1034" s="1" t="str">
        <f t="shared" si="161"/>
        <v>IN</v>
      </c>
      <c r="AA1034" s="1"/>
      <c r="AB1034" s="1"/>
      <c r="AI1034" s="5"/>
      <c r="AJ1034" s="5"/>
      <c r="AK1034" s="5"/>
      <c r="AL1034" s="5"/>
      <c r="AM1034" s="5"/>
      <c r="AN1034" s="5"/>
      <c r="AO1034" s="5"/>
      <c r="AP1034" s="5"/>
      <c r="AQ1034" s="5"/>
      <c r="AR1034" s="5"/>
      <c r="AY1034" s="1" t="s">
        <v>73</v>
      </c>
      <c r="AZ1034" s="2">
        <v>40777</v>
      </c>
      <c r="BA1034" s="2">
        <v>41368</v>
      </c>
      <c r="BB1034" s="2">
        <v>41368</v>
      </c>
      <c r="BD1034" s="1" t="s">
        <v>256</v>
      </c>
      <c r="BE1034" s="1" t="s">
        <v>96</v>
      </c>
      <c r="BF1034" s="1" t="s">
        <v>103</v>
      </c>
      <c r="BI1034" s="1" t="s">
        <v>536</v>
      </c>
      <c r="BJ1034" s="1" t="s">
        <v>62</v>
      </c>
      <c r="BK1034" s="1" t="s">
        <v>2277</v>
      </c>
      <c r="BL1034" s="1">
        <v>29.5</v>
      </c>
      <c r="BM1034" s="1">
        <v>29.5</v>
      </c>
      <c r="BN1034" s="1" t="s">
        <v>1273</v>
      </c>
      <c r="BP1034" s="1" t="s">
        <v>84</v>
      </c>
      <c r="BQ1034" s="2">
        <v>41791</v>
      </c>
      <c r="BR1034" s="1">
        <v>0</v>
      </c>
      <c r="BS1034" s="1">
        <v>0</v>
      </c>
      <c r="BT1034" s="1">
        <v>0</v>
      </c>
      <c r="BU1034" s="1">
        <v>0</v>
      </c>
    </row>
    <row r="1035" spans="4:73" hidden="1" x14ac:dyDescent="0.25">
      <c r="D1035" s="4"/>
      <c r="E1035" s="5" t="str">
        <f t="shared" si="153"/>
        <v>DPP-2008-NOV</v>
      </c>
      <c r="F1035" s="5" t="str">
        <f t="shared" si="154"/>
        <v>MN</v>
      </c>
      <c r="G1035" s="5" t="str">
        <f t="shared" si="155"/>
        <v>Withdrawn</v>
      </c>
      <c r="H1035" s="6" t="str">
        <f t="shared" si="156"/>
        <v>Withdrawn</v>
      </c>
      <c r="I1035" s="1" t="s">
        <v>2278</v>
      </c>
      <c r="O1035" s="1" t="str">
        <f t="shared" si="157"/>
        <v>NRIS</v>
      </c>
      <c r="Q1035" s="1">
        <f t="shared" si="158"/>
        <v>20</v>
      </c>
      <c r="S1035" s="1" t="str">
        <f t="shared" si="159"/>
        <v>Wind</v>
      </c>
      <c r="T1035" s="1" t="str">
        <f t="shared" si="160"/>
        <v>Kittson County</v>
      </c>
      <c r="U1035" s="1" t="str">
        <f t="shared" si="161"/>
        <v>MN</v>
      </c>
      <c r="AA1035" s="1"/>
      <c r="AB1035" s="1"/>
      <c r="AI1035" s="5"/>
      <c r="AJ1035" s="5"/>
      <c r="AK1035" s="5"/>
      <c r="AL1035" s="5"/>
      <c r="AM1035" s="5"/>
      <c r="AN1035" s="5"/>
      <c r="AO1035" s="5"/>
      <c r="AP1035" s="5"/>
      <c r="AQ1035" s="5"/>
      <c r="AR1035" s="5"/>
      <c r="AY1035" s="1" t="s">
        <v>73</v>
      </c>
      <c r="AZ1035" s="2">
        <v>39364</v>
      </c>
      <c r="BA1035" s="2">
        <v>41375</v>
      </c>
      <c r="BB1035" s="2">
        <v>40627</v>
      </c>
      <c r="BC1035" s="2">
        <v>41274</v>
      </c>
      <c r="BD1035" s="1" t="s">
        <v>203</v>
      </c>
      <c r="BE1035" s="1" t="s">
        <v>2259</v>
      </c>
      <c r="BF1035" s="1" t="s">
        <v>93</v>
      </c>
      <c r="BG1035" s="1" t="s">
        <v>1303</v>
      </c>
      <c r="BH1035" s="1" t="s">
        <v>93</v>
      </c>
      <c r="BI1035" s="1" t="s">
        <v>77</v>
      </c>
      <c r="BJ1035" s="1" t="s">
        <v>126</v>
      </c>
      <c r="BK1035" s="1" t="s">
        <v>2279</v>
      </c>
      <c r="BL1035" s="1">
        <v>20</v>
      </c>
      <c r="BM1035" s="1">
        <v>20</v>
      </c>
      <c r="BN1035" s="1" t="s">
        <v>97</v>
      </c>
      <c r="BO1035" s="1" t="s">
        <v>98</v>
      </c>
      <c r="BP1035" s="1" t="s">
        <v>73</v>
      </c>
      <c r="BQ1035" s="2">
        <v>40057</v>
      </c>
      <c r="BR1035" s="1">
        <v>0</v>
      </c>
      <c r="BS1035" s="1">
        <v>0</v>
      </c>
      <c r="BT1035" s="1">
        <v>0</v>
      </c>
      <c r="BU1035" s="1">
        <v>0</v>
      </c>
    </row>
    <row r="1036" spans="4:73" hidden="1" x14ac:dyDescent="0.25">
      <c r="D1036" s="4"/>
      <c r="E1036" s="5">
        <f t="shared" si="153"/>
        <v>0</v>
      </c>
      <c r="F1036" s="5">
        <f t="shared" si="154"/>
        <v>0</v>
      </c>
      <c r="G1036" s="5" t="str">
        <f t="shared" si="155"/>
        <v>Withdrawn</v>
      </c>
      <c r="H1036" s="6" t="str">
        <f t="shared" si="156"/>
        <v>Not Started</v>
      </c>
      <c r="I1036" s="1" t="s">
        <v>2280</v>
      </c>
      <c r="O1036" s="1" t="str">
        <f t="shared" si="157"/>
        <v>NRIS</v>
      </c>
      <c r="Q1036" s="1">
        <f t="shared" si="158"/>
        <v>26</v>
      </c>
      <c r="S1036" s="1" t="str">
        <f t="shared" si="159"/>
        <v>Coal</v>
      </c>
      <c r="T1036" s="1" t="str">
        <f t="shared" si="160"/>
        <v>Columbia County</v>
      </c>
      <c r="U1036" s="1" t="str">
        <f t="shared" si="161"/>
        <v>WI</v>
      </c>
      <c r="AA1036" s="1"/>
      <c r="AB1036" s="1"/>
      <c r="AI1036" s="5"/>
      <c r="AJ1036" s="5"/>
      <c r="AK1036" s="5"/>
      <c r="AL1036" s="5"/>
      <c r="AM1036" s="5"/>
      <c r="AN1036" s="5"/>
      <c r="AO1036" s="5"/>
      <c r="AP1036" s="5"/>
      <c r="AQ1036" s="5"/>
      <c r="AR1036" s="5"/>
      <c r="AY1036" s="1" t="s">
        <v>73</v>
      </c>
      <c r="AZ1036" s="2">
        <v>41288</v>
      </c>
      <c r="BA1036" s="2">
        <v>41379</v>
      </c>
      <c r="BB1036" s="2">
        <v>41379</v>
      </c>
      <c r="BD1036" s="1" t="s">
        <v>236</v>
      </c>
      <c r="BE1036" s="1" t="s">
        <v>295</v>
      </c>
      <c r="BF1036" s="1" t="s">
        <v>76</v>
      </c>
      <c r="BI1036" s="1" t="s">
        <v>143</v>
      </c>
      <c r="BJ1036" s="1" t="s">
        <v>126</v>
      </c>
      <c r="BK1036" s="1" t="s">
        <v>2281</v>
      </c>
      <c r="BL1036" s="1">
        <v>26</v>
      </c>
      <c r="BM1036" s="1">
        <v>26</v>
      </c>
      <c r="BN1036" s="1" t="s">
        <v>83</v>
      </c>
      <c r="BP1036" s="1" t="s">
        <v>84</v>
      </c>
      <c r="BQ1036" s="2">
        <v>41774</v>
      </c>
      <c r="BR1036" s="1">
        <v>0</v>
      </c>
      <c r="BS1036" s="1">
        <v>0</v>
      </c>
      <c r="BT1036" s="1">
        <v>0</v>
      </c>
      <c r="BU1036" s="1">
        <v>0</v>
      </c>
    </row>
    <row r="1037" spans="4:73" hidden="1" x14ac:dyDescent="0.25">
      <c r="D1037" s="4"/>
      <c r="E1037" s="5" t="str">
        <f t="shared" si="153"/>
        <v>Pre-Transition SIS</v>
      </c>
      <c r="F1037" s="5" t="str">
        <f t="shared" si="154"/>
        <v>CS5</v>
      </c>
      <c r="G1037" s="5" t="str">
        <f t="shared" si="155"/>
        <v>Withdrawn</v>
      </c>
      <c r="H1037" s="6" t="str">
        <f t="shared" si="156"/>
        <v>Withdrawn</v>
      </c>
      <c r="I1037" s="1" t="s">
        <v>2282</v>
      </c>
      <c r="O1037" s="1" t="str">
        <f t="shared" si="157"/>
        <v>ERIS</v>
      </c>
      <c r="Q1037" s="1">
        <f t="shared" si="158"/>
        <v>19</v>
      </c>
      <c r="S1037" s="1" t="str">
        <f t="shared" si="159"/>
        <v>Wind</v>
      </c>
      <c r="T1037" s="1" t="str">
        <f t="shared" si="160"/>
        <v>Nobles County</v>
      </c>
      <c r="U1037" s="1" t="str">
        <f t="shared" si="161"/>
        <v>MN</v>
      </c>
      <c r="AA1037" s="1"/>
      <c r="AB1037" s="1"/>
      <c r="AI1037" s="5"/>
      <c r="AJ1037" s="5"/>
      <c r="AK1037" s="5"/>
      <c r="AL1037" s="5"/>
      <c r="AM1037" s="5"/>
      <c r="AN1037" s="5"/>
      <c r="AO1037" s="5"/>
      <c r="AP1037" s="5"/>
      <c r="AQ1037" s="5"/>
      <c r="AR1037" s="5"/>
      <c r="AY1037" s="1" t="s">
        <v>73</v>
      </c>
      <c r="AZ1037" s="2">
        <v>38845</v>
      </c>
      <c r="BA1037" s="2">
        <v>41393</v>
      </c>
      <c r="BB1037" s="2">
        <v>41096</v>
      </c>
      <c r="BC1037" s="2">
        <v>43405</v>
      </c>
      <c r="BD1037" s="1" t="s">
        <v>87</v>
      </c>
      <c r="BE1037" s="1" t="s">
        <v>347</v>
      </c>
      <c r="BF1037" s="1" t="s">
        <v>93</v>
      </c>
      <c r="BG1037" s="1" t="s">
        <v>1058</v>
      </c>
      <c r="BH1037" s="1" t="s">
        <v>888</v>
      </c>
      <c r="BI1037" s="1" t="s">
        <v>134</v>
      </c>
      <c r="BJ1037" s="1" t="s">
        <v>62</v>
      </c>
      <c r="BK1037" s="1" t="s">
        <v>2283</v>
      </c>
      <c r="BL1037" s="1">
        <v>19</v>
      </c>
      <c r="BM1037" s="1">
        <v>19</v>
      </c>
      <c r="BN1037" s="1" t="s">
        <v>97</v>
      </c>
      <c r="BO1037" s="1" t="s">
        <v>98</v>
      </c>
      <c r="BP1037" s="1" t="s">
        <v>73</v>
      </c>
      <c r="BQ1037" s="2">
        <v>39326</v>
      </c>
      <c r="BR1037" s="1">
        <v>0</v>
      </c>
      <c r="BS1037" s="1">
        <v>0</v>
      </c>
      <c r="BT1037" s="1">
        <v>0</v>
      </c>
      <c r="BU1037" s="1">
        <v>0</v>
      </c>
    </row>
    <row r="1038" spans="4:73" hidden="1" x14ac:dyDescent="0.25">
      <c r="D1038" s="4"/>
      <c r="E1038" s="5" t="str">
        <f t="shared" si="153"/>
        <v>Pre-Transition SIS</v>
      </c>
      <c r="F1038" s="5" t="str">
        <f t="shared" si="154"/>
        <v>CS5</v>
      </c>
      <c r="G1038" s="5" t="str">
        <f t="shared" si="155"/>
        <v>Withdrawn</v>
      </c>
      <c r="H1038" s="6" t="str">
        <f t="shared" si="156"/>
        <v>Withdrawn</v>
      </c>
      <c r="I1038" s="1" t="s">
        <v>2284</v>
      </c>
      <c r="O1038" s="1" t="str">
        <f t="shared" si="157"/>
        <v>ERIS</v>
      </c>
      <c r="Q1038" s="1">
        <f t="shared" si="158"/>
        <v>19</v>
      </c>
      <c r="S1038" s="1" t="str">
        <f t="shared" si="159"/>
        <v>Wind</v>
      </c>
      <c r="T1038" s="1" t="str">
        <f t="shared" si="160"/>
        <v>Nobles County</v>
      </c>
      <c r="U1038" s="1" t="str">
        <f t="shared" si="161"/>
        <v>MN</v>
      </c>
      <c r="AA1038" s="1"/>
      <c r="AB1038" s="1"/>
      <c r="AI1038" s="5"/>
      <c r="AJ1038" s="5"/>
      <c r="AK1038" s="5"/>
      <c r="AL1038" s="5"/>
      <c r="AM1038" s="5"/>
      <c r="AN1038" s="5"/>
      <c r="AO1038" s="5"/>
      <c r="AP1038" s="5"/>
      <c r="AQ1038" s="5"/>
      <c r="AR1038" s="5"/>
      <c r="AY1038" s="1" t="s">
        <v>73</v>
      </c>
      <c r="AZ1038" s="2">
        <v>38845</v>
      </c>
      <c r="BA1038" s="2">
        <v>41393</v>
      </c>
      <c r="BB1038" s="2">
        <v>41096</v>
      </c>
      <c r="BC1038" s="2">
        <v>43405</v>
      </c>
      <c r="BD1038" s="1" t="s">
        <v>87</v>
      </c>
      <c r="BE1038" s="1" t="s">
        <v>347</v>
      </c>
      <c r="BF1038" s="1" t="s">
        <v>93</v>
      </c>
      <c r="BG1038" s="1" t="s">
        <v>1058</v>
      </c>
      <c r="BH1038" s="1" t="s">
        <v>888</v>
      </c>
      <c r="BI1038" s="1" t="s">
        <v>134</v>
      </c>
      <c r="BJ1038" s="1" t="s">
        <v>62</v>
      </c>
      <c r="BK1038" s="1" t="s">
        <v>2285</v>
      </c>
      <c r="BL1038" s="1">
        <v>19</v>
      </c>
      <c r="BM1038" s="1">
        <v>19</v>
      </c>
      <c r="BN1038" s="1" t="s">
        <v>97</v>
      </c>
      <c r="BO1038" s="1" t="s">
        <v>98</v>
      </c>
      <c r="BP1038" s="1" t="s">
        <v>73</v>
      </c>
      <c r="BQ1038" s="2">
        <v>39387</v>
      </c>
      <c r="BR1038" s="1">
        <v>0</v>
      </c>
      <c r="BS1038" s="1">
        <v>0</v>
      </c>
      <c r="BT1038" s="1">
        <v>0</v>
      </c>
      <c r="BU1038" s="1">
        <v>0</v>
      </c>
    </row>
    <row r="1039" spans="4:73" hidden="1" x14ac:dyDescent="0.25">
      <c r="D1039" s="4"/>
      <c r="E1039" s="5" t="str">
        <f t="shared" si="153"/>
        <v>Pre-Transition SIS</v>
      </c>
      <c r="F1039" s="5" t="str">
        <f t="shared" si="154"/>
        <v>CS5</v>
      </c>
      <c r="G1039" s="5" t="str">
        <f t="shared" si="155"/>
        <v>Withdrawn</v>
      </c>
      <c r="H1039" s="6" t="str">
        <f t="shared" si="156"/>
        <v>Withdrawn</v>
      </c>
      <c r="I1039" s="1" t="s">
        <v>2286</v>
      </c>
      <c r="O1039" s="1" t="str">
        <f t="shared" si="157"/>
        <v>ERIS</v>
      </c>
      <c r="Q1039" s="1">
        <f t="shared" si="158"/>
        <v>19</v>
      </c>
      <c r="S1039" s="1" t="str">
        <f t="shared" si="159"/>
        <v>Wind</v>
      </c>
      <c r="T1039" s="1" t="str">
        <f t="shared" si="160"/>
        <v>Nobles County</v>
      </c>
      <c r="U1039" s="1" t="str">
        <f t="shared" si="161"/>
        <v>MN</v>
      </c>
      <c r="AA1039" s="1"/>
      <c r="AB1039" s="1"/>
      <c r="AI1039" s="5"/>
      <c r="AJ1039" s="5"/>
      <c r="AK1039" s="5"/>
      <c r="AL1039" s="5"/>
      <c r="AM1039" s="5"/>
      <c r="AN1039" s="5"/>
      <c r="AO1039" s="5"/>
      <c r="AP1039" s="5"/>
      <c r="AQ1039" s="5"/>
      <c r="AR1039" s="5"/>
      <c r="AY1039" s="1" t="s">
        <v>73</v>
      </c>
      <c r="AZ1039" s="2">
        <v>38845</v>
      </c>
      <c r="BA1039" s="2">
        <v>41393</v>
      </c>
      <c r="BB1039" s="2">
        <v>41096</v>
      </c>
      <c r="BC1039" s="2">
        <v>43405</v>
      </c>
      <c r="BD1039" s="1" t="s">
        <v>87</v>
      </c>
      <c r="BE1039" s="1" t="s">
        <v>347</v>
      </c>
      <c r="BF1039" s="1" t="s">
        <v>93</v>
      </c>
      <c r="BG1039" s="1" t="s">
        <v>1058</v>
      </c>
      <c r="BH1039" s="1" t="s">
        <v>888</v>
      </c>
      <c r="BI1039" s="1" t="s">
        <v>134</v>
      </c>
      <c r="BJ1039" s="1" t="s">
        <v>62</v>
      </c>
      <c r="BK1039" s="1" t="s">
        <v>2287</v>
      </c>
      <c r="BL1039" s="1">
        <v>19</v>
      </c>
      <c r="BM1039" s="1">
        <v>19</v>
      </c>
      <c r="BN1039" s="1" t="s">
        <v>97</v>
      </c>
      <c r="BO1039" s="1" t="s">
        <v>98</v>
      </c>
      <c r="BP1039" s="1" t="s">
        <v>73</v>
      </c>
      <c r="BQ1039" s="2">
        <v>39264</v>
      </c>
      <c r="BR1039" s="1">
        <v>0</v>
      </c>
      <c r="BS1039" s="1">
        <v>0</v>
      </c>
      <c r="BT1039" s="1">
        <v>0</v>
      </c>
      <c r="BU1039" s="1">
        <v>0</v>
      </c>
    </row>
    <row r="1040" spans="4:73" hidden="1" x14ac:dyDescent="0.25">
      <c r="D1040" s="4"/>
      <c r="E1040" s="5" t="str">
        <f t="shared" si="153"/>
        <v>DPP-2009-NOV</v>
      </c>
      <c r="F1040" s="5" t="str">
        <f t="shared" si="154"/>
        <v>Individual</v>
      </c>
      <c r="G1040" s="5" t="str">
        <f t="shared" si="155"/>
        <v>Done</v>
      </c>
      <c r="H1040" s="6" t="str">
        <f t="shared" si="156"/>
        <v>In Service</v>
      </c>
      <c r="I1040" s="1" t="s">
        <v>2288</v>
      </c>
      <c r="O1040" s="1" t="str">
        <f t="shared" si="157"/>
        <v>NRIS</v>
      </c>
      <c r="Q1040" s="1">
        <f t="shared" si="158"/>
        <v>29</v>
      </c>
      <c r="S1040" s="1" t="str">
        <f t="shared" si="159"/>
        <v>Wind</v>
      </c>
      <c r="T1040" s="1" t="str">
        <f t="shared" si="160"/>
        <v>Delta County</v>
      </c>
      <c r="U1040" s="1" t="str">
        <f t="shared" si="161"/>
        <v>MI</v>
      </c>
      <c r="AA1040" s="1"/>
      <c r="AB1040" s="1"/>
      <c r="AI1040" s="5"/>
      <c r="AJ1040" s="5"/>
      <c r="AK1040" s="5"/>
      <c r="AL1040" s="5"/>
      <c r="AM1040" s="5"/>
      <c r="AN1040" s="5"/>
      <c r="AO1040" s="5"/>
      <c r="AP1040" s="5"/>
      <c r="AQ1040" s="5"/>
      <c r="AR1040" s="5"/>
      <c r="AY1040" s="1" t="s">
        <v>58</v>
      </c>
      <c r="AZ1040" s="2">
        <v>40021</v>
      </c>
      <c r="BB1040" s="2">
        <v>40522</v>
      </c>
      <c r="BC1040" s="2">
        <v>40998</v>
      </c>
      <c r="BD1040" s="1" t="s">
        <v>74</v>
      </c>
      <c r="BE1040" s="1" t="s">
        <v>808</v>
      </c>
      <c r="BF1040" s="1" t="s">
        <v>130</v>
      </c>
      <c r="BG1040" s="1" t="s">
        <v>1403</v>
      </c>
      <c r="BH1040" s="1" t="s">
        <v>1340</v>
      </c>
      <c r="BI1040" s="1" t="s">
        <v>77</v>
      </c>
      <c r="BJ1040" s="1" t="s">
        <v>126</v>
      </c>
      <c r="BK1040" s="1" t="s">
        <v>2289</v>
      </c>
      <c r="BL1040" s="1">
        <v>29</v>
      </c>
      <c r="BM1040" s="1">
        <v>29</v>
      </c>
      <c r="BN1040" s="1" t="s">
        <v>97</v>
      </c>
      <c r="BO1040" s="1" t="s">
        <v>98</v>
      </c>
      <c r="BP1040" s="1" t="s">
        <v>65</v>
      </c>
      <c r="BQ1040" s="2">
        <v>40787</v>
      </c>
      <c r="BR1040" s="1">
        <v>0</v>
      </c>
      <c r="BS1040" s="1">
        <v>0</v>
      </c>
      <c r="BT1040" s="1">
        <v>0</v>
      </c>
      <c r="BU1040" s="1">
        <v>0</v>
      </c>
    </row>
    <row r="1041" spans="4:73" hidden="1" x14ac:dyDescent="0.25">
      <c r="D1041" s="4"/>
      <c r="E1041" s="5">
        <f t="shared" si="153"/>
        <v>0</v>
      </c>
      <c r="F1041" s="5">
        <f t="shared" si="154"/>
        <v>0</v>
      </c>
      <c r="G1041" s="5" t="str">
        <f t="shared" si="155"/>
        <v>Withdrawn</v>
      </c>
      <c r="H1041" s="6" t="str">
        <f t="shared" si="156"/>
        <v>Withdrawn</v>
      </c>
      <c r="I1041" s="1" t="s">
        <v>2290</v>
      </c>
      <c r="O1041" s="1" t="str">
        <f t="shared" si="157"/>
        <v>NRIS</v>
      </c>
      <c r="Q1041" s="1">
        <f t="shared" si="158"/>
        <v>600</v>
      </c>
      <c r="S1041" s="1" t="str">
        <f t="shared" si="159"/>
        <v>Coal</v>
      </c>
      <c r="T1041" s="1" t="str">
        <f t="shared" si="160"/>
        <v>Itasca County</v>
      </c>
      <c r="U1041" s="1" t="str">
        <f t="shared" si="161"/>
        <v>MN</v>
      </c>
      <c r="AA1041" s="1"/>
      <c r="AB1041" s="1"/>
      <c r="AI1041" s="5"/>
      <c r="AJ1041" s="5"/>
      <c r="AK1041" s="5"/>
      <c r="AL1041" s="5"/>
      <c r="AM1041" s="5"/>
      <c r="AN1041" s="5"/>
      <c r="AO1041" s="5"/>
      <c r="AP1041" s="5"/>
      <c r="AQ1041" s="5"/>
      <c r="AR1041" s="5"/>
      <c r="AY1041" s="1" t="s">
        <v>73</v>
      </c>
      <c r="AZ1041" s="2">
        <v>38491</v>
      </c>
      <c r="BA1041" s="2">
        <v>41401</v>
      </c>
      <c r="BB1041" s="2">
        <v>39426</v>
      </c>
      <c r="BC1041" s="2">
        <v>41121</v>
      </c>
      <c r="BD1041" s="1" t="s">
        <v>315</v>
      </c>
      <c r="BE1041" s="1" t="s">
        <v>1329</v>
      </c>
      <c r="BF1041" s="1" t="s">
        <v>93</v>
      </c>
      <c r="BI1041" s="1" t="s">
        <v>599</v>
      </c>
      <c r="BJ1041" s="1" t="s">
        <v>126</v>
      </c>
      <c r="BK1041" s="1" t="s">
        <v>2291</v>
      </c>
      <c r="BL1041" s="1">
        <v>600</v>
      </c>
      <c r="BM1041" s="1">
        <v>600</v>
      </c>
      <c r="BN1041" s="1" t="s">
        <v>83</v>
      </c>
      <c r="BP1041" s="1" t="s">
        <v>73</v>
      </c>
      <c r="BQ1041" s="2">
        <v>38991</v>
      </c>
      <c r="BR1041" s="1">
        <v>0</v>
      </c>
      <c r="BS1041" s="1">
        <v>0</v>
      </c>
      <c r="BT1041" s="1">
        <v>0</v>
      </c>
      <c r="BU1041" s="1">
        <v>0</v>
      </c>
    </row>
    <row r="1042" spans="4:73" hidden="1" x14ac:dyDescent="0.25">
      <c r="D1042" s="4"/>
      <c r="E1042" s="5">
        <f t="shared" si="153"/>
        <v>0</v>
      </c>
      <c r="F1042" s="5">
        <f t="shared" si="154"/>
        <v>0</v>
      </c>
      <c r="G1042" s="5" t="str">
        <f t="shared" si="155"/>
        <v>Withdrawn</v>
      </c>
      <c r="H1042" s="6" t="str">
        <f t="shared" si="156"/>
        <v>Not Started</v>
      </c>
      <c r="I1042" s="1" t="s">
        <v>2292</v>
      </c>
      <c r="O1042" s="1" t="str">
        <f t="shared" si="157"/>
        <v>NRIS</v>
      </c>
      <c r="Q1042" s="1">
        <f t="shared" si="158"/>
        <v>149.5</v>
      </c>
      <c r="S1042" s="1" t="str">
        <f t="shared" si="159"/>
        <v>Wind</v>
      </c>
      <c r="T1042" s="1" t="str">
        <f t="shared" si="160"/>
        <v>Newton County</v>
      </c>
      <c r="U1042" s="1" t="str">
        <f t="shared" si="161"/>
        <v>IN</v>
      </c>
      <c r="AA1042" s="1"/>
      <c r="AB1042" s="1"/>
      <c r="AI1042" s="5"/>
      <c r="AJ1042" s="5"/>
      <c r="AK1042" s="5"/>
      <c r="AL1042" s="5"/>
      <c r="AM1042" s="5"/>
      <c r="AN1042" s="5"/>
      <c r="AO1042" s="5"/>
      <c r="AP1042" s="5"/>
      <c r="AQ1042" s="5"/>
      <c r="AR1042" s="5"/>
      <c r="AY1042" s="1" t="s">
        <v>73</v>
      </c>
      <c r="AZ1042" s="2">
        <v>41211</v>
      </c>
      <c r="BA1042" s="2">
        <v>41401</v>
      </c>
      <c r="BB1042" s="2">
        <v>41401</v>
      </c>
      <c r="BD1042" s="1" t="s">
        <v>197</v>
      </c>
      <c r="BE1042" s="1" t="s">
        <v>1876</v>
      </c>
      <c r="BF1042" s="1" t="s">
        <v>103</v>
      </c>
      <c r="BI1042" s="1" t="s">
        <v>536</v>
      </c>
      <c r="BJ1042" s="1" t="s">
        <v>126</v>
      </c>
      <c r="BK1042" s="1" t="s">
        <v>2293</v>
      </c>
      <c r="BL1042" s="1">
        <v>149.5</v>
      </c>
      <c r="BM1042" s="1">
        <v>149.5</v>
      </c>
      <c r="BN1042" s="1" t="s">
        <v>97</v>
      </c>
      <c r="BP1042" s="1" t="s">
        <v>84</v>
      </c>
      <c r="BQ1042" s="2">
        <v>43404</v>
      </c>
      <c r="BR1042" s="1">
        <v>0</v>
      </c>
      <c r="BS1042" s="1">
        <v>0</v>
      </c>
      <c r="BT1042" s="1">
        <v>0</v>
      </c>
      <c r="BU1042" s="1">
        <v>0</v>
      </c>
    </row>
    <row r="1043" spans="4:73" hidden="1" x14ac:dyDescent="0.25">
      <c r="D1043" s="4"/>
      <c r="E1043" s="5" t="str">
        <f t="shared" si="153"/>
        <v>DPP-2009-MAR</v>
      </c>
      <c r="F1043" s="5" t="str">
        <f t="shared" si="154"/>
        <v>MN</v>
      </c>
      <c r="G1043" s="5" t="str">
        <f t="shared" si="155"/>
        <v>Withdrawn</v>
      </c>
      <c r="H1043" s="6" t="str">
        <f t="shared" si="156"/>
        <v>Withdrawn</v>
      </c>
      <c r="I1043" s="1" t="s">
        <v>2294</v>
      </c>
      <c r="O1043" s="1" t="str">
        <f t="shared" si="157"/>
        <v>NRIS</v>
      </c>
      <c r="Q1043" s="1">
        <f t="shared" si="158"/>
        <v>100</v>
      </c>
      <c r="S1043" s="1" t="str">
        <f t="shared" si="159"/>
        <v>Wind</v>
      </c>
      <c r="T1043" s="1" t="str">
        <f t="shared" si="160"/>
        <v>Marshall County</v>
      </c>
      <c r="U1043" s="1" t="str">
        <f t="shared" si="161"/>
        <v>MN</v>
      </c>
      <c r="AA1043" s="1"/>
      <c r="AB1043" s="1"/>
      <c r="AI1043" s="5"/>
      <c r="AJ1043" s="5"/>
      <c r="AK1043" s="5"/>
      <c r="AL1043" s="5"/>
      <c r="AM1043" s="5"/>
      <c r="AN1043" s="5"/>
      <c r="AO1043" s="5"/>
      <c r="AP1043" s="5"/>
      <c r="AQ1043" s="5"/>
      <c r="AR1043" s="5"/>
      <c r="AY1043" s="1" t="s">
        <v>73</v>
      </c>
      <c r="AZ1043" s="2">
        <v>39478</v>
      </c>
      <c r="BA1043" s="2">
        <v>41407</v>
      </c>
      <c r="BB1043" s="2">
        <v>40561</v>
      </c>
      <c r="BC1043" s="2">
        <v>41233</v>
      </c>
      <c r="BD1043" s="1" t="s">
        <v>203</v>
      </c>
      <c r="BE1043" s="1" t="s">
        <v>107</v>
      </c>
      <c r="BF1043" s="1" t="s">
        <v>93</v>
      </c>
      <c r="BG1043" s="1" t="s">
        <v>1339</v>
      </c>
      <c r="BH1043" s="1" t="s">
        <v>93</v>
      </c>
      <c r="BI1043" s="1" t="s">
        <v>77</v>
      </c>
      <c r="BJ1043" s="1" t="s">
        <v>126</v>
      </c>
      <c r="BK1043" s="1" t="s">
        <v>2295</v>
      </c>
      <c r="BL1043" s="1">
        <v>100</v>
      </c>
      <c r="BM1043" s="1">
        <v>100</v>
      </c>
      <c r="BN1043" s="1" t="s">
        <v>97</v>
      </c>
      <c r="BO1043" s="1" t="s">
        <v>98</v>
      </c>
      <c r="BP1043" s="1" t="s">
        <v>73</v>
      </c>
      <c r="BQ1043" s="2">
        <v>40543</v>
      </c>
      <c r="BR1043" s="1">
        <v>0</v>
      </c>
      <c r="BS1043" s="1">
        <v>0</v>
      </c>
      <c r="BT1043" s="1">
        <v>0</v>
      </c>
      <c r="BU1043" s="1">
        <v>0</v>
      </c>
    </row>
    <row r="1044" spans="4:73" hidden="1" x14ac:dyDescent="0.25">
      <c r="D1044" s="4"/>
      <c r="E1044" s="5" t="str">
        <f t="shared" si="153"/>
        <v>DPP-2012-AUG</v>
      </c>
      <c r="F1044" s="5" t="str">
        <f t="shared" si="154"/>
        <v>MI</v>
      </c>
      <c r="G1044" s="5" t="str">
        <f t="shared" si="155"/>
        <v>Withdrawn</v>
      </c>
      <c r="H1044" s="6" t="str">
        <f t="shared" si="156"/>
        <v>Withdrawn</v>
      </c>
      <c r="I1044" s="1" t="s">
        <v>2296</v>
      </c>
      <c r="O1044" s="1" t="str">
        <f t="shared" si="157"/>
        <v>NRIS</v>
      </c>
      <c r="Q1044" s="1">
        <f t="shared" si="158"/>
        <v>100</v>
      </c>
      <c r="S1044" s="1" t="str">
        <f t="shared" si="159"/>
        <v>Wind</v>
      </c>
      <c r="T1044" s="1" t="str">
        <f t="shared" si="160"/>
        <v>Huron County</v>
      </c>
      <c r="U1044" s="1" t="str">
        <f t="shared" si="161"/>
        <v>MI</v>
      </c>
      <c r="AA1044" s="1"/>
      <c r="AB1044" s="1"/>
      <c r="AI1044" s="5"/>
      <c r="AJ1044" s="5"/>
      <c r="AK1044" s="5"/>
      <c r="AL1044" s="5"/>
      <c r="AM1044" s="5"/>
      <c r="AN1044" s="5"/>
      <c r="AO1044" s="5"/>
      <c r="AP1044" s="5"/>
      <c r="AQ1044" s="5"/>
      <c r="AR1044" s="5"/>
      <c r="AY1044" s="1" t="s">
        <v>73</v>
      </c>
      <c r="AZ1044" s="2">
        <v>40497</v>
      </c>
      <c r="BA1044" s="2">
        <v>41423</v>
      </c>
      <c r="BB1044" s="2">
        <v>41423</v>
      </c>
      <c r="BC1044" s="2">
        <v>42155</v>
      </c>
      <c r="BD1044" s="1" t="s">
        <v>128</v>
      </c>
      <c r="BE1044" s="1" t="s">
        <v>546</v>
      </c>
      <c r="BF1044" s="1" t="s">
        <v>130</v>
      </c>
      <c r="BG1044" s="1" t="s">
        <v>1435</v>
      </c>
      <c r="BH1044" s="1" t="s">
        <v>130</v>
      </c>
      <c r="BI1044" s="1" t="s">
        <v>134</v>
      </c>
      <c r="BJ1044" s="1" t="s">
        <v>126</v>
      </c>
      <c r="BK1044" s="1" t="s">
        <v>2297</v>
      </c>
      <c r="BL1044" s="1">
        <v>100</v>
      </c>
      <c r="BM1044" s="1">
        <v>100</v>
      </c>
      <c r="BN1044" s="1" t="s">
        <v>97</v>
      </c>
      <c r="BO1044" s="1" t="s">
        <v>98</v>
      </c>
      <c r="BP1044" s="1" t="s">
        <v>73</v>
      </c>
      <c r="BQ1044" s="2">
        <v>40816</v>
      </c>
      <c r="BR1044" s="1">
        <v>0</v>
      </c>
      <c r="BS1044" s="1">
        <v>0</v>
      </c>
      <c r="BT1044" s="1">
        <v>0</v>
      </c>
      <c r="BU1044" s="1">
        <v>0</v>
      </c>
    </row>
    <row r="1045" spans="4:73" hidden="1" x14ac:dyDescent="0.25">
      <c r="D1045" s="4"/>
      <c r="E1045" s="5">
        <f t="shared" si="153"/>
        <v>0</v>
      </c>
      <c r="F1045" s="5">
        <f t="shared" si="154"/>
        <v>0</v>
      </c>
      <c r="G1045" s="5" t="str">
        <f t="shared" si="155"/>
        <v>Withdrawn</v>
      </c>
      <c r="H1045" s="6" t="str">
        <f t="shared" si="156"/>
        <v>Not Started</v>
      </c>
      <c r="I1045" s="1" t="s">
        <v>2298</v>
      </c>
      <c r="O1045" s="1" t="str">
        <f t="shared" si="157"/>
        <v>NRIS</v>
      </c>
      <c r="Q1045" s="1">
        <f t="shared" si="158"/>
        <v>200</v>
      </c>
      <c r="S1045" s="1" t="str">
        <f t="shared" si="159"/>
        <v>Wind</v>
      </c>
      <c r="T1045" s="1" t="str">
        <f t="shared" si="160"/>
        <v>Manitowoc County</v>
      </c>
      <c r="U1045" s="1" t="str">
        <f t="shared" si="161"/>
        <v>WI</v>
      </c>
      <c r="AA1045" s="1"/>
      <c r="AB1045" s="1"/>
      <c r="AI1045" s="5"/>
      <c r="AJ1045" s="5"/>
      <c r="AK1045" s="5"/>
      <c r="AL1045" s="5"/>
      <c r="AM1045" s="5"/>
      <c r="AN1045" s="5"/>
      <c r="AO1045" s="5"/>
      <c r="AP1045" s="5"/>
      <c r="AQ1045" s="5"/>
      <c r="AR1045" s="5"/>
      <c r="AY1045" s="1" t="s">
        <v>73</v>
      </c>
      <c r="AZ1045" s="2">
        <v>40861</v>
      </c>
      <c r="BA1045" s="2">
        <v>41432</v>
      </c>
      <c r="BB1045" s="2">
        <v>41432</v>
      </c>
      <c r="BD1045" s="1" t="s">
        <v>236</v>
      </c>
      <c r="BE1045" s="1" t="s">
        <v>75</v>
      </c>
      <c r="BF1045" s="1" t="s">
        <v>76</v>
      </c>
      <c r="BI1045" s="1" t="s">
        <v>536</v>
      </c>
      <c r="BJ1045" s="1" t="s">
        <v>126</v>
      </c>
      <c r="BK1045" s="1" t="s">
        <v>2299</v>
      </c>
      <c r="BL1045" s="1">
        <v>200</v>
      </c>
      <c r="BM1045" s="1">
        <v>200</v>
      </c>
      <c r="BN1045" s="1" t="s">
        <v>97</v>
      </c>
      <c r="BO1045" s="1" t="s">
        <v>98</v>
      </c>
      <c r="BP1045" s="1" t="s">
        <v>84</v>
      </c>
      <c r="BQ1045" s="2">
        <v>40390</v>
      </c>
      <c r="BR1045" s="1">
        <v>0</v>
      </c>
      <c r="BS1045" s="1">
        <v>0</v>
      </c>
      <c r="BT1045" s="1">
        <v>0</v>
      </c>
      <c r="BU1045" s="1">
        <v>0</v>
      </c>
    </row>
    <row r="1046" spans="4:73" hidden="1" x14ac:dyDescent="0.25">
      <c r="D1046" s="4"/>
      <c r="E1046" s="5" t="str">
        <f t="shared" si="153"/>
        <v>DPP-2010-APR</v>
      </c>
      <c r="F1046" s="5" t="str">
        <f t="shared" si="154"/>
        <v>UP Michigan</v>
      </c>
      <c r="G1046" s="5" t="str">
        <f t="shared" si="155"/>
        <v>Done</v>
      </c>
      <c r="H1046" s="6" t="str">
        <f t="shared" si="156"/>
        <v>Withdrawn</v>
      </c>
      <c r="I1046" s="1" t="s">
        <v>2300</v>
      </c>
      <c r="O1046" s="1" t="str">
        <f t="shared" si="157"/>
        <v>NRIS</v>
      </c>
      <c r="Q1046" s="1">
        <f t="shared" si="158"/>
        <v>60</v>
      </c>
      <c r="S1046" s="1" t="str">
        <f t="shared" si="159"/>
        <v>Wind</v>
      </c>
      <c r="T1046" s="1" t="str">
        <f t="shared" si="160"/>
        <v>Chippewa County</v>
      </c>
      <c r="U1046" s="1" t="str">
        <f t="shared" si="161"/>
        <v>MI</v>
      </c>
      <c r="AA1046" s="1"/>
      <c r="AB1046" s="1"/>
      <c r="AI1046" s="5"/>
      <c r="AJ1046" s="5"/>
      <c r="AK1046" s="5"/>
      <c r="AL1046" s="5"/>
      <c r="AM1046" s="5"/>
      <c r="AN1046" s="5"/>
      <c r="AO1046" s="5"/>
      <c r="AP1046" s="5"/>
      <c r="AQ1046" s="5"/>
      <c r="AR1046" s="5"/>
      <c r="AY1046" s="1" t="s">
        <v>58</v>
      </c>
      <c r="AZ1046" s="2">
        <v>40051</v>
      </c>
      <c r="BB1046" s="2">
        <v>40940</v>
      </c>
      <c r="BC1046" s="2">
        <v>42004</v>
      </c>
      <c r="BD1046" s="1" t="s">
        <v>74</v>
      </c>
      <c r="BE1046" s="1" t="s">
        <v>972</v>
      </c>
      <c r="BF1046" s="1" t="s">
        <v>130</v>
      </c>
      <c r="BG1046" s="1" t="s">
        <v>1406</v>
      </c>
      <c r="BH1046" s="1" t="s">
        <v>1620</v>
      </c>
      <c r="BI1046" s="1" t="s">
        <v>77</v>
      </c>
      <c r="BJ1046" s="1" t="s">
        <v>126</v>
      </c>
      <c r="BK1046" s="1" t="s">
        <v>2301</v>
      </c>
      <c r="BL1046" s="1">
        <v>60</v>
      </c>
      <c r="BM1046" s="1">
        <v>60</v>
      </c>
      <c r="BN1046" s="1" t="s">
        <v>97</v>
      </c>
      <c r="BO1046" s="1" t="s">
        <v>98</v>
      </c>
      <c r="BP1046" s="1" t="s">
        <v>73</v>
      </c>
      <c r="BQ1046" s="2">
        <v>40787</v>
      </c>
      <c r="BR1046" s="1">
        <v>0</v>
      </c>
      <c r="BS1046" s="1">
        <v>0</v>
      </c>
      <c r="BT1046" s="1">
        <v>0</v>
      </c>
      <c r="BU1046" s="1">
        <v>0</v>
      </c>
    </row>
    <row r="1047" spans="4:73" hidden="1" x14ac:dyDescent="0.25">
      <c r="D1047" s="4"/>
      <c r="E1047" s="5">
        <f t="shared" si="153"/>
        <v>0</v>
      </c>
      <c r="F1047" s="5">
        <f t="shared" si="154"/>
        <v>0</v>
      </c>
      <c r="G1047" s="5" t="str">
        <f t="shared" si="155"/>
        <v>Withdrawn</v>
      </c>
      <c r="H1047" s="6" t="str">
        <f t="shared" si="156"/>
        <v>Not Started</v>
      </c>
      <c r="I1047" s="1" t="s">
        <v>2302</v>
      </c>
      <c r="O1047" s="1" t="str">
        <f t="shared" si="157"/>
        <v>ERIS</v>
      </c>
      <c r="Q1047" s="1">
        <f t="shared" si="158"/>
        <v>20</v>
      </c>
      <c r="S1047" s="1" t="str">
        <f t="shared" si="159"/>
        <v>Wind</v>
      </c>
      <c r="T1047" s="1" t="str">
        <f t="shared" si="160"/>
        <v>Yellow Medicine County</v>
      </c>
      <c r="U1047" s="1" t="str">
        <f t="shared" si="161"/>
        <v>MN</v>
      </c>
      <c r="AA1047" s="1"/>
      <c r="AB1047" s="1"/>
      <c r="AI1047" s="5"/>
      <c r="AJ1047" s="5"/>
      <c r="AK1047" s="5"/>
      <c r="AL1047" s="5"/>
      <c r="AM1047" s="5"/>
      <c r="AN1047" s="5"/>
      <c r="AO1047" s="5"/>
      <c r="AP1047" s="5"/>
      <c r="AQ1047" s="5"/>
      <c r="AR1047" s="5"/>
      <c r="AY1047" s="1" t="s">
        <v>73</v>
      </c>
      <c r="AZ1047" s="2">
        <v>38971</v>
      </c>
      <c r="BA1047" s="2">
        <v>41435</v>
      </c>
      <c r="BB1047" s="2">
        <v>41435</v>
      </c>
      <c r="BD1047" s="1" t="s">
        <v>203</v>
      </c>
      <c r="BE1047" s="1" t="s">
        <v>1824</v>
      </c>
      <c r="BF1047" s="1" t="s">
        <v>93</v>
      </c>
      <c r="BI1047" s="1" t="s">
        <v>143</v>
      </c>
      <c r="BJ1047" s="1" t="s">
        <v>62</v>
      </c>
      <c r="BK1047" s="1" t="s">
        <v>2303</v>
      </c>
      <c r="BL1047" s="1">
        <v>20</v>
      </c>
      <c r="BM1047" s="1">
        <v>20</v>
      </c>
      <c r="BN1047" s="1" t="s">
        <v>97</v>
      </c>
      <c r="BO1047" s="1" t="s">
        <v>98</v>
      </c>
      <c r="BP1047" s="1" t="s">
        <v>84</v>
      </c>
      <c r="BQ1047" s="2">
        <v>39692</v>
      </c>
      <c r="BR1047" s="1">
        <v>0</v>
      </c>
      <c r="BS1047" s="1">
        <v>0</v>
      </c>
      <c r="BT1047" s="1">
        <v>0</v>
      </c>
      <c r="BU1047" s="1">
        <v>0</v>
      </c>
    </row>
    <row r="1048" spans="4:73" hidden="1" x14ac:dyDescent="0.25">
      <c r="D1048" s="4"/>
      <c r="E1048" s="5" t="str">
        <f t="shared" si="153"/>
        <v>DPP-2010-APR</v>
      </c>
      <c r="F1048" s="5" t="str">
        <f t="shared" si="154"/>
        <v>MI</v>
      </c>
      <c r="G1048" s="5" t="str">
        <f t="shared" si="155"/>
        <v>Withdrawn</v>
      </c>
      <c r="H1048" s="6" t="str">
        <f t="shared" si="156"/>
        <v>Withdrawn</v>
      </c>
      <c r="I1048" s="1" t="s">
        <v>2304</v>
      </c>
      <c r="O1048" s="1" t="str">
        <f t="shared" si="157"/>
        <v>NRIS</v>
      </c>
      <c r="Q1048" s="1">
        <f t="shared" si="158"/>
        <v>100.8</v>
      </c>
      <c r="S1048" s="1" t="str">
        <f t="shared" si="159"/>
        <v>Wind</v>
      </c>
      <c r="T1048" s="1" t="str">
        <f t="shared" si="160"/>
        <v>Hillsdale County</v>
      </c>
      <c r="U1048" s="1" t="str">
        <f t="shared" si="161"/>
        <v>MI</v>
      </c>
      <c r="AA1048" s="1"/>
      <c r="AB1048" s="1"/>
      <c r="AI1048" s="5"/>
      <c r="AJ1048" s="5"/>
      <c r="AK1048" s="5"/>
      <c r="AL1048" s="5"/>
      <c r="AM1048" s="5"/>
      <c r="AN1048" s="5"/>
      <c r="AO1048" s="5"/>
      <c r="AP1048" s="5"/>
      <c r="AQ1048" s="5"/>
      <c r="AR1048" s="5"/>
      <c r="AY1048" s="1" t="s">
        <v>73</v>
      </c>
      <c r="AZ1048" s="2">
        <v>40021</v>
      </c>
      <c r="BA1048" s="2">
        <v>41439</v>
      </c>
      <c r="BB1048" s="2">
        <v>41103</v>
      </c>
      <c r="BC1048" s="2">
        <v>42292</v>
      </c>
      <c r="BD1048" s="1" t="s">
        <v>139</v>
      </c>
      <c r="BE1048" s="1" t="s">
        <v>1163</v>
      </c>
      <c r="BF1048" s="1" t="s">
        <v>130</v>
      </c>
      <c r="BG1048" s="1" t="s">
        <v>1406</v>
      </c>
      <c r="BH1048" s="1" t="s">
        <v>130</v>
      </c>
      <c r="BI1048" s="1" t="s">
        <v>77</v>
      </c>
      <c r="BJ1048" s="1" t="s">
        <v>126</v>
      </c>
      <c r="BK1048" s="1" t="s">
        <v>2305</v>
      </c>
      <c r="BL1048" s="1">
        <v>100.8</v>
      </c>
      <c r="BM1048" s="1">
        <v>100.8</v>
      </c>
      <c r="BN1048" s="1" t="s">
        <v>97</v>
      </c>
      <c r="BO1048" s="1" t="s">
        <v>98</v>
      </c>
      <c r="BP1048" s="1" t="s">
        <v>73</v>
      </c>
      <c r="BQ1048" s="2">
        <v>41091</v>
      </c>
      <c r="BR1048" s="1">
        <v>0</v>
      </c>
      <c r="BS1048" s="1">
        <v>0</v>
      </c>
      <c r="BT1048" s="1">
        <v>0</v>
      </c>
      <c r="BU1048" s="1">
        <v>0</v>
      </c>
    </row>
    <row r="1049" spans="4:73" hidden="1" x14ac:dyDescent="0.25">
      <c r="D1049" s="4"/>
      <c r="E1049" s="5" t="str">
        <f t="shared" si="153"/>
        <v>DPP-2009-NOV</v>
      </c>
      <c r="F1049" s="5" t="str">
        <f t="shared" si="154"/>
        <v>Indiana</v>
      </c>
      <c r="G1049" s="5" t="str">
        <f t="shared" si="155"/>
        <v>Done</v>
      </c>
      <c r="H1049" s="6" t="str">
        <f t="shared" si="156"/>
        <v>In Service</v>
      </c>
      <c r="I1049" s="1" t="s">
        <v>2306</v>
      </c>
      <c r="O1049" s="1" t="str">
        <f t="shared" si="157"/>
        <v>NRIS</v>
      </c>
      <c r="Q1049" s="1">
        <f t="shared" si="158"/>
        <v>3.9</v>
      </c>
      <c r="S1049" s="1" t="str">
        <f t="shared" si="159"/>
        <v>Hydro</v>
      </c>
      <c r="T1049" s="1" t="str">
        <f t="shared" si="160"/>
        <v>Perry County</v>
      </c>
      <c r="U1049" s="1" t="str">
        <f t="shared" si="161"/>
        <v>IN</v>
      </c>
      <c r="AA1049" s="1"/>
      <c r="AB1049" s="1"/>
      <c r="AI1049" s="5"/>
      <c r="AJ1049" s="5"/>
      <c r="AK1049" s="5"/>
      <c r="AL1049" s="5"/>
      <c r="AM1049" s="5"/>
      <c r="AN1049" s="5"/>
      <c r="AO1049" s="5"/>
      <c r="AP1049" s="5"/>
      <c r="AQ1049" s="5"/>
      <c r="AR1049" s="5"/>
      <c r="AY1049" s="1" t="s">
        <v>58</v>
      </c>
      <c r="AZ1049" s="2">
        <v>40084</v>
      </c>
      <c r="BB1049" s="2">
        <v>40609</v>
      </c>
      <c r="BC1049" s="2">
        <v>40283</v>
      </c>
      <c r="BD1049" s="1" t="s">
        <v>197</v>
      </c>
      <c r="BE1049" s="1" t="s">
        <v>1271</v>
      </c>
      <c r="BF1049" s="1" t="s">
        <v>103</v>
      </c>
      <c r="BG1049" s="1" t="s">
        <v>1403</v>
      </c>
      <c r="BH1049" s="1" t="s">
        <v>1573</v>
      </c>
      <c r="BI1049" s="1" t="s">
        <v>134</v>
      </c>
      <c r="BJ1049" s="1" t="s">
        <v>126</v>
      </c>
      <c r="BK1049" s="1" t="s">
        <v>2307</v>
      </c>
      <c r="BL1049" s="1">
        <v>3.9</v>
      </c>
      <c r="BM1049" s="1">
        <v>3.9</v>
      </c>
      <c r="BN1049" s="1" t="s">
        <v>69</v>
      </c>
      <c r="BO1049" s="1" t="s">
        <v>150</v>
      </c>
      <c r="BP1049" s="1" t="s">
        <v>65</v>
      </c>
      <c r="BQ1049" s="2">
        <v>40816</v>
      </c>
      <c r="BR1049" s="1">
        <v>0</v>
      </c>
      <c r="BS1049" s="1">
        <v>0</v>
      </c>
      <c r="BT1049" s="1">
        <v>0</v>
      </c>
      <c r="BU1049" s="1">
        <v>0</v>
      </c>
    </row>
    <row r="1050" spans="4:73" hidden="1" x14ac:dyDescent="0.25">
      <c r="D1050" s="4"/>
      <c r="E1050" s="5">
        <f t="shared" si="153"/>
        <v>0</v>
      </c>
      <c r="F1050" s="5">
        <f t="shared" si="154"/>
        <v>0</v>
      </c>
      <c r="G1050" s="5" t="str">
        <f t="shared" si="155"/>
        <v>Withdrawn</v>
      </c>
      <c r="H1050" s="6" t="str">
        <f t="shared" si="156"/>
        <v>Not Started</v>
      </c>
      <c r="I1050" s="1" t="s">
        <v>2308</v>
      </c>
      <c r="O1050" s="1" t="str">
        <f t="shared" si="157"/>
        <v>ERIS</v>
      </c>
      <c r="Q1050" s="1">
        <f t="shared" si="158"/>
        <v>600</v>
      </c>
      <c r="S1050" s="1" t="str">
        <f t="shared" si="159"/>
        <v>Wind</v>
      </c>
      <c r="T1050" s="1" t="str">
        <f t="shared" si="160"/>
        <v>Ward County</v>
      </c>
      <c r="U1050" s="1" t="str">
        <f t="shared" si="161"/>
        <v>ND</v>
      </c>
      <c r="AA1050" s="1"/>
      <c r="AB1050" s="1"/>
      <c r="AI1050" s="5"/>
      <c r="AJ1050" s="5"/>
      <c r="AK1050" s="5"/>
      <c r="AL1050" s="5"/>
      <c r="AM1050" s="5"/>
      <c r="AN1050" s="5"/>
      <c r="AO1050" s="5"/>
      <c r="AP1050" s="5"/>
      <c r="AQ1050" s="5"/>
      <c r="AR1050" s="5"/>
      <c r="AY1050" s="1" t="s">
        <v>73</v>
      </c>
      <c r="AZ1050" s="2">
        <v>40644</v>
      </c>
      <c r="BA1050" s="2">
        <v>41446</v>
      </c>
      <c r="BB1050" s="2">
        <v>41446</v>
      </c>
      <c r="BD1050" s="1" t="s">
        <v>153</v>
      </c>
      <c r="BE1050" s="1" t="s">
        <v>1649</v>
      </c>
      <c r="BF1050" s="1" t="s">
        <v>194</v>
      </c>
      <c r="BI1050" s="1" t="s">
        <v>599</v>
      </c>
      <c r="BJ1050" s="1" t="s">
        <v>62</v>
      </c>
      <c r="BK1050" s="1" t="s">
        <v>2309</v>
      </c>
      <c r="BL1050" s="1">
        <v>600</v>
      </c>
      <c r="BM1050" s="1">
        <v>600</v>
      </c>
      <c r="BN1050" s="1" t="s">
        <v>97</v>
      </c>
      <c r="BO1050" s="1" t="s">
        <v>98</v>
      </c>
      <c r="BP1050" s="1" t="s">
        <v>84</v>
      </c>
      <c r="BQ1050" s="2">
        <v>41153</v>
      </c>
      <c r="BR1050" s="1">
        <v>0</v>
      </c>
      <c r="BS1050" s="1">
        <v>0</v>
      </c>
      <c r="BT1050" s="1">
        <v>0</v>
      </c>
      <c r="BU1050" s="1">
        <v>0</v>
      </c>
    </row>
    <row r="1051" spans="4:73" hidden="1" x14ac:dyDescent="0.25">
      <c r="D1051" s="4"/>
      <c r="E1051" s="5">
        <f t="shared" si="153"/>
        <v>0</v>
      </c>
      <c r="F1051" s="5">
        <f t="shared" si="154"/>
        <v>0</v>
      </c>
      <c r="G1051" s="5" t="str">
        <f t="shared" si="155"/>
        <v>Withdrawn</v>
      </c>
      <c r="H1051" s="6" t="str">
        <f t="shared" si="156"/>
        <v>Not Started</v>
      </c>
      <c r="I1051" s="1" t="s">
        <v>2310</v>
      </c>
      <c r="O1051" s="1" t="str">
        <f t="shared" si="157"/>
        <v>NRIS</v>
      </c>
      <c r="Q1051" s="1">
        <f t="shared" si="158"/>
        <v>726</v>
      </c>
      <c r="S1051" s="1" t="str">
        <f t="shared" si="159"/>
        <v>Gas</v>
      </c>
      <c r="T1051" s="1" t="str">
        <f t="shared" si="160"/>
        <v>Christian County</v>
      </c>
      <c r="U1051" s="1" t="str">
        <f t="shared" si="161"/>
        <v>IL</v>
      </c>
      <c r="AA1051" s="1"/>
      <c r="AB1051" s="1"/>
      <c r="AI1051" s="5"/>
      <c r="AJ1051" s="5"/>
      <c r="AK1051" s="5"/>
      <c r="AL1051" s="5"/>
      <c r="AM1051" s="5"/>
      <c r="AN1051" s="5"/>
      <c r="AO1051" s="5"/>
      <c r="AP1051" s="5"/>
      <c r="AQ1051" s="5"/>
      <c r="AR1051" s="5"/>
      <c r="AY1051" s="1" t="s">
        <v>73</v>
      </c>
      <c r="AZ1051" s="2">
        <v>41050</v>
      </c>
      <c r="BA1051" s="2">
        <v>41449</v>
      </c>
      <c r="BB1051" s="2">
        <v>41449</v>
      </c>
      <c r="BD1051" s="1" t="s">
        <v>122</v>
      </c>
      <c r="BE1051" s="1" t="s">
        <v>2311</v>
      </c>
      <c r="BF1051" s="1" t="s">
        <v>124</v>
      </c>
      <c r="BI1051" s="1" t="s">
        <v>536</v>
      </c>
      <c r="BJ1051" s="1" t="s">
        <v>126</v>
      </c>
      <c r="BK1051" s="1" t="s">
        <v>2312</v>
      </c>
      <c r="BL1051" s="1">
        <v>601</v>
      </c>
      <c r="BM1051" s="1">
        <v>726</v>
      </c>
      <c r="BN1051" s="1" t="s">
        <v>64</v>
      </c>
      <c r="BP1051" s="1" t="s">
        <v>84</v>
      </c>
      <c r="BQ1051" s="2">
        <v>40968</v>
      </c>
      <c r="BR1051" s="1">
        <v>0</v>
      </c>
      <c r="BS1051" s="1">
        <v>0</v>
      </c>
      <c r="BT1051" s="1">
        <v>0</v>
      </c>
      <c r="BU1051" s="1">
        <v>0</v>
      </c>
    </row>
    <row r="1052" spans="4:73" hidden="1" x14ac:dyDescent="0.25">
      <c r="D1052" s="4"/>
      <c r="E1052" s="5" t="str">
        <f t="shared" si="153"/>
        <v>DPP-2012-AUG</v>
      </c>
      <c r="F1052" s="5" t="str">
        <f t="shared" si="154"/>
        <v>West</v>
      </c>
      <c r="G1052" s="5" t="str">
        <f t="shared" si="155"/>
        <v>Withdrawn</v>
      </c>
      <c r="H1052" s="6" t="str">
        <f t="shared" si="156"/>
        <v>Withdrawn</v>
      </c>
      <c r="I1052" s="1" t="s">
        <v>2313</v>
      </c>
      <c r="O1052" s="1" t="str">
        <f t="shared" si="157"/>
        <v>ERIS</v>
      </c>
      <c r="Q1052" s="1">
        <f t="shared" si="158"/>
        <v>150</v>
      </c>
      <c r="S1052" s="1" t="str">
        <f t="shared" si="159"/>
        <v>Wind</v>
      </c>
      <c r="T1052" s="1" t="str">
        <f t="shared" si="160"/>
        <v>Dodge County</v>
      </c>
      <c r="U1052" s="1" t="str">
        <f t="shared" si="161"/>
        <v>MN</v>
      </c>
      <c r="AA1052" s="1"/>
      <c r="AB1052" s="1"/>
      <c r="AI1052" s="5"/>
      <c r="AJ1052" s="5"/>
      <c r="AK1052" s="5"/>
      <c r="AL1052" s="5"/>
      <c r="AM1052" s="5"/>
      <c r="AN1052" s="5"/>
      <c r="AO1052" s="5"/>
      <c r="AP1052" s="5"/>
      <c r="AQ1052" s="5"/>
      <c r="AR1052" s="5"/>
      <c r="AY1052" s="1" t="s">
        <v>73</v>
      </c>
      <c r="AZ1052" s="2">
        <v>40497</v>
      </c>
      <c r="BA1052" s="2">
        <v>41451</v>
      </c>
      <c r="BB1052" s="2">
        <v>41451</v>
      </c>
      <c r="BD1052" s="1" t="s">
        <v>153</v>
      </c>
      <c r="BE1052" s="1" t="s">
        <v>297</v>
      </c>
      <c r="BF1052" s="1" t="s">
        <v>93</v>
      </c>
      <c r="BG1052" s="1" t="s">
        <v>1435</v>
      </c>
      <c r="BH1052" s="1" t="s">
        <v>725</v>
      </c>
      <c r="BI1052" s="1" t="s">
        <v>134</v>
      </c>
      <c r="BJ1052" s="1" t="s">
        <v>62</v>
      </c>
      <c r="BK1052" s="1" t="s">
        <v>732</v>
      </c>
      <c r="BL1052" s="1">
        <v>150</v>
      </c>
      <c r="BM1052" s="1">
        <v>150</v>
      </c>
      <c r="BN1052" s="1" t="s">
        <v>97</v>
      </c>
      <c r="BO1052" s="1" t="s">
        <v>98</v>
      </c>
      <c r="BP1052" s="1" t="s">
        <v>73</v>
      </c>
      <c r="BR1052" s="1">
        <v>0</v>
      </c>
      <c r="BS1052" s="1">
        <v>0</v>
      </c>
      <c r="BT1052" s="1">
        <v>0</v>
      </c>
      <c r="BU1052" s="1">
        <v>0</v>
      </c>
    </row>
    <row r="1053" spans="4:73" hidden="1" x14ac:dyDescent="0.25">
      <c r="D1053" s="4"/>
      <c r="E1053" s="5" t="str">
        <f t="shared" si="153"/>
        <v>DPP-2012-AUG</v>
      </c>
      <c r="F1053" s="5" t="str">
        <f t="shared" si="154"/>
        <v>West</v>
      </c>
      <c r="G1053" s="5" t="str">
        <f t="shared" si="155"/>
        <v>Withdrawn</v>
      </c>
      <c r="H1053" s="6" t="str">
        <f t="shared" si="156"/>
        <v>Withdrawn</v>
      </c>
      <c r="I1053" s="1" t="s">
        <v>2314</v>
      </c>
      <c r="O1053" s="1" t="str">
        <f t="shared" si="157"/>
        <v>NRIS</v>
      </c>
      <c r="Q1053" s="1">
        <f t="shared" si="158"/>
        <v>44</v>
      </c>
      <c r="S1053" s="1" t="str">
        <f t="shared" si="159"/>
        <v>Wind</v>
      </c>
      <c r="T1053" s="1" t="str">
        <f t="shared" si="160"/>
        <v>Freeborn County</v>
      </c>
      <c r="U1053" s="1" t="str">
        <f t="shared" si="161"/>
        <v>MN</v>
      </c>
      <c r="AA1053" s="1"/>
      <c r="AB1053" s="1"/>
      <c r="AI1053" s="5"/>
      <c r="AJ1053" s="5"/>
      <c r="AK1053" s="5"/>
      <c r="AL1053" s="5"/>
      <c r="AM1053" s="5"/>
      <c r="AN1053" s="5"/>
      <c r="AO1053" s="5"/>
      <c r="AP1053" s="5"/>
      <c r="AQ1053" s="5"/>
      <c r="AR1053" s="5"/>
      <c r="AY1053" s="1" t="s">
        <v>73</v>
      </c>
      <c r="AZ1053" s="2">
        <v>38978</v>
      </c>
      <c r="BA1053" s="2">
        <v>41452</v>
      </c>
      <c r="BB1053" s="2">
        <v>41452</v>
      </c>
      <c r="BD1053" s="1" t="s">
        <v>87</v>
      </c>
      <c r="BE1053" s="1" t="s">
        <v>830</v>
      </c>
      <c r="BF1053" s="1" t="s">
        <v>93</v>
      </c>
      <c r="BG1053" s="1" t="s">
        <v>1435</v>
      </c>
      <c r="BH1053" s="1" t="s">
        <v>725</v>
      </c>
      <c r="BI1053" s="1" t="s">
        <v>134</v>
      </c>
      <c r="BJ1053" s="1" t="s">
        <v>126</v>
      </c>
      <c r="BK1053" s="1" t="s">
        <v>2315</v>
      </c>
      <c r="BL1053" s="1">
        <v>44</v>
      </c>
      <c r="BM1053" s="1">
        <v>44</v>
      </c>
      <c r="BN1053" s="1" t="s">
        <v>97</v>
      </c>
      <c r="BO1053" s="1" t="s">
        <v>98</v>
      </c>
      <c r="BP1053" s="1" t="s">
        <v>73</v>
      </c>
      <c r="BQ1053" s="2">
        <v>39234</v>
      </c>
      <c r="BR1053" s="1">
        <v>0</v>
      </c>
      <c r="BS1053" s="1">
        <v>0</v>
      </c>
      <c r="BT1053" s="1">
        <v>0</v>
      </c>
      <c r="BU1053" s="1">
        <v>0</v>
      </c>
    </row>
    <row r="1054" spans="4:73" hidden="1" x14ac:dyDescent="0.25">
      <c r="D1054" s="4"/>
      <c r="E1054" s="5">
        <f t="shared" si="153"/>
        <v>0</v>
      </c>
      <c r="F1054" s="5">
        <f t="shared" si="154"/>
        <v>0</v>
      </c>
      <c r="G1054" s="5" t="str">
        <f t="shared" si="155"/>
        <v>Withdrawn</v>
      </c>
      <c r="H1054" s="6" t="str">
        <f t="shared" si="156"/>
        <v>Not Started</v>
      </c>
      <c r="I1054" s="1" t="s">
        <v>2316</v>
      </c>
      <c r="O1054" s="1" t="str">
        <f t="shared" si="157"/>
        <v>NRIS</v>
      </c>
      <c r="Q1054" s="1">
        <f t="shared" si="158"/>
        <v>100</v>
      </c>
      <c r="S1054" s="1" t="str">
        <f t="shared" si="159"/>
        <v>Wind</v>
      </c>
      <c r="T1054" s="1" t="str">
        <f t="shared" si="160"/>
        <v>Eaton County</v>
      </c>
      <c r="U1054" s="1" t="str">
        <f t="shared" si="161"/>
        <v>MI</v>
      </c>
      <c r="AA1054" s="1"/>
      <c r="AB1054" s="1"/>
      <c r="AI1054" s="5"/>
      <c r="AJ1054" s="5"/>
      <c r="AK1054" s="5"/>
      <c r="AL1054" s="5"/>
      <c r="AM1054" s="5"/>
      <c r="AN1054" s="5"/>
      <c r="AO1054" s="5"/>
      <c r="AP1054" s="5"/>
      <c r="AQ1054" s="5"/>
      <c r="AR1054" s="5"/>
      <c r="AY1054" s="1" t="s">
        <v>73</v>
      </c>
      <c r="AZ1054" s="2">
        <v>40805</v>
      </c>
      <c r="BA1054" s="2">
        <v>41457</v>
      </c>
      <c r="BB1054" s="2">
        <v>41457</v>
      </c>
      <c r="BD1054" s="1" t="s">
        <v>139</v>
      </c>
      <c r="BE1054" s="1" t="s">
        <v>2317</v>
      </c>
      <c r="BF1054" s="1" t="s">
        <v>130</v>
      </c>
      <c r="BI1054" s="1" t="s">
        <v>536</v>
      </c>
      <c r="BJ1054" s="1" t="s">
        <v>126</v>
      </c>
      <c r="BK1054" s="1" t="s">
        <v>2318</v>
      </c>
      <c r="BL1054" s="1">
        <v>100</v>
      </c>
      <c r="BM1054" s="1">
        <v>100</v>
      </c>
      <c r="BN1054" s="1" t="s">
        <v>97</v>
      </c>
      <c r="BO1054" s="1" t="s">
        <v>98</v>
      </c>
      <c r="BP1054" s="1" t="s">
        <v>84</v>
      </c>
      <c r="BQ1054" s="2">
        <v>41136</v>
      </c>
      <c r="BR1054" s="1">
        <v>0</v>
      </c>
      <c r="BS1054" s="1">
        <v>0</v>
      </c>
      <c r="BT1054" s="1">
        <v>0</v>
      </c>
      <c r="BU1054" s="1">
        <v>0</v>
      </c>
    </row>
    <row r="1055" spans="4:73" hidden="1" x14ac:dyDescent="0.25">
      <c r="D1055" s="4"/>
      <c r="E1055" s="5" t="str">
        <f t="shared" si="153"/>
        <v>DPP-2012-AUG</v>
      </c>
      <c r="F1055" s="5" t="str">
        <f t="shared" si="154"/>
        <v>MI</v>
      </c>
      <c r="G1055" s="5" t="str">
        <f t="shared" si="155"/>
        <v>Done</v>
      </c>
      <c r="H1055" s="6" t="str">
        <f t="shared" si="156"/>
        <v>In Service</v>
      </c>
      <c r="I1055" s="1" t="s">
        <v>2319</v>
      </c>
      <c r="O1055" s="1" t="str">
        <f t="shared" si="157"/>
        <v>NRIS</v>
      </c>
      <c r="Q1055" s="1">
        <f t="shared" si="158"/>
        <v>150</v>
      </c>
      <c r="S1055" s="1" t="str">
        <f t="shared" si="159"/>
        <v>Wind</v>
      </c>
      <c r="T1055" s="1" t="str">
        <f t="shared" si="160"/>
        <v>Huron County</v>
      </c>
      <c r="U1055" s="1" t="str">
        <f t="shared" si="161"/>
        <v>MI</v>
      </c>
      <c r="AA1055" s="1"/>
      <c r="AB1055" s="1"/>
      <c r="AI1055" s="5"/>
      <c r="AJ1055" s="5"/>
      <c r="AK1055" s="5"/>
      <c r="AL1055" s="5"/>
      <c r="AM1055" s="5"/>
      <c r="AN1055" s="5"/>
      <c r="AO1055" s="5"/>
      <c r="AP1055" s="5"/>
      <c r="AQ1055" s="5"/>
      <c r="AR1055" s="5"/>
      <c r="AY1055" s="1" t="s">
        <v>58</v>
      </c>
      <c r="AZ1055" s="2">
        <v>40091</v>
      </c>
      <c r="BB1055" s="2">
        <v>41425</v>
      </c>
      <c r="BC1055" s="2">
        <v>41623</v>
      </c>
      <c r="BD1055" s="1" t="s">
        <v>128</v>
      </c>
      <c r="BE1055" s="1" t="s">
        <v>546</v>
      </c>
      <c r="BF1055" s="1" t="s">
        <v>130</v>
      </c>
      <c r="BG1055" s="1" t="s">
        <v>1435</v>
      </c>
      <c r="BH1055" s="1" t="s">
        <v>130</v>
      </c>
      <c r="BI1055" s="1" t="s">
        <v>2320</v>
      </c>
      <c r="BJ1055" s="1" t="s">
        <v>126</v>
      </c>
      <c r="BK1055" s="1" t="s">
        <v>2297</v>
      </c>
      <c r="BL1055" s="1">
        <v>150</v>
      </c>
      <c r="BM1055" s="1">
        <v>150</v>
      </c>
      <c r="BN1055" s="1" t="s">
        <v>97</v>
      </c>
      <c r="BO1055" s="1" t="s">
        <v>98</v>
      </c>
      <c r="BP1055" s="1" t="s">
        <v>65</v>
      </c>
      <c r="BQ1055" s="2">
        <v>42005</v>
      </c>
      <c r="BR1055" s="1">
        <v>0</v>
      </c>
      <c r="BS1055" s="1">
        <v>0</v>
      </c>
      <c r="BT1055" s="1">
        <v>0</v>
      </c>
      <c r="BU1055" s="1">
        <v>0</v>
      </c>
    </row>
    <row r="1056" spans="4:73" hidden="1" x14ac:dyDescent="0.25">
      <c r="D1056" s="4"/>
      <c r="E1056" s="5">
        <f t="shared" si="153"/>
        <v>0</v>
      </c>
      <c r="F1056" s="5">
        <f t="shared" si="154"/>
        <v>0</v>
      </c>
      <c r="G1056" s="5" t="str">
        <f t="shared" si="155"/>
        <v>Withdrawn</v>
      </c>
      <c r="H1056" s="6" t="str">
        <f t="shared" si="156"/>
        <v>Not Started</v>
      </c>
      <c r="I1056" s="1" t="s">
        <v>2321</v>
      </c>
      <c r="O1056" s="1" t="str">
        <f t="shared" si="157"/>
        <v>NRIS</v>
      </c>
      <c r="Q1056" s="1">
        <f t="shared" si="158"/>
        <v>70</v>
      </c>
      <c r="S1056" s="1" t="str">
        <f t="shared" si="159"/>
        <v>Wind</v>
      </c>
      <c r="T1056" s="1" t="str">
        <f t="shared" si="160"/>
        <v>Carroll County</v>
      </c>
      <c r="U1056" s="1" t="str">
        <f t="shared" si="161"/>
        <v>IA</v>
      </c>
      <c r="AA1056" s="1"/>
      <c r="AB1056" s="1"/>
      <c r="AI1056" s="5"/>
      <c r="AJ1056" s="5"/>
      <c r="AK1056" s="5"/>
      <c r="AL1056" s="5"/>
      <c r="AM1056" s="5"/>
      <c r="AN1056" s="5"/>
      <c r="AO1056" s="5"/>
      <c r="AP1056" s="5"/>
      <c r="AQ1056" s="5"/>
      <c r="AR1056" s="5"/>
      <c r="AY1056" s="1" t="s">
        <v>73</v>
      </c>
      <c r="AZ1056" s="2">
        <v>40794</v>
      </c>
      <c r="BA1056" s="2">
        <v>41457</v>
      </c>
      <c r="BB1056" s="2">
        <v>41457</v>
      </c>
      <c r="BD1056" s="1" t="s">
        <v>251</v>
      </c>
      <c r="BE1056" s="1" t="s">
        <v>979</v>
      </c>
      <c r="BF1056" s="1" t="s">
        <v>89</v>
      </c>
      <c r="BI1056" s="1" t="s">
        <v>536</v>
      </c>
      <c r="BJ1056" s="1" t="s">
        <v>126</v>
      </c>
      <c r="BK1056" s="1" t="s">
        <v>2322</v>
      </c>
      <c r="BL1056" s="1">
        <v>70</v>
      </c>
      <c r="BM1056" s="1">
        <v>70</v>
      </c>
      <c r="BN1056" s="1" t="s">
        <v>97</v>
      </c>
      <c r="BO1056" s="1" t="s">
        <v>98</v>
      </c>
      <c r="BP1056" s="1" t="s">
        <v>84</v>
      </c>
      <c r="BQ1056" s="2">
        <v>40543</v>
      </c>
      <c r="BR1056" s="1">
        <v>0</v>
      </c>
      <c r="BS1056" s="1">
        <v>0</v>
      </c>
      <c r="BT1056" s="1">
        <v>0</v>
      </c>
      <c r="BU1056" s="1">
        <v>0</v>
      </c>
    </row>
    <row r="1057" spans="4:73" hidden="1" x14ac:dyDescent="0.25">
      <c r="D1057" s="4"/>
      <c r="E1057" s="5">
        <f t="shared" si="153"/>
        <v>0</v>
      </c>
      <c r="F1057" s="5">
        <f t="shared" si="154"/>
        <v>0</v>
      </c>
      <c r="G1057" s="5" t="str">
        <f t="shared" si="155"/>
        <v>Withdrawn</v>
      </c>
      <c r="H1057" s="6" t="str">
        <f t="shared" si="156"/>
        <v>Not Started</v>
      </c>
      <c r="I1057" s="1" t="s">
        <v>2323</v>
      </c>
      <c r="O1057" s="1" t="str">
        <f t="shared" si="157"/>
        <v>NRIS</v>
      </c>
      <c r="Q1057" s="1">
        <f t="shared" si="158"/>
        <v>100</v>
      </c>
      <c r="S1057" s="1" t="str">
        <f t="shared" si="159"/>
        <v>Wind</v>
      </c>
      <c r="T1057" s="1" t="str">
        <f t="shared" si="160"/>
        <v>Mitchell County</v>
      </c>
      <c r="U1057" s="1" t="str">
        <f t="shared" si="161"/>
        <v>IA</v>
      </c>
      <c r="AA1057" s="1"/>
      <c r="AB1057" s="1"/>
      <c r="AI1057" s="5"/>
      <c r="AJ1057" s="5"/>
      <c r="AK1057" s="5"/>
      <c r="AL1057" s="5"/>
      <c r="AM1057" s="5"/>
      <c r="AN1057" s="5"/>
      <c r="AO1057" s="5"/>
      <c r="AP1057" s="5"/>
      <c r="AQ1057" s="5"/>
      <c r="AR1057" s="5"/>
      <c r="AY1057" s="1" t="s">
        <v>73</v>
      </c>
      <c r="AZ1057" s="2">
        <v>39476</v>
      </c>
      <c r="BA1057" s="2">
        <v>41485</v>
      </c>
      <c r="BB1057" s="2">
        <v>41485</v>
      </c>
      <c r="BD1057" s="1" t="s">
        <v>87</v>
      </c>
      <c r="BE1057" s="1" t="s">
        <v>1501</v>
      </c>
      <c r="BF1057" s="1" t="s">
        <v>89</v>
      </c>
      <c r="BI1057" s="1" t="s">
        <v>143</v>
      </c>
      <c r="BJ1057" s="1" t="s">
        <v>126</v>
      </c>
      <c r="BK1057" s="1" t="s">
        <v>1614</v>
      </c>
      <c r="BL1057" s="1">
        <v>100</v>
      </c>
      <c r="BM1057" s="1">
        <v>100</v>
      </c>
      <c r="BN1057" s="1" t="s">
        <v>97</v>
      </c>
      <c r="BO1057" s="1" t="s">
        <v>98</v>
      </c>
      <c r="BP1057" s="1" t="s">
        <v>84</v>
      </c>
      <c r="BQ1057" s="2">
        <v>41274</v>
      </c>
      <c r="BR1057" s="1">
        <v>0</v>
      </c>
      <c r="BS1057" s="1">
        <v>0</v>
      </c>
      <c r="BT1057" s="1">
        <v>0</v>
      </c>
      <c r="BU1057" s="1">
        <v>0</v>
      </c>
    </row>
    <row r="1058" spans="4:73" hidden="1" x14ac:dyDescent="0.25">
      <c r="D1058" s="4"/>
      <c r="E1058" s="5">
        <f t="shared" si="153"/>
        <v>0</v>
      </c>
      <c r="F1058" s="5">
        <f t="shared" si="154"/>
        <v>0</v>
      </c>
      <c r="G1058" s="5" t="str">
        <f t="shared" si="155"/>
        <v>Withdrawn</v>
      </c>
      <c r="H1058" s="6" t="str">
        <f t="shared" si="156"/>
        <v>Not Started</v>
      </c>
      <c r="I1058" s="1" t="s">
        <v>2324</v>
      </c>
      <c r="O1058" s="1" t="str">
        <f t="shared" si="157"/>
        <v>NRIS</v>
      </c>
      <c r="Q1058" s="1">
        <f t="shared" si="158"/>
        <v>50</v>
      </c>
      <c r="S1058" s="1" t="str">
        <f t="shared" si="159"/>
        <v>Wind</v>
      </c>
      <c r="T1058" s="1" t="str">
        <f t="shared" si="160"/>
        <v>Otter Tail County</v>
      </c>
      <c r="U1058" s="1" t="str">
        <f t="shared" si="161"/>
        <v>MN</v>
      </c>
      <c r="AA1058" s="1"/>
      <c r="AB1058" s="1"/>
      <c r="AI1058" s="5"/>
      <c r="AJ1058" s="5"/>
      <c r="AK1058" s="5"/>
      <c r="AL1058" s="5"/>
      <c r="AM1058" s="5"/>
      <c r="AN1058" s="5"/>
      <c r="AO1058" s="5"/>
      <c r="AP1058" s="5"/>
      <c r="AQ1058" s="5"/>
      <c r="AR1058" s="5"/>
      <c r="AY1058" s="1" t="s">
        <v>73</v>
      </c>
      <c r="AZ1058" s="2">
        <v>40577</v>
      </c>
      <c r="BA1058" s="2">
        <v>41487</v>
      </c>
      <c r="BB1058" s="2">
        <v>41487</v>
      </c>
      <c r="BD1058" s="1" t="s">
        <v>153</v>
      </c>
      <c r="BE1058" s="1" t="s">
        <v>358</v>
      </c>
      <c r="BF1058" s="1" t="s">
        <v>93</v>
      </c>
      <c r="BI1058" s="1" t="s">
        <v>143</v>
      </c>
      <c r="BJ1058" s="1" t="s">
        <v>126</v>
      </c>
      <c r="BK1058" s="1" t="s">
        <v>2325</v>
      </c>
      <c r="BL1058" s="1">
        <v>50</v>
      </c>
      <c r="BM1058" s="1">
        <v>50</v>
      </c>
      <c r="BN1058" s="1" t="s">
        <v>97</v>
      </c>
      <c r="BO1058" s="1" t="s">
        <v>98</v>
      </c>
      <c r="BP1058" s="1" t="s">
        <v>84</v>
      </c>
      <c r="BQ1058" s="2">
        <v>40764</v>
      </c>
      <c r="BR1058" s="1">
        <v>0</v>
      </c>
      <c r="BS1058" s="1">
        <v>0</v>
      </c>
      <c r="BT1058" s="1">
        <v>0</v>
      </c>
      <c r="BU1058" s="1">
        <v>0</v>
      </c>
    </row>
    <row r="1059" spans="4:73" hidden="1" x14ac:dyDescent="0.25">
      <c r="D1059" s="4"/>
      <c r="E1059" s="5">
        <f t="shared" si="153"/>
        <v>0</v>
      </c>
      <c r="F1059" s="5">
        <f t="shared" si="154"/>
        <v>0</v>
      </c>
      <c r="G1059" s="5" t="str">
        <f t="shared" si="155"/>
        <v>Withdrawn</v>
      </c>
      <c r="H1059" s="6" t="str">
        <f t="shared" si="156"/>
        <v>Withdrawn</v>
      </c>
      <c r="I1059" s="1" t="s">
        <v>2326</v>
      </c>
      <c r="O1059" s="1" t="str">
        <f t="shared" si="157"/>
        <v>NRIS</v>
      </c>
      <c r="Q1059" s="1">
        <f t="shared" si="158"/>
        <v>150</v>
      </c>
      <c r="S1059" s="1" t="str">
        <f t="shared" si="159"/>
        <v>Wind</v>
      </c>
      <c r="T1059" s="1" t="str">
        <f t="shared" si="160"/>
        <v>Rolette County</v>
      </c>
      <c r="U1059" s="1" t="str">
        <f t="shared" si="161"/>
        <v>ND</v>
      </c>
      <c r="AA1059" s="1"/>
      <c r="AB1059" s="1"/>
      <c r="AI1059" s="5"/>
      <c r="AJ1059" s="5"/>
      <c r="AK1059" s="5"/>
      <c r="AL1059" s="5"/>
      <c r="AM1059" s="5"/>
      <c r="AN1059" s="5"/>
      <c r="AO1059" s="5"/>
      <c r="AP1059" s="5"/>
      <c r="AQ1059" s="5"/>
      <c r="AR1059" s="5"/>
      <c r="AY1059" s="1" t="s">
        <v>73</v>
      </c>
      <c r="AZ1059" s="2">
        <v>39388</v>
      </c>
      <c r="BA1059" s="2">
        <v>41491</v>
      </c>
      <c r="BB1059" s="2">
        <v>41491</v>
      </c>
      <c r="BC1059" s="2">
        <v>41228</v>
      </c>
      <c r="BD1059" s="1" t="s">
        <v>91</v>
      </c>
      <c r="BE1059" s="1" t="s">
        <v>471</v>
      </c>
      <c r="BF1059" s="1" t="s">
        <v>194</v>
      </c>
      <c r="BI1059" s="1" t="s">
        <v>77</v>
      </c>
      <c r="BJ1059" s="1" t="s">
        <v>126</v>
      </c>
      <c r="BK1059" s="1" t="s">
        <v>2327</v>
      </c>
      <c r="BL1059" s="1">
        <v>150</v>
      </c>
      <c r="BM1059" s="1">
        <v>150</v>
      </c>
      <c r="BN1059" s="1" t="s">
        <v>97</v>
      </c>
      <c r="BO1059" s="1" t="s">
        <v>98</v>
      </c>
      <c r="BP1059" s="1" t="s">
        <v>73</v>
      </c>
      <c r="BQ1059" s="2">
        <v>40513</v>
      </c>
      <c r="BR1059" s="1">
        <v>0</v>
      </c>
      <c r="BS1059" s="1">
        <v>0</v>
      </c>
      <c r="BT1059" s="1">
        <v>0</v>
      </c>
      <c r="BU1059" s="1">
        <v>0</v>
      </c>
    </row>
    <row r="1060" spans="4:73" hidden="1" x14ac:dyDescent="0.25">
      <c r="D1060" s="4"/>
      <c r="E1060" s="5">
        <f t="shared" si="153"/>
        <v>0</v>
      </c>
      <c r="F1060" s="5">
        <f t="shared" si="154"/>
        <v>0</v>
      </c>
      <c r="G1060" s="5" t="str">
        <f t="shared" si="155"/>
        <v>Withdrawn</v>
      </c>
      <c r="H1060" s="6" t="str">
        <f t="shared" si="156"/>
        <v>Not Started</v>
      </c>
      <c r="I1060" s="1" t="s">
        <v>2328</v>
      </c>
      <c r="O1060" s="1" t="str">
        <f t="shared" si="157"/>
        <v>NRIS</v>
      </c>
      <c r="Q1060" s="1">
        <f t="shared" si="158"/>
        <v>200</v>
      </c>
      <c r="S1060" s="1" t="str">
        <f t="shared" si="159"/>
        <v>Wind</v>
      </c>
      <c r="T1060" s="1" t="str">
        <f t="shared" si="160"/>
        <v>Howard County</v>
      </c>
      <c r="U1060" s="1" t="str">
        <f t="shared" si="161"/>
        <v>IA</v>
      </c>
      <c r="AA1060" s="1"/>
      <c r="AB1060" s="1"/>
      <c r="AI1060" s="5"/>
      <c r="AJ1060" s="5"/>
      <c r="AK1060" s="5"/>
      <c r="AL1060" s="5"/>
      <c r="AM1060" s="5"/>
      <c r="AN1060" s="5"/>
      <c r="AO1060" s="5"/>
      <c r="AP1060" s="5"/>
      <c r="AQ1060" s="5"/>
      <c r="AR1060" s="5"/>
      <c r="AY1060" s="1" t="s">
        <v>73</v>
      </c>
      <c r="AZ1060" s="2">
        <v>40666</v>
      </c>
      <c r="BA1060" s="2">
        <v>41493</v>
      </c>
      <c r="BB1060" s="2">
        <v>41493</v>
      </c>
      <c r="BD1060" s="1" t="s">
        <v>87</v>
      </c>
      <c r="BE1060" s="1" t="s">
        <v>538</v>
      </c>
      <c r="BF1060" s="1" t="s">
        <v>89</v>
      </c>
      <c r="BI1060" s="1" t="s">
        <v>143</v>
      </c>
      <c r="BJ1060" s="1" t="s">
        <v>126</v>
      </c>
      <c r="BK1060" s="1" t="s">
        <v>2329</v>
      </c>
      <c r="BL1060" s="1">
        <v>200</v>
      </c>
      <c r="BM1060" s="1">
        <v>200</v>
      </c>
      <c r="BN1060" s="1" t="s">
        <v>97</v>
      </c>
      <c r="BO1060" s="1" t="s">
        <v>98</v>
      </c>
      <c r="BP1060" s="1" t="s">
        <v>84</v>
      </c>
      <c r="BQ1060" s="2">
        <v>39782</v>
      </c>
      <c r="BR1060" s="1">
        <v>0</v>
      </c>
      <c r="BS1060" s="1">
        <v>0</v>
      </c>
      <c r="BT1060" s="1">
        <v>0</v>
      </c>
      <c r="BU1060" s="1">
        <v>0</v>
      </c>
    </row>
    <row r="1061" spans="4:73" hidden="1" x14ac:dyDescent="0.25">
      <c r="D1061" s="4"/>
      <c r="E1061" s="5">
        <f t="shared" si="153"/>
        <v>0</v>
      </c>
      <c r="F1061" s="5">
        <f t="shared" si="154"/>
        <v>0</v>
      </c>
      <c r="G1061" s="5" t="str">
        <f t="shared" si="155"/>
        <v>Withdrawn</v>
      </c>
      <c r="H1061" s="6" t="str">
        <f t="shared" si="156"/>
        <v>Not Started</v>
      </c>
      <c r="I1061" s="1" t="s">
        <v>2330</v>
      </c>
      <c r="O1061" s="1" t="str">
        <f t="shared" si="157"/>
        <v>ERIS</v>
      </c>
      <c r="Q1061" s="1">
        <f t="shared" si="158"/>
        <v>400</v>
      </c>
      <c r="S1061" s="1" t="str">
        <f t="shared" si="159"/>
        <v>Wind</v>
      </c>
      <c r="T1061" s="1" t="str">
        <f t="shared" si="160"/>
        <v>Lincoln County</v>
      </c>
      <c r="U1061" s="1" t="str">
        <f t="shared" si="161"/>
        <v>MN</v>
      </c>
      <c r="AA1061" s="1"/>
      <c r="AB1061" s="1"/>
      <c r="AI1061" s="5"/>
      <c r="AJ1061" s="5"/>
      <c r="AK1061" s="5"/>
      <c r="AL1061" s="5"/>
      <c r="AM1061" s="5"/>
      <c r="AN1061" s="5"/>
      <c r="AO1061" s="5"/>
      <c r="AP1061" s="5"/>
      <c r="AQ1061" s="5"/>
      <c r="AR1061" s="5"/>
      <c r="AY1061" s="1" t="s">
        <v>73</v>
      </c>
      <c r="AZ1061" s="2">
        <v>40448</v>
      </c>
      <c r="BA1061" s="2">
        <v>41499</v>
      </c>
      <c r="BB1061" s="2">
        <v>41499</v>
      </c>
      <c r="BD1061" s="1" t="s">
        <v>91</v>
      </c>
      <c r="BE1061" s="1" t="s">
        <v>92</v>
      </c>
      <c r="BF1061" s="1" t="s">
        <v>93</v>
      </c>
      <c r="BI1061" s="1" t="s">
        <v>143</v>
      </c>
      <c r="BJ1061" s="1" t="s">
        <v>62</v>
      </c>
      <c r="BK1061" s="1" t="s">
        <v>2331</v>
      </c>
      <c r="BL1061" s="1">
        <v>400</v>
      </c>
      <c r="BM1061" s="1">
        <v>400</v>
      </c>
      <c r="BN1061" s="1" t="s">
        <v>97</v>
      </c>
      <c r="BO1061" s="1" t="s">
        <v>98</v>
      </c>
      <c r="BP1061" s="1" t="s">
        <v>84</v>
      </c>
      <c r="BQ1061" s="2">
        <v>40908</v>
      </c>
      <c r="BR1061" s="1">
        <v>0</v>
      </c>
      <c r="BS1061" s="1">
        <v>0</v>
      </c>
      <c r="BT1061" s="1">
        <v>0</v>
      </c>
      <c r="BU1061" s="1">
        <v>0</v>
      </c>
    </row>
    <row r="1062" spans="4:73" hidden="1" x14ac:dyDescent="0.25">
      <c r="D1062" s="4"/>
      <c r="E1062" s="5">
        <f t="shared" si="153"/>
        <v>0</v>
      </c>
      <c r="F1062" s="5">
        <f t="shared" si="154"/>
        <v>0</v>
      </c>
      <c r="G1062" s="5" t="str">
        <f t="shared" si="155"/>
        <v>Withdrawn</v>
      </c>
      <c r="H1062" s="6" t="str">
        <f t="shared" si="156"/>
        <v>Not Started</v>
      </c>
      <c r="I1062" s="1" t="s">
        <v>2332</v>
      </c>
      <c r="O1062" s="1" t="str">
        <f t="shared" si="157"/>
        <v>NRIS</v>
      </c>
      <c r="Q1062" s="1">
        <f t="shared" si="158"/>
        <v>150.38999999999999</v>
      </c>
      <c r="S1062" s="1" t="str">
        <f t="shared" si="159"/>
        <v>Wind</v>
      </c>
      <c r="T1062" s="1" t="str">
        <f t="shared" si="160"/>
        <v>Mower County</v>
      </c>
      <c r="U1062" s="1" t="str">
        <f t="shared" si="161"/>
        <v>MN</v>
      </c>
      <c r="AA1062" s="1"/>
      <c r="AB1062" s="1"/>
      <c r="AI1062" s="5"/>
      <c r="AJ1062" s="5"/>
      <c r="AK1062" s="5"/>
      <c r="AL1062" s="5"/>
      <c r="AM1062" s="5"/>
      <c r="AN1062" s="5"/>
      <c r="AO1062" s="5"/>
      <c r="AP1062" s="5"/>
      <c r="AQ1062" s="5"/>
      <c r="AR1062" s="5"/>
      <c r="AY1062" s="1" t="s">
        <v>73</v>
      </c>
      <c r="AZ1062" s="2">
        <v>39155</v>
      </c>
      <c r="BA1062" s="2">
        <v>41507</v>
      </c>
      <c r="BB1062" s="2">
        <v>41507</v>
      </c>
      <c r="BD1062" s="1" t="s">
        <v>153</v>
      </c>
      <c r="BE1062" s="1" t="s">
        <v>179</v>
      </c>
      <c r="BF1062" s="1" t="s">
        <v>93</v>
      </c>
      <c r="BI1062" s="1" t="s">
        <v>143</v>
      </c>
      <c r="BJ1062" s="1" t="s">
        <v>126</v>
      </c>
      <c r="BK1062" s="1" t="s">
        <v>1672</v>
      </c>
      <c r="BL1062" s="1">
        <v>150.38999999999999</v>
      </c>
      <c r="BM1062" s="1">
        <v>150.38999999999999</v>
      </c>
      <c r="BN1062" s="1" t="s">
        <v>97</v>
      </c>
      <c r="BO1062" s="1" t="s">
        <v>98</v>
      </c>
      <c r="BP1062" s="1" t="s">
        <v>84</v>
      </c>
      <c r="BQ1062" s="2">
        <v>39753</v>
      </c>
      <c r="BR1062" s="1">
        <v>0</v>
      </c>
      <c r="BS1062" s="1">
        <v>0</v>
      </c>
      <c r="BT1062" s="1">
        <v>0</v>
      </c>
      <c r="BU1062" s="1">
        <v>0</v>
      </c>
    </row>
    <row r="1063" spans="4:73" hidden="1" x14ac:dyDescent="0.25">
      <c r="D1063" s="4"/>
      <c r="E1063" s="5">
        <f t="shared" si="153"/>
        <v>0</v>
      </c>
      <c r="F1063" s="5">
        <f t="shared" si="154"/>
        <v>0</v>
      </c>
      <c r="G1063" s="5" t="str">
        <f t="shared" si="155"/>
        <v>Withdrawn</v>
      </c>
      <c r="H1063" s="6" t="str">
        <f t="shared" si="156"/>
        <v>Not Started</v>
      </c>
      <c r="I1063" s="1" t="s">
        <v>2333</v>
      </c>
      <c r="O1063" s="1" t="str">
        <f t="shared" si="157"/>
        <v>NRIS</v>
      </c>
      <c r="Q1063" s="1">
        <f t="shared" si="158"/>
        <v>150</v>
      </c>
      <c r="S1063" s="1" t="str">
        <f t="shared" si="159"/>
        <v>Wind</v>
      </c>
      <c r="T1063" s="1" t="str">
        <f t="shared" si="160"/>
        <v>Howard County</v>
      </c>
      <c r="U1063" s="1" t="str">
        <f t="shared" si="161"/>
        <v>IA</v>
      </c>
      <c r="AA1063" s="1"/>
      <c r="AB1063" s="1"/>
      <c r="AI1063" s="5"/>
      <c r="AJ1063" s="5"/>
      <c r="AK1063" s="5"/>
      <c r="AL1063" s="5"/>
      <c r="AM1063" s="5"/>
      <c r="AN1063" s="5"/>
      <c r="AO1063" s="5"/>
      <c r="AP1063" s="5"/>
      <c r="AQ1063" s="5"/>
      <c r="AR1063" s="5"/>
      <c r="AY1063" s="1" t="s">
        <v>73</v>
      </c>
      <c r="AZ1063" s="2">
        <v>39126</v>
      </c>
      <c r="BA1063" s="2">
        <v>41520</v>
      </c>
      <c r="BB1063" s="2">
        <v>41520</v>
      </c>
      <c r="BD1063" s="1" t="s">
        <v>87</v>
      </c>
      <c r="BE1063" s="1" t="s">
        <v>538</v>
      </c>
      <c r="BF1063" s="1" t="s">
        <v>89</v>
      </c>
      <c r="BI1063" s="1" t="s">
        <v>143</v>
      </c>
      <c r="BJ1063" s="1" t="s">
        <v>126</v>
      </c>
      <c r="BK1063" s="1" t="s">
        <v>2334</v>
      </c>
      <c r="BL1063" s="1">
        <v>150</v>
      </c>
      <c r="BM1063" s="1">
        <v>150</v>
      </c>
      <c r="BN1063" s="1" t="s">
        <v>97</v>
      </c>
      <c r="BO1063" s="1" t="s">
        <v>98</v>
      </c>
      <c r="BP1063" s="1" t="s">
        <v>84</v>
      </c>
      <c r="BQ1063" s="2">
        <v>41244</v>
      </c>
      <c r="BR1063" s="1">
        <v>0</v>
      </c>
      <c r="BS1063" s="1">
        <v>0</v>
      </c>
      <c r="BT1063" s="1">
        <v>0</v>
      </c>
      <c r="BU1063" s="1">
        <v>0</v>
      </c>
    </row>
    <row r="1064" spans="4:73" hidden="1" x14ac:dyDescent="0.25">
      <c r="D1064" s="4"/>
      <c r="E1064" s="5" t="str">
        <f t="shared" si="153"/>
        <v>DPP-2009-NOV</v>
      </c>
      <c r="F1064" s="5" t="str">
        <f t="shared" si="154"/>
        <v>Individual</v>
      </c>
      <c r="G1064" s="5" t="str">
        <f t="shared" si="155"/>
        <v>Done</v>
      </c>
      <c r="H1064" s="6" t="str">
        <f t="shared" si="156"/>
        <v>Withdrawn</v>
      </c>
      <c r="I1064" s="1" t="s">
        <v>2335</v>
      </c>
      <c r="O1064" s="1" t="str">
        <f t="shared" si="157"/>
        <v>NRIS</v>
      </c>
      <c r="Q1064" s="1">
        <f t="shared" si="158"/>
        <v>50</v>
      </c>
      <c r="S1064" s="1" t="str">
        <f t="shared" si="159"/>
        <v>Wind</v>
      </c>
      <c r="T1064" s="1" t="str">
        <f t="shared" si="160"/>
        <v>Grant County</v>
      </c>
      <c r="U1064" s="1" t="str">
        <f t="shared" si="161"/>
        <v>WI</v>
      </c>
      <c r="AA1064" s="1"/>
      <c r="AB1064" s="1"/>
      <c r="AI1064" s="5"/>
      <c r="AJ1064" s="5"/>
      <c r="AK1064" s="5"/>
      <c r="AL1064" s="5"/>
      <c r="AM1064" s="5"/>
      <c r="AN1064" s="5"/>
      <c r="AO1064" s="5"/>
      <c r="AP1064" s="5"/>
      <c r="AQ1064" s="5"/>
      <c r="AR1064" s="5"/>
      <c r="AY1064" s="1" t="s">
        <v>58</v>
      </c>
      <c r="AZ1064" s="2">
        <v>40091</v>
      </c>
      <c r="BB1064" s="2">
        <v>40794</v>
      </c>
      <c r="BC1064" s="2">
        <v>42369</v>
      </c>
      <c r="BD1064" s="1" t="s">
        <v>74</v>
      </c>
      <c r="BE1064" s="1" t="s">
        <v>204</v>
      </c>
      <c r="BF1064" s="1" t="s">
        <v>76</v>
      </c>
      <c r="BG1064" s="1" t="s">
        <v>1403</v>
      </c>
      <c r="BH1064" s="1" t="s">
        <v>1340</v>
      </c>
      <c r="BI1064" s="1" t="s">
        <v>77</v>
      </c>
      <c r="BJ1064" s="1" t="s">
        <v>126</v>
      </c>
      <c r="BK1064" s="1" t="s">
        <v>2336</v>
      </c>
      <c r="BL1064" s="1">
        <v>50</v>
      </c>
      <c r="BM1064" s="1">
        <v>50</v>
      </c>
      <c r="BN1064" s="1" t="s">
        <v>97</v>
      </c>
      <c r="BO1064" s="1" t="s">
        <v>98</v>
      </c>
      <c r="BP1064" s="1" t="s">
        <v>73</v>
      </c>
      <c r="BQ1064" s="2">
        <v>41244</v>
      </c>
      <c r="BR1064" s="1">
        <v>0</v>
      </c>
      <c r="BS1064" s="1">
        <v>0</v>
      </c>
      <c r="BT1064" s="1">
        <v>0</v>
      </c>
      <c r="BU1064" s="1">
        <v>0</v>
      </c>
    </row>
    <row r="1065" spans="4:73" hidden="1" x14ac:dyDescent="0.25">
      <c r="D1065" s="4"/>
      <c r="E1065" s="5">
        <f t="shared" si="153"/>
        <v>0</v>
      </c>
      <c r="F1065" s="5">
        <f t="shared" si="154"/>
        <v>0</v>
      </c>
      <c r="G1065" s="5" t="str">
        <f t="shared" si="155"/>
        <v>Withdrawn</v>
      </c>
      <c r="H1065" s="6" t="str">
        <f t="shared" si="156"/>
        <v>Not Started</v>
      </c>
      <c r="I1065" s="1" t="s">
        <v>2337</v>
      </c>
      <c r="O1065" s="1" t="str">
        <f t="shared" si="157"/>
        <v>NRIS</v>
      </c>
      <c r="Q1065" s="1">
        <f t="shared" si="158"/>
        <v>99</v>
      </c>
      <c r="S1065" s="1" t="str">
        <f t="shared" si="159"/>
        <v>Wind</v>
      </c>
      <c r="T1065" s="1" t="str">
        <f t="shared" si="160"/>
        <v>Lafayette County</v>
      </c>
      <c r="U1065" s="1" t="str">
        <f t="shared" si="161"/>
        <v>WI</v>
      </c>
      <c r="AA1065" s="1"/>
      <c r="AB1065" s="1"/>
      <c r="AI1065" s="5"/>
      <c r="AJ1065" s="5"/>
      <c r="AK1065" s="5"/>
      <c r="AL1065" s="5"/>
      <c r="AM1065" s="5"/>
      <c r="AN1065" s="5"/>
      <c r="AO1065" s="5"/>
      <c r="AP1065" s="5"/>
      <c r="AQ1065" s="5"/>
      <c r="AR1065" s="5"/>
      <c r="AY1065" s="1" t="s">
        <v>73</v>
      </c>
      <c r="AZ1065" s="2">
        <v>40659</v>
      </c>
      <c r="BA1065" s="2">
        <v>41520</v>
      </c>
      <c r="BB1065" s="2">
        <v>41520</v>
      </c>
      <c r="BD1065" s="1" t="s">
        <v>74</v>
      </c>
      <c r="BE1065" s="1" t="s">
        <v>569</v>
      </c>
      <c r="BF1065" s="1" t="s">
        <v>76</v>
      </c>
      <c r="BI1065" s="1" t="s">
        <v>143</v>
      </c>
      <c r="BJ1065" s="1" t="s">
        <v>126</v>
      </c>
      <c r="BK1065" s="1" t="s">
        <v>2338</v>
      </c>
      <c r="BL1065" s="1">
        <v>99</v>
      </c>
      <c r="BM1065" s="1">
        <v>99</v>
      </c>
      <c r="BN1065" s="1" t="s">
        <v>97</v>
      </c>
      <c r="BO1065" s="1" t="s">
        <v>98</v>
      </c>
      <c r="BP1065" s="1" t="s">
        <v>84</v>
      </c>
      <c r="BQ1065" s="2">
        <v>41516</v>
      </c>
      <c r="BR1065" s="1">
        <v>0</v>
      </c>
      <c r="BS1065" s="1">
        <v>0</v>
      </c>
      <c r="BT1065" s="1">
        <v>0</v>
      </c>
      <c r="BU1065" s="1">
        <v>0</v>
      </c>
    </row>
    <row r="1066" spans="4:73" hidden="1" x14ac:dyDescent="0.25">
      <c r="D1066" s="4"/>
      <c r="E1066" s="5">
        <f t="shared" si="153"/>
        <v>0</v>
      </c>
      <c r="F1066" s="5">
        <f t="shared" si="154"/>
        <v>0</v>
      </c>
      <c r="G1066" s="5" t="str">
        <f t="shared" si="155"/>
        <v>Withdrawn</v>
      </c>
      <c r="H1066" s="6" t="str">
        <f t="shared" si="156"/>
        <v>Not Started</v>
      </c>
      <c r="I1066" s="1" t="s">
        <v>2339</v>
      </c>
      <c r="O1066" s="1" t="str">
        <f t="shared" si="157"/>
        <v>NRIS</v>
      </c>
      <c r="Q1066" s="1">
        <f t="shared" si="158"/>
        <v>150</v>
      </c>
      <c r="S1066" s="1" t="str">
        <f t="shared" si="159"/>
        <v>Wind</v>
      </c>
      <c r="T1066" s="1" t="str">
        <f t="shared" si="160"/>
        <v>Piatt County</v>
      </c>
      <c r="U1066" s="1" t="str">
        <f t="shared" si="161"/>
        <v>IL</v>
      </c>
      <c r="AA1066" s="1"/>
      <c r="AB1066" s="1"/>
      <c r="AI1066" s="5"/>
      <c r="AJ1066" s="5"/>
      <c r="AK1066" s="5"/>
      <c r="AL1066" s="5"/>
      <c r="AM1066" s="5"/>
      <c r="AN1066" s="5"/>
      <c r="AO1066" s="5"/>
      <c r="AP1066" s="5"/>
      <c r="AQ1066" s="5"/>
      <c r="AR1066" s="5"/>
      <c r="AY1066" s="1" t="s">
        <v>73</v>
      </c>
      <c r="AZ1066" s="2">
        <v>40409</v>
      </c>
      <c r="BA1066" s="2">
        <v>41526</v>
      </c>
      <c r="BB1066" s="2">
        <v>41526</v>
      </c>
      <c r="BD1066" s="1" t="s">
        <v>122</v>
      </c>
      <c r="BE1066" s="1" t="s">
        <v>498</v>
      </c>
      <c r="BF1066" s="1" t="s">
        <v>124</v>
      </c>
      <c r="BI1066" s="1" t="s">
        <v>143</v>
      </c>
      <c r="BJ1066" s="1" t="s">
        <v>126</v>
      </c>
      <c r="BK1066" s="1" t="s">
        <v>2340</v>
      </c>
      <c r="BL1066" s="1">
        <v>150</v>
      </c>
      <c r="BM1066" s="1">
        <v>150</v>
      </c>
      <c r="BN1066" s="1" t="s">
        <v>97</v>
      </c>
      <c r="BO1066" s="1" t="s">
        <v>98</v>
      </c>
      <c r="BP1066" s="1" t="s">
        <v>84</v>
      </c>
      <c r="BQ1066" s="2">
        <v>41153</v>
      </c>
      <c r="BR1066" s="1">
        <v>0</v>
      </c>
      <c r="BS1066" s="1">
        <v>0</v>
      </c>
      <c r="BT1066" s="1">
        <v>0</v>
      </c>
      <c r="BU1066" s="1">
        <v>0</v>
      </c>
    </row>
    <row r="1067" spans="4:73" hidden="1" x14ac:dyDescent="0.25">
      <c r="D1067" s="4"/>
      <c r="E1067" s="5">
        <f t="shared" si="153"/>
        <v>0</v>
      </c>
      <c r="F1067" s="5">
        <f t="shared" si="154"/>
        <v>0</v>
      </c>
      <c r="G1067" s="5" t="str">
        <f t="shared" si="155"/>
        <v>Withdrawn</v>
      </c>
      <c r="H1067" s="6" t="str">
        <f t="shared" si="156"/>
        <v>Not Started</v>
      </c>
      <c r="I1067" s="1" t="s">
        <v>2341</v>
      </c>
      <c r="O1067" s="1" t="str">
        <f t="shared" si="157"/>
        <v>ERIS</v>
      </c>
      <c r="Q1067" s="1">
        <f t="shared" si="158"/>
        <v>97.5</v>
      </c>
      <c r="S1067" s="1" t="str">
        <f t="shared" si="159"/>
        <v>Wind</v>
      </c>
      <c r="T1067" s="1" t="str">
        <f t="shared" si="160"/>
        <v>Saint Croix County</v>
      </c>
      <c r="U1067" s="1" t="str">
        <f t="shared" si="161"/>
        <v>WI</v>
      </c>
      <c r="AA1067" s="1"/>
      <c r="AB1067" s="1"/>
      <c r="AI1067" s="5"/>
      <c r="AJ1067" s="5"/>
      <c r="AK1067" s="5"/>
      <c r="AL1067" s="5"/>
      <c r="AM1067" s="5"/>
      <c r="AN1067" s="5"/>
      <c r="AO1067" s="5"/>
      <c r="AP1067" s="5"/>
      <c r="AQ1067" s="5"/>
      <c r="AR1067" s="5"/>
      <c r="AY1067" s="1" t="s">
        <v>73</v>
      </c>
      <c r="AZ1067" s="2">
        <v>40497</v>
      </c>
      <c r="BA1067" s="2">
        <v>41526</v>
      </c>
      <c r="BB1067" s="2">
        <v>41526</v>
      </c>
      <c r="BD1067" s="1" t="s">
        <v>91</v>
      </c>
      <c r="BE1067" s="1" t="s">
        <v>2342</v>
      </c>
      <c r="BF1067" s="1" t="s">
        <v>76</v>
      </c>
      <c r="BI1067" s="1" t="s">
        <v>143</v>
      </c>
      <c r="BJ1067" s="1" t="s">
        <v>62</v>
      </c>
      <c r="BK1067" s="1" t="s">
        <v>2343</v>
      </c>
      <c r="BL1067" s="1">
        <v>97.5</v>
      </c>
      <c r="BM1067" s="1">
        <v>97.5</v>
      </c>
      <c r="BN1067" s="1" t="s">
        <v>97</v>
      </c>
      <c r="BO1067" s="1" t="s">
        <v>98</v>
      </c>
      <c r="BP1067" s="1" t="s">
        <v>84</v>
      </c>
      <c r="BQ1067" s="2">
        <v>42186</v>
      </c>
      <c r="BR1067" s="1">
        <v>0</v>
      </c>
      <c r="BS1067" s="1">
        <v>0</v>
      </c>
      <c r="BT1067" s="1">
        <v>0</v>
      </c>
      <c r="BU1067" s="1">
        <v>0</v>
      </c>
    </row>
    <row r="1068" spans="4:73" hidden="1" x14ac:dyDescent="0.25">
      <c r="D1068" s="4"/>
      <c r="E1068" s="5">
        <f t="shared" si="153"/>
        <v>0</v>
      </c>
      <c r="F1068" s="5">
        <f t="shared" si="154"/>
        <v>0</v>
      </c>
      <c r="G1068" s="5" t="str">
        <f t="shared" si="155"/>
        <v>Withdrawn</v>
      </c>
      <c r="H1068" s="6" t="str">
        <f t="shared" si="156"/>
        <v>Not Started</v>
      </c>
      <c r="I1068" s="1" t="s">
        <v>2344</v>
      </c>
      <c r="O1068" s="1" t="str">
        <f t="shared" si="157"/>
        <v>ERIS</v>
      </c>
      <c r="Q1068" s="1">
        <f t="shared" si="158"/>
        <v>20</v>
      </c>
      <c r="S1068" s="1" t="str">
        <f t="shared" si="159"/>
        <v>Wind</v>
      </c>
      <c r="T1068" s="1" t="str">
        <f t="shared" si="160"/>
        <v>Lincoln County</v>
      </c>
      <c r="U1068" s="1" t="str">
        <f t="shared" si="161"/>
        <v>MN</v>
      </c>
      <c r="AA1068" s="1"/>
      <c r="AB1068" s="1"/>
      <c r="AI1068" s="5"/>
      <c r="AJ1068" s="5"/>
      <c r="AK1068" s="5"/>
      <c r="AL1068" s="5"/>
      <c r="AM1068" s="5"/>
      <c r="AN1068" s="5"/>
      <c r="AO1068" s="5"/>
      <c r="AP1068" s="5"/>
      <c r="AQ1068" s="5"/>
      <c r="AR1068" s="5"/>
      <c r="AY1068" s="1" t="s">
        <v>73</v>
      </c>
      <c r="AZ1068" s="2">
        <v>38936</v>
      </c>
      <c r="BA1068" s="2">
        <v>41556</v>
      </c>
      <c r="BB1068" s="2">
        <v>41556</v>
      </c>
      <c r="BD1068" s="1" t="s">
        <v>91</v>
      </c>
      <c r="BE1068" s="1" t="s">
        <v>92</v>
      </c>
      <c r="BF1068" s="1" t="s">
        <v>93</v>
      </c>
      <c r="BI1068" s="1" t="s">
        <v>143</v>
      </c>
      <c r="BJ1068" s="1" t="s">
        <v>62</v>
      </c>
      <c r="BK1068" s="1" t="s">
        <v>2345</v>
      </c>
      <c r="BL1068" s="1">
        <v>20</v>
      </c>
      <c r="BM1068" s="1">
        <v>20</v>
      </c>
      <c r="BN1068" s="1" t="s">
        <v>97</v>
      </c>
      <c r="BO1068" s="1" t="s">
        <v>98</v>
      </c>
      <c r="BP1068" s="1" t="s">
        <v>84</v>
      </c>
      <c r="BQ1068" s="2">
        <v>40543</v>
      </c>
      <c r="BR1068" s="1">
        <v>0</v>
      </c>
      <c r="BS1068" s="1">
        <v>0</v>
      </c>
      <c r="BT1068" s="1">
        <v>0</v>
      </c>
      <c r="BU1068" s="1">
        <v>0</v>
      </c>
    </row>
    <row r="1069" spans="4:73" hidden="1" x14ac:dyDescent="0.25">
      <c r="D1069" s="4"/>
      <c r="E1069" s="5" t="str">
        <f t="shared" si="153"/>
        <v>DPP-2009-NOV</v>
      </c>
      <c r="F1069" s="5">
        <f t="shared" si="154"/>
        <v>0</v>
      </c>
      <c r="G1069" s="5" t="str">
        <f t="shared" si="155"/>
        <v>Done</v>
      </c>
      <c r="H1069" s="6" t="str">
        <f t="shared" si="156"/>
        <v>In Service</v>
      </c>
      <c r="I1069" s="1" t="s">
        <v>2346</v>
      </c>
      <c r="O1069" s="1" t="str">
        <f t="shared" si="157"/>
        <v>NRIS</v>
      </c>
      <c r="Q1069" s="1">
        <f t="shared" si="158"/>
        <v>447</v>
      </c>
      <c r="S1069" s="1" t="str">
        <f t="shared" si="159"/>
        <v>Coal</v>
      </c>
      <c r="T1069" s="1" t="str">
        <f t="shared" si="160"/>
        <v>Warrick County</v>
      </c>
      <c r="U1069" s="1" t="str">
        <f t="shared" si="161"/>
        <v>IN</v>
      </c>
      <c r="AA1069" s="1"/>
      <c r="AB1069" s="1"/>
      <c r="AI1069" s="5"/>
      <c r="AJ1069" s="5"/>
      <c r="AK1069" s="5"/>
      <c r="AL1069" s="5"/>
      <c r="AM1069" s="5"/>
      <c r="AN1069" s="5"/>
      <c r="AO1069" s="5"/>
      <c r="AP1069" s="5"/>
      <c r="AQ1069" s="5"/>
      <c r="AR1069" s="5"/>
      <c r="AY1069" s="1" t="s">
        <v>58</v>
      </c>
      <c r="AZ1069" s="2">
        <v>40091</v>
      </c>
      <c r="BB1069" s="2">
        <v>40569</v>
      </c>
      <c r="BD1069" s="1" t="s">
        <v>197</v>
      </c>
      <c r="BE1069" s="1" t="s">
        <v>2347</v>
      </c>
      <c r="BF1069" s="1" t="s">
        <v>103</v>
      </c>
      <c r="BG1069" s="1" t="s">
        <v>1403</v>
      </c>
      <c r="BI1069" s="1" t="s">
        <v>77</v>
      </c>
      <c r="BJ1069" s="1" t="s">
        <v>126</v>
      </c>
      <c r="BK1069" s="1" t="s">
        <v>2348</v>
      </c>
      <c r="BL1069" s="1">
        <v>447</v>
      </c>
      <c r="BM1069" s="1">
        <v>447</v>
      </c>
      <c r="BN1069" s="1" t="s">
        <v>83</v>
      </c>
      <c r="BO1069" s="1" t="s">
        <v>94</v>
      </c>
      <c r="BP1069" s="1" t="s">
        <v>65</v>
      </c>
      <c r="BQ1069" s="2">
        <v>41061</v>
      </c>
      <c r="BR1069" s="1">
        <v>0</v>
      </c>
      <c r="BS1069" s="1">
        <v>0</v>
      </c>
      <c r="BT1069" s="1">
        <v>0</v>
      </c>
      <c r="BU1069" s="1">
        <v>0</v>
      </c>
    </row>
    <row r="1070" spans="4:73" hidden="1" x14ac:dyDescent="0.25">
      <c r="D1070" s="4"/>
      <c r="E1070" s="5">
        <f t="shared" si="153"/>
        <v>0</v>
      </c>
      <c r="F1070" s="5">
        <f t="shared" si="154"/>
        <v>0</v>
      </c>
      <c r="G1070" s="5" t="str">
        <f t="shared" si="155"/>
        <v>Withdrawn</v>
      </c>
      <c r="H1070" s="6" t="str">
        <f t="shared" si="156"/>
        <v>Not Started</v>
      </c>
      <c r="I1070" s="1" t="s">
        <v>2349</v>
      </c>
      <c r="O1070" s="1" t="str">
        <f t="shared" si="157"/>
        <v>ERIS</v>
      </c>
      <c r="Q1070" s="1">
        <f t="shared" si="158"/>
        <v>20</v>
      </c>
      <c r="S1070" s="1" t="str">
        <f t="shared" si="159"/>
        <v>Wind</v>
      </c>
      <c r="T1070" s="1" t="str">
        <f t="shared" si="160"/>
        <v>Pope County</v>
      </c>
      <c r="U1070" s="1" t="str">
        <f t="shared" si="161"/>
        <v>MN</v>
      </c>
      <c r="AA1070" s="1"/>
      <c r="AB1070" s="1"/>
      <c r="AI1070" s="5"/>
      <c r="AJ1070" s="5"/>
      <c r="AK1070" s="5"/>
      <c r="AL1070" s="5"/>
      <c r="AM1070" s="5"/>
      <c r="AN1070" s="5"/>
      <c r="AO1070" s="5"/>
      <c r="AP1070" s="5"/>
      <c r="AQ1070" s="5"/>
      <c r="AR1070" s="5"/>
      <c r="AY1070" s="1" t="s">
        <v>73</v>
      </c>
      <c r="AZ1070" s="2">
        <v>38912</v>
      </c>
      <c r="BA1070" s="2">
        <v>41568</v>
      </c>
      <c r="BB1070" s="2">
        <v>41568</v>
      </c>
      <c r="BD1070" s="1" t="s">
        <v>91</v>
      </c>
      <c r="BE1070" s="1" t="s">
        <v>435</v>
      </c>
      <c r="BF1070" s="1" t="s">
        <v>93</v>
      </c>
      <c r="BI1070" s="1" t="s">
        <v>77</v>
      </c>
      <c r="BJ1070" s="1" t="s">
        <v>62</v>
      </c>
      <c r="BK1070" s="1" t="s">
        <v>2350</v>
      </c>
      <c r="BL1070" s="1">
        <v>20</v>
      </c>
      <c r="BM1070" s="1">
        <v>20</v>
      </c>
      <c r="BN1070" s="1" t="s">
        <v>97</v>
      </c>
      <c r="BO1070" s="1" t="s">
        <v>98</v>
      </c>
      <c r="BP1070" s="1" t="s">
        <v>84</v>
      </c>
      <c r="BQ1070" s="2">
        <v>39661</v>
      </c>
      <c r="BR1070" s="1">
        <v>0</v>
      </c>
      <c r="BS1070" s="1">
        <v>0</v>
      </c>
      <c r="BT1070" s="1">
        <v>0</v>
      </c>
      <c r="BU1070" s="1">
        <v>0</v>
      </c>
    </row>
    <row r="1071" spans="4:73" hidden="1" x14ac:dyDescent="0.25">
      <c r="D1071" s="4"/>
      <c r="E1071" s="5" t="str">
        <f t="shared" si="153"/>
        <v>DPP-2012-AUG</v>
      </c>
      <c r="F1071" s="5" t="str">
        <f t="shared" si="154"/>
        <v>WEST</v>
      </c>
      <c r="G1071" s="5" t="str">
        <f t="shared" si="155"/>
        <v>Done</v>
      </c>
      <c r="H1071" s="6" t="str">
        <f t="shared" si="156"/>
        <v>In Service</v>
      </c>
      <c r="I1071" s="1" t="s">
        <v>2351</v>
      </c>
      <c r="O1071" s="1" t="str">
        <f t="shared" si="157"/>
        <v>NRIS</v>
      </c>
      <c r="Q1071" s="1">
        <f t="shared" si="158"/>
        <v>66</v>
      </c>
      <c r="S1071" s="1" t="str">
        <f t="shared" si="159"/>
        <v>Wind</v>
      </c>
      <c r="T1071" s="1" t="str">
        <f t="shared" si="160"/>
        <v>Hancock County</v>
      </c>
      <c r="U1071" s="1" t="str">
        <f t="shared" si="161"/>
        <v>IA</v>
      </c>
      <c r="AA1071" s="1"/>
      <c r="AB1071" s="1"/>
      <c r="AI1071" s="5"/>
      <c r="AJ1071" s="5"/>
      <c r="AK1071" s="5"/>
      <c r="AL1071" s="5"/>
      <c r="AM1071" s="5"/>
      <c r="AN1071" s="5"/>
      <c r="AO1071" s="5"/>
      <c r="AP1071" s="5"/>
      <c r="AQ1071" s="5"/>
      <c r="AR1071" s="5"/>
      <c r="AY1071" s="1" t="s">
        <v>58</v>
      </c>
      <c r="AZ1071" s="2">
        <v>40101</v>
      </c>
      <c r="BB1071" s="2">
        <v>42076</v>
      </c>
      <c r="BC1071" s="2">
        <v>40158</v>
      </c>
      <c r="BD1071" s="1" t="s">
        <v>87</v>
      </c>
      <c r="BE1071" s="1" t="s">
        <v>148</v>
      </c>
      <c r="BF1071" s="1" t="s">
        <v>89</v>
      </c>
      <c r="BG1071" s="1" t="s">
        <v>1435</v>
      </c>
      <c r="BH1071" s="1" t="s">
        <v>1436</v>
      </c>
      <c r="BI1071" s="1" t="s">
        <v>77</v>
      </c>
      <c r="BJ1071" s="1" t="s">
        <v>126</v>
      </c>
      <c r="BK1071" s="1" t="s">
        <v>2352</v>
      </c>
      <c r="BL1071" s="1">
        <v>66</v>
      </c>
      <c r="BM1071" s="1">
        <v>66</v>
      </c>
      <c r="BN1071" s="1" t="s">
        <v>97</v>
      </c>
      <c r="BO1071" s="1" t="s">
        <v>98</v>
      </c>
      <c r="BP1071" s="1" t="s">
        <v>65</v>
      </c>
      <c r="BQ1071" s="2">
        <v>40709</v>
      </c>
      <c r="BR1071" s="1">
        <v>0</v>
      </c>
      <c r="BS1071" s="1">
        <v>0</v>
      </c>
      <c r="BT1071" s="1">
        <v>0</v>
      </c>
      <c r="BU1071" s="1">
        <v>0</v>
      </c>
    </row>
    <row r="1072" spans="4:73" hidden="1" x14ac:dyDescent="0.25">
      <c r="D1072" s="4"/>
      <c r="E1072" s="5">
        <f t="shared" si="153"/>
        <v>0</v>
      </c>
      <c r="F1072" s="5">
        <f t="shared" si="154"/>
        <v>0</v>
      </c>
      <c r="G1072" s="5" t="str">
        <f t="shared" si="155"/>
        <v>Withdrawn</v>
      </c>
      <c r="H1072" s="6" t="str">
        <f t="shared" si="156"/>
        <v>Not Started</v>
      </c>
      <c r="I1072" s="1" t="s">
        <v>2353</v>
      </c>
      <c r="O1072" s="1" t="str">
        <f t="shared" si="157"/>
        <v>ERIS</v>
      </c>
      <c r="Q1072" s="1">
        <f t="shared" si="158"/>
        <v>20</v>
      </c>
      <c r="S1072" s="1" t="str">
        <f t="shared" si="159"/>
        <v>Wind</v>
      </c>
      <c r="T1072" s="1" t="str">
        <f t="shared" si="160"/>
        <v>Pope County</v>
      </c>
      <c r="U1072" s="1" t="str">
        <f t="shared" si="161"/>
        <v>MN</v>
      </c>
      <c r="AA1072" s="1"/>
      <c r="AB1072" s="1"/>
      <c r="AI1072" s="5"/>
      <c r="AJ1072" s="5"/>
      <c r="AK1072" s="5"/>
      <c r="AL1072" s="5"/>
      <c r="AM1072" s="5"/>
      <c r="AN1072" s="5"/>
      <c r="AO1072" s="5"/>
      <c r="AP1072" s="5"/>
      <c r="AQ1072" s="5"/>
      <c r="AR1072" s="5"/>
      <c r="AY1072" s="1" t="s">
        <v>73</v>
      </c>
      <c r="AZ1072" s="2">
        <v>38912</v>
      </c>
      <c r="BA1072" s="2">
        <v>41570</v>
      </c>
      <c r="BB1072" s="2">
        <v>41570</v>
      </c>
      <c r="BD1072" s="1" t="s">
        <v>91</v>
      </c>
      <c r="BE1072" s="1" t="s">
        <v>435</v>
      </c>
      <c r="BF1072" s="1" t="s">
        <v>93</v>
      </c>
      <c r="BI1072" s="1" t="s">
        <v>77</v>
      </c>
      <c r="BJ1072" s="1" t="s">
        <v>62</v>
      </c>
      <c r="BK1072" s="1" t="s">
        <v>2354</v>
      </c>
      <c r="BL1072" s="1">
        <v>20</v>
      </c>
      <c r="BM1072" s="1">
        <v>20</v>
      </c>
      <c r="BN1072" s="1" t="s">
        <v>97</v>
      </c>
      <c r="BO1072" s="1" t="s">
        <v>98</v>
      </c>
      <c r="BP1072" s="1" t="s">
        <v>84</v>
      </c>
      <c r="BQ1072" s="2">
        <v>39326</v>
      </c>
      <c r="BR1072" s="1">
        <v>0</v>
      </c>
      <c r="BS1072" s="1">
        <v>0</v>
      </c>
      <c r="BT1072" s="1">
        <v>0</v>
      </c>
      <c r="BU1072" s="1">
        <v>0</v>
      </c>
    </row>
    <row r="1073" spans="4:73" hidden="1" x14ac:dyDescent="0.25">
      <c r="D1073" s="4"/>
      <c r="E1073" s="5">
        <f t="shared" si="153"/>
        <v>0</v>
      </c>
      <c r="F1073" s="5" t="str">
        <f t="shared" si="154"/>
        <v>Individual</v>
      </c>
      <c r="G1073" s="5" t="str">
        <f t="shared" si="155"/>
        <v>Withdrawn</v>
      </c>
      <c r="H1073" s="6" t="str">
        <f t="shared" si="156"/>
        <v>Not Started</v>
      </c>
      <c r="I1073" s="1" t="s">
        <v>2355</v>
      </c>
      <c r="O1073" s="1" t="str">
        <f t="shared" si="157"/>
        <v>NRIS</v>
      </c>
      <c r="Q1073" s="1">
        <f t="shared" si="158"/>
        <v>50</v>
      </c>
      <c r="S1073" s="1" t="str">
        <f t="shared" si="159"/>
        <v>Wind</v>
      </c>
      <c r="T1073" s="1" t="str">
        <f t="shared" si="160"/>
        <v>Columbia County</v>
      </c>
      <c r="U1073" s="1" t="str">
        <f t="shared" si="161"/>
        <v>WI</v>
      </c>
      <c r="AA1073" s="1"/>
      <c r="AB1073" s="1"/>
      <c r="AI1073" s="5"/>
      <c r="AJ1073" s="5"/>
      <c r="AK1073" s="5"/>
      <c r="AL1073" s="5"/>
      <c r="AM1073" s="5"/>
      <c r="AN1073" s="5"/>
      <c r="AO1073" s="5"/>
      <c r="AP1073" s="5"/>
      <c r="AQ1073" s="5"/>
      <c r="AR1073" s="5"/>
      <c r="AY1073" s="1" t="s">
        <v>73</v>
      </c>
      <c r="AZ1073" s="2">
        <v>40718</v>
      </c>
      <c r="BA1073" s="2">
        <v>41582</v>
      </c>
      <c r="BB1073" s="2">
        <v>41582</v>
      </c>
      <c r="BD1073" s="1" t="s">
        <v>74</v>
      </c>
      <c r="BE1073" s="1" t="s">
        <v>295</v>
      </c>
      <c r="BF1073" s="1" t="s">
        <v>76</v>
      </c>
      <c r="BH1073" s="1" t="s">
        <v>1340</v>
      </c>
      <c r="BI1073" s="1" t="s">
        <v>134</v>
      </c>
      <c r="BJ1073" s="1" t="s">
        <v>126</v>
      </c>
      <c r="BK1073" s="1" t="s">
        <v>2356</v>
      </c>
      <c r="BL1073" s="1">
        <v>50</v>
      </c>
      <c r="BM1073" s="1">
        <v>50</v>
      </c>
      <c r="BN1073" s="1" t="s">
        <v>97</v>
      </c>
      <c r="BO1073" s="1" t="s">
        <v>98</v>
      </c>
      <c r="BP1073" s="1" t="s">
        <v>84</v>
      </c>
      <c r="BQ1073" s="2">
        <v>41640</v>
      </c>
      <c r="BR1073" s="1">
        <v>0</v>
      </c>
      <c r="BS1073" s="1">
        <v>0</v>
      </c>
      <c r="BT1073" s="1">
        <v>0</v>
      </c>
      <c r="BU1073" s="1">
        <v>0</v>
      </c>
    </row>
    <row r="1074" spans="4:73" hidden="1" x14ac:dyDescent="0.25">
      <c r="D1074" s="4"/>
      <c r="E1074" s="5">
        <f t="shared" si="153"/>
        <v>0</v>
      </c>
      <c r="F1074" s="5">
        <f t="shared" si="154"/>
        <v>0</v>
      </c>
      <c r="G1074" s="5" t="str">
        <f t="shared" si="155"/>
        <v>Withdrawn</v>
      </c>
      <c r="H1074" s="6" t="str">
        <f t="shared" si="156"/>
        <v>Not Started</v>
      </c>
      <c r="I1074" s="1" t="s">
        <v>2357</v>
      </c>
      <c r="O1074" s="1" t="str">
        <f t="shared" si="157"/>
        <v>ERIS</v>
      </c>
      <c r="Q1074" s="1">
        <f t="shared" si="158"/>
        <v>20</v>
      </c>
      <c r="S1074" s="1" t="str">
        <f t="shared" si="159"/>
        <v>Wind</v>
      </c>
      <c r="T1074" s="1" t="str">
        <f t="shared" si="160"/>
        <v>Stevens County</v>
      </c>
      <c r="U1074" s="1" t="str">
        <f t="shared" si="161"/>
        <v>MN</v>
      </c>
      <c r="AA1074" s="1"/>
      <c r="AB1074" s="1"/>
      <c r="AI1074" s="5"/>
      <c r="AJ1074" s="5"/>
      <c r="AK1074" s="5"/>
      <c r="AL1074" s="5"/>
      <c r="AM1074" s="5"/>
      <c r="AN1074" s="5"/>
      <c r="AO1074" s="5"/>
      <c r="AP1074" s="5"/>
      <c r="AQ1074" s="5"/>
      <c r="AR1074" s="5"/>
      <c r="AY1074" s="1" t="s">
        <v>73</v>
      </c>
      <c r="AZ1074" s="2">
        <v>38854</v>
      </c>
      <c r="BA1074" s="2">
        <v>41585</v>
      </c>
      <c r="BB1074" s="2">
        <v>41585</v>
      </c>
      <c r="BD1074" s="1" t="s">
        <v>203</v>
      </c>
      <c r="BE1074" s="1" t="s">
        <v>1602</v>
      </c>
      <c r="BF1074" s="1" t="s">
        <v>93</v>
      </c>
      <c r="BI1074" s="1" t="s">
        <v>77</v>
      </c>
      <c r="BJ1074" s="1" t="s">
        <v>62</v>
      </c>
      <c r="BK1074" s="1" t="s">
        <v>2358</v>
      </c>
      <c r="BL1074" s="1">
        <v>20</v>
      </c>
      <c r="BM1074" s="1">
        <v>20</v>
      </c>
      <c r="BN1074" s="1" t="s">
        <v>97</v>
      </c>
      <c r="BO1074" s="1" t="s">
        <v>98</v>
      </c>
      <c r="BP1074" s="1" t="s">
        <v>84</v>
      </c>
      <c r="BQ1074" s="2">
        <v>39387</v>
      </c>
      <c r="BR1074" s="1">
        <v>0</v>
      </c>
      <c r="BS1074" s="1">
        <v>0</v>
      </c>
      <c r="BT1074" s="1">
        <v>0</v>
      </c>
      <c r="BU1074" s="1">
        <v>0</v>
      </c>
    </row>
    <row r="1075" spans="4:73" hidden="1" x14ac:dyDescent="0.25">
      <c r="D1075" s="4"/>
      <c r="E1075" s="5">
        <f t="shared" si="153"/>
        <v>0</v>
      </c>
      <c r="F1075" s="5">
        <f t="shared" si="154"/>
        <v>0</v>
      </c>
      <c r="G1075" s="5" t="str">
        <f t="shared" si="155"/>
        <v>Withdrawn</v>
      </c>
      <c r="H1075" s="6" t="str">
        <f t="shared" si="156"/>
        <v>Not Started</v>
      </c>
      <c r="I1075" s="1" t="s">
        <v>2359</v>
      </c>
      <c r="O1075" s="1" t="str">
        <f t="shared" si="157"/>
        <v>NRIS</v>
      </c>
      <c r="Q1075" s="1">
        <f t="shared" si="158"/>
        <v>100</v>
      </c>
      <c r="S1075" s="1" t="str">
        <f t="shared" si="159"/>
        <v>Wind</v>
      </c>
      <c r="T1075" s="1" t="str">
        <f t="shared" si="160"/>
        <v>Otter Tail County</v>
      </c>
      <c r="U1075" s="1" t="str">
        <f t="shared" si="161"/>
        <v>MN</v>
      </c>
      <c r="AA1075" s="1"/>
      <c r="AB1075" s="1"/>
      <c r="AI1075" s="5"/>
      <c r="AJ1075" s="5"/>
      <c r="AK1075" s="5"/>
      <c r="AL1075" s="5"/>
      <c r="AM1075" s="5"/>
      <c r="AN1075" s="5"/>
      <c r="AO1075" s="5"/>
      <c r="AP1075" s="5"/>
      <c r="AQ1075" s="5"/>
      <c r="AR1075" s="5"/>
      <c r="AY1075" s="1" t="s">
        <v>73</v>
      </c>
      <c r="AZ1075" s="2">
        <v>39318</v>
      </c>
      <c r="BA1075" s="2">
        <v>41585</v>
      </c>
      <c r="BB1075" s="2">
        <v>41585</v>
      </c>
      <c r="BD1075" s="1" t="s">
        <v>203</v>
      </c>
      <c r="BE1075" s="1" t="s">
        <v>358</v>
      </c>
      <c r="BF1075" s="1" t="s">
        <v>93</v>
      </c>
      <c r="BI1075" s="1" t="s">
        <v>77</v>
      </c>
      <c r="BJ1075" s="1" t="s">
        <v>126</v>
      </c>
      <c r="BK1075" s="1" t="s">
        <v>2360</v>
      </c>
      <c r="BL1075" s="1">
        <v>100</v>
      </c>
      <c r="BM1075" s="1">
        <v>100</v>
      </c>
      <c r="BN1075" s="1" t="s">
        <v>97</v>
      </c>
      <c r="BO1075" s="1" t="s">
        <v>98</v>
      </c>
      <c r="BP1075" s="1" t="s">
        <v>84</v>
      </c>
      <c r="BQ1075" s="2">
        <v>40483</v>
      </c>
      <c r="BR1075" s="1">
        <v>0</v>
      </c>
      <c r="BS1075" s="1">
        <v>0</v>
      </c>
      <c r="BT1075" s="1">
        <v>0</v>
      </c>
      <c r="BU1075" s="1">
        <v>0</v>
      </c>
    </row>
    <row r="1076" spans="4:73" hidden="1" x14ac:dyDescent="0.25">
      <c r="D1076" s="4"/>
      <c r="E1076" s="5">
        <f t="shared" si="153"/>
        <v>0</v>
      </c>
      <c r="F1076" s="5">
        <f t="shared" si="154"/>
        <v>0</v>
      </c>
      <c r="G1076" s="5" t="str">
        <f t="shared" si="155"/>
        <v>Withdrawn</v>
      </c>
      <c r="H1076" s="6" t="str">
        <f t="shared" si="156"/>
        <v>Not Started</v>
      </c>
      <c r="I1076" s="1" t="s">
        <v>2361</v>
      </c>
      <c r="O1076" s="1" t="str">
        <f t="shared" si="157"/>
        <v>NRIS</v>
      </c>
      <c r="Q1076" s="1">
        <f t="shared" si="158"/>
        <v>50</v>
      </c>
      <c r="S1076" s="1" t="str">
        <f t="shared" si="159"/>
        <v>Gas</v>
      </c>
      <c r="T1076" s="1" t="str">
        <f t="shared" si="160"/>
        <v>Beltrami County</v>
      </c>
      <c r="U1076" s="1" t="str">
        <f t="shared" si="161"/>
        <v>MN</v>
      </c>
      <c r="AA1076" s="1"/>
      <c r="AB1076" s="1"/>
      <c r="AI1076" s="5"/>
      <c r="AJ1076" s="5"/>
      <c r="AK1076" s="5"/>
      <c r="AL1076" s="5"/>
      <c r="AM1076" s="5"/>
      <c r="AN1076" s="5"/>
      <c r="AO1076" s="5"/>
      <c r="AP1076" s="5"/>
      <c r="AQ1076" s="5"/>
      <c r="AR1076" s="5"/>
      <c r="AY1076" s="1" t="s">
        <v>73</v>
      </c>
      <c r="AZ1076" s="2">
        <v>39685</v>
      </c>
      <c r="BA1076" s="2">
        <v>41585</v>
      </c>
      <c r="BB1076" s="2">
        <v>41585</v>
      </c>
      <c r="BD1076" s="1" t="s">
        <v>203</v>
      </c>
      <c r="BE1076" s="1" t="s">
        <v>210</v>
      </c>
      <c r="BF1076" s="1" t="s">
        <v>93</v>
      </c>
      <c r="BI1076" s="1" t="s">
        <v>77</v>
      </c>
      <c r="BJ1076" s="1" t="s">
        <v>126</v>
      </c>
      <c r="BK1076" s="1" t="s">
        <v>2362</v>
      </c>
      <c r="BL1076" s="1">
        <v>50</v>
      </c>
      <c r="BM1076" s="1">
        <v>50</v>
      </c>
      <c r="BN1076" s="1" t="s">
        <v>64</v>
      </c>
      <c r="BP1076" s="1" t="s">
        <v>84</v>
      </c>
      <c r="BQ1076" s="2">
        <v>40756</v>
      </c>
      <c r="BR1076" s="1">
        <v>0</v>
      </c>
      <c r="BS1076" s="1">
        <v>0</v>
      </c>
      <c r="BT1076" s="1">
        <v>0</v>
      </c>
      <c r="BU1076" s="1">
        <v>0</v>
      </c>
    </row>
    <row r="1077" spans="4:73" hidden="1" x14ac:dyDescent="0.25">
      <c r="D1077" s="4"/>
      <c r="E1077" s="5" t="str">
        <f t="shared" si="153"/>
        <v>FES-2013-JUL</v>
      </c>
      <c r="F1077" s="5">
        <f t="shared" si="154"/>
        <v>0</v>
      </c>
      <c r="G1077" s="5" t="str">
        <f t="shared" si="155"/>
        <v>Withdrawn</v>
      </c>
      <c r="H1077" s="6" t="str">
        <f t="shared" si="156"/>
        <v>Not Started</v>
      </c>
      <c r="I1077" s="1" t="s">
        <v>2363</v>
      </c>
      <c r="O1077" s="1" t="str">
        <f t="shared" si="157"/>
        <v>ERIS</v>
      </c>
      <c r="Q1077" s="1">
        <f t="shared" si="158"/>
        <v>56.7</v>
      </c>
      <c r="S1077" s="1" t="str">
        <f t="shared" si="159"/>
        <v>Wind</v>
      </c>
      <c r="T1077" s="1" t="str">
        <f t="shared" si="160"/>
        <v>Nobles County</v>
      </c>
      <c r="U1077" s="1" t="str">
        <f t="shared" si="161"/>
        <v>MN</v>
      </c>
      <c r="AA1077" s="1"/>
      <c r="AB1077" s="1"/>
      <c r="AI1077" s="5"/>
      <c r="AJ1077" s="5"/>
      <c r="AK1077" s="5"/>
      <c r="AL1077" s="5"/>
      <c r="AM1077" s="5"/>
      <c r="AN1077" s="5"/>
      <c r="AO1077" s="5"/>
      <c r="AP1077" s="5"/>
      <c r="AQ1077" s="5"/>
      <c r="AR1077" s="5"/>
      <c r="AY1077" s="1" t="s">
        <v>73</v>
      </c>
      <c r="AZ1077" s="2">
        <v>41449</v>
      </c>
      <c r="BA1077" s="2">
        <v>41592</v>
      </c>
      <c r="BB1077" s="2">
        <v>41592</v>
      </c>
      <c r="BD1077" s="1" t="s">
        <v>87</v>
      </c>
      <c r="BE1077" s="1" t="s">
        <v>347</v>
      </c>
      <c r="BF1077" s="1" t="s">
        <v>93</v>
      </c>
      <c r="BG1077" s="1" t="s">
        <v>2364</v>
      </c>
      <c r="BI1077" s="1" t="s">
        <v>536</v>
      </c>
      <c r="BJ1077" s="1" t="s">
        <v>62</v>
      </c>
      <c r="BK1077" s="1" t="s">
        <v>2365</v>
      </c>
      <c r="BL1077" s="1">
        <v>56.7</v>
      </c>
      <c r="BM1077" s="1">
        <v>56.7</v>
      </c>
      <c r="BN1077" s="1" t="s">
        <v>97</v>
      </c>
      <c r="BP1077" s="1" t="s">
        <v>84</v>
      </c>
      <c r="BQ1077" s="2">
        <v>42278</v>
      </c>
      <c r="BR1077" s="1">
        <v>0</v>
      </c>
      <c r="BS1077" s="1">
        <v>0</v>
      </c>
      <c r="BT1077" s="1">
        <v>0</v>
      </c>
      <c r="BU1077" s="1">
        <v>0</v>
      </c>
    </row>
    <row r="1078" spans="4:73" hidden="1" x14ac:dyDescent="0.25">
      <c r="D1078" s="4"/>
      <c r="E1078" s="5">
        <f t="shared" si="153"/>
        <v>0</v>
      </c>
      <c r="F1078" s="5">
        <f t="shared" si="154"/>
        <v>0</v>
      </c>
      <c r="G1078" s="5" t="str">
        <f t="shared" si="155"/>
        <v>Withdrawn</v>
      </c>
      <c r="H1078" s="6" t="str">
        <f t="shared" si="156"/>
        <v>Not Started</v>
      </c>
      <c r="I1078" s="1" t="s">
        <v>2366</v>
      </c>
      <c r="O1078" s="1" t="str">
        <f t="shared" si="157"/>
        <v>NRIS</v>
      </c>
      <c r="Q1078" s="1">
        <f t="shared" si="158"/>
        <v>500</v>
      </c>
      <c r="S1078" s="1" t="str">
        <f t="shared" si="159"/>
        <v>Gas</v>
      </c>
      <c r="T1078" s="1" t="str">
        <f t="shared" si="160"/>
        <v>Dakota County</v>
      </c>
      <c r="U1078" s="1" t="str">
        <f t="shared" si="161"/>
        <v>MN</v>
      </c>
      <c r="AA1078" s="1"/>
      <c r="AB1078" s="1"/>
      <c r="AI1078" s="5"/>
      <c r="AJ1078" s="5"/>
      <c r="AK1078" s="5"/>
      <c r="AL1078" s="5"/>
      <c r="AM1078" s="5"/>
      <c r="AN1078" s="5"/>
      <c r="AO1078" s="5"/>
      <c r="AP1078" s="5"/>
      <c r="AQ1078" s="5"/>
      <c r="AR1078" s="5"/>
      <c r="AY1078" s="1" t="s">
        <v>73</v>
      </c>
      <c r="AZ1078" s="2">
        <v>40431</v>
      </c>
      <c r="BA1078" s="2">
        <v>41596</v>
      </c>
      <c r="BB1078" s="2">
        <v>41596</v>
      </c>
      <c r="BD1078" s="1" t="s">
        <v>91</v>
      </c>
      <c r="BE1078" s="1" t="s">
        <v>120</v>
      </c>
      <c r="BF1078" s="1" t="s">
        <v>93</v>
      </c>
      <c r="BI1078" s="1" t="s">
        <v>143</v>
      </c>
      <c r="BJ1078" s="1" t="s">
        <v>126</v>
      </c>
      <c r="BK1078" s="1" t="s">
        <v>2367</v>
      </c>
      <c r="BL1078" s="1">
        <v>500</v>
      </c>
      <c r="BM1078" s="1">
        <v>500</v>
      </c>
      <c r="BN1078" s="1" t="s">
        <v>64</v>
      </c>
      <c r="BO1078" s="1" t="s">
        <v>555</v>
      </c>
      <c r="BP1078" s="1" t="s">
        <v>84</v>
      </c>
      <c r="BQ1078" s="2">
        <v>40543</v>
      </c>
      <c r="BR1078" s="1">
        <v>0</v>
      </c>
      <c r="BS1078" s="1">
        <v>0</v>
      </c>
      <c r="BT1078" s="1">
        <v>0</v>
      </c>
      <c r="BU1078" s="1">
        <v>0</v>
      </c>
    </row>
    <row r="1079" spans="4:73" hidden="1" x14ac:dyDescent="0.25">
      <c r="D1079" s="4"/>
      <c r="E1079" s="5">
        <f t="shared" si="153"/>
        <v>0</v>
      </c>
      <c r="F1079" s="5">
        <f t="shared" si="154"/>
        <v>0</v>
      </c>
      <c r="G1079" s="5" t="str">
        <f t="shared" si="155"/>
        <v>Withdrawn</v>
      </c>
      <c r="H1079" s="6" t="str">
        <f t="shared" si="156"/>
        <v>Not Started</v>
      </c>
      <c r="I1079" s="1" t="s">
        <v>2368</v>
      </c>
      <c r="O1079" s="1" t="str">
        <f t="shared" si="157"/>
        <v>NRIS</v>
      </c>
      <c r="Q1079" s="1">
        <f t="shared" si="158"/>
        <v>720</v>
      </c>
      <c r="S1079" s="1" t="str">
        <f t="shared" si="159"/>
        <v>Gas</v>
      </c>
      <c r="T1079" s="1" t="str">
        <f t="shared" si="160"/>
        <v>Vermillion County</v>
      </c>
      <c r="U1079" s="1" t="str">
        <f t="shared" si="161"/>
        <v>IN</v>
      </c>
      <c r="AA1079" s="1"/>
      <c r="AB1079" s="1"/>
      <c r="AI1079" s="5"/>
      <c r="AJ1079" s="5"/>
      <c r="AK1079" s="5"/>
      <c r="AL1079" s="5"/>
      <c r="AM1079" s="5"/>
      <c r="AN1079" s="5"/>
      <c r="AO1079" s="5"/>
      <c r="AP1079" s="5"/>
      <c r="AQ1079" s="5"/>
      <c r="AR1079" s="5"/>
      <c r="AY1079" s="1" t="s">
        <v>73</v>
      </c>
      <c r="AZ1079" s="2">
        <v>41001</v>
      </c>
      <c r="BA1079" s="2">
        <v>41596</v>
      </c>
      <c r="BB1079" s="2">
        <v>41596</v>
      </c>
      <c r="BD1079" s="1" t="s">
        <v>101</v>
      </c>
      <c r="BE1079" s="1" t="s">
        <v>2369</v>
      </c>
      <c r="BF1079" s="1" t="s">
        <v>103</v>
      </c>
      <c r="BI1079" s="1" t="s">
        <v>536</v>
      </c>
      <c r="BJ1079" s="1" t="s">
        <v>126</v>
      </c>
      <c r="BK1079" s="1" t="s">
        <v>2370</v>
      </c>
      <c r="BL1079" s="1">
        <v>720</v>
      </c>
      <c r="BM1079" s="1">
        <v>720</v>
      </c>
      <c r="BN1079" s="1" t="s">
        <v>64</v>
      </c>
      <c r="BP1079" s="1" t="s">
        <v>84</v>
      </c>
      <c r="BQ1079" s="2">
        <v>42490</v>
      </c>
      <c r="BR1079" s="1">
        <v>0</v>
      </c>
      <c r="BS1079" s="1">
        <v>0</v>
      </c>
      <c r="BT1079" s="1">
        <v>0</v>
      </c>
      <c r="BU1079" s="1">
        <v>0</v>
      </c>
    </row>
    <row r="1080" spans="4:73" hidden="1" x14ac:dyDescent="0.25">
      <c r="D1080" s="4"/>
      <c r="E1080" s="5">
        <f t="shared" si="153"/>
        <v>0</v>
      </c>
      <c r="F1080" s="5">
        <f t="shared" si="154"/>
        <v>0</v>
      </c>
      <c r="G1080" s="5" t="str">
        <f t="shared" si="155"/>
        <v>Withdrawn</v>
      </c>
      <c r="H1080" s="6" t="str">
        <f t="shared" si="156"/>
        <v>Not Started</v>
      </c>
      <c r="I1080" s="1" t="s">
        <v>2371</v>
      </c>
      <c r="O1080" s="1" t="str">
        <f t="shared" si="157"/>
        <v>NRIS</v>
      </c>
      <c r="Q1080" s="1">
        <f t="shared" si="158"/>
        <v>201</v>
      </c>
      <c r="S1080" s="1" t="str">
        <f t="shared" si="159"/>
        <v>Wind</v>
      </c>
      <c r="T1080" s="1" t="str">
        <f t="shared" si="160"/>
        <v>Nodaway County</v>
      </c>
      <c r="U1080" s="1" t="str">
        <f t="shared" si="161"/>
        <v>MO</v>
      </c>
      <c r="AA1080" s="1"/>
      <c r="AB1080" s="1"/>
      <c r="AI1080" s="5"/>
      <c r="AJ1080" s="5"/>
      <c r="AK1080" s="5"/>
      <c r="AL1080" s="5"/>
      <c r="AM1080" s="5"/>
      <c r="AN1080" s="5"/>
      <c r="AO1080" s="5"/>
      <c r="AP1080" s="5"/>
      <c r="AQ1080" s="5"/>
      <c r="AR1080" s="5"/>
      <c r="AY1080" s="1" t="s">
        <v>73</v>
      </c>
      <c r="AZ1080" s="2">
        <v>41596</v>
      </c>
      <c r="BA1080" s="2">
        <v>41600</v>
      </c>
      <c r="BB1080" s="2">
        <v>41600</v>
      </c>
      <c r="BD1080" s="1" t="s">
        <v>236</v>
      </c>
      <c r="BE1080" s="1" t="s">
        <v>487</v>
      </c>
      <c r="BF1080" s="1" t="s">
        <v>488</v>
      </c>
      <c r="BJ1080" s="1" t="s">
        <v>126</v>
      </c>
      <c r="BK1080" s="1" t="s">
        <v>2372</v>
      </c>
      <c r="BL1080" s="1">
        <v>201</v>
      </c>
      <c r="BM1080" s="1">
        <v>201</v>
      </c>
      <c r="BN1080" s="1" t="s">
        <v>97</v>
      </c>
      <c r="BP1080" s="1" t="s">
        <v>84</v>
      </c>
      <c r="BQ1080" s="2">
        <v>42689</v>
      </c>
      <c r="BR1080" s="1">
        <v>0</v>
      </c>
      <c r="BS1080" s="1">
        <v>0</v>
      </c>
      <c r="BT1080" s="1">
        <v>0</v>
      </c>
      <c r="BU1080" s="1">
        <v>0</v>
      </c>
    </row>
    <row r="1081" spans="4:73" hidden="1" x14ac:dyDescent="0.25">
      <c r="D1081" s="4"/>
      <c r="E1081" s="5">
        <f t="shared" ref="E1081:E1144" si="162">BG1081</f>
        <v>0</v>
      </c>
      <c r="F1081" s="5">
        <f t="shared" ref="F1081:F1144" si="163">BH1081</f>
        <v>0</v>
      </c>
      <c r="G1081" s="5" t="str">
        <f t="shared" ref="G1081:G1144" si="164">AY1081</f>
        <v>Withdrawn</v>
      </c>
      <c r="H1081" s="6" t="str">
        <f t="shared" ref="H1081:H1144" si="165">BP1081</f>
        <v>Not Started</v>
      </c>
      <c r="I1081" s="1" t="s">
        <v>3751</v>
      </c>
      <c r="O1081" s="1" t="str">
        <f t="shared" ref="O1081:O1144" si="166">BJ1081</f>
        <v>NRIS</v>
      </c>
      <c r="Q1081" s="1">
        <f t="shared" ref="Q1081:Q1144" si="167">BM1081</f>
        <v>1235</v>
      </c>
      <c r="S1081" s="1" t="str">
        <f t="shared" ref="S1081:S1144" si="168">BN1081</f>
        <v>Gas</v>
      </c>
      <c r="T1081" s="1" t="str">
        <f t="shared" ref="T1081:T1144" si="169">BE1081</f>
        <v>Vigo County</v>
      </c>
      <c r="U1081" s="1" t="str">
        <f t="shared" ref="U1081:U1144" si="170">BF1081</f>
        <v>IN</v>
      </c>
      <c r="AA1081" s="1"/>
      <c r="AB1081" s="1"/>
      <c r="AI1081" s="5"/>
      <c r="AJ1081" s="5"/>
      <c r="AK1081" s="5"/>
      <c r="AL1081" s="5"/>
      <c r="AM1081" s="5"/>
      <c r="AN1081" s="5"/>
      <c r="AO1081" s="5"/>
      <c r="AP1081" s="5"/>
      <c r="AQ1081" s="5"/>
      <c r="AR1081" s="5"/>
      <c r="AY1081" s="1" t="s">
        <v>73</v>
      </c>
      <c r="AZ1081" s="2">
        <v>42380</v>
      </c>
      <c r="BA1081" s="2">
        <v>42937</v>
      </c>
      <c r="BC1081" s="2">
        <v>43951</v>
      </c>
      <c r="BD1081" s="1" t="s">
        <v>101</v>
      </c>
      <c r="BE1081" s="1" t="s">
        <v>102</v>
      </c>
      <c r="BF1081" s="1" t="s">
        <v>103</v>
      </c>
      <c r="BI1081" s="1" t="s">
        <v>143</v>
      </c>
      <c r="BJ1081" s="1" t="s">
        <v>126</v>
      </c>
      <c r="BK1081" s="1" t="s">
        <v>78</v>
      </c>
      <c r="BL1081" s="1">
        <v>1120</v>
      </c>
      <c r="BM1081" s="1">
        <v>1235</v>
      </c>
      <c r="BN1081" s="1" t="s">
        <v>64</v>
      </c>
      <c r="BO1081" s="1" t="s">
        <v>94</v>
      </c>
      <c r="BP1081" s="1" t="s">
        <v>84</v>
      </c>
      <c r="BR1081" s="1">
        <v>0</v>
      </c>
      <c r="BS1081" s="1">
        <v>0</v>
      </c>
      <c r="BT1081" s="1">
        <v>0</v>
      </c>
      <c r="BU1081" s="1">
        <v>0</v>
      </c>
    </row>
    <row r="1082" spans="4:73" hidden="1" x14ac:dyDescent="0.25">
      <c r="D1082" s="4"/>
      <c r="E1082" s="5" t="str">
        <f t="shared" si="162"/>
        <v>DPP-2012-AUG</v>
      </c>
      <c r="F1082" s="5">
        <f t="shared" si="163"/>
        <v>0</v>
      </c>
      <c r="G1082" s="5" t="str">
        <f t="shared" si="164"/>
        <v>Withdrawn</v>
      </c>
      <c r="H1082" s="6" t="str">
        <f t="shared" si="165"/>
        <v>Withdrawn</v>
      </c>
      <c r="I1082" s="1" t="s">
        <v>2378</v>
      </c>
      <c r="O1082" s="1" t="str">
        <f t="shared" si="166"/>
        <v>NRIS</v>
      </c>
      <c r="Q1082" s="1">
        <f t="shared" si="167"/>
        <v>670</v>
      </c>
      <c r="S1082" s="1" t="str">
        <f t="shared" si="168"/>
        <v>Gas</v>
      </c>
      <c r="T1082" s="1" t="str">
        <f t="shared" si="169"/>
        <v>St. Joseph County</v>
      </c>
      <c r="U1082" s="1" t="str">
        <f t="shared" si="170"/>
        <v>IN</v>
      </c>
      <c r="AA1082" s="1"/>
      <c r="AB1082" s="1"/>
      <c r="AI1082" s="5"/>
      <c r="AJ1082" s="5"/>
      <c r="AK1082" s="5"/>
      <c r="AL1082" s="5"/>
      <c r="AM1082" s="5"/>
      <c r="AN1082" s="5"/>
      <c r="AO1082" s="5"/>
      <c r="AP1082" s="5"/>
      <c r="AQ1082" s="5"/>
      <c r="AR1082" s="5"/>
      <c r="AY1082" s="1" t="s">
        <v>73</v>
      </c>
      <c r="AZ1082" s="2">
        <v>40717</v>
      </c>
      <c r="BA1082" s="2">
        <v>41611</v>
      </c>
      <c r="BB1082" s="2">
        <v>41611</v>
      </c>
      <c r="BD1082" s="1" t="s">
        <v>804</v>
      </c>
      <c r="BE1082" s="1" t="s">
        <v>2379</v>
      </c>
      <c r="BF1082" s="1" t="s">
        <v>103</v>
      </c>
      <c r="BG1082" s="1" t="s">
        <v>1435</v>
      </c>
      <c r="BI1082" s="1" t="s">
        <v>134</v>
      </c>
      <c r="BJ1082" s="1" t="s">
        <v>126</v>
      </c>
      <c r="BK1082" s="1" t="s">
        <v>2380</v>
      </c>
      <c r="BL1082" s="1">
        <v>670</v>
      </c>
      <c r="BM1082" s="1">
        <v>670</v>
      </c>
      <c r="BN1082" s="1" t="s">
        <v>64</v>
      </c>
      <c r="BP1082" s="1" t="s">
        <v>73</v>
      </c>
      <c r="BQ1082" s="2">
        <v>41852</v>
      </c>
      <c r="BR1082" s="1">
        <v>0</v>
      </c>
      <c r="BS1082" s="1">
        <v>0</v>
      </c>
      <c r="BT1082" s="1">
        <v>0</v>
      </c>
      <c r="BU1082" s="1">
        <v>0</v>
      </c>
    </row>
    <row r="1083" spans="4:73" hidden="1" x14ac:dyDescent="0.25">
      <c r="D1083" s="4"/>
      <c r="E1083" s="5">
        <f t="shared" si="162"/>
        <v>0</v>
      </c>
      <c r="F1083" s="5">
        <f t="shared" si="163"/>
        <v>0</v>
      </c>
      <c r="G1083" s="5" t="str">
        <f t="shared" si="164"/>
        <v>Withdrawn</v>
      </c>
      <c r="H1083" s="6" t="str">
        <f t="shared" si="165"/>
        <v>Not Started</v>
      </c>
      <c r="I1083" s="1" t="s">
        <v>3776</v>
      </c>
      <c r="O1083" s="1" t="str">
        <f t="shared" si="166"/>
        <v>ERIS</v>
      </c>
      <c r="Q1083" s="1">
        <f t="shared" si="167"/>
        <v>19.5</v>
      </c>
      <c r="S1083" s="1" t="str">
        <f t="shared" si="168"/>
        <v>Wood</v>
      </c>
      <c r="T1083" s="1" t="str">
        <f t="shared" si="169"/>
        <v>Houghton County</v>
      </c>
      <c r="U1083" s="1" t="str">
        <f t="shared" si="170"/>
        <v>MI</v>
      </c>
      <c r="AA1083" s="1"/>
      <c r="AB1083" s="1"/>
      <c r="AI1083" s="5"/>
      <c r="AJ1083" s="5"/>
      <c r="AK1083" s="5"/>
      <c r="AL1083" s="5"/>
      <c r="AM1083" s="5"/>
      <c r="AN1083" s="5"/>
      <c r="AO1083" s="5"/>
      <c r="AP1083" s="5"/>
      <c r="AQ1083" s="5"/>
      <c r="AR1083" s="5"/>
      <c r="AY1083" s="1" t="s">
        <v>73</v>
      </c>
      <c r="AZ1083" s="2">
        <v>42380</v>
      </c>
      <c r="BA1083" s="2">
        <v>42937</v>
      </c>
      <c r="BC1083" s="2">
        <v>43160</v>
      </c>
      <c r="BD1083" s="1" t="s">
        <v>74</v>
      </c>
      <c r="BE1083" s="1" t="s">
        <v>905</v>
      </c>
      <c r="BF1083" s="1" t="s">
        <v>130</v>
      </c>
      <c r="BI1083" s="1" t="s">
        <v>536</v>
      </c>
      <c r="BJ1083" s="1" t="s">
        <v>62</v>
      </c>
      <c r="BK1083" s="1" t="s">
        <v>78</v>
      </c>
      <c r="BL1083" s="1">
        <v>19</v>
      </c>
      <c r="BM1083" s="1">
        <v>19.5</v>
      </c>
      <c r="BN1083" s="1" t="s">
        <v>1273</v>
      </c>
      <c r="BO1083" s="1" t="s">
        <v>838</v>
      </c>
      <c r="BP1083" s="1" t="s">
        <v>84</v>
      </c>
      <c r="BR1083" s="1">
        <v>0</v>
      </c>
      <c r="BS1083" s="1">
        <v>0</v>
      </c>
      <c r="BT1083" s="1">
        <v>0</v>
      </c>
      <c r="BU1083" s="1">
        <v>0</v>
      </c>
    </row>
    <row r="1084" spans="4:73" hidden="1" x14ac:dyDescent="0.25">
      <c r="D1084" s="4"/>
      <c r="E1084" s="5" t="str">
        <f t="shared" si="162"/>
        <v>DPP-2017-AUG</v>
      </c>
      <c r="F1084" s="5" t="str">
        <f t="shared" si="163"/>
        <v>West</v>
      </c>
      <c r="G1084" s="5" t="str">
        <f t="shared" si="164"/>
        <v>Withdrawn</v>
      </c>
      <c r="H1084" s="6" t="str">
        <f t="shared" si="165"/>
        <v>Not Started</v>
      </c>
      <c r="I1084" s="1" t="s">
        <v>5056</v>
      </c>
      <c r="O1084" s="1" t="str">
        <f t="shared" si="166"/>
        <v>ERIS</v>
      </c>
      <c r="Q1084" s="1">
        <f t="shared" si="167"/>
        <v>130</v>
      </c>
      <c r="S1084" s="1" t="str">
        <f t="shared" si="168"/>
        <v>Wind</v>
      </c>
      <c r="T1084" s="1" t="str">
        <f t="shared" si="169"/>
        <v>Cottonwood County</v>
      </c>
      <c r="U1084" s="1" t="str">
        <f t="shared" si="170"/>
        <v>MN</v>
      </c>
      <c r="AI1084" s="5"/>
      <c r="AJ1084" s="5"/>
      <c r="AK1084" s="5"/>
      <c r="AL1084" s="5"/>
      <c r="AM1084" s="5"/>
      <c r="AN1084" s="5"/>
      <c r="AO1084" s="32"/>
      <c r="AP1084" s="32"/>
      <c r="AQ1084" s="28">
        <f>AO1084/($Q1084*1000)</f>
        <v>0</v>
      </c>
      <c r="AR1084" s="28">
        <f>AP1084/($Q1084*1000)</f>
        <v>0</v>
      </c>
      <c r="AY1084" s="1" t="s">
        <v>73</v>
      </c>
      <c r="AZ1084" s="2">
        <v>42902</v>
      </c>
      <c r="BA1084" s="2">
        <v>43762</v>
      </c>
      <c r="BC1084" s="2">
        <v>44301</v>
      </c>
      <c r="BD1084" s="1" t="s">
        <v>87</v>
      </c>
      <c r="BE1084" s="1" t="s">
        <v>632</v>
      </c>
      <c r="BF1084" s="1" t="s">
        <v>93</v>
      </c>
      <c r="BG1084" s="1" t="s">
        <v>3692</v>
      </c>
      <c r="BH1084" s="1" t="s">
        <v>725</v>
      </c>
      <c r="BI1084" s="1" t="s">
        <v>2376</v>
      </c>
      <c r="BJ1084" s="1" t="s">
        <v>62</v>
      </c>
      <c r="BK1084" s="1" t="s">
        <v>5057</v>
      </c>
      <c r="BL1084" s="1">
        <v>130</v>
      </c>
      <c r="BM1084" s="1">
        <v>130</v>
      </c>
      <c r="BN1084" s="1" t="s">
        <v>97</v>
      </c>
      <c r="BO1084" s="1" t="s">
        <v>98</v>
      </c>
      <c r="BP1084" s="1" t="s">
        <v>84</v>
      </c>
      <c r="BQ1084" s="2">
        <v>38991</v>
      </c>
      <c r="BR1084" s="1">
        <v>0</v>
      </c>
      <c r="BS1084" s="1">
        <v>0</v>
      </c>
      <c r="BT1084" s="1">
        <v>0</v>
      </c>
      <c r="BU1084" s="1">
        <v>0</v>
      </c>
    </row>
    <row r="1085" spans="4:73" hidden="1" x14ac:dyDescent="0.25">
      <c r="D1085" s="4"/>
      <c r="E1085" s="5">
        <f t="shared" si="162"/>
        <v>0</v>
      </c>
      <c r="F1085" s="5">
        <f t="shared" si="163"/>
        <v>0</v>
      </c>
      <c r="G1085" s="5" t="str">
        <f t="shared" si="164"/>
        <v>Withdrawn</v>
      </c>
      <c r="H1085" s="6" t="str">
        <f t="shared" si="165"/>
        <v>Withdrawn</v>
      </c>
      <c r="I1085" s="1" t="s">
        <v>2386</v>
      </c>
      <c r="O1085" s="1" t="str">
        <f t="shared" si="166"/>
        <v>ERIS</v>
      </c>
      <c r="Q1085" s="1">
        <f t="shared" si="167"/>
        <v>100</v>
      </c>
      <c r="S1085" s="1" t="str">
        <f t="shared" si="168"/>
        <v>Wind</v>
      </c>
      <c r="T1085" s="1" t="str">
        <f t="shared" si="169"/>
        <v>Pipestone County</v>
      </c>
      <c r="U1085" s="1" t="str">
        <f t="shared" si="170"/>
        <v>MN</v>
      </c>
      <c r="AA1085" s="1"/>
      <c r="AB1085" s="1"/>
      <c r="AI1085" s="5"/>
      <c r="AJ1085" s="5"/>
      <c r="AK1085" s="5"/>
      <c r="AL1085" s="5"/>
      <c r="AM1085" s="5"/>
      <c r="AN1085" s="5"/>
      <c r="AO1085" s="5"/>
      <c r="AP1085" s="5"/>
      <c r="AQ1085" s="5"/>
      <c r="AR1085" s="5"/>
      <c r="AY1085" s="1" t="s">
        <v>73</v>
      </c>
      <c r="AZ1085" s="2">
        <v>38350</v>
      </c>
      <c r="BA1085" s="2">
        <v>41612</v>
      </c>
      <c r="BB1085" s="2">
        <v>39322</v>
      </c>
      <c r="BC1085" s="2">
        <v>42004</v>
      </c>
      <c r="BD1085" s="1" t="s">
        <v>91</v>
      </c>
      <c r="BE1085" s="1" t="s">
        <v>169</v>
      </c>
      <c r="BF1085" s="1" t="s">
        <v>93</v>
      </c>
      <c r="BI1085" s="1" t="s">
        <v>77</v>
      </c>
      <c r="BJ1085" s="1" t="s">
        <v>62</v>
      </c>
      <c r="BK1085" s="1" t="s">
        <v>163</v>
      </c>
      <c r="BL1085" s="1">
        <v>100</v>
      </c>
      <c r="BM1085" s="1">
        <v>100</v>
      </c>
      <c r="BN1085" s="1" t="s">
        <v>97</v>
      </c>
      <c r="BO1085" s="1" t="s">
        <v>98</v>
      </c>
      <c r="BP1085" s="1" t="s">
        <v>73</v>
      </c>
      <c r="BQ1085" s="2">
        <v>40299</v>
      </c>
      <c r="BR1085" s="1">
        <v>0</v>
      </c>
      <c r="BS1085" s="1">
        <v>0</v>
      </c>
      <c r="BT1085" s="1">
        <v>0</v>
      </c>
      <c r="BU1085" s="1">
        <v>0</v>
      </c>
    </row>
    <row r="1086" spans="4:73" hidden="1" x14ac:dyDescent="0.25">
      <c r="D1086" s="4"/>
      <c r="E1086" s="5">
        <f t="shared" si="162"/>
        <v>0</v>
      </c>
      <c r="F1086" s="5">
        <f t="shared" si="163"/>
        <v>0</v>
      </c>
      <c r="G1086" s="5" t="str">
        <f t="shared" si="164"/>
        <v>Withdrawn</v>
      </c>
      <c r="H1086" s="6" t="str">
        <f t="shared" si="165"/>
        <v>Not Started</v>
      </c>
      <c r="I1086" s="1" t="s">
        <v>2387</v>
      </c>
      <c r="O1086" s="1" t="str">
        <f t="shared" si="166"/>
        <v>NRIS</v>
      </c>
      <c r="Q1086" s="1">
        <f t="shared" si="167"/>
        <v>150</v>
      </c>
      <c r="S1086" s="1" t="str">
        <f t="shared" si="168"/>
        <v>Wind</v>
      </c>
      <c r="T1086" s="1" t="str">
        <f t="shared" si="169"/>
        <v>Sanilac County</v>
      </c>
      <c r="U1086" s="1" t="str">
        <f t="shared" si="170"/>
        <v>MI</v>
      </c>
      <c r="AA1086" s="1"/>
      <c r="AB1086" s="1"/>
      <c r="AI1086" s="5"/>
      <c r="AJ1086" s="5"/>
      <c r="AK1086" s="5"/>
      <c r="AL1086" s="5"/>
      <c r="AM1086" s="5"/>
      <c r="AN1086" s="5"/>
      <c r="AO1086" s="5"/>
      <c r="AP1086" s="5"/>
      <c r="AQ1086" s="5"/>
      <c r="AR1086" s="5"/>
      <c r="AY1086" s="1" t="s">
        <v>73</v>
      </c>
      <c r="AZ1086" s="2">
        <v>41050</v>
      </c>
      <c r="BA1086" s="2">
        <v>41620</v>
      </c>
      <c r="BB1086" s="2">
        <v>41620</v>
      </c>
      <c r="BD1086" s="1" t="s">
        <v>139</v>
      </c>
      <c r="BE1086" s="1" t="s">
        <v>681</v>
      </c>
      <c r="BF1086" s="1" t="s">
        <v>130</v>
      </c>
      <c r="BI1086" s="1" t="s">
        <v>536</v>
      </c>
      <c r="BJ1086" s="1" t="s">
        <v>126</v>
      </c>
      <c r="BK1086" s="1" t="s">
        <v>2388</v>
      </c>
      <c r="BL1086" s="1">
        <v>150</v>
      </c>
      <c r="BM1086" s="1">
        <v>150</v>
      </c>
      <c r="BN1086" s="1" t="s">
        <v>97</v>
      </c>
      <c r="BO1086" s="1" t="s">
        <v>98</v>
      </c>
      <c r="BP1086" s="1" t="s">
        <v>84</v>
      </c>
      <c r="BQ1086" s="2">
        <v>41579</v>
      </c>
      <c r="BR1086" s="1">
        <v>0</v>
      </c>
      <c r="BS1086" s="1">
        <v>0</v>
      </c>
      <c r="BT1086" s="1">
        <v>0</v>
      </c>
      <c r="BU1086" s="1">
        <v>0</v>
      </c>
    </row>
    <row r="1087" spans="4:73" hidden="1" x14ac:dyDescent="0.25">
      <c r="D1087" s="4"/>
      <c r="E1087" s="5" t="str">
        <f t="shared" si="162"/>
        <v>DPP-2012-AUG</v>
      </c>
      <c r="F1087" s="5" t="str">
        <f t="shared" si="163"/>
        <v>MI</v>
      </c>
      <c r="G1087" s="5" t="str">
        <f t="shared" si="164"/>
        <v>Withdrawn</v>
      </c>
      <c r="H1087" s="6" t="str">
        <f t="shared" si="165"/>
        <v>Withdrawn</v>
      </c>
      <c r="I1087" s="1" t="s">
        <v>2389</v>
      </c>
      <c r="O1087" s="1" t="str">
        <f t="shared" si="166"/>
        <v>NRIS</v>
      </c>
      <c r="Q1087" s="1">
        <f t="shared" si="167"/>
        <v>120</v>
      </c>
      <c r="S1087" s="1" t="str">
        <f t="shared" si="168"/>
        <v>Wind</v>
      </c>
      <c r="T1087" s="1" t="str">
        <f t="shared" si="169"/>
        <v>Gratiot County</v>
      </c>
      <c r="U1087" s="1" t="str">
        <f t="shared" si="170"/>
        <v>MI</v>
      </c>
      <c r="AA1087" s="1"/>
      <c r="AB1087" s="1"/>
      <c r="AI1087" s="5"/>
      <c r="AJ1087" s="5"/>
      <c r="AK1087" s="5"/>
      <c r="AL1087" s="5"/>
      <c r="AM1087" s="5"/>
      <c r="AN1087" s="5"/>
      <c r="AO1087" s="5"/>
      <c r="AP1087" s="5"/>
      <c r="AQ1087" s="5"/>
      <c r="AR1087" s="5"/>
      <c r="AY1087" s="1" t="s">
        <v>73</v>
      </c>
      <c r="AZ1087" s="2">
        <v>40582</v>
      </c>
      <c r="BA1087" s="2">
        <v>41626</v>
      </c>
      <c r="BB1087" s="2">
        <v>41626</v>
      </c>
      <c r="BD1087" s="1" t="s">
        <v>139</v>
      </c>
      <c r="BE1087" s="1" t="s">
        <v>1264</v>
      </c>
      <c r="BF1087" s="1" t="s">
        <v>130</v>
      </c>
      <c r="BG1087" s="1" t="s">
        <v>1435</v>
      </c>
      <c r="BH1087" s="1" t="s">
        <v>130</v>
      </c>
      <c r="BI1087" s="1" t="s">
        <v>2320</v>
      </c>
      <c r="BJ1087" s="1" t="s">
        <v>126</v>
      </c>
      <c r="BK1087" s="1" t="s">
        <v>2390</v>
      </c>
      <c r="BL1087" s="1">
        <v>120</v>
      </c>
      <c r="BM1087" s="1">
        <v>120</v>
      </c>
      <c r="BN1087" s="1" t="s">
        <v>97</v>
      </c>
      <c r="BO1087" s="1" t="s">
        <v>98</v>
      </c>
      <c r="BP1087" s="1" t="s">
        <v>73</v>
      </c>
      <c r="BQ1087" s="2">
        <v>41623</v>
      </c>
      <c r="BR1087" s="1">
        <v>0</v>
      </c>
      <c r="BS1087" s="1">
        <v>0</v>
      </c>
      <c r="BT1087" s="1">
        <v>0</v>
      </c>
      <c r="BU1087" s="1">
        <v>0</v>
      </c>
    </row>
    <row r="1088" spans="4:73" hidden="1" x14ac:dyDescent="0.25">
      <c r="D1088" s="4"/>
      <c r="E1088" s="5" t="str">
        <f t="shared" si="162"/>
        <v>DPP-2018-APR</v>
      </c>
      <c r="F1088" s="5" t="str">
        <f t="shared" si="163"/>
        <v>East (ATC)</v>
      </c>
      <c r="G1088" s="5" t="str">
        <f t="shared" si="164"/>
        <v>Active</v>
      </c>
      <c r="H1088" s="6" t="str">
        <f t="shared" si="165"/>
        <v>Not Started</v>
      </c>
      <c r="I1088" s="1" t="s">
        <v>2373</v>
      </c>
      <c r="O1088" s="1" t="str">
        <f t="shared" si="166"/>
        <v>NRIS</v>
      </c>
      <c r="P1088" s="1" t="s">
        <v>6203</v>
      </c>
      <c r="Q1088" s="1">
        <f t="shared" si="167"/>
        <v>50</v>
      </c>
      <c r="S1088" s="1" t="str">
        <f t="shared" si="168"/>
        <v>Solar</v>
      </c>
      <c r="T1088" s="1" t="str">
        <f t="shared" si="169"/>
        <v>Grant County</v>
      </c>
      <c r="U1088" s="1" t="str">
        <f t="shared" si="170"/>
        <v>WI</v>
      </c>
      <c r="Y1088" s="1">
        <v>1</v>
      </c>
      <c r="Z1088" s="1">
        <f>IF(G1088="Withdrawn",0,1)</f>
        <v>1</v>
      </c>
      <c r="AA1088" s="36">
        <v>200000</v>
      </c>
      <c r="AB1088" s="36">
        <v>0</v>
      </c>
      <c r="AI1088" s="5"/>
      <c r="AJ1088" s="32"/>
      <c r="AK1088" s="32"/>
      <c r="AL1088" s="32">
        <v>0</v>
      </c>
      <c r="AM1088" s="32">
        <v>6441458</v>
      </c>
      <c r="AN1088" s="32"/>
      <c r="AO1088" s="32">
        <f>AJ1088+AM1088</f>
        <v>6441458</v>
      </c>
      <c r="AP1088" s="32">
        <f>AO1088+AK1088+AL1088+AN1088</f>
        <v>6441458</v>
      </c>
      <c r="AQ1088" s="28">
        <f>AO1088/($Q1088*1000)</f>
        <v>128.82916</v>
      </c>
      <c r="AR1088" s="28">
        <f>AP1088/($Q1088*1000)</f>
        <v>128.82916</v>
      </c>
      <c r="AS1088" s="16">
        <f>IF(O1088 = "NRIS",AP1088,AO1088)</f>
        <v>6441458</v>
      </c>
      <c r="AY1088" s="1" t="s">
        <v>2374</v>
      </c>
      <c r="AZ1088" s="2">
        <v>43171</v>
      </c>
      <c r="BC1088" s="2">
        <v>44470</v>
      </c>
      <c r="BD1088" s="1" t="s">
        <v>74</v>
      </c>
      <c r="BE1088" s="1" t="s">
        <v>204</v>
      </c>
      <c r="BF1088" s="1" t="s">
        <v>76</v>
      </c>
      <c r="BG1088" s="1" t="s">
        <v>2375</v>
      </c>
      <c r="BH1088" s="1" t="s">
        <v>2196</v>
      </c>
      <c r="BI1088" s="1" t="s">
        <v>2376</v>
      </c>
      <c r="BJ1088" s="1" t="s">
        <v>126</v>
      </c>
      <c r="BK1088" s="1" t="s">
        <v>2377</v>
      </c>
      <c r="BL1088" s="1">
        <v>50</v>
      </c>
      <c r="BM1088" s="1">
        <v>50</v>
      </c>
      <c r="BN1088" s="1" t="s">
        <v>1485</v>
      </c>
      <c r="BO1088" s="1" t="s">
        <v>1486</v>
      </c>
      <c r="BP1088" s="1" t="s">
        <v>84</v>
      </c>
      <c r="BR1088" s="1">
        <v>50</v>
      </c>
      <c r="BS1088" s="1">
        <v>50</v>
      </c>
      <c r="BT1088" s="1">
        <v>50</v>
      </c>
      <c r="BU1088" s="1">
        <v>50</v>
      </c>
    </row>
    <row r="1089" spans="4:73" hidden="1" x14ac:dyDescent="0.25">
      <c r="D1089" s="4"/>
      <c r="E1089" s="5">
        <f t="shared" si="162"/>
        <v>0</v>
      </c>
      <c r="F1089" s="5">
        <f t="shared" si="163"/>
        <v>0</v>
      </c>
      <c r="G1089" s="5" t="str">
        <f t="shared" si="164"/>
        <v>Withdrawn</v>
      </c>
      <c r="H1089" s="6" t="str">
        <f t="shared" si="165"/>
        <v>Not Started</v>
      </c>
      <c r="I1089" s="1" t="s">
        <v>2397</v>
      </c>
      <c r="O1089" s="1" t="str">
        <f t="shared" si="166"/>
        <v>NRIS</v>
      </c>
      <c r="Q1089" s="1">
        <f t="shared" si="167"/>
        <v>100</v>
      </c>
      <c r="S1089" s="1" t="str">
        <f t="shared" si="168"/>
        <v>Wind</v>
      </c>
      <c r="T1089" s="1" t="str">
        <f t="shared" si="169"/>
        <v>Carroll County</v>
      </c>
      <c r="U1089" s="1" t="str">
        <f t="shared" si="170"/>
        <v>IA</v>
      </c>
      <c r="AA1089" s="1"/>
      <c r="AB1089" s="1"/>
      <c r="AI1089" s="5"/>
      <c r="AJ1089" s="5"/>
      <c r="AK1089" s="5"/>
      <c r="AL1089" s="5"/>
      <c r="AM1089" s="5"/>
      <c r="AN1089" s="5"/>
      <c r="AO1089" s="5"/>
      <c r="AP1089" s="5"/>
      <c r="AQ1089" s="5"/>
      <c r="AR1089" s="5"/>
      <c r="AY1089" s="1" t="s">
        <v>73</v>
      </c>
      <c r="AZ1089" s="2">
        <v>39902</v>
      </c>
      <c r="BA1089" s="2">
        <v>41645</v>
      </c>
      <c r="BB1089" s="2">
        <v>41645</v>
      </c>
      <c r="BD1089" s="1" t="s">
        <v>251</v>
      </c>
      <c r="BE1089" s="1" t="s">
        <v>979</v>
      </c>
      <c r="BF1089" s="1" t="s">
        <v>89</v>
      </c>
      <c r="BI1089" s="1" t="s">
        <v>143</v>
      </c>
      <c r="BJ1089" s="1" t="s">
        <v>126</v>
      </c>
      <c r="BK1089" s="1" t="s">
        <v>2398</v>
      </c>
      <c r="BL1089" s="1">
        <v>100</v>
      </c>
      <c r="BM1089" s="1">
        <v>100</v>
      </c>
      <c r="BN1089" s="1" t="s">
        <v>97</v>
      </c>
      <c r="BO1089" s="1" t="s">
        <v>98</v>
      </c>
      <c r="BP1089" s="1" t="s">
        <v>84</v>
      </c>
      <c r="BQ1089" s="2">
        <v>40179</v>
      </c>
      <c r="BR1089" s="1">
        <v>0</v>
      </c>
      <c r="BS1089" s="1">
        <v>0</v>
      </c>
      <c r="BT1089" s="1">
        <v>0</v>
      </c>
      <c r="BU1089" s="1">
        <v>0</v>
      </c>
    </row>
    <row r="1090" spans="4:73" hidden="1" x14ac:dyDescent="0.25">
      <c r="D1090" s="4"/>
      <c r="E1090" s="5">
        <f t="shared" si="162"/>
        <v>0</v>
      </c>
      <c r="F1090" s="5">
        <f t="shared" si="163"/>
        <v>0</v>
      </c>
      <c r="G1090" s="5" t="str">
        <f t="shared" si="164"/>
        <v>Withdrawn</v>
      </c>
      <c r="H1090" s="6" t="str">
        <f t="shared" si="165"/>
        <v>Not Started</v>
      </c>
      <c r="I1090" s="1" t="s">
        <v>2399</v>
      </c>
      <c r="O1090" s="1" t="str">
        <f t="shared" si="166"/>
        <v>NRIS</v>
      </c>
      <c r="Q1090" s="1">
        <f t="shared" si="167"/>
        <v>100</v>
      </c>
      <c r="S1090" s="1" t="str">
        <f t="shared" si="168"/>
        <v>Wind</v>
      </c>
      <c r="T1090" s="1" t="str">
        <f t="shared" si="169"/>
        <v>Tuscola County</v>
      </c>
      <c r="U1090" s="1" t="str">
        <f t="shared" si="170"/>
        <v>MI</v>
      </c>
      <c r="AA1090" s="1"/>
      <c r="AB1090" s="1"/>
      <c r="AI1090" s="5"/>
      <c r="AJ1090" s="5"/>
      <c r="AK1090" s="5"/>
      <c r="AL1090" s="5"/>
      <c r="AM1090" s="5"/>
      <c r="AN1090" s="5"/>
      <c r="AO1090" s="5"/>
      <c r="AP1090" s="5"/>
      <c r="AQ1090" s="5"/>
      <c r="AR1090" s="5"/>
      <c r="AY1090" s="1" t="s">
        <v>73</v>
      </c>
      <c r="AZ1090" s="2">
        <v>41050</v>
      </c>
      <c r="BA1090" s="2">
        <v>41648</v>
      </c>
      <c r="BB1090" s="2">
        <v>41648</v>
      </c>
      <c r="BD1090" s="1" t="s">
        <v>139</v>
      </c>
      <c r="BE1090" s="1" t="s">
        <v>1504</v>
      </c>
      <c r="BF1090" s="1" t="s">
        <v>130</v>
      </c>
      <c r="BI1090" s="1" t="s">
        <v>536</v>
      </c>
      <c r="BJ1090" s="1" t="s">
        <v>126</v>
      </c>
      <c r="BK1090" s="1" t="s">
        <v>2400</v>
      </c>
      <c r="BL1090" s="1">
        <v>100</v>
      </c>
      <c r="BM1090" s="1">
        <v>100</v>
      </c>
      <c r="BN1090" s="1" t="s">
        <v>97</v>
      </c>
      <c r="BO1090" s="1" t="s">
        <v>98</v>
      </c>
      <c r="BP1090" s="1" t="s">
        <v>84</v>
      </c>
      <c r="BQ1090" s="2">
        <v>43374</v>
      </c>
      <c r="BR1090" s="1">
        <v>0</v>
      </c>
      <c r="BS1090" s="1">
        <v>0</v>
      </c>
      <c r="BT1090" s="1">
        <v>0</v>
      </c>
      <c r="BU1090" s="1">
        <v>0</v>
      </c>
    </row>
    <row r="1091" spans="4:73" hidden="1" x14ac:dyDescent="0.25">
      <c r="D1091" s="4"/>
      <c r="E1091" s="5">
        <f t="shared" si="162"/>
        <v>0</v>
      </c>
      <c r="F1091" s="5">
        <f t="shared" si="163"/>
        <v>0</v>
      </c>
      <c r="G1091" s="5" t="str">
        <f t="shared" si="164"/>
        <v>Withdrawn</v>
      </c>
      <c r="H1091" s="6" t="str">
        <f t="shared" si="165"/>
        <v>Not Started</v>
      </c>
      <c r="I1091" s="1" t="s">
        <v>2401</v>
      </c>
      <c r="O1091" s="1" t="str">
        <f t="shared" si="166"/>
        <v>ERIS</v>
      </c>
      <c r="Q1091" s="1">
        <f t="shared" si="167"/>
        <v>5</v>
      </c>
      <c r="S1091" s="1" t="str">
        <f t="shared" si="168"/>
        <v>Wind</v>
      </c>
      <c r="T1091" s="1" t="str">
        <f t="shared" si="169"/>
        <v>Saint Croix County</v>
      </c>
      <c r="U1091" s="1" t="str">
        <f t="shared" si="170"/>
        <v>WI</v>
      </c>
      <c r="AA1091" s="1"/>
      <c r="AB1091" s="1"/>
      <c r="AI1091" s="5"/>
      <c r="AJ1091" s="5"/>
      <c r="AK1091" s="5"/>
      <c r="AL1091" s="5"/>
      <c r="AM1091" s="5"/>
      <c r="AN1091" s="5"/>
      <c r="AO1091" s="5"/>
      <c r="AP1091" s="5"/>
      <c r="AQ1091" s="5"/>
      <c r="AR1091" s="5"/>
      <c r="AY1091" s="1" t="s">
        <v>73</v>
      </c>
      <c r="AZ1091" s="2">
        <v>40777</v>
      </c>
      <c r="BA1091" s="2">
        <v>41669</v>
      </c>
      <c r="BB1091" s="2">
        <v>41669</v>
      </c>
      <c r="BD1091" s="1" t="s">
        <v>91</v>
      </c>
      <c r="BE1091" s="1" t="s">
        <v>2342</v>
      </c>
      <c r="BF1091" s="1" t="s">
        <v>76</v>
      </c>
      <c r="BI1091" s="1" t="s">
        <v>143</v>
      </c>
      <c r="BJ1091" s="1" t="s">
        <v>62</v>
      </c>
      <c r="BK1091" s="1" t="s">
        <v>2402</v>
      </c>
      <c r="BL1091" s="1">
        <v>5</v>
      </c>
      <c r="BM1091" s="1">
        <v>5</v>
      </c>
      <c r="BN1091" s="1" t="s">
        <v>97</v>
      </c>
      <c r="BO1091" s="1" t="s">
        <v>98</v>
      </c>
      <c r="BP1091" s="1" t="s">
        <v>84</v>
      </c>
      <c r="BQ1091" s="2">
        <v>41640</v>
      </c>
      <c r="BR1091" s="1">
        <v>0</v>
      </c>
      <c r="BS1091" s="1">
        <v>0</v>
      </c>
      <c r="BT1091" s="1">
        <v>0</v>
      </c>
      <c r="BU1091" s="1">
        <v>0</v>
      </c>
    </row>
    <row r="1092" spans="4:73" hidden="1" x14ac:dyDescent="0.25">
      <c r="D1092" s="4"/>
      <c r="E1092" s="5" t="str">
        <f t="shared" si="162"/>
        <v>FES-2013-DEC</v>
      </c>
      <c r="F1092" s="5">
        <f t="shared" si="163"/>
        <v>0</v>
      </c>
      <c r="G1092" s="5" t="str">
        <f t="shared" si="164"/>
        <v>Withdrawn</v>
      </c>
      <c r="H1092" s="6" t="str">
        <f t="shared" si="165"/>
        <v>Not Started</v>
      </c>
      <c r="I1092" s="1" t="s">
        <v>2403</v>
      </c>
      <c r="O1092" s="1" t="str">
        <f t="shared" si="166"/>
        <v>NRIS</v>
      </c>
      <c r="Q1092" s="1">
        <f t="shared" si="167"/>
        <v>101</v>
      </c>
      <c r="S1092" s="1" t="str">
        <f t="shared" si="168"/>
        <v>Wind</v>
      </c>
      <c r="T1092" s="1" t="str">
        <f t="shared" si="169"/>
        <v>Columbia County</v>
      </c>
      <c r="U1092" s="1" t="str">
        <f t="shared" si="170"/>
        <v>WI</v>
      </c>
      <c r="AA1092" s="1"/>
      <c r="AB1092" s="1"/>
      <c r="AI1092" s="5"/>
      <c r="AJ1092" s="5"/>
      <c r="AK1092" s="5"/>
      <c r="AL1092" s="5"/>
      <c r="AM1092" s="5"/>
      <c r="AN1092" s="5"/>
      <c r="AO1092" s="5"/>
      <c r="AP1092" s="5"/>
      <c r="AQ1092" s="5"/>
      <c r="AR1092" s="5"/>
      <c r="AY1092" s="1" t="s">
        <v>73</v>
      </c>
      <c r="AZ1092" s="2">
        <v>41596</v>
      </c>
      <c r="BA1092" s="2">
        <v>41695</v>
      </c>
      <c r="BB1092" s="2">
        <v>41695</v>
      </c>
      <c r="BD1092" s="1" t="s">
        <v>236</v>
      </c>
      <c r="BE1092" s="1" t="s">
        <v>295</v>
      </c>
      <c r="BF1092" s="1" t="s">
        <v>76</v>
      </c>
      <c r="BG1092" s="1" t="s">
        <v>2404</v>
      </c>
      <c r="BI1092" s="1" t="s">
        <v>536</v>
      </c>
      <c r="BJ1092" s="1" t="s">
        <v>126</v>
      </c>
      <c r="BK1092" s="1" t="s">
        <v>78</v>
      </c>
      <c r="BL1092" s="1">
        <v>101</v>
      </c>
      <c r="BM1092" s="1">
        <v>101</v>
      </c>
      <c r="BN1092" s="1" t="s">
        <v>97</v>
      </c>
      <c r="BP1092" s="1" t="s">
        <v>84</v>
      </c>
      <c r="BQ1092" s="2">
        <v>42979</v>
      </c>
      <c r="BR1092" s="1">
        <v>0</v>
      </c>
      <c r="BS1092" s="1">
        <v>0</v>
      </c>
      <c r="BT1092" s="1">
        <v>0</v>
      </c>
      <c r="BU1092" s="1">
        <v>0</v>
      </c>
    </row>
    <row r="1093" spans="4:73" hidden="1" x14ac:dyDescent="0.25">
      <c r="D1093" s="4"/>
      <c r="E1093" s="5" t="str">
        <f t="shared" si="162"/>
        <v>FES-20113-DEC</v>
      </c>
      <c r="F1093" s="5">
        <f t="shared" si="163"/>
        <v>0</v>
      </c>
      <c r="G1093" s="5" t="str">
        <f t="shared" si="164"/>
        <v>Withdrawn</v>
      </c>
      <c r="H1093" s="6" t="str">
        <f t="shared" si="165"/>
        <v>Not Started</v>
      </c>
      <c r="I1093" s="1" t="s">
        <v>2405</v>
      </c>
      <c r="O1093" s="1" t="str">
        <f t="shared" si="166"/>
        <v>NRIS</v>
      </c>
      <c r="Q1093" s="1">
        <f t="shared" si="167"/>
        <v>101</v>
      </c>
      <c r="S1093" s="1" t="str">
        <f t="shared" si="168"/>
        <v>Wind</v>
      </c>
      <c r="T1093" s="1" t="str">
        <f t="shared" si="169"/>
        <v>Rock County</v>
      </c>
      <c r="U1093" s="1" t="str">
        <f t="shared" si="170"/>
        <v>WI</v>
      </c>
      <c r="AA1093" s="1"/>
      <c r="AB1093" s="1"/>
      <c r="AI1093" s="5"/>
      <c r="AJ1093" s="5"/>
      <c r="AK1093" s="5"/>
      <c r="AL1093" s="5"/>
      <c r="AM1093" s="5"/>
      <c r="AN1093" s="5"/>
      <c r="AO1093" s="5"/>
      <c r="AP1093" s="5"/>
      <c r="AQ1093" s="5"/>
      <c r="AR1093" s="5"/>
      <c r="AY1093" s="1" t="s">
        <v>73</v>
      </c>
      <c r="AZ1093" s="2">
        <v>41596</v>
      </c>
      <c r="BA1093" s="2">
        <v>41695</v>
      </c>
      <c r="BB1093" s="2">
        <v>41695</v>
      </c>
      <c r="BD1093" s="1" t="s">
        <v>236</v>
      </c>
      <c r="BE1093" s="1" t="s">
        <v>158</v>
      </c>
      <c r="BF1093" s="1" t="s">
        <v>76</v>
      </c>
      <c r="BG1093" s="1" t="s">
        <v>2406</v>
      </c>
      <c r="BI1093" s="1" t="s">
        <v>536</v>
      </c>
      <c r="BJ1093" s="1" t="s">
        <v>126</v>
      </c>
      <c r="BK1093" s="1" t="s">
        <v>2407</v>
      </c>
      <c r="BL1093" s="1">
        <v>101</v>
      </c>
      <c r="BM1093" s="1">
        <v>101</v>
      </c>
      <c r="BN1093" s="1" t="s">
        <v>97</v>
      </c>
      <c r="BP1093" s="1" t="s">
        <v>84</v>
      </c>
      <c r="BQ1093" s="2">
        <v>42979</v>
      </c>
      <c r="BR1093" s="1">
        <v>0</v>
      </c>
      <c r="BS1093" s="1">
        <v>0</v>
      </c>
      <c r="BT1093" s="1">
        <v>0</v>
      </c>
      <c r="BU1093" s="1">
        <v>0</v>
      </c>
    </row>
    <row r="1094" spans="4:73" hidden="1" x14ac:dyDescent="0.25">
      <c r="D1094" s="4"/>
      <c r="E1094" s="5">
        <f t="shared" si="162"/>
        <v>0</v>
      </c>
      <c r="F1094" s="5">
        <f t="shared" si="163"/>
        <v>0</v>
      </c>
      <c r="G1094" s="5" t="str">
        <f t="shared" si="164"/>
        <v>Withdrawn</v>
      </c>
      <c r="H1094" s="6" t="str">
        <f t="shared" si="165"/>
        <v>Withdrawn</v>
      </c>
      <c r="I1094" s="1" t="s">
        <v>2408</v>
      </c>
      <c r="O1094" s="1" t="str">
        <f t="shared" si="166"/>
        <v>NRIS</v>
      </c>
      <c r="Q1094" s="1">
        <f t="shared" si="167"/>
        <v>100</v>
      </c>
      <c r="S1094" s="1" t="str">
        <f t="shared" si="168"/>
        <v>Wind</v>
      </c>
      <c r="T1094" s="1" t="str">
        <f t="shared" si="169"/>
        <v>Huron County</v>
      </c>
      <c r="U1094" s="1" t="str">
        <f t="shared" si="170"/>
        <v>MI</v>
      </c>
      <c r="AA1094" s="1"/>
      <c r="AB1094" s="1"/>
      <c r="AI1094" s="5"/>
      <c r="AJ1094" s="5"/>
      <c r="AK1094" s="5"/>
      <c r="AL1094" s="5"/>
      <c r="AM1094" s="5"/>
      <c r="AN1094" s="5"/>
      <c r="AO1094" s="5"/>
      <c r="AP1094" s="5"/>
      <c r="AQ1094" s="5"/>
      <c r="AR1094" s="5"/>
      <c r="AY1094" s="1" t="s">
        <v>73</v>
      </c>
      <c r="AZ1094" s="2">
        <v>40497</v>
      </c>
      <c r="BA1094" s="2">
        <v>41710</v>
      </c>
      <c r="BB1094" s="2">
        <v>41710</v>
      </c>
      <c r="BC1094" s="2">
        <v>42353</v>
      </c>
      <c r="BD1094" s="1" t="s">
        <v>128</v>
      </c>
      <c r="BE1094" s="1" t="s">
        <v>546</v>
      </c>
      <c r="BF1094" s="1" t="s">
        <v>130</v>
      </c>
      <c r="BI1094" s="1" t="s">
        <v>599</v>
      </c>
      <c r="BJ1094" s="1" t="s">
        <v>126</v>
      </c>
      <c r="BK1094" s="1" t="s">
        <v>2409</v>
      </c>
      <c r="BL1094" s="1">
        <v>100</v>
      </c>
      <c r="BM1094" s="1">
        <v>100</v>
      </c>
      <c r="BN1094" s="1" t="s">
        <v>97</v>
      </c>
      <c r="BO1094" s="1" t="s">
        <v>98</v>
      </c>
      <c r="BP1094" s="1" t="s">
        <v>73</v>
      </c>
      <c r="BQ1094" s="2">
        <v>40816</v>
      </c>
      <c r="BR1094" s="1">
        <v>0</v>
      </c>
      <c r="BS1094" s="1">
        <v>0</v>
      </c>
      <c r="BT1094" s="1">
        <v>0</v>
      </c>
      <c r="BU1094" s="1">
        <v>0</v>
      </c>
    </row>
    <row r="1095" spans="4:73" hidden="1" x14ac:dyDescent="0.25">
      <c r="D1095" s="4"/>
      <c r="E1095" s="5" t="str">
        <f t="shared" si="162"/>
        <v>DPP-2012-AUG</v>
      </c>
      <c r="F1095" s="5" t="str">
        <f t="shared" si="163"/>
        <v>West</v>
      </c>
      <c r="G1095" s="5" t="str">
        <f t="shared" si="164"/>
        <v>Withdrawn</v>
      </c>
      <c r="H1095" s="6" t="str">
        <f t="shared" si="165"/>
        <v>Withdrawn</v>
      </c>
      <c r="I1095" s="1" t="s">
        <v>2410</v>
      </c>
      <c r="O1095" s="1" t="str">
        <f t="shared" si="166"/>
        <v>NRIS</v>
      </c>
      <c r="Q1095" s="1">
        <f t="shared" si="167"/>
        <v>50</v>
      </c>
      <c r="S1095" s="1" t="str">
        <f t="shared" si="168"/>
        <v>Wind</v>
      </c>
      <c r="T1095" s="1" t="str">
        <f t="shared" si="169"/>
        <v>Stearns County</v>
      </c>
      <c r="U1095" s="1" t="str">
        <f t="shared" si="170"/>
        <v>MN</v>
      </c>
      <c r="AA1095" s="1"/>
      <c r="AB1095" s="1"/>
      <c r="AI1095" s="5"/>
      <c r="AJ1095" s="5"/>
      <c r="AK1095" s="5"/>
      <c r="AL1095" s="5"/>
      <c r="AM1095" s="5"/>
      <c r="AN1095" s="5"/>
      <c r="AO1095" s="5"/>
      <c r="AP1095" s="5"/>
      <c r="AQ1095" s="5"/>
      <c r="AR1095" s="5"/>
      <c r="AY1095" s="1" t="s">
        <v>73</v>
      </c>
      <c r="AZ1095" s="2">
        <v>39611</v>
      </c>
      <c r="BA1095" s="2">
        <v>41717</v>
      </c>
      <c r="BB1095" s="2">
        <v>41352</v>
      </c>
      <c r="BC1095" s="2">
        <v>41273</v>
      </c>
      <c r="BD1095" s="1" t="s">
        <v>91</v>
      </c>
      <c r="BE1095" s="1" t="s">
        <v>1245</v>
      </c>
      <c r="BF1095" s="1" t="s">
        <v>93</v>
      </c>
      <c r="BG1095" s="1" t="s">
        <v>1435</v>
      </c>
      <c r="BH1095" s="1" t="s">
        <v>725</v>
      </c>
      <c r="BI1095" s="1" t="s">
        <v>134</v>
      </c>
      <c r="BJ1095" s="1" t="s">
        <v>126</v>
      </c>
      <c r="BK1095" s="1" t="s">
        <v>2411</v>
      </c>
      <c r="BL1095" s="1">
        <v>50</v>
      </c>
      <c r="BM1095" s="1">
        <v>50</v>
      </c>
      <c r="BN1095" s="1" t="s">
        <v>97</v>
      </c>
      <c r="BO1095" s="1" t="s">
        <v>98</v>
      </c>
      <c r="BP1095" s="1" t="s">
        <v>73</v>
      </c>
      <c r="BQ1095" s="2">
        <v>40908</v>
      </c>
      <c r="BR1095" s="1">
        <v>0</v>
      </c>
      <c r="BS1095" s="1">
        <v>0</v>
      </c>
      <c r="BT1095" s="1">
        <v>0</v>
      </c>
      <c r="BU1095" s="1">
        <v>0</v>
      </c>
    </row>
    <row r="1096" spans="4:73" hidden="1" x14ac:dyDescent="0.25">
      <c r="D1096" s="4"/>
      <c r="E1096" s="5" t="str">
        <f t="shared" si="162"/>
        <v>DPP-2012-AUG</v>
      </c>
      <c r="F1096" s="5" t="str">
        <f t="shared" si="163"/>
        <v>West</v>
      </c>
      <c r="G1096" s="5" t="str">
        <f t="shared" si="164"/>
        <v>Withdrawn</v>
      </c>
      <c r="H1096" s="6" t="str">
        <f t="shared" si="165"/>
        <v>Withdrawn</v>
      </c>
      <c r="I1096" s="1" t="s">
        <v>2412</v>
      </c>
      <c r="O1096" s="1" t="str">
        <f t="shared" si="166"/>
        <v>NRIS</v>
      </c>
      <c r="Q1096" s="1">
        <f t="shared" si="167"/>
        <v>45</v>
      </c>
      <c r="S1096" s="1" t="str">
        <f t="shared" si="168"/>
        <v>Wind</v>
      </c>
      <c r="T1096" s="1" t="str">
        <f t="shared" si="169"/>
        <v>Stearns County</v>
      </c>
      <c r="U1096" s="1" t="str">
        <f t="shared" si="170"/>
        <v>MN</v>
      </c>
      <c r="AA1096" s="1"/>
      <c r="AB1096" s="1"/>
      <c r="AI1096" s="5"/>
      <c r="AJ1096" s="5"/>
      <c r="AK1096" s="5"/>
      <c r="AL1096" s="5"/>
      <c r="AM1096" s="5"/>
      <c r="AN1096" s="5"/>
      <c r="AO1096" s="5"/>
      <c r="AP1096" s="5"/>
      <c r="AQ1096" s="5"/>
      <c r="AR1096" s="5"/>
      <c r="AY1096" s="1" t="s">
        <v>73</v>
      </c>
      <c r="AZ1096" s="2">
        <v>39611</v>
      </c>
      <c r="BA1096" s="2">
        <v>41717</v>
      </c>
      <c r="BB1096" s="2">
        <v>41717</v>
      </c>
      <c r="BC1096" s="2">
        <v>41273</v>
      </c>
      <c r="BD1096" s="1" t="s">
        <v>91</v>
      </c>
      <c r="BE1096" s="1" t="s">
        <v>1245</v>
      </c>
      <c r="BF1096" s="1" t="s">
        <v>93</v>
      </c>
      <c r="BG1096" s="1" t="s">
        <v>1435</v>
      </c>
      <c r="BH1096" s="1" t="s">
        <v>725</v>
      </c>
      <c r="BI1096" s="1" t="s">
        <v>134</v>
      </c>
      <c r="BJ1096" s="1" t="s">
        <v>126</v>
      </c>
      <c r="BK1096" s="1" t="s">
        <v>2413</v>
      </c>
      <c r="BL1096" s="1">
        <v>45</v>
      </c>
      <c r="BM1096" s="1">
        <v>45</v>
      </c>
      <c r="BN1096" s="1" t="s">
        <v>97</v>
      </c>
      <c r="BO1096" s="1" t="s">
        <v>98</v>
      </c>
      <c r="BP1096" s="1" t="s">
        <v>73</v>
      </c>
      <c r="BQ1096" s="2">
        <v>40908</v>
      </c>
      <c r="BR1096" s="1">
        <v>0</v>
      </c>
      <c r="BS1096" s="1">
        <v>0</v>
      </c>
      <c r="BT1096" s="1">
        <v>0</v>
      </c>
      <c r="BU1096" s="1">
        <v>0</v>
      </c>
    </row>
    <row r="1097" spans="4:73" hidden="1" x14ac:dyDescent="0.25">
      <c r="D1097" s="4"/>
      <c r="E1097" s="5" t="str">
        <f t="shared" si="162"/>
        <v>FES-2012-SEP</v>
      </c>
      <c r="F1097" s="5">
        <f t="shared" si="163"/>
        <v>0</v>
      </c>
      <c r="G1097" s="5" t="str">
        <f t="shared" si="164"/>
        <v>Withdrawn</v>
      </c>
      <c r="H1097" s="6" t="str">
        <f t="shared" si="165"/>
        <v>Not Started</v>
      </c>
      <c r="I1097" s="1" t="s">
        <v>2414</v>
      </c>
      <c r="O1097" s="1" t="str">
        <f t="shared" si="166"/>
        <v>NRIS</v>
      </c>
      <c r="Q1097" s="1">
        <f t="shared" si="167"/>
        <v>999</v>
      </c>
      <c r="S1097" s="1" t="str">
        <f t="shared" si="168"/>
        <v>Gas</v>
      </c>
      <c r="T1097" s="1" t="str">
        <f t="shared" si="169"/>
        <v>Shelby County</v>
      </c>
      <c r="U1097" s="1" t="str">
        <f t="shared" si="170"/>
        <v>IN</v>
      </c>
      <c r="AA1097" s="1"/>
      <c r="AB1097" s="1"/>
      <c r="AI1097" s="5"/>
      <c r="AJ1097" s="5"/>
      <c r="AK1097" s="5"/>
      <c r="AL1097" s="5"/>
      <c r="AM1097" s="5"/>
      <c r="AN1097" s="5"/>
      <c r="AO1097" s="5"/>
      <c r="AP1097" s="5"/>
      <c r="AQ1097" s="5"/>
      <c r="AR1097" s="5"/>
      <c r="AY1097" s="1" t="s">
        <v>73</v>
      </c>
      <c r="AZ1097" s="2">
        <v>41149</v>
      </c>
      <c r="BA1097" s="2">
        <v>41737</v>
      </c>
      <c r="BB1097" s="2">
        <v>41737</v>
      </c>
      <c r="BD1097" s="1" t="s">
        <v>101</v>
      </c>
      <c r="BE1097" s="1" t="s">
        <v>566</v>
      </c>
      <c r="BF1097" s="1" t="s">
        <v>103</v>
      </c>
      <c r="BG1097" s="1" t="s">
        <v>2415</v>
      </c>
      <c r="BI1097" s="1" t="s">
        <v>536</v>
      </c>
      <c r="BJ1097" s="1" t="s">
        <v>126</v>
      </c>
      <c r="BK1097" s="1" t="s">
        <v>2416</v>
      </c>
      <c r="BL1097" s="1">
        <v>875</v>
      </c>
      <c r="BM1097" s="1">
        <v>999</v>
      </c>
      <c r="BN1097" s="1" t="s">
        <v>64</v>
      </c>
      <c r="BP1097" s="1" t="s">
        <v>84</v>
      </c>
      <c r="BR1097" s="1">
        <v>0</v>
      </c>
      <c r="BS1097" s="1">
        <v>0</v>
      </c>
      <c r="BT1097" s="1">
        <v>0</v>
      </c>
      <c r="BU1097" s="1">
        <v>0</v>
      </c>
    </row>
    <row r="1098" spans="4:73" hidden="1" x14ac:dyDescent="0.25">
      <c r="D1098" s="4"/>
      <c r="E1098" s="5">
        <f t="shared" si="162"/>
        <v>0</v>
      </c>
      <c r="F1098" s="5">
        <f t="shared" si="163"/>
        <v>0</v>
      </c>
      <c r="G1098" s="5" t="str">
        <f t="shared" si="164"/>
        <v>Withdrawn</v>
      </c>
      <c r="H1098" s="6" t="str">
        <f t="shared" si="165"/>
        <v>Not Started</v>
      </c>
      <c r="I1098" s="1" t="s">
        <v>2417</v>
      </c>
      <c r="O1098" s="1" t="str">
        <f t="shared" si="166"/>
        <v>ERIS</v>
      </c>
      <c r="Q1098" s="1">
        <f t="shared" si="167"/>
        <v>4.9400000000000004</v>
      </c>
      <c r="S1098" s="1" t="str">
        <f t="shared" si="168"/>
        <v>Wind</v>
      </c>
      <c r="T1098" s="1" t="str">
        <f t="shared" si="169"/>
        <v>Lyon County</v>
      </c>
      <c r="U1098" s="1" t="str">
        <f t="shared" si="170"/>
        <v>MN</v>
      </c>
      <c r="AA1098" s="1"/>
      <c r="AB1098" s="1"/>
      <c r="AI1098" s="5"/>
      <c r="AJ1098" s="5"/>
      <c r="AK1098" s="5"/>
      <c r="AL1098" s="5"/>
      <c r="AM1098" s="5"/>
      <c r="AN1098" s="5"/>
      <c r="AO1098" s="5"/>
      <c r="AP1098" s="5"/>
      <c r="AQ1098" s="5"/>
      <c r="AR1098" s="5"/>
      <c r="AY1098" s="1" t="s">
        <v>73</v>
      </c>
      <c r="AZ1098" s="2">
        <v>40357</v>
      </c>
      <c r="BA1098" s="2">
        <v>41750</v>
      </c>
      <c r="BB1098" s="2">
        <v>41750</v>
      </c>
      <c r="BD1098" s="1" t="s">
        <v>91</v>
      </c>
      <c r="BE1098" s="1" t="s">
        <v>409</v>
      </c>
      <c r="BF1098" s="1" t="s">
        <v>93</v>
      </c>
      <c r="BI1098" s="1" t="s">
        <v>143</v>
      </c>
      <c r="BJ1098" s="1" t="s">
        <v>62</v>
      </c>
      <c r="BK1098" s="1" t="s">
        <v>2418</v>
      </c>
      <c r="BL1098" s="1">
        <v>4.9400000000000004</v>
      </c>
      <c r="BM1098" s="1">
        <v>4.9400000000000004</v>
      </c>
      <c r="BN1098" s="1" t="s">
        <v>97</v>
      </c>
      <c r="BO1098" s="1" t="s">
        <v>98</v>
      </c>
      <c r="BP1098" s="1" t="s">
        <v>84</v>
      </c>
      <c r="BQ1098" s="2">
        <v>41243</v>
      </c>
      <c r="BR1098" s="1">
        <v>0</v>
      </c>
      <c r="BS1098" s="1">
        <v>0</v>
      </c>
      <c r="BT1098" s="1">
        <v>0</v>
      </c>
      <c r="BU1098" s="1">
        <v>0</v>
      </c>
    </row>
    <row r="1099" spans="4:73" hidden="1" x14ac:dyDescent="0.25">
      <c r="D1099" s="4"/>
      <c r="E1099" s="5">
        <f t="shared" si="162"/>
        <v>0</v>
      </c>
      <c r="F1099" s="5">
        <f t="shared" si="163"/>
        <v>0</v>
      </c>
      <c r="G1099" s="5" t="str">
        <f t="shared" si="164"/>
        <v>Withdrawn</v>
      </c>
      <c r="H1099" s="6" t="str">
        <f t="shared" si="165"/>
        <v>Not Started</v>
      </c>
      <c r="I1099" s="1" t="s">
        <v>2419</v>
      </c>
      <c r="O1099" s="1" t="str">
        <f t="shared" si="166"/>
        <v>ERIS</v>
      </c>
      <c r="Q1099" s="1">
        <f t="shared" si="167"/>
        <v>4.9400000000000004</v>
      </c>
      <c r="S1099" s="1" t="str">
        <f t="shared" si="168"/>
        <v>Wind</v>
      </c>
      <c r="T1099" s="1" t="str">
        <f t="shared" si="169"/>
        <v>Jackson County</v>
      </c>
      <c r="U1099" s="1" t="str">
        <f t="shared" si="170"/>
        <v>MN</v>
      </c>
      <c r="AA1099" s="1"/>
      <c r="AB1099" s="1"/>
      <c r="AI1099" s="5"/>
      <c r="AJ1099" s="5"/>
      <c r="AK1099" s="5"/>
      <c r="AL1099" s="5"/>
      <c r="AM1099" s="5"/>
      <c r="AN1099" s="5"/>
      <c r="AO1099" s="5"/>
      <c r="AP1099" s="5"/>
      <c r="AQ1099" s="5"/>
      <c r="AR1099" s="5"/>
      <c r="AY1099" s="1" t="s">
        <v>73</v>
      </c>
      <c r="AZ1099" s="2">
        <v>39888</v>
      </c>
      <c r="BA1099" s="2">
        <v>41751</v>
      </c>
      <c r="BB1099" s="2">
        <v>41751</v>
      </c>
      <c r="BD1099" s="1" t="s">
        <v>87</v>
      </c>
      <c r="BE1099" s="1" t="s">
        <v>259</v>
      </c>
      <c r="BF1099" s="1" t="s">
        <v>93</v>
      </c>
      <c r="BI1099" s="1" t="s">
        <v>143</v>
      </c>
      <c r="BJ1099" s="1" t="s">
        <v>62</v>
      </c>
      <c r="BK1099" s="1" t="s">
        <v>2420</v>
      </c>
      <c r="BL1099" s="1">
        <v>4.9400000000000004</v>
      </c>
      <c r="BM1099" s="1">
        <v>4.9400000000000004</v>
      </c>
      <c r="BN1099" s="1" t="s">
        <v>97</v>
      </c>
      <c r="BO1099" s="1" t="s">
        <v>98</v>
      </c>
      <c r="BP1099" s="1" t="s">
        <v>84</v>
      </c>
      <c r="BQ1099" s="2">
        <v>40391</v>
      </c>
      <c r="BR1099" s="1">
        <v>0</v>
      </c>
      <c r="BS1099" s="1">
        <v>0</v>
      </c>
      <c r="BT1099" s="1">
        <v>0</v>
      </c>
      <c r="BU1099" s="1">
        <v>0</v>
      </c>
    </row>
    <row r="1100" spans="4:73" hidden="1" x14ac:dyDescent="0.25">
      <c r="D1100" s="4"/>
      <c r="E1100" s="5" t="str">
        <f t="shared" si="162"/>
        <v>FES-2012-SEP</v>
      </c>
      <c r="F1100" s="5">
        <f t="shared" si="163"/>
        <v>0</v>
      </c>
      <c r="G1100" s="5" t="str">
        <f t="shared" si="164"/>
        <v>Withdrawn</v>
      </c>
      <c r="H1100" s="6" t="str">
        <f t="shared" si="165"/>
        <v>Not Started</v>
      </c>
      <c r="I1100" s="1" t="s">
        <v>2421</v>
      </c>
      <c r="O1100" s="1" t="str">
        <f t="shared" si="166"/>
        <v>ERIS</v>
      </c>
      <c r="Q1100" s="1">
        <f t="shared" si="167"/>
        <v>200</v>
      </c>
      <c r="S1100" s="1" t="str">
        <f t="shared" si="168"/>
        <v>Wind</v>
      </c>
      <c r="T1100" s="1" t="str">
        <f t="shared" si="169"/>
        <v>Lyon County</v>
      </c>
      <c r="U1100" s="1" t="str">
        <f t="shared" si="170"/>
        <v>MN</v>
      </c>
      <c r="AA1100" s="1"/>
      <c r="AB1100" s="1"/>
      <c r="AI1100" s="5"/>
      <c r="AJ1100" s="5"/>
      <c r="AK1100" s="5"/>
      <c r="AL1100" s="5"/>
      <c r="AM1100" s="5"/>
      <c r="AN1100" s="5"/>
      <c r="AO1100" s="5"/>
      <c r="AP1100" s="5"/>
      <c r="AQ1100" s="5"/>
      <c r="AR1100" s="5"/>
      <c r="AY1100" s="1" t="s">
        <v>73</v>
      </c>
      <c r="AZ1100" s="2">
        <v>41162</v>
      </c>
      <c r="BA1100" s="2">
        <v>41751</v>
      </c>
      <c r="BB1100" s="2">
        <v>41751</v>
      </c>
      <c r="BD1100" s="1" t="s">
        <v>91</v>
      </c>
      <c r="BE1100" s="1" t="s">
        <v>409</v>
      </c>
      <c r="BF1100" s="1" t="s">
        <v>93</v>
      </c>
      <c r="BG1100" s="1" t="s">
        <v>2415</v>
      </c>
      <c r="BI1100" s="1" t="s">
        <v>536</v>
      </c>
      <c r="BJ1100" s="1" t="s">
        <v>62</v>
      </c>
      <c r="BK1100" s="1" t="s">
        <v>2422</v>
      </c>
      <c r="BL1100" s="1">
        <v>200</v>
      </c>
      <c r="BM1100" s="1">
        <v>200</v>
      </c>
      <c r="BN1100" s="1" t="s">
        <v>97</v>
      </c>
      <c r="BP1100" s="1" t="s">
        <v>84</v>
      </c>
      <c r="BQ1100" s="2">
        <v>41943</v>
      </c>
      <c r="BR1100" s="1">
        <v>0</v>
      </c>
      <c r="BS1100" s="1">
        <v>0</v>
      </c>
      <c r="BT1100" s="1">
        <v>0</v>
      </c>
      <c r="BU1100" s="1">
        <v>0</v>
      </c>
    </row>
    <row r="1101" spans="4:73" hidden="1" x14ac:dyDescent="0.25">
      <c r="D1101" s="4"/>
      <c r="E1101" s="5">
        <f t="shared" si="162"/>
        <v>0</v>
      </c>
      <c r="F1101" s="5">
        <f t="shared" si="163"/>
        <v>0</v>
      </c>
      <c r="G1101" s="5" t="str">
        <f t="shared" si="164"/>
        <v>Withdrawn</v>
      </c>
      <c r="H1101" s="6" t="str">
        <f t="shared" si="165"/>
        <v>Not Started</v>
      </c>
      <c r="I1101" s="1" t="s">
        <v>2423</v>
      </c>
      <c r="O1101" s="1" t="str">
        <f t="shared" si="166"/>
        <v>ERIS</v>
      </c>
      <c r="Q1101" s="1">
        <f t="shared" si="167"/>
        <v>30</v>
      </c>
      <c r="S1101" s="1" t="str">
        <f t="shared" si="168"/>
        <v>Wind</v>
      </c>
      <c r="T1101" s="1" t="str">
        <f t="shared" si="169"/>
        <v>Morgan County, Sangamon County</v>
      </c>
      <c r="U1101" s="1" t="str">
        <f t="shared" si="170"/>
        <v>IL</v>
      </c>
      <c r="AA1101" s="1"/>
      <c r="AB1101" s="1"/>
      <c r="AI1101" s="5"/>
      <c r="AJ1101" s="5"/>
      <c r="AK1101" s="5"/>
      <c r="AL1101" s="5"/>
      <c r="AM1101" s="5"/>
      <c r="AN1101" s="5"/>
      <c r="AO1101" s="5"/>
      <c r="AP1101" s="5"/>
      <c r="AQ1101" s="5"/>
      <c r="AR1101" s="5"/>
      <c r="AY1101" s="1" t="s">
        <v>73</v>
      </c>
      <c r="AZ1101" s="2">
        <v>41626</v>
      </c>
      <c r="BA1101" s="2">
        <v>41774</v>
      </c>
      <c r="BB1101" s="2">
        <v>41774</v>
      </c>
      <c r="BD1101" s="1" t="s">
        <v>2424</v>
      </c>
      <c r="BE1101" s="1" t="s">
        <v>2425</v>
      </c>
      <c r="BF1101" s="1" t="s">
        <v>124</v>
      </c>
      <c r="BJ1101" s="1" t="s">
        <v>62</v>
      </c>
      <c r="BK1101" s="1" t="s">
        <v>2426</v>
      </c>
      <c r="BL1101" s="1">
        <v>30</v>
      </c>
      <c r="BM1101" s="1">
        <v>30</v>
      </c>
      <c r="BN1101" s="1" t="s">
        <v>97</v>
      </c>
      <c r="BP1101" s="1" t="s">
        <v>84</v>
      </c>
      <c r="BQ1101" s="2">
        <v>42979</v>
      </c>
      <c r="BR1101" s="1">
        <v>0</v>
      </c>
      <c r="BS1101" s="1">
        <v>0</v>
      </c>
      <c r="BT1101" s="1">
        <v>0</v>
      </c>
      <c r="BU1101" s="1">
        <v>0</v>
      </c>
    </row>
    <row r="1102" spans="4:73" hidden="1" x14ac:dyDescent="0.25">
      <c r="D1102" s="4"/>
      <c r="E1102" s="5" t="str">
        <f t="shared" si="162"/>
        <v>DPP-2010-APR</v>
      </c>
      <c r="F1102" s="5" t="str">
        <f t="shared" si="163"/>
        <v>MI</v>
      </c>
      <c r="G1102" s="5" t="str">
        <f t="shared" si="164"/>
        <v>Done</v>
      </c>
      <c r="H1102" s="6" t="str">
        <f t="shared" si="165"/>
        <v>In Service</v>
      </c>
      <c r="I1102" s="1" t="s">
        <v>2427</v>
      </c>
      <c r="O1102" s="1" t="str">
        <f t="shared" si="166"/>
        <v>NRIS</v>
      </c>
      <c r="Q1102" s="1">
        <f t="shared" si="167"/>
        <v>26</v>
      </c>
      <c r="S1102" s="1" t="str">
        <f t="shared" si="168"/>
        <v>Nuclear</v>
      </c>
      <c r="T1102" s="1" t="str">
        <f t="shared" si="169"/>
        <v>Van Buren County</v>
      </c>
      <c r="U1102" s="1" t="str">
        <f t="shared" si="170"/>
        <v>MI</v>
      </c>
      <c r="AA1102" s="1"/>
      <c r="AB1102" s="1"/>
      <c r="AI1102" s="5"/>
      <c r="AJ1102" s="5"/>
      <c r="AK1102" s="5"/>
      <c r="AL1102" s="5"/>
      <c r="AM1102" s="5"/>
      <c r="AN1102" s="5"/>
      <c r="AO1102" s="5"/>
      <c r="AP1102" s="5"/>
      <c r="AQ1102" s="5"/>
      <c r="AR1102" s="5"/>
      <c r="AY1102" s="1" t="s">
        <v>58</v>
      </c>
      <c r="AZ1102" s="2">
        <v>40161</v>
      </c>
      <c r="BB1102" s="2">
        <v>40550</v>
      </c>
      <c r="BC1102" s="2">
        <v>40482</v>
      </c>
      <c r="BD1102" s="1" t="s">
        <v>139</v>
      </c>
      <c r="BE1102" s="1" t="s">
        <v>586</v>
      </c>
      <c r="BF1102" s="1" t="s">
        <v>130</v>
      </c>
      <c r="BG1102" s="1" t="s">
        <v>1406</v>
      </c>
      <c r="BH1102" s="1" t="s">
        <v>130</v>
      </c>
      <c r="BI1102" s="1" t="s">
        <v>134</v>
      </c>
      <c r="BJ1102" s="1" t="s">
        <v>126</v>
      </c>
      <c r="BK1102" s="1" t="s">
        <v>2428</v>
      </c>
      <c r="BL1102" s="1">
        <v>26</v>
      </c>
      <c r="BM1102" s="1">
        <v>26</v>
      </c>
      <c r="BN1102" s="1" t="s">
        <v>387</v>
      </c>
      <c r="BO1102" s="1" t="s">
        <v>1049</v>
      </c>
      <c r="BP1102" s="1" t="s">
        <v>65</v>
      </c>
      <c r="BQ1102" s="2">
        <v>41547</v>
      </c>
      <c r="BR1102" s="1">
        <v>0</v>
      </c>
      <c r="BS1102" s="1">
        <v>0</v>
      </c>
      <c r="BT1102" s="1">
        <v>0</v>
      </c>
      <c r="BU1102" s="1">
        <v>0</v>
      </c>
    </row>
    <row r="1103" spans="4:73" hidden="1" x14ac:dyDescent="0.25">
      <c r="D1103" s="4"/>
      <c r="E1103" s="5">
        <f t="shared" si="162"/>
        <v>0</v>
      </c>
      <c r="F1103" s="5">
        <f t="shared" si="163"/>
        <v>0</v>
      </c>
      <c r="G1103" s="5" t="str">
        <f t="shared" si="164"/>
        <v>Withdrawn</v>
      </c>
      <c r="H1103" s="6" t="str">
        <f t="shared" si="165"/>
        <v>Not Started</v>
      </c>
      <c r="I1103" s="1" t="s">
        <v>2429</v>
      </c>
      <c r="O1103" s="1" t="str">
        <f t="shared" si="166"/>
        <v>NRIS</v>
      </c>
      <c r="Q1103" s="1">
        <f t="shared" si="167"/>
        <v>53</v>
      </c>
      <c r="S1103" s="1" t="str">
        <f t="shared" si="168"/>
        <v>Wind</v>
      </c>
      <c r="T1103" s="1" t="str">
        <f t="shared" si="169"/>
        <v>Sheridan County</v>
      </c>
      <c r="U1103" s="1" t="str">
        <f t="shared" si="170"/>
        <v>ND</v>
      </c>
      <c r="AA1103" s="1"/>
      <c r="AB1103" s="1"/>
      <c r="AI1103" s="5"/>
      <c r="AJ1103" s="5"/>
      <c r="AK1103" s="5"/>
      <c r="AL1103" s="5"/>
      <c r="AM1103" s="5"/>
      <c r="AN1103" s="5"/>
      <c r="AO1103" s="5"/>
      <c r="AP1103" s="5"/>
      <c r="AQ1103" s="5"/>
      <c r="AR1103" s="5"/>
      <c r="AY1103" s="1" t="s">
        <v>73</v>
      </c>
      <c r="AZ1103" s="2">
        <v>40661</v>
      </c>
      <c r="BA1103" s="2">
        <v>41787</v>
      </c>
      <c r="BB1103" s="2">
        <v>41787</v>
      </c>
      <c r="BD1103" s="1" t="s">
        <v>203</v>
      </c>
      <c r="BE1103" s="1" t="s">
        <v>2170</v>
      </c>
      <c r="BF1103" s="1" t="s">
        <v>194</v>
      </c>
      <c r="BI1103" s="1" t="s">
        <v>143</v>
      </c>
      <c r="BJ1103" s="1" t="s">
        <v>126</v>
      </c>
      <c r="BK1103" s="1" t="s">
        <v>2430</v>
      </c>
      <c r="BL1103" s="1">
        <v>53</v>
      </c>
      <c r="BM1103" s="1">
        <v>53</v>
      </c>
      <c r="BN1103" s="1" t="s">
        <v>97</v>
      </c>
      <c r="BO1103" s="1" t="s">
        <v>98</v>
      </c>
      <c r="BP1103" s="1" t="s">
        <v>84</v>
      </c>
      <c r="BQ1103" s="2">
        <v>40452</v>
      </c>
      <c r="BR1103" s="1">
        <v>0</v>
      </c>
      <c r="BS1103" s="1">
        <v>0</v>
      </c>
      <c r="BT1103" s="1">
        <v>0</v>
      </c>
      <c r="BU1103" s="1">
        <v>0</v>
      </c>
    </row>
    <row r="1104" spans="4:73" hidden="1" x14ac:dyDescent="0.25">
      <c r="D1104" s="4"/>
      <c r="E1104" s="5">
        <f t="shared" si="162"/>
        <v>0</v>
      </c>
      <c r="F1104" s="5">
        <f t="shared" si="163"/>
        <v>0</v>
      </c>
      <c r="G1104" s="5" t="str">
        <f t="shared" si="164"/>
        <v>Withdrawn</v>
      </c>
      <c r="H1104" s="6" t="str">
        <f t="shared" si="165"/>
        <v>Not Started</v>
      </c>
      <c r="I1104" s="1" t="s">
        <v>2431</v>
      </c>
      <c r="O1104" s="1" t="str">
        <f t="shared" si="166"/>
        <v>NRIS</v>
      </c>
      <c r="Q1104" s="1">
        <f t="shared" si="167"/>
        <v>72</v>
      </c>
      <c r="S1104" s="1" t="str">
        <f t="shared" si="168"/>
        <v>Solar</v>
      </c>
      <c r="T1104" s="1" t="str">
        <f t="shared" si="169"/>
        <v>Sherburne County</v>
      </c>
      <c r="U1104" s="1" t="str">
        <f t="shared" si="170"/>
        <v>MN</v>
      </c>
      <c r="AA1104" s="1"/>
      <c r="AB1104" s="1"/>
      <c r="AI1104" s="5"/>
      <c r="AJ1104" s="5"/>
      <c r="AK1104" s="5"/>
      <c r="AL1104" s="5"/>
      <c r="AM1104" s="5"/>
      <c r="AN1104" s="5"/>
      <c r="AO1104" s="5"/>
      <c r="AP1104" s="5"/>
      <c r="AQ1104" s="5"/>
      <c r="AR1104" s="5"/>
      <c r="AY1104" s="1" t="s">
        <v>73</v>
      </c>
      <c r="AZ1104" s="2">
        <v>41778</v>
      </c>
      <c r="BA1104" s="2">
        <v>41793</v>
      </c>
      <c r="BB1104" s="2">
        <v>41793</v>
      </c>
      <c r="BD1104" s="1" t="s">
        <v>2432</v>
      </c>
      <c r="BE1104" s="1" t="s">
        <v>244</v>
      </c>
      <c r="BF1104" s="1" t="s">
        <v>93</v>
      </c>
      <c r="BJ1104" s="1" t="s">
        <v>126</v>
      </c>
      <c r="BK1104" s="1" t="s">
        <v>2433</v>
      </c>
      <c r="BL1104" s="1">
        <v>100</v>
      </c>
      <c r="BM1104" s="1">
        <v>72</v>
      </c>
      <c r="BN1104" s="1" t="s">
        <v>1485</v>
      </c>
      <c r="BP1104" s="1" t="s">
        <v>84</v>
      </c>
      <c r="BQ1104" s="2">
        <v>42521</v>
      </c>
      <c r="BR1104" s="1">
        <v>0</v>
      </c>
      <c r="BS1104" s="1">
        <v>0</v>
      </c>
      <c r="BT1104" s="1">
        <v>0</v>
      </c>
      <c r="BU1104" s="1">
        <v>0</v>
      </c>
    </row>
    <row r="1105" spans="4:73" hidden="1" x14ac:dyDescent="0.25">
      <c r="D1105" s="4"/>
      <c r="E1105" s="5" t="str">
        <f t="shared" si="162"/>
        <v>DPP-2018-APR</v>
      </c>
      <c r="F1105" s="5" t="str">
        <f t="shared" si="163"/>
        <v>West</v>
      </c>
      <c r="G1105" s="5" t="str">
        <f t="shared" si="164"/>
        <v>Withdrawn</v>
      </c>
      <c r="H1105" s="6" t="str">
        <f t="shared" si="165"/>
        <v>Not Started</v>
      </c>
      <c r="I1105" s="1" t="s">
        <v>5873</v>
      </c>
      <c r="O1105" s="1" t="str">
        <f t="shared" si="166"/>
        <v>NRIS</v>
      </c>
      <c r="P1105" s="1" t="s">
        <v>6203</v>
      </c>
      <c r="Q1105" s="1">
        <f t="shared" si="167"/>
        <v>40</v>
      </c>
      <c r="S1105" s="1" t="str">
        <f t="shared" si="168"/>
        <v>Solar</v>
      </c>
      <c r="T1105" s="1" t="str">
        <f t="shared" si="169"/>
        <v>Lincoln County</v>
      </c>
      <c r="U1105" s="1" t="str">
        <f t="shared" si="170"/>
        <v>MN</v>
      </c>
      <c r="Y1105" s="1">
        <v>1</v>
      </c>
      <c r="Z1105" s="1">
        <f>IF(G1105="Withdrawn",0,1)</f>
        <v>0</v>
      </c>
      <c r="AA1105" s="16">
        <v>160000</v>
      </c>
      <c r="AB1105" s="16">
        <v>345292</v>
      </c>
      <c r="AI1105" s="5"/>
      <c r="AJ1105" s="32">
        <v>0</v>
      </c>
      <c r="AK1105" s="32">
        <v>33148</v>
      </c>
      <c r="AL1105" s="32">
        <v>0</v>
      </c>
      <c r="AM1105" s="34">
        <v>8265000</v>
      </c>
      <c r="AN1105" s="32">
        <v>0</v>
      </c>
      <c r="AO1105" s="32">
        <f>AJ1105+AM1105</f>
        <v>8265000</v>
      </c>
      <c r="AP1105" s="32">
        <f>AO1105+AK1105+AL1105+AN1105</f>
        <v>8298148</v>
      </c>
      <c r="AQ1105" s="28">
        <f>AO1105/($Q1105*1000)</f>
        <v>206.625</v>
      </c>
      <c r="AR1105" s="28">
        <f>AP1105/($Q1105*1000)</f>
        <v>207.4537</v>
      </c>
      <c r="AS1105" s="16">
        <f>IF(O1105 = "NRIS",AP1105,AO1105)</f>
        <v>8298148</v>
      </c>
      <c r="AY1105" s="1" t="s">
        <v>73</v>
      </c>
      <c r="AZ1105" s="2">
        <v>43171</v>
      </c>
      <c r="BA1105" s="2">
        <v>44264</v>
      </c>
      <c r="BC1105" s="2">
        <v>44075</v>
      </c>
      <c r="BD1105" s="1" t="s">
        <v>91</v>
      </c>
      <c r="BE1105" s="1" t="s">
        <v>92</v>
      </c>
      <c r="BF1105" s="1" t="s">
        <v>93</v>
      </c>
      <c r="BG1105" s="1" t="s">
        <v>2375</v>
      </c>
      <c r="BH1105" s="1" t="s">
        <v>725</v>
      </c>
      <c r="BI1105" s="1" t="s">
        <v>2376</v>
      </c>
      <c r="BJ1105" s="1" t="s">
        <v>126</v>
      </c>
      <c r="BK1105" s="1" t="s">
        <v>5329</v>
      </c>
      <c r="BL1105" s="1">
        <v>40</v>
      </c>
      <c r="BM1105" s="1">
        <v>40</v>
      </c>
      <c r="BN1105" s="1" t="s">
        <v>1485</v>
      </c>
      <c r="BO1105" s="1" t="s">
        <v>1486</v>
      </c>
      <c r="BP1105" s="1" t="s">
        <v>84</v>
      </c>
      <c r="BR1105" s="1">
        <v>40</v>
      </c>
      <c r="BS1105" s="1">
        <v>40</v>
      </c>
      <c r="BT1105" s="1">
        <v>0</v>
      </c>
      <c r="BU1105" s="1">
        <v>0</v>
      </c>
    </row>
    <row r="1106" spans="4:73" hidden="1" x14ac:dyDescent="0.25">
      <c r="D1106" s="4"/>
      <c r="E1106" s="5">
        <f t="shared" si="162"/>
        <v>0</v>
      </c>
      <c r="F1106" s="5">
        <f t="shared" si="163"/>
        <v>0</v>
      </c>
      <c r="G1106" s="5" t="str">
        <f t="shared" si="164"/>
        <v>Withdrawn</v>
      </c>
      <c r="H1106" s="6" t="str">
        <f t="shared" si="165"/>
        <v>Not Started</v>
      </c>
      <c r="I1106" s="1" t="s">
        <v>2437</v>
      </c>
      <c r="O1106" s="1" t="str">
        <f t="shared" si="166"/>
        <v>NRIS</v>
      </c>
      <c r="Q1106" s="1">
        <f t="shared" si="167"/>
        <v>197.8</v>
      </c>
      <c r="S1106" s="1" t="str">
        <f t="shared" si="168"/>
        <v>Wind</v>
      </c>
      <c r="T1106" s="1" t="str">
        <f t="shared" si="169"/>
        <v>Tipton County</v>
      </c>
      <c r="U1106" s="1" t="str">
        <f t="shared" si="170"/>
        <v>IN</v>
      </c>
      <c r="AA1106" s="1"/>
      <c r="AB1106" s="1"/>
      <c r="AI1106" s="5"/>
      <c r="AJ1106" s="5"/>
      <c r="AK1106" s="5"/>
      <c r="AL1106" s="5"/>
      <c r="AM1106" s="5"/>
      <c r="AN1106" s="5"/>
      <c r="AO1106" s="5"/>
      <c r="AP1106" s="5"/>
      <c r="AQ1106" s="5"/>
      <c r="AR1106" s="5"/>
      <c r="AY1106" s="1" t="s">
        <v>73</v>
      </c>
      <c r="AZ1106" s="2">
        <v>41281</v>
      </c>
      <c r="BA1106" s="2">
        <v>41816</v>
      </c>
      <c r="BB1106" s="2">
        <v>41816</v>
      </c>
      <c r="BC1106" s="2">
        <v>42292</v>
      </c>
      <c r="BD1106" s="1" t="s">
        <v>101</v>
      </c>
      <c r="BE1106" s="1" t="s">
        <v>1221</v>
      </c>
      <c r="BF1106" s="1" t="s">
        <v>103</v>
      </c>
      <c r="BI1106" s="1" t="s">
        <v>77</v>
      </c>
      <c r="BJ1106" s="1" t="s">
        <v>126</v>
      </c>
      <c r="BK1106" s="1" t="s">
        <v>2438</v>
      </c>
      <c r="BL1106" s="1">
        <v>197.8</v>
      </c>
      <c r="BM1106" s="1">
        <v>197.8</v>
      </c>
      <c r="BN1106" s="1" t="s">
        <v>97</v>
      </c>
      <c r="BO1106" s="1" t="s">
        <v>98</v>
      </c>
      <c r="BP1106" s="1" t="s">
        <v>84</v>
      </c>
      <c r="BQ1106" s="2">
        <v>40787</v>
      </c>
      <c r="BR1106" s="1">
        <v>0</v>
      </c>
      <c r="BS1106" s="1">
        <v>0</v>
      </c>
      <c r="BT1106" s="1">
        <v>0</v>
      </c>
      <c r="BU1106" s="1">
        <v>0</v>
      </c>
    </row>
    <row r="1107" spans="4:73" hidden="1" x14ac:dyDescent="0.25">
      <c r="D1107" s="4"/>
      <c r="E1107" s="5" t="str">
        <f t="shared" si="162"/>
        <v>FES-2013-JAN</v>
      </c>
      <c r="F1107" s="5">
        <f t="shared" si="163"/>
        <v>0</v>
      </c>
      <c r="G1107" s="5" t="str">
        <f t="shared" si="164"/>
        <v>Withdrawn</v>
      </c>
      <c r="H1107" s="6" t="str">
        <f t="shared" si="165"/>
        <v>Not Started</v>
      </c>
      <c r="I1107" s="1" t="s">
        <v>2439</v>
      </c>
      <c r="O1107" s="1" t="str">
        <f t="shared" si="166"/>
        <v>NRIS</v>
      </c>
      <c r="Q1107" s="1">
        <f t="shared" si="167"/>
        <v>801</v>
      </c>
      <c r="S1107" s="1" t="str">
        <f t="shared" si="168"/>
        <v>Gas</v>
      </c>
      <c r="T1107" s="1" t="str">
        <f t="shared" si="169"/>
        <v>Genesee County</v>
      </c>
      <c r="U1107" s="1" t="str">
        <f t="shared" si="170"/>
        <v>MI</v>
      </c>
      <c r="AA1107" s="1"/>
      <c r="AB1107" s="1"/>
      <c r="AI1107" s="5"/>
      <c r="AJ1107" s="5"/>
      <c r="AK1107" s="5"/>
      <c r="AL1107" s="5"/>
      <c r="AM1107" s="5"/>
      <c r="AN1107" s="5"/>
      <c r="AO1107" s="5"/>
      <c r="AP1107" s="5"/>
      <c r="AQ1107" s="5"/>
      <c r="AR1107" s="5"/>
      <c r="AY1107" s="1" t="s">
        <v>73</v>
      </c>
      <c r="AZ1107" s="2">
        <v>41288</v>
      </c>
      <c r="BA1107" s="2">
        <v>41822</v>
      </c>
      <c r="BB1107" s="2">
        <v>41822</v>
      </c>
      <c r="BD1107" s="1" t="s">
        <v>139</v>
      </c>
      <c r="BE1107" s="1" t="s">
        <v>2440</v>
      </c>
      <c r="BF1107" s="1" t="s">
        <v>130</v>
      </c>
      <c r="BG1107" s="1" t="s">
        <v>2441</v>
      </c>
      <c r="BI1107" s="1" t="s">
        <v>536</v>
      </c>
      <c r="BJ1107" s="1" t="s">
        <v>126</v>
      </c>
      <c r="BK1107" s="1" t="s">
        <v>2442</v>
      </c>
      <c r="BL1107" s="1">
        <v>725</v>
      </c>
      <c r="BM1107" s="1">
        <v>801</v>
      </c>
      <c r="BN1107" s="1" t="s">
        <v>64</v>
      </c>
      <c r="BP1107" s="1" t="s">
        <v>84</v>
      </c>
      <c r="BR1107" s="1">
        <v>0</v>
      </c>
      <c r="BS1107" s="1">
        <v>0</v>
      </c>
      <c r="BT1107" s="1">
        <v>0</v>
      </c>
      <c r="BU1107" s="1">
        <v>0</v>
      </c>
    </row>
    <row r="1108" spans="4:73" hidden="1" x14ac:dyDescent="0.25">
      <c r="D1108" s="4"/>
      <c r="E1108" s="5" t="str">
        <f t="shared" si="162"/>
        <v>DPP-2018-APR</v>
      </c>
      <c r="F1108" s="5" t="str">
        <f t="shared" si="163"/>
        <v>East (ATC)</v>
      </c>
      <c r="G1108" s="5" t="str">
        <f t="shared" si="164"/>
        <v>Active</v>
      </c>
      <c r="H1108" s="6" t="str">
        <f t="shared" si="165"/>
        <v>Not Started</v>
      </c>
      <c r="I1108" s="1" t="s">
        <v>2381</v>
      </c>
      <c r="O1108" s="1" t="str">
        <f t="shared" si="166"/>
        <v>NRIS</v>
      </c>
      <c r="P1108" s="1" t="s">
        <v>6203</v>
      </c>
      <c r="Q1108" s="1">
        <f t="shared" si="167"/>
        <v>99</v>
      </c>
      <c r="S1108" s="1" t="str">
        <f t="shared" si="168"/>
        <v>Solar</v>
      </c>
      <c r="T1108" s="1" t="str">
        <f t="shared" si="169"/>
        <v>Waushara County</v>
      </c>
      <c r="U1108" s="1" t="str">
        <f t="shared" si="170"/>
        <v>WI</v>
      </c>
      <c r="Y1108" s="1">
        <v>1</v>
      </c>
      <c r="Z1108" s="1">
        <f t="shared" ref="Z1108:Z1109" si="171">IF(G1108="Withdrawn",0,1)</f>
        <v>1</v>
      </c>
      <c r="AA1108" s="36">
        <v>396000</v>
      </c>
      <c r="AB1108" s="36">
        <v>0</v>
      </c>
      <c r="AI1108" s="5"/>
      <c r="AJ1108" s="32"/>
      <c r="AK1108" s="32"/>
      <c r="AL1108" s="32">
        <v>887272</v>
      </c>
      <c r="AM1108" s="32">
        <v>2618981</v>
      </c>
      <c r="AN1108" s="32">
        <v>0</v>
      </c>
      <c r="AO1108" s="32">
        <f t="shared" ref="AO1108:AO1109" si="172">AJ1108+AM1108</f>
        <v>2618981</v>
      </c>
      <c r="AP1108" s="32">
        <f t="shared" ref="AP1108:AP1109" si="173">AO1108+AK1108+AL1108+AN1108</f>
        <v>3506253</v>
      </c>
      <c r="AQ1108" s="28">
        <f t="shared" ref="AQ1108:AR1111" si="174">AO1108/($Q1108*1000)</f>
        <v>26.454353535353537</v>
      </c>
      <c r="AR1108" s="28">
        <f t="shared" si="174"/>
        <v>35.416696969696972</v>
      </c>
      <c r="AS1108" s="16">
        <f t="shared" ref="AS1108:AS1109" si="175">IF(O1108 = "NRIS",AP1108,AO1108)</f>
        <v>3506253</v>
      </c>
      <c r="AY1108" s="1" t="s">
        <v>2374</v>
      </c>
      <c r="AZ1108" s="2">
        <v>43171</v>
      </c>
      <c r="BC1108" s="2">
        <v>44470</v>
      </c>
      <c r="BD1108" s="1" t="s">
        <v>74</v>
      </c>
      <c r="BE1108" s="1" t="s">
        <v>2382</v>
      </c>
      <c r="BF1108" s="1" t="s">
        <v>76</v>
      </c>
      <c r="BG1108" s="1" t="s">
        <v>2375</v>
      </c>
      <c r="BH1108" s="1" t="s">
        <v>2196</v>
      </c>
      <c r="BI1108" s="1" t="s">
        <v>2376</v>
      </c>
      <c r="BJ1108" s="1" t="s">
        <v>126</v>
      </c>
      <c r="BK1108" s="1" t="s">
        <v>2383</v>
      </c>
      <c r="BL1108" s="1">
        <v>99</v>
      </c>
      <c r="BM1108" s="1">
        <v>99</v>
      </c>
      <c r="BN1108" s="1" t="s">
        <v>1485</v>
      </c>
      <c r="BO1108" s="1" t="s">
        <v>1486</v>
      </c>
      <c r="BP1108" s="1" t="s">
        <v>84</v>
      </c>
      <c r="BR1108" s="1">
        <v>99</v>
      </c>
      <c r="BS1108" s="1">
        <v>99</v>
      </c>
      <c r="BT1108" s="1">
        <v>99</v>
      </c>
      <c r="BU1108" s="1">
        <v>99</v>
      </c>
    </row>
    <row r="1109" spans="4:73" hidden="1" x14ac:dyDescent="0.25">
      <c r="D1109" s="4"/>
      <c r="E1109" s="5" t="str">
        <f t="shared" si="162"/>
        <v>DPP-2018-APR</v>
      </c>
      <c r="F1109" s="5" t="str">
        <f t="shared" si="163"/>
        <v>East (ATC)</v>
      </c>
      <c r="G1109" s="5" t="str">
        <f t="shared" si="164"/>
        <v>Active</v>
      </c>
      <c r="H1109" s="6" t="str">
        <f t="shared" si="165"/>
        <v>Not Started</v>
      </c>
      <c r="I1109" s="1" t="s">
        <v>2384</v>
      </c>
      <c r="O1109" s="1" t="str">
        <f t="shared" si="166"/>
        <v>NRIS</v>
      </c>
      <c r="P1109" s="1" t="s">
        <v>6203</v>
      </c>
      <c r="Q1109" s="1">
        <f t="shared" si="167"/>
        <v>50</v>
      </c>
      <c r="S1109" s="1" t="str">
        <f t="shared" si="168"/>
        <v>Solar</v>
      </c>
      <c r="T1109" s="1" t="str">
        <f t="shared" si="169"/>
        <v>Dodge County</v>
      </c>
      <c r="U1109" s="1" t="str">
        <f t="shared" si="170"/>
        <v>WI</v>
      </c>
      <c r="Y1109" s="1">
        <v>1</v>
      </c>
      <c r="Z1109" s="1">
        <f t="shared" si="171"/>
        <v>1</v>
      </c>
      <c r="AA1109" s="36">
        <v>200000</v>
      </c>
      <c r="AB1109" s="36">
        <v>0</v>
      </c>
      <c r="AI1109" s="5"/>
      <c r="AJ1109" s="32"/>
      <c r="AK1109" s="32"/>
      <c r="AL1109" s="32">
        <v>410328</v>
      </c>
      <c r="AM1109" s="32">
        <v>366697</v>
      </c>
      <c r="AN1109" s="32">
        <v>2798507</v>
      </c>
      <c r="AO1109" s="32">
        <f t="shared" si="172"/>
        <v>366697</v>
      </c>
      <c r="AP1109" s="32">
        <f t="shared" si="173"/>
        <v>3575532</v>
      </c>
      <c r="AQ1109" s="28">
        <f t="shared" si="174"/>
        <v>7.3339400000000001</v>
      </c>
      <c r="AR1109" s="28">
        <f t="shared" si="174"/>
        <v>71.510639999999995</v>
      </c>
      <c r="AS1109" s="16">
        <f t="shared" si="175"/>
        <v>3575532</v>
      </c>
      <c r="AY1109" s="1" t="s">
        <v>2374</v>
      </c>
      <c r="AZ1109" s="2">
        <v>43171</v>
      </c>
      <c r="BC1109" s="2">
        <v>44470</v>
      </c>
      <c r="BD1109" s="1" t="s">
        <v>74</v>
      </c>
      <c r="BE1109" s="1" t="s">
        <v>297</v>
      </c>
      <c r="BF1109" s="1" t="s">
        <v>76</v>
      </c>
      <c r="BG1109" s="1" t="s">
        <v>2375</v>
      </c>
      <c r="BH1109" s="1" t="s">
        <v>2196</v>
      </c>
      <c r="BI1109" s="1" t="s">
        <v>2376</v>
      </c>
      <c r="BJ1109" s="1" t="s">
        <v>126</v>
      </c>
      <c r="BK1109" s="1" t="s">
        <v>2385</v>
      </c>
      <c r="BL1109" s="1">
        <v>50</v>
      </c>
      <c r="BM1109" s="1">
        <v>50</v>
      </c>
      <c r="BN1109" s="1" t="s">
        <v>1485</v>
      </c>
      <c r="BO1109" s="1" t="s">
        <v>1486</v>
      </c>
      <c r="BP1109" s="1" t="s">
        <v>84</v>
      </c>
      <c r="BR1109" s="1">
        <v>50</v>
      </c>
      <c r="BS1109" s="1">
        <v>50</v>
      </c>
      <c r="BT1109" s="1">
        <v>50</v>
      </c>
      <c r="BU1109" s="1">
        <v>50</v>
      </c>
    </row>
    <row r="1110" spans="4:73" hidden="1" x14ac:dyDescent="0.25">
      <c r="D1110" s="4"/>
      <c r="E1110" s="5" t="str">
        <f t="shared" si="162"/>
        <v>DPP-2018-APR</v>
      </c>
      <c r="F1110" s="5" t="str">
        <f t="shared" si="163"/>
        <v>East (ITC)</v>
      </c>
      <c r="G1110" s="5" t="str">
        <f t="shared" si="164"/>
        <v>Withdrawn</v>
      </c>
      <c r="H1110" s="6" t="str">
        <f t="shared" si="165"/>
        <v>Not Started</v>
      </c>
      <c r="I1110" s="1" t="s">
        <v>4552</v>
      </c>
      <c r="O1110" s="1" t="str">
        <f t="shared" si="166"/>
        <v>NRIS</v>
      </c>
      <c r="Q1110" s="1">
        <f t="shared" si="167"/>
        <v>800</v>
      </c>
      <c r="S1110" s="1" t="str">
        <f t="shared" si="168"/>
        <v>Wind</v>
      </c>
      <c r="T1110" s="1" t="str">
        <f t="shared" si="169"/>
        <v>Mecosta County,Montcalm County</v>
      </c>
      <c r="U1110" s="1" t="str">
        <f t="shared" si="170"/>
        <v>MI</v>
      </c>
      <c r="AA1110" s="1"/>
      <c r="AB1110" s="1"/>
      <c r="AI1110" s="5"/>
      <c r="AJ1110" s="5"/>
      <c r="AK1110" s="5"/>
      <c r="AL1110" s="5"/>
      <c r="AM1110" s="5"/>
      <c r="AN1110" s="5"/>
      <c r="AO1110" s="32"/>
      <c r="AP1110" s="32"/>
      <c r="AQ1110" s="28">
        <f t="shared" si="174"/>
        <v>0</v>
      </c>
      <c r="AR1110" s="28">
        <f t="shared" si="174"/>
        <v>0</v>
      </c>
      <c r="AY1110" s="1" t="s">
        <v>73</v>
      </c>
      <c r="AZ1110" s="2">
        <v>43171</v>
      </c>
      <c r="BA1110" s="2">
        <v>43405</v>
      </c>
      <c r="BC1110" s="2">
        <v>44075</v>
      </c>
      <c r="BD1110" s="1" t="s">
        <v>139</v>
      </c>
      <c r="BE1110" s="1" t="s">
        <v>4553</v>
      </c>
      <c r="BF1110" s="1" t="s">
        <v>130</v>
      </c>
      <c r="BG1110" s="1" t="s">
        <v>2375</v>
      </c>
      <c r="BH1110" s="1" t="s">
        <v>1808</v>
      </c>
      <c r="BI1110" s="1" t="s">
        <v>2376</v>
      </c>
      <c r="BJ1110" s="1" t="s">
        <v>126</v>
      </c>
      <c r="BK1110" s="1" t="s">
        <v>4554</v>
      </c>
      <c r="BL1110" s="1">
        <v>800</v>
      </c>
      <c r="BM1110" s="1">
        <v>800</v>
      </c>
      <c r="BN1110" s="1" t="s">
        <v>97</v>
      </c>
      <c r="BO1110" s="1" t="s">
        <v>98</v>
      </c>
      <c r="BP1110" s="1" t="s">
        <v>84</v>
      </c>
      <c r="BR1110" s="1">
        <v>0</v>
      </c>
      <c r="BS1110" s="1">
        <v>0</v>
      </c>
      <c r="BT1110" s="1">
        <v>0</v>
      </c>
      <c r="BU1110" s="1">
        <v>0</v>
      </c>
    </row>
    <row r="1111" spans="4:73" hidden="1" x14ac:dyDescent="0.25">
      <c r="D1111" s="4"/>
      <c r="E1111" s="5" t="str">
        <f t="shared" si="162"/>
        <v>DPP-2018-APR</v>
      </c>
      <c r="F1111" s="5" t="str">
        <f t="shared" si="163"/>
        <v>East (ITC)</v>
      </c>
      <c r="G1111" s="5" t="str">
        <f t="shared" si="164"/>
        <v>Withdrawn</v>
      </c>
      <c r="H1111" s="6" t="str">
        <f t="shared" si="165"/>
        <v>Not Started</v>
      </c>
      <c r="I1111" s="1" t="s">
        <v>5407</v>
      </c>
      <c r="O1111" s="1" t="str">
        <f t="shared" si="166"/>
        <v>NRIS</v>
      </c>
      <c r="Q1111" s="1">
        <f t="shared" si="167"/>
        <v>200</v>
      </c>
      <c r="S1111" s="1" t="str">
        <f t="shared" si="168"/>
        <v>Solar</v>
      </c>
      <c r="T1111" s="1" t="str">
        <f t="shared" si="169"/>
        <v>Midland County,Saginaw County</v>
      </c>
      <c r="U1111" s="1" t="str">
        <f t="shared" si="170"/>
        <v>MI</v>
      </c>
      <c r="AA1111" s="1"/>
      <c r="AB1111" s="1"/>
      <c r="AI1111" s="5"/>
      <c r="AJ1111" s="5"/>
      <c r="AK1111" s="5"/>
      <c r="AL1111" s="5"/>
      <c r="AM1111" s="5"/>
      <c r="AN1111" s="5"/>
      <c r="AO1111" s="32"/>
      <c r="AP1111" s="32"/>
      <c r="AQ1111" s="28">
        <f t="shared" si="174"/>
        <v>0</v>
      </c>
      <c r="AR1111" s="28">
        <f t="shared" si="174"/>
        <v>0</v>
      </c>
      <c r="AY1111" s="1" t="s">
        <v>73</v>
      </c>
      <c r="AZ1111" s="2">
        <v>43171</v>
      </c>
      <c r="BA1111" s="2">
        <v>44012</v>
      </c>
      <c r="BC1111" s="2">
        <v>44440</v>
      </c>
      <c r="BD1111" s="1" t="s">
        <v>139</v>
      </c>
      <c r="BE1111" s="1" t="s">
        <v>2868</v>
      </c>
      <c r="BF1111" s="1" t="s">
        <v>130</v>
      </c>
      <c r="BG1111" s="1" t="s">
        <v>2375</v>
      </c>
      <c r="BH1111" s="1" t="s">
        <v>1808</v>
      </c>
      <c r="BI1111" s="1" t="s">
        <v>2376</v>
      </c>
      <c r="BJ1111" s="1" t="s">
        <v>126</v>
      </c>
      <c r="BK1111" s="1" t="s">
        <v>5408</v>
      </c>
      <c r="BL1111" s="1">
        <v>200</v>
      </c>
      <c r="BM1111" s="1">
        <v>200</v>
      </c>
      <c r="BN1111" s="1" t="s">
        <v>1485</v>
      </c>
      <c r="BO1111" s="1" t="s">
        <v>1486</v>
      </c>
      <c r="BP1111" s="1" t="s">
        <v>84</v>
      </c>
      <c r="BR1111" s="1">
        <v>200</v>
      </c>
      <c r="BS1111" s="1">
        <v>200</v>
      </c>
      <c r="BT1111" s="1">
        <v>0</v>
      </c>
      <c r="BU1111" s="1">
        <v>0</v>
      </c>
    </row>
    <row r="1112" spans="4:73" hidden="1" x14ac:dyDescent="0.25">
      <c r="D1112" s="4"/>
      <c r="E1112" s="5" t="str">
        <f t="shared" si="162"/>
        <v>FES-2014-JUN</v>
      </c>
      <c r="F1112" s="5">
        <f t="shared" si="163"/>
        <v>0</v>
      </c>
      <c r="G1112" s="5" t="str">
        <f t="shared" si="164"/>
        <v>Withdrawn</v>
      </c>
      <c r="H1112" s="6" t="str">
        <f t="shared" si="165"/>
        <v>Not Started</v>
      </c>
      <c r="I1112" s="1" t="s">
        <v>2454</v>
      </c>
      <c r="O1112" s="1" t="str">
        <f t="shared" si="166"/>
        <v>NRIS</v>
      </c>
      <c r="Q1112" s="1">
        <f t="shared" si="167"/>
        <v>810</v>
      </c>
      <c r="S1112" s="1" t="str">
        <f t="shared" si="168"/>
        <v>Gas</v>
      </c>
      <c r="T1112" s="1" t="str">
        <f t="shared" si="169"/>
        <v>Adair County</v>
      </c>
      <c r="U1112" s="1" t="str">
        <f t="shared" si="170"/>
        <v>IA</v>
      </c>
      <c r="AA1112" s="1"/>
      <c r="AB1112" s="1"/>
      <c r="AI1112" s="5"/>
      <c r="AJ1112" s="5"/>
      <c r="AK1112" s="5"/>
      <c r="AL1112" s="5"/>
      <c r="AM1112" s="5"/>
      <c r="AN1112" s="5"/>
      <c r="AO1112" s="5"/>
      <c r="AP1112" s="5"/>
      <c r="AQ1112" s="5"/>
      <c r="AR1112" s="5"/>
      <c r="AY1112" s="1" t="s">
        <v>73</v>
      </c>
      <c r="AZ1112" s="2">
        <v>41778</v>
      </c>
      <c r="BA1112" s="2">
        <v>41827</v>
      </c>
      <c r="BB1112" s="2">
        <v>41827</v>
      </c>
      <c r="BD1112" s="1" t="s">
        <v>251</v>
      </c>
      <c r="BE1112" s="1" t="s">
        <v>967</v>
      </c>
      <c r="BF1112" s="1" t="s">
        <v>89</v>
      </c>
      <c r="BG1112" s="1" t="s">
        <v>2455</v>
      </c>
      <c r="BI1112" s="1" t="s">
        <v>536</v>
      </c>
      <c r="BJ1112" s="1" t="s">
        <v>126</v>
      </c>
      <c r="BK1112" s="1" t="s">
        <v>2456</v>
      </c>
      <c r="BL1112" s="1">
        <v>660</v>
      </c>
      <c r="BM1112" s="1">
        <v>810</v>
      </c>
      <c r="BN1112" s="1" t="s">
        <v>64</v>
      </c>
      <c r="BP1112" s="1" t="s">
        <v>84</v>
      </c>
      <c r="BQ1112" s="2">
        <v>42948</v>
      </c>
      <c r="BR1112" s="1">
        <v>0</v>
      </c>
      <c r="BS1112" s="1">
        <v>0</v>
      </c>
      <c r="BT1112" s="1">
        <v>0</v>
      </c>
      <c r="BU1112" s="1">
        <v>0</v>
      </c>
    </row>
    <row r="1113" spans="4:73" hidden="1" x14ac:dyDescent="0.25">
      <c r="D1113" s="4"/>
      <c r="E1113" s="5" t="str">
        <f t="shared" si="162"/>
        <v>FES-2014-JUN</v>
      </c>
      <c r="F1113" s="5">
        <f t="shared" si="163"/>
        <v>0</v>
      </c>
      <c r="G1113" s="5" t="str">
        <f t="shared" si="164"/>
        <v>Withdrawn</v>
      </c>
      <c r="H1113" s="6" t="str">
        <f t="shared" si="165"/>
        <v>Not Started</v>
      </c>
      <c r="I1113" s="1" t="s">
        <v>2457</v>
      </c>
      <c r="O1113" s="1" t="str">
        <f t="shared" si="166"/>
        <v>NRIS</v>
      </c>
      <c r="Q1113" s="1">
        <f t="shared" si="167"/>
        <v>135</v>
      </c>
      <c r="S1113" s="1" t="str">
        <f t="shared" si="168"/>
        <v>Coal</v>
      </c>
      <c r="T1113" s="1" t="str">
        <f t="shared" si="169"/>
        <v>Woodbury County</v>
      </c>
      <c r="U1113" s="1" t="str">
        <f t="shared" si="170"/>
        <v>IA</v>
      </c>
      <c r="AA1113" s="1"/>
      <c r="AB1113" s="1"/>
      <c r="AI1113" s="5"/>
      <c r="AJ1113" s="5"/>
      <c r="AK1113" s="5"/>
      <c r="AL1113" s="5"/>
      <c r="AM1113" s="5"/>
      <c r="AN1113" s="5"/>
      <c r="AO1113" s="5"/>
      <c r="AP1113" s="5"/>
      <c r="AQ1113" s="5"/>
      <c r="AR1113" s="5"/>
      <c r="AY1113" s="1" t="s">
        <v>73</v>
      </c>
      <c r="AZ1113" s="2">
        <v>41778</v>
      </c>
      <c r="BA1113" s="2">
        <v>41827</v>
      </c>
      <c r="BB1113" s="2">
        <v>41827</v>
      </c>
      <c r="BD1113" s="1" t="s">
        <v>251</v>
      </c>
      <c r="BE1113" s="1" t="s">
        <v>2458</v>
      </c>
      <c r="BF1113" s="1" t="s">
        <v>89</v>
      </c>
      <c r="BG1113" s="1" t="s">
        <v>2455</v>
      </c>
      <c r="BI1113" s="1" t="s">
        <v>536</v>
      </c>
      <c r="BJ1113" s="1" t="s">
        <v>126</v>
      </c>
      <c r="BK1113" s="1" t="s">
        <v>2459</v>
      </c>
      <c r="BL1113" s="1">
        <v>135</v>
      </c>
      <c r="BM1113" s="1">
        <v>135</v>
      </c>
      <c r="BN1113" s="1" t="s">
        <v>83</v>
      </c>
      <c r="BP1113" s="1" t="s">
        <v>84</v>
      </c>
      <c r="BQ1113" s="2">
        <v>43101</v>
      </c>
      <c r="BR1113" s="1">
        <v>0</v>
      </c>
      <c r="BS1113" s="1">
        <v>0</v>
      </c>
      <c r="BT1113" s="1">
        <v>0</v>
      </c>
      <c r="BU1113" s="1">
        <v>0</v>
      </c>
    </row>
    <row r="1114" spans="4:73" hidden="1" x14ac:dyDescent="0.25">
      <c r="D1114" s="4"/>
      <c r="E1114" s="5" t="str">
        <f t="shared" si="162"/>
        <v>DPP-2018-APR</v>
      </c>
      <c r="F1114" s="5" t="str">
        <f t="shared" si="163"/>
        <v>West</v>
      </c>
      <c r="G1114" s="5" t="str">
        <f t="shared" si="164"/>
        <v>Withdrawn</v>
      </c>
      <c r="H1114" s="6" t="str">
        <f t="shared" si="165"/>
        <v>Not Started</v>
      </c>
      <c r="I1114" s="1" t="s">
        <v>5278</v>
      </c>
      <c r="O1114" s="1" t="str">
        <f t="shared" si="166"/>
        <v>NRIS</v>
      </c>
      <c r="Q1114" s="1">
        <f t="shared" si="167"/>
        <v>100</v>
      </c>
      <c r="S1114" s="1" t="str">
        <f t="shared" si="168"/>
        <v>Solar</v>
      </c>
      <c r="T1114" s="1" t="str">
        <f t="shared" si="169"/>
        <v>Brookings County</v>
      </c>
      <c r="U1114" s="1" t="str">
        <f t="shared" si="170"/>
        <v>SD</v>
      </c>
      <c r="AA1114" s="1"/>
      <c r="AB1114" s="1"/>
      <c r="AI1114" s="5"/>
      <c r="AJ1114" s="5"/>
      <c r="AK1114" s="5"/>
      <c r="AL1114" s="5"/>
      <c r="AM1114" s="5"/>
      <c r="AN1114" s="5"/>
      <c r="AO1114" s="32"/>
      <c r="AP1114" s="32"/>
      <c r="AQ1114" s="28">
        <f>AO1114/($Q1114*1000)</f>
        <v>0</v>
      </c>
      <c r="AR1114" s="28">
        <f>AP1114/($Q1114*1000)</f>
        <v>0</v>
      </c>
      <c r="AY1114" s="1" t="s">
        <v>73</v>
      </c>
      <c r="AZ1114" s="2">
        <v>43171</v>
      </c>
      <c r="BA1114" s="2">
        <v>43915</v>
      </c>
      <c r="BC1114" s="2">
        <v>44075</v>
      </c>
      <c r="BD1114" s="1" t="s">
        <v>91</v>
      </c>
      <c r="BE1114" s="1" t="s">
        <v>510</v>
      </c>
      <c r="BF1114" s="1" t="s">
        <v>205</v>
      </c>
      <c r="BG1114" s="1" t="s">
        <v>2375</v>
      </c>
      <c r="BH1114" s="1" t="s">
        <v>725</v>
      </c>
      <c r="BI1114" s="1" t="s">
        <v>2376</v>
      </c>
      <c r="BJ1114" s="1" t="s">
        <v>126</v>
      </c>
      <c r="BK1114" s="1" t="s">
        <v>5279</v>
      </c>
      <c r="BL1114" s="1">
        <v>100</v>
      </c>
      <c r="BM1114" s="1">
        <v>100</v>
      </c>
      <c r="BN1114" s="1" t="s">
        <v>1485</v>
      </c>
      <c r="BO1114" s="1" t="s">
        <v>1486</v>
      </c>
      <c r="BP1114" s="1" t="s">
        <v>84</v>
      </c>
      <c r="BR1114" s="1">
        <v>0</v>
      </c>
      <c r="BS1114" s="1">
        <v>0</v>
      </c>
      <c r="BT1114" s="1">
        <v>0</v>
      </c>
      <c r="BU1114" s="1">
        <v>0</v>
      </c>
    </row>
    <row r="1115" spans="4:73" hidden="1" x14ac:dyDescent="0.25">
      <c r="D1115" s="4"/>
      <c r="E1115" s="5" t="str">
        <f t="shared" si="162"/>
        <v>FES_2014-JUN</v>
      </c>
      <c r="F1115" s="5">
        <f t="shared" si="163"/>
        <v>0</v>
      </c>
      <c r="G1115" s="5" t="str">
        <f t="shared" si="164"/>
        <v>Withdrawn</v>
      </c>
      <c r="H1115" s="6" t="str">
        <f t="shared" si="165"/>
        <v>Not Started</v>
      </c>
      <c r="I1115" s="1" t="s">
        <v>2463</v>
      </c>
      <c r="O1115" s="1" t="str">
        <f t="shared" si="166"/>
        <v>NRIS</v>
      </c>
      <c r="Q1115" s="1">
        <f t="shared" si="167"/>
        <v>280</v>
      </c>
      <c r="S1115" s="1" t="str">
        <f t="shared" si="168"/>
        <v>Coal</v>
      </c>
      <c r="T1115" s="1" t="str">
        <f t="shared" si="169"/>
        <v>Woodbury County</v>
      </c>
      <c r="U1115" s="1" t="str">
        <f t="shared" si="170"/>
        <v>IA</v>
      </c>
      <c r="AA1115" s="1"/>
      <c r="AB1115" s="1"/>
      <c r="AI1115" s="5"/>
      <c r="AJ1115" s="5"/>
      <c r="AK1115" s="5"/>
      <c r="AL1115" s="5"/>
      <c r="AM1115" s="5"/>
      <c r="AN1115" s="5"/>
      <c r="AO1115" s="5"/>
      <c r="AP1115" s="5"/>
      <c r="AQ1115" s="5"/>
      <c r="AR1115" s="5"/>
      <c r="AY1115" s="1" t="s">
        <v>73</v>
      </c>
      <c r="AZ1115" s="2">
        <v>41778</v>
      </c>
      <c r="BA1115" s="2">
        <v>41827</v>
      </c>
      <c r="BB1115" s="2">
        <v>41827</v>
      </c>
      <c r="BD1115" s="1" t="s">
        <v>251</v>
      </c>
      <c r="BE1115" s="1" t="s">
        <v>2458</v>
      </c>
      <c r="BF1115" s="1" t="s">
        <v>89</v>
      </c>
      <c r="BG1115" s="1" t="s">
        <v>2464</v>
      </c>
      <c r="BI1115" s="1" t="s">
        <v>536</v>
      </c>
      <c r="BJ1115" s="1" t="s">
        <v>126</v>
      </c>
      <c r="BK1115" s="1" t="s">
        <v>2459</v>
      </c>
      <c r="BL1115" s="1">
        <v>280</v>
      </c>
      <c r="BM1115" s="1">
        <v>280</v>
      </c>
      <c r="BN1115" s="1" t="s">
        <v>83</v>
      </c>
      <c r="BP1115" s="1" t="s">
        <v>84</v>
      </c>
      <c r="BQ1115" s="2">
        <v>42379</v>
      </c>
      <c r="BR1115" s="1">
        <v>0</v>
      </c>
      <c r="BS1115" s="1">
        <v>0</v>
      </c>
      <c r="BT1115" s="1">
        <v>0</v>
      </c>
      <c r="BU1115" s="1">
        <v>0</v>
      </c>
    </row>
    <row r="1116" spans="4:73" hidden="1" x14ac:dyDescent="0.25">
      <c r="D1116" s="4"/>
      <c r="E1116" s="5" t="str">
        <f t="shared" si="162"/>
        <v>FES-2014-JUN</v>
      </c>
      <c r="F1116" s="5">
        <f t="shared" si="163"/>
        <v>0</v>
      </c>
      <c r="G1116" s="5" t="str">
        <f t="shared" si="164"/>
        <v>Withdrawn</v>
      </c>
      <c r="H1116" s="6" t="str">
        <f t="shared" si="165"/>
        <v>Not Started</v>
      </c>
      <c r="I1116" s="1" t="s">
        <v>2465</v>
      </c>
      <c r="O1116" s="1" t="str">
        <f t="shared" si="166"/>
        <v>NRIS</v>
      </c>
      <c r="Q1116" s="1">
        <f t="shared" si="167"/>
        <v>232</v>
      </c>
      <c r="S1116" s="1" t="str">
        <f t="shared" si="168"/>
        <v>Gas</v>
      </c>
      <c r="T1116" s="1" t="str">
        <f t="shared" si="169"/>
        <v>Woodbury County</v>
      </c>
      <c r="U1116" s="1" t="str">
        <f t="shared" si="170"/>
        <v>IA</v>
      </c>
      <c r="AA1116" s="1"/>
      <c r="AB1116" s="1"/>
      <c r="AI1116" s="5"/>
      <c r="AJ1116" s="5"/>
      <c r="AK1116" s="5"/>
      <c r="AL1116" s="5"/>
      <c r="AM1116" s="5"/>
      <c r="AN1116" s="5"/>
      <c r="AO1116" s="5"/>
      <c r="AP1116" s="5"/>
      <c r="AQ1116" s="5"/>
      <c r="AR1116" s="5"/>
      <c r="AY1116" s="1" t="s">
        <v>73</v>
      </c>
      <c r="AZ1116" s="2">
        <v>41778</v>
      </c>
      <c r="BA1116" s="2">
        <v>41827</v>
      </c>
      <c r="BB1116" s="2">
        <v>41827</v>
      </c>
      <c r="BD1116" s="1" t="s">
        <v>251</v>
      </c>
      <c r="BE1116" s="1" t="s">
        <v>2458</v>
      </c>
      <c r="BF1116" s="1" t="s">
        <v>89</v>
      </c>
      <c r="BG1116" s="1" t="s">
        <v>2455</v>
      </c>
      <c r="BI1116" s="1" t="s">
        <v>536</v>
      </c>
      <c r="BJ1116" s="1" t="s">
        <v>126</v>
      </c>
      <c r="BK1116" s="1" t="s">
        <v>2459</v>
      </c>
      <c r="BL1116" s="1">
        <v>168</v>
      </c>
      <c r="BM1116" s="1">
        <v>232</v>
      </c>
      <c r="BN1116" s="1" t="s">
        <v>64</v>
      </c>
      <c r="BP1116" s="1" t="s">
        <v>84</v>
      </c>
      <c r="BQ1116" s="2">
        <v>42095</v>
      </c>
      <c r="BR1116" s="1">
        <v>0</v>
      </c>
      <c r="BS1116" s="1">
        <v>0</v>
      </c>
      <c r="BT1116" s="1">
        <v>0</v>
      </c>
      <c r="BU1116" s="1">
        <v>0</v>
      </c>
    </row>
    <row r="1117" spans="4:73" hidden="1" x14ac:dyDescent="0.25">
      <c r="D1117" s="4"/>
      <c r="E1117" s="5" t="str">
        <f t="shared" si="162"/>
        <v>FES-2014-JUN</v>
      </c>
      <c r="F1117" s="5">
        <f t="shared" si="163"/>
        <v>0</v>
      </c>
      <c r="G1117" s="5" t="str">
        <f t="shared" si="164"/>
        <v>Withdrawn</v>
      </c>
      <c r="H1117" s="6" t="str">
        <f t="shared" si="165"/>
        <v>Not Started</v>
      </c>
      <c r="I1117" s="1" t="s">
        <v>2466</v>
      </c>
      <c r="O1117" s="1" t="str">
        <f t="shared" si="166"/>
        <v>NRIS</v>
      </c>
      <c r="Q1117" s="1">
        <f t="shared" si="167"/>
        <v>116</v>
      </c>
      <c r="S1117" s="1" t="str">
        <f t="shared" si="168"/>
        <v>Gas</v>
      </c>
      <c r="T1117" s="1" t="str">
        <f t="shared" si="169"/>
        <v>Polk County</v>
      </c>
      <c r="U1117" s="1" t="str">
        <f t="shared" si="170"/>
        <v>IA</v>
      </c>
      <c r="AA1117" s="1"/>
      <c r="AB1117" s="1"/>
      <c r="AI1117" s="5"/>
      <c r="AJ1117" s="5"/>
      <c r="AK1117" s="5"/>
      <c r="AL1117" s="5"/>
      <c r="AM1117" s="5"/>
      <c r="AN1117" s="5"/>
      <c r="AO1117" s="5"/>
      <c r="AP1117" s="5"/>
      <c r="AQ1117" s="5"/>
      <c r="AR1117" s="5"/>
      <c r="AY1117" s="1" t="s">
        <v>73</v>
      </c>
      <c r="AZ1117" s="2">
        <v>41778</v>
      </c>
      <c r="BA1117" s="2">
        <v>41827</v>
      </c>
      <c r="BB1117" s="2">
        <v>41827</v>
      </c>
      <c r="BD1117" s="1" t="s">
        <v>251</v>
      </c>
      <c r="BE1117" s="1" t="s">
        <v>958</v>
      </c>
      <c r="BF1117" s="1" t="s">
        <v>89</v>
      </c>
      <c r="BG1117" s="1" t="s">
        <v>2455</v>
      </c>
      <c r="BI1117" s="1" t="s">
        <v>536</v>
      </c>
      <c r="BJ1117" s="1" t="s">
        <v>126</v>
      </c>
      <c r="BK1117" s="1" t="s">
        <v>2467</v>
      </c>
      <c r="BL1117" s="1">
        <v>84</v>
      </c>
      <c r="BM1117" s="1">
        <v>116</v>
      </c>
      <c r="BN1117" s="1" t="s">
        <v>64</v>
      </c>
      <c r="BP1117" s="1" t="s">
        <v>84</v>
      </c>
      <c r="BQ1117" s="2">
        <v>42379</v>
      </c>
      <c r="BR1117" s="1">
        <v>0</v>
      </c>
      <c r="BS1117" s="1">
        <v>0</v>
      </c>
      <c r="BT1117" s="1">
        <v>0</v>
      </c>
      <c r="BU1117" s="1">
        <v>0</v>
      </c>
    </row>
    <row r="1118" spans="4:73" hidden="1" x14ac:dyDescent="0.25">
      <c r="D1118" s="4"/>
      <c r="E1118" s="5" t="str">
        <f t="shared" si="162"/>
        <v>DPP-2018-APR</v>
      </c>
      <c r="F1118" s="5" t="str">
        <f t="shared" si="163"/>
        <v>South</v>
      </c>
      <c r="G1118" s="5" t="str">
        <f t="shared" si="164"/>
        <v>Done</v>
      </c>
      <c r="H1118" s="6" t="str">
        <f t="shared" si="165"/>
        <v>Under Construction</v>
      </c>
      <c r="I1118" s="1" t="s">
        <v>2391</v>
      </c>
      <c r="O1118" s="1" t="str">
        <f t="shared" si="166"/>
        <v>NRIS</v>
      </c>
      <c r="Q1118" s="1">
        <f t="shared" si="167"/>
        <v>200</v>
      </c>
      <c r="S1118" s="1" t="str">
        <f t="shared" si="168"/>
        <v>Solar</v>
      </c>
      <c r="T1118" s="1" t="str">
        <f t="shared" si="169"/>
        <v>Crittenden County</v>
      </c>
      <c r="U1118" s="1" t="str">
        <f t="shared" si="170"/>
        <v>AR</v>
      </c>
      <c r="AA1118" s="1"/>
      <c r="AB1118" s="1"/>
      <c r="AI1118" s="5"/>
      <c r="AJ1118" s="5"/>
      <c r="AK1118" s="5"/>
      <c r="AL1118" s="5"/>
      <c r="AM1118" s="5"/>
      <c r="AN1118" s="5"/>
      <c r="AO1118" s="32"/>
      <c r="AP1118" s="32"/>
      <c r="AQ1118" s="28">
        <f>AO1118/($Q1118*1000)</f>
        <v>0</v>
      </c>
      <c r="AR1118" s="28">
        <f>AP1118/($Q1118*1000)</f>
        <v>0</v>
      </c>
      <c r="AY1118" s="1" t="s">
        <v>58</v>
      </c>
      <c r="AZ1118" s="2">
        <v>43171</v>
      </c>
      <c r="BB1118" s="2">
        <v>44055</v>
      </c>
      <c r="BC1118" s="2">
        <v>44440</v>
      </c>
      <c r="BD1118" s="1" t="s">
        <v>2392</v>
      </c>
      <c r="BE1118" s="1" t="s">
        <v>2393</v>
      </c>
      <c r="BF1118" s="1" t="s">
        <v>2394</v>
      </c>
      <c r="BG1118" s="1" t="s">
        <v>2375</v>
      </c>
      <c r="BH1118" s="1" t="s">
        <v>2395</v>
      </c>
      <c r="BI1118" s="1" t="s">
        <v>726</v>
      </c>
      <c r="BJ1118" s="1" t="s">
        <v>126</v>
      </c>
      <c r="BK1118" s="1" t="s">
        <v>2396</v>
      </c>
      <c r="BL1118" s="1">
        <v>200</v>
      </c>
      <c r="BM1118" s="1">
        <v>200</v>
      </c>
      <c r="BN1118" s="1" t="s">
        <v>1485</v>
      </c>
      <c r="BO1118" s="1" t="s">
        <v>1486</v>
      </c>
      <c r="BP1118" s="1" t="s">
        <v>71</v>
      </c>
      <c r="BQ1118" s="2">
        <v>45078</v>
      </c>
      <c r="BR1118" s="1">
        <v>200</v>
      </c>
      <c r="BS1118" s="1">
        <v>200</v>
      </c>
      <c r="BT1118" s="1">
        <v>180</v>
      </c>
      <c r="BU1118" s="1">
        <v>180</v>
      </c>
    </row>
    <row r="1119" spans="4:73" hidden="1" x14ac:dyDescent="0.25">
      <c r="D1119" s="4"/>
      <c r="E1119" s="5" t="str">
        <f t="shared" si="162"/>
        <v>FES-2014-JUN</v>
      </c>
      <c r="F1119" s="5">
        <f t="shared" si="163"/>
        <v>0</v>
      </c>
      <c r="G1119" s="5" t="str">
        <f t="shared" si="164"/>
        <v>Withdrawn</v>
      </c>
      <c r="H1119" s="6" t="str">
        <f t="shared" si="165"/>
        <v>Not Started</v>
      </c>
      <c r="I1119" s="1" t="s">
        <v>2471</v>
      </c>
      <c r="O1119" s="1" t="str">
        <f t="shared" si="166"/>
        <v>NRIS</v>
      </c>
      <c r="Q1119" s="1">
        <f t="shared" si="167"/>
        <v>810</v>
      </c>
      <c r="S1119" s="1" t="str">
        <f t="shared" si="168"/>
        <v>Gas</v>
      </c>
      <c r="T1119" s="1" t="str">
        <f t="shared" si="169"/>
        <v>Pottawattamie County</v>
      </c>
      <c r="U1119" s="1" t="str">
        <f t="shared" si="170"/>
        <v>IA</v>
      </c>
      <c r="AA1119" s="1"/>
      <c r="AB1119" s="1"/>
      <c r="AI1119" s="5"/>
      <c r="AJ1119" s="5"/>
      <c r="AK1119" s="5"/>
      <c r="AL1119" s="5"/>
      <c r="AM1119" s="5"/>
      <c r="AN1119" s="5"/>
      <c r="AO1119" s="5"/>
      <c r="AP1119" s="5"/>
      <c r="AQ1119" s="5"/>
      <c r="AR1119" s="5"/>
      <c r="AY1119" s="1" t="s">
        <v>73</v>
      </c>
      <c r="AZ1119" s="2">
        <v>41778</v>
      </c>
      <c r="BA1119" s="2">
        <v>41827</v>
      </c>
      <c r="BB1119" s="2">
        <v>41827</v>
      </c>
      <c r="BD1119" s="1" t="s">
        <v>251</v>
      </c>
      <c r="BE1119" s="1" t="s">
        <v>2472</v>
      </c>
      <c r="BF1119" s="1" t="s">
        <v>89</v>
      </c>
      <c r="BG1119" s="1" t="s">
        <v>2455</v>
      </c>
      <c r="BI1119" s="1" t="s">
        <v>536</v>
      </c>
      <c r="BJ1119" s="1" t="s">
        <v>126</v>
      </c>
      <c r="BK1119" s="1" t="s">
        <v>2473</v>
      </c>
      <c r="BL1119" s="1">
        <v>660</v>
      </c>
      <c r="BM1119" s="1">
        <v>810</v>
      </c>
      <c r="BN1119" s="1" t="s">
        <v>64</v>
      </c>
      <c r="BP1119" s="1" t="s">
        <v>84</v>
      </c>
      <c r="BQ1119" s="2">
        <v>42379</v>
      </c>
      <c r="BR1119" s="1">
        <v>0</v>
      </c>
      <c r="BS1119" s="1">
        <v>0</v>
      </c>
      <c r="BT1119" s="1">
        <v>0</v>
      </c>
      <c r="BU1119" s="1">
        <v>0</v>
      </c>
    </row>
    <row r="1120" spans="4:73" hidden="1" x14ac:dyDescent="0.25">
      <c r="D1120" s="4"/>
      <c r="E1120" s="5" t="str">
        <f t="shared" si="162"/>
        <v>FES-2014-JUN</v>
      </c>
      <c r="F1120" s="5">
        <f t="shared" si="163"/>
        <v>0</v>
      </c>
      <c r="G1120" s="5" t="str">
        <f t="shared" si="164"/>
        <v>Withdrawn</v>
      </c>
      <c r="H1120" s="6" t="str">
        <f t="shared" si="165"/>
        <v>Not Started</v>
      </c>
      <c r="I1120" s="1" t="s">
        <v>2474</v>
      </c>
      <c r="O1120" s="1" t="str">
        <f t="shared" si="166"/>
        <v>NRIS</v>
      </c>
      <c r="Q1120" s="1">
        <f t="shared" si="167"/>
        <v>464</v>
      </c>
      <c r="S1120" s="1" t="str">
        <f t="shared" si="168"/>
        <v>Gas</v>
      </c>
      <c r="T1120" s="1" t="str">
        <f t="shared" si="169"/>
        <v>Adair County</v>
      </c>
      <c r="U1120" s="1" t="str">
        <f t="shared" si="170"/>
        <v>IA</v>
      </c>
      <c r="AA1120" s="1"/>
      <c r="AB1120" s="1"/>
      <c r="AI1120" s="5"/>
      <c r="AJ1120" s="5"/>
      <c r="AK1120" s="5"/>
      <c r="AL1120" s="5"/>
      <c r="AM1120" s="5"/>
      <c r="AN1120" s="5"/>
      <c r="AO1120" s="5"/>
      <c r="AP1120" s="5"/>
      <c r="AQ1120" s="5"/>
      <c r="AR1120" s="5"/>
      <c r="AY1120" s="1" t="s">
        <v>73</v>
      </c>
      <c r="AZ1120" s="2">
        <v>41778</v>
      </c>
      <c r="BA1120" s="2">
        <v>41827</v>
      </c>
      <c r="BB1120" s="2">
        <v>41827</v>
      </c>
      <c r="BD1120" s="1" t="s">
        <v>251</v>
      </c>
      <c r="BE1120" s="1" t="s">
        <v>967</v>
      </c>
      <c r="BF1120" s="1" t="s">
        <v>89</v>
      </c>
      <c r="BG1120" s="1" t="s">
        <v>2455</v>
      </c>
      <c r="BI1120" s="1" t="s">
        <v>536</v>
      </c>
      <c r="BJ1120" s="1" t="s">
        <v>126</v>
      </c>
      <c r="BK1120" s="1" t="s">
        <v>2475</v>
      </c>
      <c r="BL1120" s="1">
        <v>336</v>
      </c>
      <c r="BM1120" s="1">
        <v>464</v>
      </c>
      <c r="BN1120" s="1" t="s">
        <v>64</v>
      </c>
      <c r="BP1120" s="1" t="s">
        <v>84</v>
      </c>
      <c r="BQ1120" s="2">
        <v>42379</v>
      </c>
      <c r="BR1120" s="1">
        <v>0</v>
      </c>
      <c r="BS1120" s="1">
        <v>0</v>
      </c>
      <c r="BT1120" s="1">
        <v>0</v>
      </c>
      <c r="BU1120" s="1">
        <v>0</v>
      </c>
    </row>
    <row r="1121" spans="4:73" hidden="1" x14ac:dyDescent="0.25">
      <c r="D1121" s="4"/>
      <c r="E1121" s="5" t="str">
        <f t="shared" si="162"/>
        <v>FES-2014-JUN</v>
      </c>
      <c r="F1121" s="5">
        <f t="shared" si="163"/>
        <v>0</v>
      </c>
      <c r="G1121" s="5" t="str">
        <f t="shared" si="164"/>
        <v>Withdrawn</v>
      </c>
      <c r="H1121" s="6" t="str">
        <f t="shared" si="165"/>
        <v>Not Started</v>
      </c>
      <c r="I1121" s="1" t="s">
        <v>2476</v>
      </c>
      <c r="O1121" s="1" t="str">
        <f t="shared" si="166"/>
        <v>NRIS</v>
      </c>
      <c r="Q1121" s="1">
        <f t="shared" si="167"/>
        <v>464</v>
      </c>
      <c r="S1121" s="1" t="str">
        <f t="shared" si="168"/>
        <v>Gas</v>
      </c>
      <c r="T1121" s="1" t="str">
        <f t="shared" si="169"/>
        <v>Pottawattamie County</v>
      </c>
      <c r="U1121" s="1" t="str">
        <f t="shared" si="170"/>
        <v>IA</v>
      </c>
      <c r="AA1121" s="1"/>
      <c r="AB1121" s="1"/>
      <c r="AI1121" s="5"/>
      <c r="AJ1121" s="5"/>
      <c r="AK1121" s="5"/>
      <c r="AL1121" s="5"/>
      <c r="AM1121" s="5"/>
      <c r="AN1121" s="5"/>
      <c r="AO1121" s="5"/>
      <c r="AP1121" s="5"/>
      <c r="AQ1121" s="5"/>
      <c r="AR1121" s="5"/>
      <c r="AY1121" s="1" t="s">
        <v>73</v>
      </c>
      <c r="AZ1121" s="2">
        <v>41778</v>
      </c>
      <c r="BA1121" s="2">
        <v>41827</v>
      </c>
      <c r="BB1121" s="2">
        <v>41827</v>
      </c>
      <c r="BD1121" s="1" t="s">
        <v>251</v>
      </c>
      <c r="BE1121" s="1" t="s">
        <v>2472</v>
      </c>
      <c r="BF1121" s="1" t="s">
        <v>89</v>
      </c>
      <c r="BG1121" s="1" t="s">
        <v>2455</v>
      </c>
      <c r="BI1121" s="1" t="s">
        <v>536</v>
      </c>
      <c r="BJ1121" s="1" t="s">
        <v>126</v>
      </c>
      <c r="BK1121" s="1" t="s">
        <v>2477</v>
      </c>
      <c r="BL1121" s="1">
        <v>336</v>
      </c>
      <c r="BM1121" s="1">
        <v>464</v>
      </c>
      <c r="BN1121" s="1" t="s">
        <v>64</v>
      </c>
      <c r="BP1121" s="1" t="s">
        <v>84</v>
      </c>
      <c r="BQ1121" s="2">
        <v>43101</v>
      </c>
      <c r="BR1121" s="1">
        <v>0</v>
      </c>
      <c r="BS1121" s="1">
        <v>0</v>
      </c>
      <c r="BT1121" s="1">
        <v>0</v>
      </c>
      <c r="BU1121" s="1">
        <v>0</v>
      </c>
    </row>
    <row r="1122" spans="4:73" hidden="1" x14ac:dyDescent="0.25">
      <c r="D1122" s="4"/>
      <c r="E1122" s="5" t="str">
        <f t="shared" si="162"/>
        <v>FES-2014-JUN</v>
      </c>
      <c r="F1122" s="5">
        <f t="shared" si="163"/>
        <v>0</v>
      </c>
      <c r="G1122" s="5" t="str">
        <f t="shared" si="164"/>
        <v>Withdrawn</v>
      </c>
      <c r="H1122" s="6" t="str">
        <f t="shared" si="165"/>
        <v>Not Started</v>
      </c>
      <c r="I1122" s="1" t="s">
        <v>2478</v>
      </c>
      <c r="O1122" s="1" t="str">
        <f t="shared" si="166"/>
        <v>NRIS</v>
      </c>
      <c r="Q1122" s="1">
        <f t="shared" si="167"/>
        <v>232</v>
      </c>
      <c r="S1122" s="1" t="str">
        <f t="shared" si="168"/>
        <v>Gas</v>
      </c>
      <c r="T1122" s="1" t="str">
        <f t="shared" si="169"/>
        <v>Pottawattamie County</v>
      </c>
      <c r="U1122" s="1" t="str">
        <f t="shared" si="170"/>
        <v>IA</v>
      </c>
      <c r="AA1122" s="1"/>
      <c r="AB1122" s="1"/>
      <c r="AI1122" s="5"/>
      <c r="AJ1122" s="5"/>
      <c r="AK1122" s="5"/>
      <c r="AL1122" s="5"/>
      <c r="AM1122" s="5"/>
      <c r="AN1122" s="5"/>
      <c r="AO1122" s="5"/>
      <c r="AP1122" s="5"/>
      <c r="AQ1122" s="5"/>
      <c r="AR1122" s="5"/>
      <c r="AY1122" s="1" t="s">
        <v>73</v>
      </c>
      <c r="AZ1122" s="2">
        <v>41778</v>
      </c>
      <c r="BA1122" s="2">
        <v>41827</v>
      </c>
      <c r="BB1122" s="2">
        <v>41827</v>
      </c>
      <c r="BD1122" s="1" t="s">
        <v>251</v>
      </c>
      <c r="BE1122" s="1" t="s">
        <v>2472</v>
      </c>
      <c r="BF1122" s="1" t="s">
        <v>89</v>
      </c>
      <c r="BG1122" s="1" t="s">
        <v>2455</v>
      </c>
      <c r="BI1122" s="1" t="s">
        <v>536</v>
      </c>
      <c r="BJ1122" s="1" t="s">
        <v>126</v>
      </c>
      <c r="BK1122" s="1" t="s">
        <v>2479</v>
      </c>
      <c r="BL1122" s="1">
        <v>168</v>
      </c>
      <c r="BM1122" s="1">
        <v>232</v>
      </c>
      <c r="BN1122" s="1" t="s">
        <v>64</v>
      </c>
      <c r="BP1122" s="1" t="s">
        <v>84</v>
      </c>
      <c r="BQ1122" s="2">
        <v>42379</v>
      </c>
      <c r="BR1122" s="1">
        <v>0</v>
      </c>
      <c r="BS1122" s="1">
        <v>0</v>
      </c>
      <c r="BT1122" s="1">
        <v>0</v>
      </c>
      <c r="BU1122" s="1">
        <v>0</v>
      </c>
    </row>
    <row r="1123" spans="4:73" hidden="1" x14ac:dyDescent="0.25">
      <c r="D1123" s="4"/>
      <c r="E1123" s="5">
        <f t="shared" si="162"/>
        <v>0</v>
      </c>
      <c r="F1123" s="5">
        <f t="shared" si="163"/>
        <v>0</v>
      </c>
      <c r="G1123" s="5" t="str">
        <f t="shared" si="164"/>
        <v>Withdrawn</v>
      </c>
      <c r="H1123" s="6" t="str">
        <f t="shared" si="165"/>
        <v>Not Started</v>
      </c>
      <c r="I1123" s="1" t="s">
        <v>2480</v>
      </c>
      <c r="O1123" s="1" t="str">
        <f t="shared" si="166"/>
        <v>NRIS</v>
      </c>
      <c r="Q1123" s="1">
        <f t="shared" si="167"/>
        <v>1065</v>
      </c>
      <c r="S1123" s="1" t="str">
        <f t="shared" si="168"/>
        <v>Gas</v>
      </c>
      <c r="T1123" s="1" t="str">
        <f t="shared" si="169"/>
        <v>Shelby County</v>
      </c>
      <c r="U1123" s="1" t="str">
        <f t="shared" si="170"/>
        <v>IN</v>
      </c>
      <c r="AA1123" s="1"/>
      <c r="AB1123" s="1"/>
      <c r="AI1123" s="5"/>
      <c r="AJ1123" s="5"/>
      <c r="AK1123" s="5"/>
      <c r="AL1123" s="5"/>
      <c r="AM1123" s="5"/>
      <c r="AN1123" s="5"/>
      <c r="AO1123" s="5"/>
      <c r="AP1123" s="5"/>
      <c r="AQ1123" s="5"/>
      <c r="AR1123" s="5"/>
      <c r="AY1123" s="1" t="s">
        <v>73</v>
      </c>
      <c r="AZ1123" s="2">
        <v>41219</v>
      </c>
      <c r="BA1123" s="2">
        <v>41828</v>
      </c>
      <c r="BB1123" s="2">
        <v>41828</v>
      </c>
      <c r="BD1123" s="1" t="s">
        <v>101</v>
      </c>
      <c r="BE1123" s="1" t="s">
        <v>566</v>
      </c>
      <c r="BF1123" s="1" t="s">
        <v>103</v>
      </c>
      <c r="BI1123" s="1" t="s">
        <v>536</v>
      </c>
      <c r="BJ1123" s="1" t="s">
        <v>126</v>
      </c>
      <c r="BK1123" s="1" t="s">
        <v>2481</v>
      </c>
      <c r="BL1123" s="1">
        <v>938</v>
      </c>
      <c r="BM1123" s="1">
        <v>1065</v>
      </c>
      <c r="BN1123" s="1" t="s">
        <v>64</v>
      </c>
      <c r="BP1123" s="1" t="s">
        <v>84</v>
      </c>
      <c r="BQ1123" s="2">
        <v>42104</v>
      </c>
      <c r="BR1123" s="1">
        <v>0</v>
      </c>
      <c r="BS1123" s="1">
        <v>0</v>
      </c>
      <c r="BT1123" s="1">
        <v>0</v>
      </c>
      <c r="BU1123" s="1">
        <v>0</v>
      </c>
    </row>
    <row r="1124" spans="4:73" hidden="1" x14ac:dyDescent="0.25">
      <c r="D1124" s="4"/>
      <c r="E1124" s="5">
        <f t="shared" si="162"/>
        <v>0</v>
      </c>
      <c r="F1124" s="5">
        <f t="shared" si="163"/>
        <v>0</v>
      </c>
      <c r="G1124" s="5" t="str">
        <f t="shared" si="164"/>
        <v>Withdrawn</v>
      </c>
      <c r="H1124" s="6" t="str">
        <f t="shared" si="165"/>
        <v>Not Started</v>
      </c>
      <c r="I1124" s="1" t="s">
        <v>2482</v>
      </c>
      <c r="O1124" s="1" t="str">
        <f t="shared" si="166"/>
        <v>NRIS</v>
      </c>
      <c r="Q1124" s="1">
        <f t="shared" si="167"/>
        <v>200</v>
      </c>
      <c r="S1124" s="1" t="str">
        <f t="shared" si="168"/>
        <v>Wind</v>
      </c>
      <c r="T1124" s="1" t="str">
        <f t="shared" si="169"/>
        <v>Roberts County</v>
      </c>
      <c r="U1124" s="1" t="str">
        <f t="shared" si="170"/>
        <v>SD</v>
      </c>
      <c r="AA1124" s="1"/>
      <c r="AB1124" s="1"/>
      <c r="AI1124" s="5"/>
      <c r="AJ1124" s="5"/>
      <c r="AK1124" s="5"/>
      <c r="AL1124" s="5"/>
      <c r="AM1124" s="5"/>
      <c r="AN1124" s="5"/>
      <c r="AO1124" s="5"/>
      <c r="AP1124" s="5"/>
      <c r="AQ1124" s="5"/>
      <c r="AR1124" s="5"/>
      <c r="AY1124" s="1" t="s">
        <v>73</v>
      </c>
      <c r="AZ1124" s="2">
        <v>41232</v>
      </c>
      <c r="BA1124" s="2">
        <v>41828</v>
      </c>
      <c r="BB1124" s="2">
        <v>41828</v>
      </c>
      <c r="BD1124" s="1" t="s">
        <v>236</v>
      </c>
      <c r="BE1124" s="1" t="s">
        <v>1224</v>
      </c>
      <c r="BF1124" s="1" t="s">
        <v>205</v>
      </c>
      <c r="BI1124" s="1" t="s">
        <v>536</v>
      </c>
      <c r="BJ1124" s="1" t="s">
        <v>126</v>
      </c>
      <c r="BK1124" s="1" t="s">
        <v>2483</v>
      </c>
      <c r="BL1124" s="1">
        <v>200</v>
      </c>
      <c r="BM1124" s="1">
        <v>200</v>
      </c>
      <c r="BN1124" s="1" t="s">
        <v>97</v>
      </c>
      <c r="BO1124" s="1" t="s">
        <v>98</v>
      </c>
      <c r="BP1124" s="1" t="s">
        <v>84</v>
      </c>
      <c r="BQ1124" s="2">
        <v>41927</v>
      </c>
      <c r="BR1124" s="1">
        <v>0</v>
      </c>
      <c r="BS1124" s="1">
        <v>0</v>
      </c>
      <c r="BT1124" s="1">
        <v>0</v>
      </c>
      <c r="BU1124" s="1">
        <v>0</v>
      </c>
    </row>
    <row r="1125" spans="4:73" hidden="1" x14ac:dyDescent="0.25">
      <c r="D1125" s="4"/>
      <c r="E1125" s="5" t="str">
        <f t="shared" si="162"/>
        <v>DPP-2018-APR</v>
      </c>
      <c r="F1125" s="5" t="str">
        <f t="shared" si="163"/>
        <v>West</v>
      </c>
      <c r="G1125" s="5" t="str">
        <f t="shared" si="164"/>
        <v>Withdrawn</v>
      </c>
      <c r="H1125" s="6" t="str">
        <f t="shared" si="165"/>
        <v>Not Started</v>
      </c>
      <c r="I1125" s="1" t="s">
        <v>5280</v>
      </c>
      <c r="O1125" s="1" t="str">
        <f t="shared" si="166"/>
        <v>NRIS</v>
      </c>
      <c r="Q1125" s="1">
        <f t="shared" si="167"/>
        <v>50</v>
      </c>
      <c r="S1125" s="1" t="str">
        <f t="shared" si="168"/>
        <v>Solar</v>
      </c>
      <c r="T1125" s="1" t="str">
        <f t="shared" si="169"/>
        <v>Faribault County</v>
      </c>
      <c r="U1125" s="1" t="str">
        <f t="shared" si="170"/>
        <v>MN</v>
      </c>
      <c r="AA1125" s="1"/>
      <c r="AB1125" s="1"/>
      <c r="AI1125" s="5"/>
      <c r="AJ1125" s="5"/>
      <c r="AK1125" s="5"/>
      <c r="AL1125" s="5"/>
      <c r="AM1125" s="5"/>
      <c r="AN1125" s="5"/>
      <c r="AO1125" s="32"/>
      <c r="AP1125" s="32"/>
      <c r="AQ1125" s="28">
        <f>AO1125/($Q1125*1000)</f>
        <v>0</v>
      </c>
      <c r="AR1125" s="28">
        <f>AP1125/($Q1125*1000)</f>
        <v>0</v>
      </c>
      <c r="AY1125" s="1" t="s">
        <v>73</v>
      </c>
      <c r="AZ1125" s="2">
        <v>43171</v>
      </c>
      <c r="BA1125" s="2">
        <v>43915</v>
      </c>
      <c r="BC1125" s="2">
        <v>44075</v>
      </c>
      <c r="BD1125" s="1" t="s">
        <v>87</v>
      </c>
      <c r="BE1125" s="1" t="s">
        <v>718</v>
      </c>
      <c r="BF1125" s="1" t="s">
        <v>93</v>
      </c>
      <c r="BG1125" s="1" t="s">
        <v>2375</v>
      </c>
      <c r="BH1125" s="1" t="s">
        <v>725</v>
      </c>
      <c r="BI1125" s="1" t="s">
        <v>2376</v>
      </c>
      <c r="BJ1125" s="1" t="s">
        <v>126</v>
      </c>
      <c r="BK1125" s="1" t="s">
        <v>5281</v>
      </c>
      <c r="BL1125" s="1">
        <v>50</v>
      </c>
      <c r="BM1125" s="1">
        <v>50</v>
      </c>
      <c r="BN1125" s="1" t="s">
        <v>1485</v>
      </c>
      <c r="BO1125" s="1" t="s">
        <v>1486</v>
      </c>
      <c r="BP1125" s="1" t="s">
        <v>84</v>
      </c>
      <c r="BR1125" s="1">
        <v>0</v>
      </c>
      <c r="BS1125" s="1">
        <v>0</v>
      </c>
      <c r="BT1125" s="1">
        <v>0</v>
      </c>
      <c r="BU1125" s="1">
        <v>0</v>
      </c>
    </row>
    <row r="1126" spans="4:73" hidden="1" x14ac:dyDescent="0.25">
      <c r="D1126" s="4"/>
      <c r="E1126" s="5" t="str">
        <f t="shared" si="162"/>
        <v>DPP-2012-AUG</v>
      </c>
      <c r="F1126" s="5" t="str">
        <f t="shared" si="163"/>
        <v>West</v>
      </c>
      <c r="G1126" s="5" t="str">
        <f t="shared" si="164"/>
        <v>Withdrawn</v>
      </c>
      <c r="H1126" s="6" t="str">
        <f t="shared" si="165"/>
        <v>Withdrawn</v>
      </c>
      <c r="I1126" s="1" t="s">
        <v>2487</v>
      </c>
      <c r="O1126" s="1" t="str">
        <f t="shared" si="166"/>
        <v>NRIS</v>
      </c>
      <c r="Q1126" s="1">
        <f t="shared" si="167"/>
        <v>20</v>
      </c>
      <c r="S1126" s="1" t="str">
        <f t="shared" si="168"/>
        <v>Wind</v>
      </c>
      <c r="T1126" s="1" t="str">
        <f t="shared" si="169"/>
        <v>Greene County</v>
      </c>
      <c r="U1126" s="1" t="str">
        <f t="shared" si="170"/>
        <v>IA</v>
      </c>
      <c r="AA1126" s="1"/>
      <c r="AB1126" s="1"/>
      <c r="AI1126" s="5"/>
      <c r="AJ1126" s="5"/>
      <c r="AK1126" s="5"/>
      <c r="AL1126" s="5"/>
      <c r="AM1126" s="5"/>
      <c r="AN1126" s="5"/>
      <c r="AO1126" s="5"/>
      <c r="AP1126" s="5"/>
      <c r="AQ1126" s="5"/>
      <c r="AR1126" s="5"/>
      <c r="AY1126" s="1" t="s">
        <v>73</v>
      </c>
      <c r="AZ1126" s="2">
        <v>40114</v>
      </c>
      <c r="BA1126" s="2">
        <v>41838</v>
      </c>
      <c r="BB1126" s="2">
        <v>41838</v>
      </c>
      <c r="BD1126" s="1" t="s">
        <v>87</v>
      </c>
      <c r="BE1126" s="1" t="s">
        <v>241</v>
      </c>
      <c r="BF1126" s="1" t="s">
        <v>89</v>
      </c>
      <c r="BG1126" s="1" t="s">
        <v>1435</v>
      </c>
      <c r="BH1126" s="1" t="s">
        <v>725</v>
      </c>
      <c r="BI1126" s="1" t="s">
        <v>134</v>
      </c>
      <c r="BJ1126" s="1" t="s">
        <v>126</v>
      </c>
      <c r="BK1126" s="1" t="s">
        <v>2488</v>
      </c>
      <c r="BL1126" s="1">
        <v>20</v>
      </c>
      <c r="BM1126" s="1">
        <v>20</v>
      </c>
      <c r="BN1126" s="1" t="s">
        <v>97</v>
      </c>
      <c r="BO1126" s="1" t="s">
        <v>98</v>
      </c>
      <c r="BP1126" s="1" t="s">
        <v>73</v>
      </c>
      <c r="BQ1126" s="2">
        <v>41182</v>
      </c>
      <c r="BR1126" s="1">
        <v>0</v>
      </c>
      <c r="BS1126" s="1">
        <v>0</v>
      </c>
      <c r="BT1126" s="1">
        <v>0</v>
      </c>
      <c r="BU1126" s="1">
        <v>0</v>
      </c>
    </row>
    <row r="1127" spans="4:73" hidden="1" x14ac:dyDescent="0.25">
      <c r="D1127" s="4"/>
      <c r="E1127" s="5" t="str">
        <f t="shared" si="162"/>
        <v>DPP-2018-APR</v>
      </c>
      <c r="F1127" s="5" t="str">
        <f t="shared" si="163"/>
        <v>East (ATC)</v>
      </c>
      <c r="G1127" s="5" t="str">
        <f t="shared" si="164"/>
        <v>Withdrawn</v>
      </c>
      <c r="H1127" s="6" t="str">
        <f t="shared" si="165"/>
        <v>Not Started</v>
      </c>
      <c r="I1127" s="1" t="s">
        <v>5373</v>
      </c>
      <c r="O1127" s="1" t="str">
        <f t="shared" si="166"/>
        <v>NRIS</v>
      </c>
      <c r="P1127" s="1" t="s">
        <v>6203</v>
      </c>
      <c r="Q1127" s="1">
        <f t="shared" si="167"/>
        <v>400</v>
      </c>
      <c r="S1127" s="1" t="str">
        <f t="shared" si="168"/>
        <v>Solar</v>
      </c>
      <c r="T1127" s="1" t="str">
        <f t="shared" si="169"/>
        <v>Kenosha County,Racine County</v>
      </c>
      <c r="U1127" s="1" t="str">
        <f t="shared" si="170"/>
        <v>WI</v>
      </c>
      <c r="Y1127" s="1">
        <v>1</v>
      </c>
      <c r="Z1127" s="1">
        <f t="shared" ref="Z1127:Z1128" si="176">IF(G1127="Withdrawn",0,1)</f>
        <v>0</v>
      </c>
      <c r="AA1127" s="36">
        <v>1600000</v>
      </c>
      <c r="AB1127" s="36">
        <v>0</v>
      </c>
      <c r="AI1127" s="5"/>
      <c r="AJ1127" s="32"/>
      <c r="AK1127" s="32"/>
      <c r="AL1127" s="32">
        <v>6050000</v>
      </c>
      <c r="AM1127" s="32">
        <v>10951322</v>
      </c>
      <c r="AN1127" s="32">
        <v>0</v>
      </c>
      <c r="AO1127" s="32">
        <f t="shared" ref="AO1127:AO1128" si="177">AJ1127+AM1127</f>
        <v>10951322</v>
      </c>
      <c r="AP1127" s="32">
        <f t="shared" ref="AP1127:AP1128" si="178">AO1127+AK1127+AL1127+AN1127</f>
        <v>17001322</v>
      </c>
      <c r="AQ1127" s="28">
        <f>AO1127/($Q1127*1000)</f>
        <v>27.378305000000001</v>
      </c>
      <c r="AR1127" s="28">
        <f>AP1127/($Q1127*1000)</f>
        <v>42.503304999999997</v>
      </c>
      <c r="AS1127" s="16">
        <f t="shared" ref="AS1127:AS1128" si="179">IF(O1127 = "NRIS",AP1127,AO1127)</f>
        <v>17001322</v>
      </c>
      <c r="AY1127" s="1" t="s">
        <v>73</v>
      </c>
      <c r="AZ1127" s="2">
        <v>43171</v>
      </c>
      <c r="BA1127" s="2">
        <v>43970</v>
      </c>
      <c r="BC1127" s="2">
        <v>44075</v>
      </c>
      <c r="BD1127" s="1" t="s">
        <v>74</v>
      </c>
      <c r="BE1127" s="1" t="s">
        <v>5374</v>
      </c>
      <c r="BF1127" s="1" t="s">
        <v>76</v>
      </c>
      <c r="BG1127" s="1" t="s">
        <v>2375</v>
      </c>
      <c r="BH1127" s="1" t="s">
        <v>2196</v>
      </c>
      <c r="BI1127" s="1" t="s">
        <v>2376</v>
      </c>
      <c r="BJ1127" s="1" t="s">
        <v>126</v>
      </c>
      <c r="BK1127" s="1" t="s">
        <v>5375</v>
      </c>
      <c r="BL1127" s="1">
        <v>400</v>
      </c>
      <c r="BM1127" s="1">
        <v>400</v>
      </c>
      <c r="BN1127" s="1" t="s">
        <v>1485</v>
      </c>
      <c r="BO1127" s="1" t="s">
        <v>1486</v>
      </c>
      <c r="BP1127" s="1" t="s">
        <v>84</v>
      </c>
      <c r="BR1127" s="1">
        <v>400</v>
      </c>
      <c r="BS1127" s="1">
        <v>400</v>
      </c>
      <c r="BT1127" s="1">
        <v>0</v>
      </c>
      <c r="BU1127" s="1">
        <v>0</v>
      </c>
    </row>
    <row r="1128" spans="4:73" hidden="1" x14ac:dyDescent="0.25">
      <c r="D1128" s="4"/>
      <c r="E1128" s="5" t="str">
        <f t="shared" si="162"/>
        <v>DPP-2018-APR</v>
      </c>
      <c r="F1128" s="5" t="str">
        <f t="shared" si="163"/>
        <v>East (ATC)</v>
      </c>
      <c r="G1128" s="5" t="str">
        <f t="shared" si="164"/>
        <v>Withdrawn</v>
      </c>
      <c r="H1128" s="6" t="str">
        <f t="shared" si="165"/>
        <v>Not Started</v>
      </c>
      <c r="I1128" s="1" t="s">
        <v>5376</v>
      </c>
      <c r="O1128" s="1" t="str">
        <f t="shared" si="166"/>
        <v>NRIS</v>
      </c>
      <c r="P1128" s="1" t="s">
        <v>6203</v>
      </c>
      <c r="Q1128" s="1">
        <f t="shared" si="167"/>
        <v>400</v>
      </c>
      <c r="S1128" s="1" t="str">
        <f t="shared" si="168"/>
        <v>Solar</v>
      </c>
      <c r="T1128" s="1" t="str">
        <f t="shared" si="169"/>
        <v>Kenosha County,Racine County</v>
      </c>
      <c r="U1128" s="1" t="str">
        <f t="shared" si="170"/>
        <v>WI</v>
      </c>
      <c r="Y1128" s="1">
        <v>1</v>
      </c>
      <c r="Z1128" s="1">
        <f t="shared" si="176"/>
        <v>0</v>
      </c>
      <c r="AA1128" s="36">
        <v>1600000</v>
      </c>
      <c r="AB1128" s="36">
        <v>0</v>
      </c>
      <c r="AI1128" s="5"/>
      <c r="AJ1128" s="32"/>
      <c r="AK1128" s="32"/>
      <c r="AL1128" s="32">
        <v>6520000</v>
      </c>
      <c r="AM1128" s="32">
        <v>2753837</v>
      </c>
      <c r="AN1128" s="32">
        <v>0</v>
      </c>
      <c r="AO1128" s="32">
        <f t="shared" si="177"/>
        <v>2753837</v>
      </c>
      <c r="AP1128" s="32">
        <f t="shared" si="178"/>
        <v>9273837</v>
      </c>
      <c r="AQ1128" s="28">
        <f>AO1128/($Q1128*1000)</f>
        <v>6.8845925000000001</v>
      </c>
      <c r="AR1128" s="28">
        <f>AP1128/($Q1128*1000)</f>
        <v>23.184592500000001</v>
      </c>
      <c r="AS1128" s="16">
        <f t="shared" si="179"/>
        <v>9273837</v>
      </c>
      <c r="AY1128" s="1" t="s">
        <v>73</v>
      </c>
      <c r="AZ1128" s="2">
        <v>43171</v>
      </c>
      <c r="BA1128" s="2">
        <v>43970</v>
      </c>
      <c r="BC1128" s="2">
        <v>44075</v>
      </c>
      <c r="BD1128" s="1" t="s">
        <v>74</v>
      </c>
      <c r="BE1128" s="1" t="s">
        <v>5374</v>
      </c>
      <c r="BF1128" s="1" t="s">
        <v>76</v>
      </c>
      <c r="BG1128" s="1" t="s">
        <v>2375</v>
      </c>
      <c r="BH1128" s="1" t="s">
        <v>2196</v>
      </c>
      <c r="BI1128" s="1" t="s">
        <v>2376</v>
      </c>
      <c r="BJ1128" s="1" t="s">
        <v>126</v>
      </c>
      <c r="BK1128" s="1" t="s">
        <v>5377</v>
      </c>
      <c r="BL1128" s="1">
        <v>400</v>
      </c>
      <c r="BM1128" s="1">
        <v>400</v>
      </c>
      <c r="BN1128" s="1" t="s">
        <v>1485</v>
      </c>
      <c r="BO1128" s="1" t="s">
        <v>1486</v>
      </c>
      <c r="BP1128" s="1" t="s">
        <v>84</v>
      </c>
      <c r="BR1128" s="1">
        <v>400</v>
      </c>
      <c r="BS1128" s="1">
        <v>400</v>
      </c>
      <c r="BT1128" s="1">
        <v>0</v>
      </c>
      <c r="BU1128" s="1">
        <v>0</v>
      </c>
    </row>
    <row r="1129" spans="4:73" hidden="1" x14ac:dyDescent="0.25">
      <c r="D1129" s="4"/>
      <c r="E1129" s="5" t="str">
        <f t="shared" si="162"/>
        <v>DPP-2013-FEB</v>
      </c>
      <c r="F1129" s="5" t="str">
        <f t="shared" si="163"/>
        <v>West</v>
      </c>
      <c r="G1129" s="5" t="str">
        <f t="shared" si="164"/>
        <v>Withdrawn</v>
      </c>
      <c r="H1129" s="6" t="str">
        <f t="shared" si="165"/>
        <v>Withdrawn</v>
      </c>
      <c r="I1129" s="1" t="s">
        <v>2494</v>
      </c>
      <c r="O1129" s="1" t="str">
        <f t="shared" si="166"/>
        <v>NRIS</v>
      </c>
      <c r="Q1129" s="1">
        <f t="shared" si="167"/>
        <v>50</v>
      </c>
      <c r="S1129" s="1" t="str">
        <f t="shared" si="168"/>
        <v>Wind</v>
      </c>
      <c r="T1129" s="1" t="str">
        <f t="shared" si="169"/>
        <v>Greene County</v>
      </c>
      <c r="U1129" s="1" t="str">
        <f t="shared" si="170"/>
        <v>IA</v>
      </c>
      <c r="AA1129" s="1"/>
      <c r="AB1129" s="1"/>
      <c r="AI1129" s="5"/>
      <c r="AJ1129" s="5"/>
      <c r="AK1129" s="5"/>
      <c r="AL1129" s="5"/>
      <c r="AM1129" s="5"/>
      <c r="AN1129" s="5"/>
      <c r="AO1129" s="5"/>
      <c r="AP1129" s="5"/>
      <c r="AQ1129" s="5"/>
      <c r="AR1129" s="5"/>
      <c r="AY1129" s="1" t="s">
        <v>73</v>
      </c>
      <c r="AZ1129" s="2">
        <v>41281</v>
      </c>
      <c r="BA1129" s="2">
        <v>41838</v>
      </c>
      <c r="BB1129" s="2">
        <v>41838</v>
      </c>
      <c r="BD1129" s="1" t="s">
        <v>251</v>
      </c>
      <c r="BE1129" s="1" t="s">
        <v>241</v>
      </c>
      <c r="BF1129" s="1" t="s">
        <v>89</v>
      </c>
      <c r="BG1129" s="1" t="s">
        <v>1675</v>
      </c>
      <c r="BH1129" s="1" t="s">
        <v>725</v>
      </c>
      <c r="BI1129" s="1" t="s">
        <v>77</v>
      </c>
      <c r="BJ1129" s="1" t="s">
        <v>126</v>
      </c>
      <c r="BK1129" s="1" t="s">
        <v>2495</v>
      </c>
      <c r="BL1129" s="1">
        <v>50</v>
      </c>
      <c r="BM1129" s="1">
        <v>50</v>
      </c>
      <c r="BN1129" s="1" t="s">
        <v>97</v>
      </c>
      <c r="BO1129" s="1" t="s">
        <v>98</v>
      </c>
      <c r="BP1129" s="1" t="s">
        <v>73</v>
      </c>
      <c r="BQ1129" s="2">
        <v>41639</v>
      </c>
      <c r="BR1129" s="1">
        <v>0</v>
      </c>
      <c r="BS1129" s="1">
        <v>0</v>
      </c>
      <c r="BT1129" s="1">
        <v>0</v>
      </c>
      <c r="BU1129" s="1">
        <v>0</v>
      </c>
    </row>
    <row r="1130" spans="4:73" hidden="1" x14ac:dyDescent="0.25">
      <c r="D1130" s="4"/>
      <c r="E1130" s="5" t="str">
        <f t="shared" si="162"/>
        <v>DPP-2018-APR</v>
      </c>
      <c r="F1130" s="5" t="str">
        <f t="shared" si="163"/>
        <v>East (ATC)</v>
      </c>
      <c r="G1130" s="5" t="str">
        <f t="shared" si="164"/>
        <v>Withdrawn</v>
      </c>
      <c r="H1130" s="6" t="str">
        <f t="shared" si="165"/>
        <v>Not Started</v>
      </c>
      <c r="I1130" s="1" t="s">
        <v>5378</v>
      </c>
      <c r="O1130" s="1" t="str">
        <f t="shared" si="166"/>
        <v>NRIS</v>
      </c>
      <c r="P1130" s="1" t="s">
        <v>6203</v>
      </c>
      <c r="Q1130" s="1">
        <f t="shared" si="167"/>
        <v>400</v>
      </c>
      <c r="S1130" s="1" t="str">
        <f t="shared" si="168"/>
        <v>Solar</v>
      </c>
      <c r="T1130" s="1" t="str">
        <f t="shared" si="169"/>
        <v>Kenosha County,Racine County</v>
      </c>
      <c r="U1130" s="1" t="str">
        <f t="shared" si="170"/>
        <v>WI</v>
      </c>
      <c r="Y1130" s="1">
        <v>1</v>
      </c>
      <c r="Z1130" s="1">
        <f>IF(G1130="Withdrawn",0,1)</f>
        <v>0</v>
      </c>
      <c r="AA1130" s="36">
        <v>1600000</v>
      </c>
      <c r="AB1130" s="36">
        <v>0</v>
      </c>
      <c r="AI1130" s="5"/>
      <c r="AJ1130" s="32"/>
      <c r="AK1130" s="32"/>
      <c r="AL1130" s="32">
        <v>25368000</v>
      </c>
      <c r="AM1130" s="32">
        <v>2753837</v>
      </c>
      <c r="AN1130" s="32">
        <v>0</v>
      </c>
      <c r="AO1130" s="32">
        <f>AJ1130+AM1130</f>
        <v>2753837</v>
      </c>
      <c r="AP1130" s="32">
        <f>AO1130+AK1130+AL1130+AN1130</f>
        <v>28121837</v>
      </c>
      <c r="AQ1130" s="28">
        <f>AO1130/($Q1130*1000)</f>
        <v>6.8845925000000001</v>
      </c>
      <c r="AR1130" s="28">
        <f>AP1130/($Q1130*1000)</f>
        <v>70.304592499999998</v>
      </c>
      <c r="AS1130" s="16">
        <f>IF(O1130 = "NRIS",AP1130,AO1130)</f>
        <v>28121837</v>
      </c>
      <c r="AY1130" s="1" t="s">
        <v>73</v>
      </c>
      <c r="AZ1130" s="2">
        <v>43171</v>
      </c>
      <c r="BA1130" s="2">
        <v>43970</v>
      </c>
      <c r="BC1130" s="2">
        <v>44805</v>
      </c>
      <c r="BD1130" s="1" t="s">
        <v>74</v>
      </c>
      <c r="BE1130" s="1" t="s">
        <v>5374</v>
      </c>
      <c r="BF1130" s="1" t="s">
        <v>76</v>
      </c>
      <c r="BG1130" s="1" t="s">
        <v>2375</v>
      </c>
      <c r="BH1130" s="1" t="s">
        <v>2196</v>
      </c>
      <c r="BI1130" s="1" t="s">
        <v>2376</v>
      </c>
      <c r="BJ1130" s="1" t="s">
        <v>126</v>
      </c>
      <c r="BK1130" s="1" t="s">
        <v>5377</v>
      </c>
      <c r="BL1130" s="1">
        <v>400</v>
      </c>
      <c r="BM1130" s="1">
        <v>400</v>
      </c>
      <c r="BN1130" s="1" t="s">
        <v>1485</v>
      </c>
      <c r="BO1130" s="1" t="s">
        <v>1486</v>
      </c>
      <c r="BP1130" s="1" t="s">
        <v>84</v>
      </c>
      <c r="BR1130" s="1">
        <v>400</v>
      </c>
      <c r="BS1130" s="1">
        <v>400</v>
      </c>
      <c r="BT1130" s="1">
        <v>0</v>
      </c>
      <c r="BU1130" s="1">
        <v>0</v>
      </c>
    </row>
    <row r="1131" spans="4:73" hidden="1" x14ac:dyDescent="0.25">
      <c r="D1131" s="4"/>
      <c r="E1131" s="5">
        <f t="shared" si="162"/>
        <v>0</v>
      </c>
      <c r="F1131" s="5">
        <f t="shared" si="163"/>
        <v>0</v>
      </c>
      <c r="G1131" s="5" t="str">
        <f t="shared" si="164"/>
        <v>Withdrawn</v>
      </c>
      <c r="H1131" s="6" t="str">
        <f t="shared" si="165"/>
        <v>Not Started</v>
      </c>
      <c r="I1131" s="1" t="s">
        <v>2500</v>
      </c>
      <c r="O1131" s="1" t="str">
        <f t="shared" si="166"/>
        <v>ERIS</v>
      </c>
      <c r="Q1131" s="1">
        <f t="shared" si="167"/>
        <v>20</v>
      </c>
      <c r="S1131" s="1" t="str">
        <f t="shared" si="168"/>
        <v>Wind</v>
      </c>
      <c r="T1131" s="1" t="str">
        <f t="shared" si="169"/>
        <v>Stevens County</v>
      </c>
      <c r="U1131" s="1" t="str">
        <f t="shared" si="170"/>
        <v>MN</v>
      </c>
      <c r="AA1131" s="1"/>
      <c r="AB1131" s="1"/>
      <c r="AI1131" s="5"/>
      <c r="AJ1131" s="5"/>
      <c r="AK1131" s="5"/>
      <c r="AL1131" s="5"/>
      <c r="AM1131" s="5"/>
      <c r="AN1131" s="5"/>
      <c r="AO1131" s="5"/>
      <c r="AP1131" s="5"/>
      <c r="AQ1131" s="5"/>
      <c r="AR1131" s="5"/>
      <c r="AY1131" s="1" t="s">
        <v>73</v>
      </c>
      <c r="AZ1131" s="2">
        <v>38863</v>
      </c>
      <c r="BA1131" s="2">
        <v>41858</v>
      </c>
      <c r="BD1131" s="1" t="s">
        <v>153</v>
      </c>
      <c r="BE1131" s="1" t="s">
        <v>1602</v>
      </c>
      <c r="BF1131" s="1" t="s">
        <v>93</v>
      </c>
      <c r="BI1131" s="1" t="s">
        <v>143</v>
      </c>
      <c r="BJ1131" s="1" t="s">
        <v>62</v>
      </c>
      <c r="BK1131" s="1" t="s">
        <v>2501</v>
      </c>
      <c r="BL1131" s="1">
        <v>20</v>
      </c>
      <c r="BM1131" s="1">
        <v>20</v>
      </c>
      <c r="BN1131" s="1" t="s">
        <v>97</v>
      </c>
      <c r="BO1131" s="1" t="s">
        <v>98</v>
      </c>
      <c r="BP1131" s="1" t="s">
        <v>84</v>
      </c>
      <c r="BQ1131" s="2">
        <v>39234</v>
      </c>
      <c r="BR1131" s="1">
        <v>0</v>
      </c>
      <c r="BS1131" s="1">
        <v>0</v>
      </c>
      <c r="BT1131" s="1">
        <v>0</v>
      </c>
      <c r="BU1131" s="1">
        <v>0</v>
      </c>
    </row>
    <row r="1132" spans="4:73" hidden="1" x14ac:dyDescent="0.25">
      <c r="D1132" s="4"/>
      <c r="E1132" s="5">
        <f t="shared" si="162"/>
        <v>0</v>
      </c>
      <c r="F1132" s="5">
        <f t="shared" si="163"/>
        <v>0</v>
      </c>
      <c r="G1132" s="5" t="str">
        <f t="shared" si="164"/>
        <v>Withdrawn</v>
      </c>
      <c r="H1132" s="6" t="str">
        <f t="shared" si="165"/>
        <v>Not Started</v>
      </c>
      <c r="I1132" s="1" t="s">
        <v>2502</v>
      </c>
      <c r="O1132" s="1" t="str">
        <f t="shared" si="166"/>
        <v>NRIS</v>
      </c>
      <c r="Q1132" s="1">
        <f t="shared" si="167"/>
        <v>305</v>
      </c>
      <c r="S1132" s="1" t="str">
        <f t="shared" si="168"/>
        <v>Wind</v>
      </c>
      <c r="T1132" s="1" t="str">
        <f t="shared" si="169"/>
        <v>Buchanan County</v>
      </c>
      <c r="U1132" s="1" t="str">
        <f t="shared" si="170"/>
        <v>IA</v>
      </c>
      <c r="AA1132" s="1"/>
      <c r="AB1132" s="1"/>
      <c r="AI1132" s="5"/>
      <c r="AJ1132" s="5"/>
      <c r="AK1132" s="5"/>
      <c r="AL1132" s="5"/>
      <c r="AM1132" s="5"/>
      <c r="AN1132" s="5"/>
      <c r="AO1132" s="5"/>
      <c r="AP1132" s="5"/>
      <c r="AQ1132" s="5"/>
      <c r="AR1132" s="5"/>
      <c r="AY1132" s="1" t="s">
        <v>73</v>
      </c>
      <c r="AZ1132" s="2">
        <v>41778</v>
      </c>
      <c r="BA1132" s="2">
        <v>41862</v>
      </c>
      <c r="BD1132" s="1" t="s">
        <v>87</v>
      </c>
      <c r="BE1132" s="1" t="s">
        <v>109</v>
      </c>
      <c r="BF1132" s="1" t="s">
        <v>89</v>
      </c>
      <c r="BI1132" s="1" t="s">
        <v>536</v>
      </c>
      <c r="BJ1132" s="1" t="s">
        <v>126</v>
      </c>
      <c r="BK1132" s="1" t="s">
        <v>2503</v>
      </c>
      <c r="BL1132" s="1">
        <v>305</v>
      </c>
      <c r="BM1132" s="1">
        <v>305</v>
      </c>
      <c r="BN1132" s="1" t="s">
        <v>97</v>
      </c>
      <c r="BP1132" s="1" t="s">
        <v>84</v>
      </c>
      <c r="BQ1132" s="2">
        <v>42231</v>
      </c>
      <c r="BR1132" s="1">
        <v>0</v>
      </c>
      <c r="BS1132" s="1">
        <v>0</v>
      </c>
      <c r="BT1132" s="1">
        <v>0</v>
      </c>
      <c r="BU1132" s="1">
        <v>0</v>
      </c>
    </row>
    <row r="1133" spans="4:73" hidden="1" x14ac:dyDescent="0.25">
      <c r="D1133" s="4"/>
      <c r="E1133" s="5">
        <f t="shared" si="162"/>
        <v>0</v>
      </c>
      <c r="F1133" s="5">
        <f t="shared" si="163"/>
        <v>0</v>
      </c>
      <c r="G1133" s="5" t="str">
        <f t="shared" si="164"/>
        <v>Withdrawn</v>
      </c>
      <c r="H1133" s="6" t="str">
        <f t="shared" si="165"/>
        <v>Not Started</v>
      </c>
      <c r="I1133" s="1" t="s">
        <v>2504</v>
      </c>
      <c r="O1133" s="1" t="str">
        <f t="shared" si="166"/>
        <v>NRIS</v>
      </c>
      <c r="Q1133" s="1">
        <f t="shared" si="167"/>
        <v>125</v>
      </c>
      <c r="S1133" s="1" t="str">
        <f t="shared" si="168"/>
        <v>Wind</v>
      </c>
      <c r="T1133" s="1" t="str">
        <f t="shared" si="169"/>
        <v>Tuscola County</v>
      </c>
      <c r="U1133" s="1" t="str">
        <f t="shared" si="170"/>
        <v>MI</v>
      </c>
      <c r="AA1133" s="1"/>
      <c r="AB1133" s="1"/>
      <c r="AI1133" s="5"/>
      <c r="AJ1133" s="5"/>
      <c r="AK1133" s="5"/>
      <c r="AL1133" s="5"/>
      <c r="AM1133" s="5"/>
      <c r="AN1133" s="5"/>
      <c r="AO1133" s="5"/>
      <c r="AP1133" s="5"/>
      <c r="AQ1133" s="5"/>
      <c r="AR1133" s="5"/>
      <c r="AY1133" s="1" t="s">
        <v>73</v>
      </c>
      <c r="AZ1133" s="2">
        <v>41288</v>
      </c>
      <c r="BA1133" s="2">
        <v>41891</v>
      </c>
      <c r="BD1133" s="1" t="s">
        <v>128</v>
      </c>
      <c r="BE1133" s="1" t="s">
        <v>1504</v>
      </c>
      <c r="BF1133" s="1" t="s">
        <v>130</v>
      </c>
      <c r="BI1133" s="1" t="s">
        <v>536</v>
      </c>
      <c r="BJ1133" s="1" t="s">
        <v>126</v>
      </c>
      <c r="BK1133" s="1" t="s">
        <v>2505</v>
      </c>
      <c r="BL1133" s="1">
        <v>125</v>
      </c>
      <c r="BM1133" s="1">
        <v>125</v>
      </c>
      <c r="BN1133" s="1" t="s">
        <v>97</v>
      </c>
      <c r="BO1133" s="1" t="s">
        <v>98</v>
      </c>
      <c r="BP1133" s="1" t="s">
        <v>84</v>
      </c>
      <c r="BQ1133" s="2">
        <v>42121</v>
      </c>
      <c r="BR1133" s="1">
        <v>0</v>
      </c>
      <c r="BS1133" s="1">
        <v>0</v>
      </c>
      <c r="BT1133" s="1">
        <v>0</v>
      </c>
      <c r="BU1133" s="1">
        <v>0</v>
      </c>
    </row>
    <row r="1134" spans="4:73" hidden="1" x14ac:dyDescent="0.25">
      <c r="D1134" s="4"/>
      <c r="E1134" s="5">
        <f t="shared" si="162"/>
        <v>0</v>
      </c>
      <c r="F1134" s="5">
        <f t="shared" si="163"/>
        <v>0</v>
      </c>
      <c r="G1134" s="5" t="str">
        <f t="shared" si="164"/>
        <v>Withdrawn</v>
      </c>
      <c r="H1134" s="6" t="str">
        <f t="shared" si="165"/>
        <v>Not Started</v>
      </c>
      <c r="I1134" s="1" t="s">
        <v>2506</v>
      </c>
      <c r="O1134" s="1" t="str">
        <f t="shared" si="166"/>
        <v>ERIS</v>
      </c>
      <c r="Q1134" s="1">
        <f t="shared" si="167"/>
        <v>40</v>
      </c>
      <c r="S1134" s="1" t="str">
        <f t="shared" si="168"/>
        <v>Solar</v>
      </c>
      <c r="T1134" s="1" t="str">
        <f t="shared" si="169"/>
        <v>Renville County</v>
      </c>
      <c r="U1134" s="1" t="str">
        <f t="shared" si="170"/>
        <v>MN</v>
      </c>
      <c r="AA1134" s="1"/>
      <c r="AB1134" s="1"/>
      <c r="AI1134" s="5"/>
      <c r="AJ1134" s="5"/>
      <c r="AK1134" s="5"/>
      <c r="AL1134" s="5"/>
      <c r="AM1134" s="5"/>
      <c r="AN1134" s="5"/>
      <c r="AO1134" s="5"/>
      <c r="AP1134" s="5"/>
      <c r="AQ1134" s="5"/>
      <c r="AR1134" s="5"/>
      <c r="AY1134" s="1" t="s">
        <v>73</v>
      </c>
      <c r="AZ1134" s="2">
        <v>41652</v>
      </c>
      <c r="BA1134" s="2">
        <v>41894</v>
      </c>
      <c r="BD1134" s="1" t="s">
        <v>2432</v>
      </c>
      <c r="BE1134" s="1" t="s">
        <v>1557</v>
      </c>
      <c r="BF1134" s="1" t="s">
        <v>93</v>
      </c>
      <c r="BI1134" s="1" t="s">
        <v>536</v>
      </c>
      <c r="BJ1134" s="1" t="s">
        <v>62</v>
      </c>
      <c r="BK1134" s="1" t="s">
        <v>2507</v>
      </c>
      <c r="BL1134" s="1">
        <v>40</v>
      </c>
      <c r="BM1134" s="1">
        <v>40</v>
      </c>
      <c r="BN1134" s="1" t="s">
        <v>1485</v>
      </c>
      <c r="BP1134" s="1" t="s">
        <v>84</v>
      </c>
      <c r="BQ1134" s="2">
        <v>41944</v>
      </c>
      <c r="BR1134" s="1">
        <v>0</v>
      </c>
      <c r="BS1134" s="1">
        <v>0</v>
      </c>
      <c r="BT1134" s="1">
        <v>0</v>
      </c>
      <c r="BU1134" s="1">
        <v>0</v>
      </c>
    </row>
    <row r="1135" spans="4:73" hidden="1" x14ac:dyDescent="0.25">
      <c r="D1135" s="4"/>
      <c r="E1135" s="5">
        <f t="shared" si="162"/>
        <v>0</v>
      </c>
      <c r="F1135" s="5">
        <f t="shared" si="163"/>
        <v>0</v>
      </c>
      <c r="G1135" s="5" t="str">
        <f t="shared" si="164"/>
        <v>Withdrawn</v>
      </c>
      <c r="H1135" s="6" t="str">
        <f t="shared" si="165"/>
        <v>Not Started</v>
      </c>
      <c r="I1135" s="1" t="s">
        <v>2508</v>
      </c>
      <c r="O1135" s="1" t="str">
        <f t="shared" si="166"/>
        <v>ERIS</v>
      </c>
      <c r="Q1135" s="1">
        <f t="shared" si="167"/>
        <v>40</v>
      </c>
      <c r="S1135" s="1" t="str">
        <f t="shared" si="168"/>
        <v>Solar</v>
      </c>
      <c r="T1135" s="1" t="str">
        <f t="shared" si="169"/>
        <v>Waseca County</v>
      </c>
      <c r="U1135" s="1" t="str">
        <f t="shared" si="170"/>
        <v>MN</v>
      </c>
      <c r="AA1135" s="1"/>
      <c r="AB1135" s="1"/>
      <c r="AI1135" s="5"/>
      <c r="AJ1135" s="5"/>
      <c r="AK1135" s="5"/>
      <c r="AL1135" s="5"/>
      <c r="AM1135" s="5"/>
      <c r="AN1135" s="5"/>
      <c r="AO1135" s="5"/>
      <c r="AP1135" s="5"/>
      <c r="AQ1135" s="5"/>
      <c r="AR1135" s="5"/>
      <c r="AY1135" s="1" t="s">
        <v>73</v>
      </c>
      <c r="AZ1135" s="2">
        <v>41778</v>
      </c>
      <c r="BA1135" s="2">
        <v>41894</v>
      </c>
      <c r="BD1135" s="1" t="s">
        <v>2432</v>
      </c>
      <c r="BE1135" s="1" t="s">
        <v>421</v>
      </c>
      <c r="BF1135" s="1" t="s">
        <v>93</v>
      </c>
      <c r="BI1135" s="1" t="s">
        <v>536</v>
      </c>
      <c r="BJ1135" s="1" t="s">
        <v>62</v>
      </c>
      <c r="BK1135" s="1" t="s">
        <v>2509</v>
      </c>
      <c r="BL1135" s="1">
        <v>40</v>
      </c>
      <c r="BM1135" s="1">
        <v>40</v>
      </c>
      <c r="BN1135" s="1" t="s">
        <v>1485</v>
      </c>
      <c r="BP1135" s="1" t="s">
        <v>84</v>
      </c>
      <c r="BQ1135" s="2">
        <v>42552</v>
      </c>
      <c r="BR1135" s="1">
        <v>0</v>
      </c>
      <c r="BS1135" s="1">
        <v>0</v>
      </c>
      <c r="BT1135" s="1">
        <v>0</v>
      </c>
      <c r="BU1135" s="1">
        <v>0</v>
      </c>
    </row>
    <row r="1136" spans="4:73" hidden="1" x14ac:dyDescent="0.25">
      <c r="D1136" s="4"/>
      <c r="E1136" s="5" t="str">
        <f t="shared" si="162"/>
        <v>DPP-2018-APR</v>
      </c>
      <c r="F1136" s="5" t="str">
        <f t="shared" si="163"/>
        <v>Central</v>
      </c>
      <c r="G1136" s="5" t="str">
        <f t="shared" si="164"/>
        <v>Withdrawn</v>
      </c>
      <c r="H1136" s="6" t="str">
        <f t="shared" si="165"/>
        <v>Not Started</v>
      </c>
      <c r="I1136" s="1" t="s">
        <v>4821</v>
      </c>
      <c r="O1136" s="1" t="str">
        <f t="shared" si="166"/>
        <v>NRIS</v>
      </c>
      <c r="P1136" s="1" t="s">
        <v>6203</v>
      </c>
      <c r="Q1136" s="1">
        <f t="shared" si="167"/>
        <v>100</v>
      </c>
      <c r="S1136" s="1" t="str">
        <f t="shared" si="168"/>
        <v>Solar</v>
      </c>
      <c r="T1136" s="1" t="str">
        <f t="shared" si="169"/>
        <v>Scott County</v>
      </c>
      <c r="U1136" s="1" t="str">
        <f t="shared" si="170"/>
        <v>IL</v>
      </c>
      <c r="Y1136" s="1">
        <v>0</v>
      </c>
      <c r="Z1136" s="1">
        <f>IF(G1136="Withdrawn",0,1)</f>
        <v>0</v>
      </c>
      <c r="AA1136" s="1"/>
      <c r="AB1136" s="1"/>
      <c r="AI1136" s="5"/>
      <c r="AJ1136" s="5"/>
      <c r="AK1136" s="5"/>
      <c r="AL1136" s="5"/>
      <c r="AM1136" s="5"/>
      <c r="AN1136" s="5"/>
      <c r="AO1136" s="32"/>
      <c r="AP1136" s="32"/>
      <c r="AQ1136" s="28">
        <f>AO1136/($Q1136*1000)</f>
        <v>0</v>
      </c>
      <c r="AR1136" s="28">
        <f>AP1136/($Q1136*1000)</f>
        <v>0</v>
      </c>
      <c r="AY1136" s="1" t="s">
        <v>73</v>
      </c>
      <c r="AZ1136" s="2">
        <v>43171</v>
      </c>
      <c r="BA1136" s="2">
        <v>43552</v>
      </c>
      <c r="BC1136" s="2">
        <v>44440</v>
      </c>
      <c r="BD1136" s="1" t="s">
        <v>2424</v>
      </c>
      <c r="BE1136" s="1" t="s">
        <v>265</v>
      </c>
      <c r="BF1136" s="1" t="s">
        <v>124</v>
      </c>
      <c r="BG1136" s="1" t="s">
        <v>2375</v>
      </c>
      <c r="BH1136" s="1" t="s">
        <v>2435</v>
      </c>
      <c r="BI1136" s="1" t="s">
        <v>2376</v>
      </c>
      <c r="BJ1136" s="1" t="s">
        <v>126</v>
      </c>
      <c r="BK1136" s="1" t="s">
        <v>4822</v>
      </c>
      <c r="BL1136" s="1">
        <v>100</v>
      </c>
      <c r="BM1136" s="1">
        <v>100</v>
      </c>
      <c r="BN1136" s="1" t="s">
        <v>1485</v>
      </c>
      <c r="BO1136" s="1" t="s">
        <v>1486</v>
      </c>
      <c r="BP1136" s="1" t="s">
        <v>84</v>
      </c>
      <c r="BR1136" s="1">
        <v>0</v>
      </c>
      <c r="BS1136" s="1">
        <v>0</v>
      </c>
      <c r="BT1136" s="1">
        <v>0</v>
      </c>
      <c r="BU1136" s="1">
        <v>0</v>
      </c>
    </row>
    <row r="1137" spans="4:73" hidden="1" x14ac:dyDescent="0.25">
      <c r="D1137" s="4"/>
      <c r="E1137" s="5">
        <f t="shared" si="162"/>
        <v>0</v>
      </c>
      <c r="F1137" s="5">
        <f t="shared" si="163"/>
        <v>0</v>
      </c>
      <c r="G1137" s="5" t="str">
        <f t="shared" si="164"/>
        <v>Withdrawn</v>
      </c>
      <c r="H1137" s="6" t="str">
        <f t="shared" si="165"/>
        <v>Not Started</v>
      </c>
      <c r="I1137" s="1" t="s">
        <v>2513</v>
      </c>
      <c r="O1137" s="1" t="str">
        <f t="shared" si="166"/>
        <v>NRIS</v>
      </c>
      <c r="Q1137" s="1">
        <f t="shared" si="167"/>
        <v>39</v>
      </c>
      <c r="S1137" s="1" t="str">
        <f t="shared" si="168"/>
        <v>Solar</v>
      </c>
      <c r="T1137" s="1" t="str">
        <f t="shared" si="169"/>
        <v>Goodhue County</v>
      </c>
      <c r="U1137" s="1" t="str">
        <f t="shared" si="170"/>
        <v>MN</v>
      </c>
      <c r="AA1137" s="1"/>
      <c r="AB1137" s="1"/>
      <c r="AI1137" s="5"/>
      <c r="AJ1137" s="5"/>
      <c r="AK1137" s="5"/>
      <c r="AL1137" s="5"/>
      <c r="AM1137" s="5"/>
      <c r="AN1137" s="5"/>
      <c r="AO1137" s="5"/>
      <c r="AP1137" s="5"/>
      <c r="AQ1137" s="5"/>
      <c r="AR1137" s="5"/>
      <c r="AY1137" s="1" t="s">
        <v>73</v>
      </c>
      <c r="AZ1137" s="2">
        <v>41778</v>
      </c>
      <c r="BA1137" s="2">
        <v>41894</v>
      </c>
      <c r="BD1137" s="1" t="s">
        <v>2432</v>
      </c>
      <c r="BE1137" s="1" t="s">
        <v>222</v>
      </c>
      <c r="BF1137" s="1" t="s">
        <v>93</v>
      </c>
      <c r="BI1137" s="1" t="s">
        <v>536</v>
      </c>
      <c r="BJ1137" s="1" t="s">
        <v>126</v>
      </c>
      <c r="BK1137" s="1" t="s">
        <v>2514</v>
      </c>
      <c r="BL1137" s="1">
        <v>39</v>
      </c>
      <c r="BM1137" s="1">
        <v>39</v>
      </c>
      <c r="BN1137" s="1" t="s">
        <v>1485</v>
      </c>
      <c r="BP1137" s="1" t="s">
        <v>84</v>
      </c>
      <c r="BQ1137" s="2">
        <v>42379</v>
      </c>
      <c r="BR1137" s="1">
        <v>0</v>
      </c>
      <c r="BS1137" s="1">
        <v>0</v>
      </c>
      <c r="BT1137" s="1">
        <v>0</v>
      </c>
      <c r="BU1137" s="1">
        <v>0</v>
      </c>
    </row>
    <row r="1138" spans="4:73" hidden="1" x14ac:dyDescent="0.25">
      <c r="D1138" s="4"/>
      <c r="E1138" s="5">
        <f t="shared" si="162"/>
        <v>0</v>
      </c>
      <c r="F1138" s="5">
        <f t="shared" si="163"/>
        <v>0</v>
      </c>
      <c r="G1138" s="5" t="str">
        <f t="shared" si="164"/>
        <v>Withdrawn</v>
      </c>
      <c r="H1138" s="6" t="str">
        <f t="shared" si="165"/>
        <v>Not Started</v>
      </c>
      <c r="I1138" s="1" t="s">
        <v>2515</v>
      </c>
      <c r="O1138" s="1" t="str">
        <f t="shared" si="166"/>
        <v>NRIS</v>
      </c>
      <c r="Q1138" s="1">
        <f t="shared" si="167"/>
        <v>249.6</v>
      </c>
      <c r="S1138" s="1" t="str">
        <f t="shared" si="168"/>
        <v>Wind</v>
      </c>
      <c r="T1138" s="1" t="str">
        <f t="shared" si="169"/>
        <v>Hancock County</v>
      </c>
      <c r="U1138" s="1" t="str">
        <f t="shared" si="170"/>
        <v>IA</v>
      </c>
      <c r="AA1138" s="1"/>
      <c r="AB1138" s="1"/>
      <c r="AI1138" s="5"/>
      <c r="AJ1138" s="5"/>
      <c r="AK1138" s="5"/>
      <c r="AL1138" s="5"/>
      <c r="AM1138" s="5"/>
      <c r="AN1138" s="5"/>
      <c r="AO1138" s="5"/>
      <c r="AP1138" s="5"/>
      <c r="AQ1138" s="5"/>
      <c r="AR1138" s="5"/>
      <c r="AY1138" s="1" t="s">
        <v>73</v>
      </c>
      <c r="AZ1138" s="2">
        <v>39941</v>
      </c>
      <c r="BA1138" s="2">
        <v>41894</v>
      </c>
      <c r="BD1138" s="1" t="s">
        <v>251</v>
      </c>
      <c r="BE1138" s="1" t="s">
        <v>148</v>
      </c>
      <c r="BF1138" s="1" t="s">
        <v>89</v>
      </c>
      <c r="BI1138" s="1" t="s">
        <v>143</v>
      </c>
      <c r="BJ1138" s="1" t="s">
        <v>126</v>
      </c>
      <c r="BK1138" s="1" t="s">
        <v>2516</v>
      </c>
      <c r="BL1138" s="1">
        <v>249.6</v>
      </c>
      <c r="BM1138" s="1">
        <v>249.6</v>
      </c>
      <c r="BN1138" s="1" t="s">
        <v>97</v>
      </c>
      <c r="BO1138" s="1" t="s">
        <v>98</v>
      </c>
      <c r="BP1138" s="1" t="s">
        <v>84</v>
      </c>
      <c r="BQ1138" s="2">
        <v>41274</v>
      </c>
      <c r="BR1138" s="1">
        <v>0</v>
      </c>
      <c r="BS1138" s="1">
        <v>0</v>
      </c>
      <c r="BT1138" s="1">
        <v>0</v>
      </c>
      <c r="BU1138" s="1">
        <v>0</v>
      </c>
    </row>
    <row r="1139" spans="4:73" hidden="1" x14ac:dyDescent="0.25">
      <c r="D1139" s="4"/>
      <c r="E1139" s="5">
        <f t="shared" si="162"/>
        <v>0</v>
      </c>
      <c r="F1139" s="5">
        <f t="shared" si="163"/>
        <v>0</v>
      </c>
      <c r="G1139" s="5" t="str">
        <f t="shared" si="164"/>
        <v>Withdrawn</v>
      </c>
      <c r="H1139" s="6" t="str">
        <f t="shared" si="165"/>
        <v>Not Started</v>
      </c>
      <c r="I1139" s="1" t="s">
        <v>2517</v>
      </c>
      <c r="O1139" s="1" t="str">
        <f t="shared" si="166"/>
        <v>ERIS</v>
      </c>
      <c r="Q1139" s="1">
        <f t="shared" si="167"/>
        <v>21</v>
      </c>
      <c r="S1139" s="1" t="str">
        <f t="shared" si="168"/>
        <v>Wind</v>
      </c>
      <c r="T1139" s="1" t="str">
        <f t="shared" si="169"/>
        <v>Otter Tail County</v>
      </c>
      <c r="U1139" s="1" t="str">
        <f t="shared" si="170"/>
        <v>MN</v>
      </c>
      <c r="AA1139" s="1"/>
      <c r="AB1139" s="1"/>
      <c r="AI1139" s="5"/>
      <c r="AJ1139" s="5"/>
      <c r="AK1139" s="5"/>
      <c r="AL1139" s="5"/>
      <c r="AM1139" s="5"/>
      <c r="AN1139" s="5"/>
      <c r="AO1139" s="5"/>
      <c r="AP1139" s="5"/>
      <c r="AQ1139" s="5"/>
      <c r="AR1139" s="5"/>
      <c r="AY1139" s="1" t="s">
        <v>73</v>
      </c>
      <c r="AZ1139" s="2">
        <v>39021</v>
      </c>
      <c r="BA1139" s="2">
        <v>41900</v>
      </c>
      <c r="BD1139" s="1" t="s">
        <v>153</v>
      </c>
      <c r="BE1139" s="1" t="s">
        <v>358</v>
      </c>
      <c r="BF1139" s="1" t="s">
        <v>93</v>
      </c>
      <c r="BI1139" s="1" t="s">
        <v>143</v>
      </c>
      <c r="BJ1139" s="1" t="s">
        <v>62</v>
      </c>
      <c r="BK1139" s="1" t="s">
        <v>2518</v>
      </c>
      <c r="BL1139" s="1">
        <v>21</v>
      </c>
      <c r="BM1139" s="1">
        <v>21</v>
      </c>
      <c r="BN1139" s="1" t="s">
        <v>97</v>
      </c>
      <c r="BO1139" s="1" t="s">
        <v>98</v>
      </c>
      <c r="BP1139" s="1" t="s">
        <v>84</v>
      </c>
      <c r="BQ1139" s="2">
        <v>40543</v>
      </c>
      <c r="BR1139" s="1">
        <v>0</v>
      </c>
      <c r="BS1139" s="1">
        <v>0</v>
      </c>
      <c r="BT1139" s="1">
        <v>0</v>
      </c>
      <c r="BU1139" s="1">
        <v>0</v>
      </c>
    </row>
    <row r="1140" spans="4:73" hidden="1" x14ac:dyDescent="0.25">
      <c r="D1140" s="4"/>
      <c r="E1140" s="5" t="str">
        <f t="shared" si="162"/>
        <v>FES-2013-SEP</v>
      </c>
      <c r="F1140" s="5">
        <f t="shared" si="163"/>
        <v>0</v>
      </c>
      <c r="G1140" s="5" t="str">
        <f t="shared" si="164"/>
        <v>Withdrawn</v>
      </c>
      <c r="H1140" s="6" t="str">
        <f t="shared" si="165"/>
        <v>Not Started</v>
      </c>
      <c r="I1140" s="1" t="s">
        <v>2519</v>
      </c>
      <c r="O1140" s="1" t="str">
        <f t="shared" si="166"/>
        <v>NRIS</v>
      </c>
      <c r="Q1140" s="1">
        <f t="shared" si="167"/>
        <v>588</v>
      </c>
      <c r="S1140" s="1" t="str">
        <f t="shared" si="168"/>
        <v>Gas</v>
      </c>
      <c r="T1140" s="1" t="str">
        <f t="shared" si="169"/>
        <v>Brown County</v>
      </c>
      <c r="U1140" s="1" t="str">
        <f t="shared" si="170"/>
        <v>WI</v>
      </c>
      <c r="AA1140" s="1"/>
      <c r="AB1140" s="1"/>
      <c r="AI1140" s="5"/>
      <c r="AJ1140" s="5"/>
      <c r="AK1140" s="5"/>
      <c r="AL1140" s="5"/>
      <c r="AM1140" s="5"/>
      <c r="AN1140" s="5"/>
      <c r="AO1140" s="5"/>
      <c r="AP1140" s="5"/>
      <c r="AQ1140" s="5"/>
      <c r="AR1140" s="5"/>
      <c r="AY1140" s="1" t="s">
        <v>73</v>
      </c>
      <c r="AZ1140" s="2">
        <v>41527</v>
      </c>
      <c r="BA1140" s="2">
        <v>41907</v>
      </c>
      <c r="BD1140" s="1" t="s">
        <v>74</v>
      </c>
      <c r="BE1140" s="1" t="s">
        <v>302</v>
      </c>
      <c r="BF1140" s="1" t="s">
        <v>76</v>
      </c>
      <c r="BG1140" s="1" t="s">
        <v>2520</v>
      </c>
      <c r="BI1140" s="1" t="s">
        <v>536</v>
      </c>
      <c r="BJ1140" s="1" t="s">
        <v>126</v>
      </c>
      <c r="BK1140" s="1" t="s">
        <v>2521</v>
      </c>
      <c r="BL1140" s="1">
        <v>510</v>
      </c>
      <c r="BM1140" s="1">
        <v>588</v>
      </c>
      <c r="BN1140" s="1" t="s">
        <v>64</v>
      </c>
      <c r="BP1140" s="1" t="s">
        <v>84</v>
      </c>
      <c r="BQ1140" s="2">
        <v>43983</v>
      </c>
      <c r="BR1140" s="1">
        <v>0</v>
      </c>
      <c r="BS1140" s="1">
        <v>0</v>
      </c>
      <c r="BT1140" s="1">
        <v>0</v>
      </c>
      <c r="BU1140" s="1">
        <v>0</v>
      </c>
    </row>
    <row r="1141" spans="4:73" hidden="1" x14ac:dyDescent="0.25">
      <c r="D1141" s="4"/>
      <c r="E1141" s="5" t="str">
        <f t="shared" si="162"/>
        <v>DPP-2018-APR</v>
      </c>
      <c r="F1141" s="5" t="str">
        <f t="shared" si="163"/>
        <v>East (ITC)</v>
      </c>
      <c r="G1141" s="5" t="str">
        <f t="shared" si="164"/>
        <v>Withdrawn</v>
      </c>
      <c r="H1141" s="6" t="str">
        <f t="shared" si="165"/>
        <v>Not Started</v>
      </c>
      <c r="I1141" s="1" t="s">
        <v>5162</v>
      </c>
      <c r="O1141" s="1" t="str">
        <f t="shared" si="166"/>
        <v>NRIS</v>
      </c>
      <c r="Q1141" s="1">
        <f t="shared" si="167"/>
        <v>80</v>
      </c>
      <c r="S1141" s="1" t="str">
        <f t="shared" si="168"/>
        <v>Solar</v>
      </c>
      <c r="T1141" s="1" t="str">
        <f t="shared" si="169"/>
        <v>Branch County</v>
      </c>
      <c r="U1141" s="1" t="str">
        <f t="shared" si="170"/>
        <v>MI</v>
      </c>
      <c r="AA1141" s="1"/>
      <c r="AB1141" s="1"/>
      <c r="AI1141" s="5"/>
      <c r="AJ1141" s="5"/>
      <c r="AK1141" s="5"/>
      <c r="AL1141" s="5"/>
      <c r="AM1141" s="5"/>
      <c r="AN1141" s="5"/>
      <c r="AO1141" s="32"/>
      <c r="AP1141" s="32"/>
      <c r="AQ1141" s="28">
        <f>AO1141/($Q1141*1000)</f>
        <v>0</v>
      </c>
      <c r="AR1141" s="28">
        <f>AP1141/($Q1141*1000)</f>
        <v>0</v>
      </c>
      <c r="AY1141" s="1" t="s">
        <v>73</v>
      </c>
      <c r="AZ1141" s="2">
        <v>43171</v>
      </c>
      <c r="BA1141" s="2">
        <v>43801</v>
      </c>
      <c r="BC1141" s="2">
        <v>44440</v>
      </c>
      <c r="BD1141" s="1" t="s">
        <v>139</v>
      </c>
      <c r="BE1141" s="1" t="s">
        <v>2903</v>
      </c>
      <c r="BF1141" s="1" t="s">
        <v>130</v>
      </c>
      <c r="BG1141" s="1" t="s">
        <v>2375</v>
      </c>
      <c r="BH1141" s="1" t="s">
        <v>1808</v>
      </c>
      <c r="BI1141" s="1" t="s">
        <v>2376</v>
      </c>
      <c r="BJ1141" s="1" t="s">
        <v>126</v>
      </c>
      <c r="BK1141" s="1" t="s">
        <v>5163</v>
      </c>
      <c r="BL1141" s="1">
        <v>80</v>
      </c>
      <c r="BM1141" s="1">
        <v>80</v>
      </c>
      <c r="BN1141" s="1" t="s">
        <v>1485</v>
      </c>
      <c r="BO1141" s="1" t="s">
        <v>1486</v>
      </c>
      <c r="BP1141" s="1" t="s">
        <v>84</v>
      </c>
      <c r="BR1141" s="1">
        <v>0</v>
      </c>
      <c r="BS1141" s="1">
        <v>0</v>
      </c>
      <c r="BT1141" s="1">
        <v>0</v>
      </c>
      <c r="BU1141" s="1">
        <v>0</v>
      </c>
    </row>
    <row r="1142" spans="4:73" hidden="1" x14ac:dyDescent="0.25">
      <c r="D1142" s="4"/>
      <c r="E1142" s="5" t="str">
        <f t="shared" si="162"/>
        <v>FES-2014-AUG</v>
      </c>
      <c r="F1142" s="5">
        <f t="shared" si="163"/>
        <v>0</v>
      </c>
      <c r="G1142" s="5" t="str">
        <f t="shared" si="164"/>
        <v>Withdrawn</v>
      </c>
      <c r="H1142" s="6" t="str">
        <f t="shared" si="165"/>
        <v>Not Started</v>
      </c>
      <c r="I1142" s="1" t="s">
        <v>2524</v>
      </c>
      <c r="O1142" s="1" t="str">
        <f t="shared" si="166"/>
        <v>ERIS</v>
      </c>
      <c r="Q1142" s="1">
        <f t="shared" si="167"/>
        <v>25</v>
      </c>
      <c r="S1142" s="1" t="str">
        <f t="shared" si="168"/>
        <v>Solar</v>
      </c>
      <c r="T1142" s="1" t="str">
        <f t="shared" si="169"/>
        <v>DeSoto County</v>
      </c>
      <c r="U1142" s="1" t="str">
        <f t="shared" si="170"/>
        <v>MS</v>
      </c>
      <c r="AA1142" s="1"/>
      <c r="AB1142" s="1"/>
      <c r="AI1142" s="5"/>
      <c r="AJ1142" s="5"/>
      <c r="AK1142" s="5"/>
      <c r="AL1142" s="5"/>
      <c r="AM1142" s="5"/>
      <c r="AN1142" s="5"/>
      <c r="AO1142" s="5"/>
      <c r="AP1142" s="5"/>
      <c r="AQ1142" s="5"/>
      <c r="AR1142" s="5"/>
      <c r="AY1142" s="1" t="s">
        <v>73</v>
      </c>
      <c r="AZ1142" s="2">
        <v>41834</v>
      </c>
      <c r="BA1142" s="2">
        <v>41912</v>
      </c>
      <c r="BD1142" s="1" t="s">
        <v>59</v>
      </c>
      <c r="BE1142" s="1" t="s">
        <v>2525</v>
      </c>
      <c r="BF1142" s="1" t="s">
        <v>2526</v>
      </c>
      <c r="BG1142" s="1" t="s">
        <v>2527</v>
      </c>
      <c r="BI1142" s="1" t="s">
        <v>536</v>
      </c>
      <c r="BJ1142" s="1" t="s">
        <v>62</v>
      </c>
      <c r="BK1142" s="1" t="s">
        <v>78</v>
      </c>
      <c r="BL1142" s="1">
        <v>25</v>
      </c>
      <c r="BM1142" s="1">
        <v>25</v>
      </c>
      <c r="BN1142" s="1" t="s">
        <v>1485</v>
      </c>
      <c r="BP1142" s="1" t="s">
        <v>84</v>
      </c>
      <c r="BQ1142" s="2">
        <v>42614</v>
      </c>
      <c r="BR1142" s="1">
        <v>0</v>
      </c>
      <c r="BS1142" s="1">
        <v>0</v>
      </c>
      <c r="BT1142" s="1">
        <v>0</v>
      </c>
      <c r="BU1142" s="1">
        <v>0</v>
      </c>
    </row>
    <row r="1143" spans="4:73" hidden="1" x14ac:dyDescent="0.25">
      <c r="D1143" s="4"/>
      <c r="E1143" s="5">
        <f t="shared" si="162"/>
        <v>0</v>
      </c>
      <c r="F1143" s="5">
        <f t="shared" si="163"/>
        <v>0</v>
      </c>
      <c r="G1143" s="5" t="str">
        <f t="shared" si="164"/>
        <v>Withdrawn</v>
      </c>
      <c r="H1143" s="6" t="str">
        <f t="shared" si="165"/>
        <v>Not Started</v>
      </c>
      <c r="I1143" s="1" t="s">
        <v>2528</v>
      </c>
      <c r="O1143" s="1" t="str">
        <f t="shared" si="166"/>
        <v>NRIS</v>
      </c>
      <c r="Q1143" s="1">
        <f t="shared" si="167"/>
        <v>249.6</v>
      </c>
      <c r="S1143" s="1" t="str">
        <f t="shared" si="168"/>
        <v>Wind</v>
      </c>
      <c r="T1143" s="1" t="str">
        <f t="shared" si="169"/>
        <v>Clay County</v>
      </c>
      <c r="U1143" s="1" t="str">
        <f t="shared" si="170"/>
        <v>IA</v>
      </c>
      <c r="AA1143" s="1"/>
      <c r="AB1143" s="1"/>
      <c r="AI1143" s="5"/>
      <c r="AJ1143" s="5"/>
      <c r="AK1143" s="5"/>
      <c r="AL1143" s="5"/>
      <c r="AM1143" s="5"/>
      <c r="AN1143" s="5"/>
      <c r="AO1143" s="5"/>
      <c r="AP1143" s="5"/>
      <c r="AQ1143" s="5"/>
      <c r="AR1143" s="5"/>
      <c r="AY1143" s="1" t="s">
        <v>73</v>
      </c>
      <c r="AZ1143" s="2">
        <v>39462</v>
      </c>
      <c r="BA1143" s="2">
        <v>41927</v>
      </c>
      <c r="BD1143" s="1" t="s">
        <v>251</v>
      </c>
      <c r="BE1143" s="1" t="s">
        <v>96</v>
      </c>
      <c r="BF1143" s="1" t="s">
        <v>89</v>
      </c>
      <c r="BI1143" s="1" t="s">
        <v>143</v>
      </c>
      <c r="BJ1143" s="1" t="s">
        <v>126</v>
      </c>
      <c r="BK1143" s="1" t="s">
        <v>2529</v>
      </c>
      <c r="BL1143" s="1">
        <v>249.6</v>
      </c>
      <c r="BM1143" s="1">
        <v>249.6</v>
      </c>
      <c r="BN1143" s="1" t="s">
        <v>97</v>
      </c>
      <c r="BO1143" s="1" t="s">
        <v>98</v>
      </c>
      <c r="BP1143" s="1" t="s">
        <v>84</v>
      </c>
      <c r="BR1143" s="1">
        <v>0</v>
      </c>
      <c r="BS1143" s="1">
        <v>0</v>
      </c>
      <c r="BT1143" s="1">
        <v>0</v>
      </c>
      <c r="BU1143" s="1">
        <v>0</v>
      </c>
    </row>
    <row r="1144" spans="4:73" hidden="1" x14ac:dyDescent="0.25">
      <c r="D1144" s="4"/>
      <c r="E1144" s="5" t="str">
        <f t="shared" si="162"/>
        <v>DPP-2018-APR</v>
      </c>
      <c r="F1144" s="5" t="str">
        <f t="shared" si="163"/>
        <v>East (ITC)</v>
      </c>
      <c r="G1144" s="5" t="str">
        <f t="shared" si="164"/>
        <v>Withdrawn</v>
      </c>
      <c r="H1144" s="6" t="str">
        <f t="shared" si="165"/>
        <v>Not Started</v>
      </c>
      <c r="I1144" s="1" t="s">
        <v>5164</v>
      </c>
      <c r="O1144" s="1" t="str">
        <f t="shared" si="166"/>
        <v>NRIS</v>
      </c>
      <c r="Q1144" s="1">
        <f t="shared" si="167"/>
        <v>80</v>
      </c>
      <c r="S1144" s="1" t="str">
        <f t="shared" si="168"/>
        <v>Solar</v>
      </c>
      <c r="T1144" s="1" t="str">
        <f t="shared" si="169"/>
        <v>Jackson County</v>
      </c>
      <c r="U1144" s="1" t="str">
        <f t="shared" si="170"/>
        <v>MI</v>
      </c>
      <c r="AA1144" s="1"/>
      <c r="AB1144" s="1"/>
      <c r="AI1144" s="5"/>
      <c r="AJ1144" s="5"/>
      <c r="AK1144" s="5"/>
      <c r="AL1144" s="5"/>
      <c r="AM1144" s="5"/>
      <c r="AN1144" s="5"/>
      <c r="AO1144" s="32"/>
      <c r="AP1144" s="32"/>
      <c r="AQ1144" s="28">
        <f>AO1144/($Q1144*1000)</f>
        <v>0</v>
      </c>
      <c r="AR1144" s="28">
        <f>AP1144/($Q1144*1000)</f>
        <v>0</v>
      </c>
      <c r="AY1144" s="1" t="s">
        <v>73</v>
      </c>
      <c r="AZ1144" s="2">
        <v>43171</v>
      </c>
      <c r="BA1144" s="2">
        <v>43801</v>
      </c>
      <c r="BC1144" s="2">
        <v>44440</v>
      </c>
      <c r="BD1144" s="1" t="s">
        <v>139</v>
      </c>
      <c r="BE1144" s="1" t="s">
        <v>259</v>
      </c>
      <c r="BF1144" s="1" t="s">
        <v>130</v>
      </c>
      <c r="BG1144" s="1" t="s">
        <v>2375</v>
      </c>
      <c r="BH1144" s="1" t="s">
        <v>1808</v>
      </c>
      <c r="BI1144" s="1" t="s">
        <v>2376</v>
      </c>
      <c r="BJ1144" s="1" t="s">
        <v>126</v>
      </c>
      <c r="BK1144" s="1" t="s">
        <v>5165</v>
      </c>
      <c r="BL1144" s="1">
        <v>80</v>
      </c>
      <c r="BM1144" s="1">
        <v>80</v>
      </c>
      <c r="BN1144" s="1" t="s">
        <v>1485</v>
      </c>
      <c r="BO1144" s="1" t="s">
        <v>1486</v>
      </c>
      <c r="BP1144" s="1" t="s">
        <v>84</v>
      </c>
      <c r="BR1144" s="1">
        <v>0</v>
      </c>
      <c r="BS1144" s="1">
        <v>0</v>
      </c>
      <c r="BT1144" s="1">
        <v>0</v>
      </c>
      <c r="BU1144" s="1">
        <v>0</v>
      </c>
    </row>
    <row r="1145" spans="4:73" hidden="1" x14ac:dyDescent="0.25">
      <c r="D1145" s="4"/>
      <c r="E1145" s="5">
        <f t="shared" ref="E1145:E1208" si="180">BG1145</f>
        <v>0</v>
      </c>
      <c r="F1145" s="5">
        <f t="shared" ref="F1145:F1208" si="181">BH1145</f>
        <v>0</v>
      </c>
      <c r="G1145" s="5" t="str">
        <f t="shared" ref="G1145:G1208" si="182">AY1145</f>
        <v>Withdrawn</v>
      </c>
      <c r="H1145" s="6" t="str">
        <f t="shared" ref="H1145:H1208" si="183">BP1145</f>
        <v>Not Started</v>
      </c>
      <c r="I1145" s="1" t="s">
        <v>2532</v>
      </c>
      <c r="O1145" s="1" t="str">
        <f t="shared" ref="O1145:O1208" si="184">BJ1145</f>
        <v>NRIS</v>
      </c>
      <c r="Q1145" s="1">
        <f t="shared" ref="Q1145:Q1208" si="185">BM1145</f>
        <v>148.80000000000001</v>
      </c>
      <c r="S1145" s="1" t="str">
        <f t="shared" ref="S1145:S1208" si="186">BN1145</f>
        <v>Wind</v>
      </c>
      <c r="T1145" s="1" t="str">
        <f t="shared" ref="T1145:T1208" si="187">BE1145</f>
        <v>Clay County</v>
      </c>
      <c r="U1145" s="1" t="str">
        <f t="shared" ref="U1145:U1208" si="188">BF1145</f>
        <v>IA</v>
      </c>
      <c r="AA1145" s="1"/>
      <c r="AB1145" s="1"/>
      <c r="AI1145" s="5"/>
      <c r="AJ1145" s="5"/>
      <c r="AK1145" s="5"/>
      <c r="AL1145" s="5"/>
      <c r="AM1145" s="5"/>
      <c r="AN1145" s="5"/>
      <c r="AO1145" s="5"/>
      <c r="AP1145" s="5"/>
      <c r="AQ1145" s="5"/>
      <c r="AR1145" s="5"/>
      <c r="AY1145" s="1" t="s">
        <v>73</v>
      </c>
      <c r="AZ1145" s="2">
        <v>39938</v>
      </c>
      <c r="BA1145" s="2">
        <v>41927</v>
      </c>
      <c r="BD1145" s="1" t="s">
        <v>251</v>
      </c>
      <c r="BE1145" s="1" t="s">
        <v>96</v>
      </c>
      <c r="BF1145" s="1" t="s">
        <v>89</v>
      </c>
      <c r="BI1145" s="1" t="s">
        <v>143</v>
      </c>
      <c r="BJ1145" s="1" t="s">
        <v>126</v>
      </c>
      <c r="BK1145" s="1" t="s">
        <v>2533</v>
      </c>
      <c r="BL1145" s="1">
        <v>148.80000000000001</v>
      </c>
      <c r="BM1145" s="1">
        <v>148.80000000000001</v>
      </c>
      <c r="BN1145" s="1" t="s">
        <v>97</v>
      </c>
      <c r="BO1145" s="1" t="s">
        <v>98</v>
      </c>
      <c r="BP1145" s="1" t="s">
        <v>84</v>
      </c>
      <c r="BQ1145" s="2">
        <v>40543</v>
      </c>
      <c r="BR1145" s="1">
        <v>0</v>
      </c>
      <c r="BS1145" s="1">
        <v>0</v>
      </c>
      <c r="BT1145" s="1">
        <v>0</v>
      </c>
      <c r="BU1145" s="1">
        <v>0</v>
      </c>
    </row>
    <row r="1146" spans="4:73" hidden="1" x14ac:dyDescent="0.25">
      <c r="D1146" s="4"/>
      <c r="E1146" s="5" t="str">
        <f t="shared" si="180"/>
        <v>DPP-2010-APR</v>
      </c>
      <c r="F1146" s="5" t="str">
        <f t="shared" si="181"/>
        <v>J057/J106</v>
      </c>
      <c r="G1146" s="5" t="str">
        <f t="shared" si="182"/>
        <v>Done</v>
      </c>
      <c r="H1146" s="6" t="str">
        <f t="shared" si="183"/>
        <v>In Service</v>
      </c>
      <c r="I1146" s="1" t="s">
        <v>2534</v>
      </c>
      <c r="O1146" s="1" t="str">
        <f t="shared" si="184"/>
        <v>NRIS</v>
      </c>
      <c r="Q1146" s="1">
        <f t="shared" si="185"/>
        <v>32</v>
      </c>
      <c r="S1146" s="1" t="str">
        <f t="shared" si="186"/>
        <v>Gas</v>
      </c>
      <c r="T1146" s="1" t="str">
        <f t="shared" si="187"/>
        <v>Sandusky County</v>
      </c>
      <c r="U1146" s="1" t="str">
        <f t="shared" si="188"/>
        <v>OH</v>
      </c>
      <c r="AA1146" s="1"/>
      <c r="AB1146" s="1"/>
      <c r="AI1146" s="5"/>
      <c r="AJ1146" s="5"/>
      <c r="AK1146" s="5"/>
      <c r="AL1146" s="5"/>
      <c r="AM1146" s="5"/>
      <c r="AN1146" s="5"/>
      <c r="AO1146" s="5"/>
      <c r="AP1146" s="5"/>
      <c r="AQ1146" s="5"/>
      <c r="AR1146" s="5"/>
      <c r="AY1146" s="1" t="s">
        <v>58</v>
      </c>
      <c r="AZ1146" s="2">
        <v>40168</v>
      </c>
      <c r="BB1146" s="2">
        <v>40690</v>
      </c>
      <c r="BD1146" s="1" t="s">
        <v>619</v>
      </c>
      <c r="BE1146" s="1" t="s">
        <v>2535</v>
      </c>
      <c r="BF1146" s="1" t="s">
        <v>242</v>
      </c>
      <c r="BG1146" s="1" t="s">
        <v>1406</v>
      </c>
      <c r="BH1146" s="1" t="s">
        <v>2536</v>
      </c>
      <c r="BI1146" s="1" t="s">
        <v>134</v>
      </c>
      <c r="BJ1146" s="1" t="s">
        <v>126</v>
      </c>
      <c r="BK1146" s="1" t="s">
        <v>2537</v>
      </c>
      <c r="BL1146" s="1">
        <v>32</v>
      </c>
      <c r="BM1146" s="1">
        <v>32</v>
      </c>
      <c r="BN1146" s="1" t="s">
        <v>64</v>
      </c>
      <c r="BO1146" s="1" t="s">
        <v>105</v>
      </c>
      <c r="BP1146" s="1" t="s">
        <v>65</v>
      </c>
      <c r="BQ1146" s="2">
        <v>40787</v>
      </c>
      <c r="BR1146" s="1">
        <v>0</v>
      </c>
      <c r="BS1146" s="1">
        <v>0</v>
      </c>
      <c r="BT1146" s="1">
        <v>0</v>
      </c>
      <c r="BU1146" s="1">
        <v>0</v>
      </c>
    </row>
    <row r="1147" spans="4:73" hidden="1" x14ac:dyDescent="0.25">
      <c r="D1147" s="4"/>
      <c r="E1147" s="5" t="str">
        <f t="shared" si="180"/>
        <v>DPP-2018-APR</v>
      </c>
      <c r="F1147" s="5" t="str">
        <f t="shared" si="181"/>
        <v>East (ITC)</v>
      </c>
      <c r="G1147" s="5" t="str">
        <f t="shared" si="182"/>
        <v>Withdrawn</v>
      </c>
      <c r="H1147" s="6" t="str">
        <f t="shared" si="183"/>
        <v>Not Started</v>
      </c>
      <c r="I1147" s="1" t="s">
        <v>4815</v>
      </c>
      <c r="O1147" s="1" t="str">
        <f t="shared" si="184"/>
        <v>NRIS</v>
      </c>
      <c r="Q1147" s="1">
        <f t="shared" si="185"/>
        <v>80</v>
      </c>
      <c r="S1147" s="1" t="str">
        <f t="shared" si="186"/>
        <v>Solar</v>
      </c>
      <c r="T1147" s="1" t="str">
        <f t="shared" si="187"/>
        <v>Otsego County</v>
      </c>
      <c r="U1147" s="1" t="str">
        <f t="shared" si="188"/>
        <v>MI</v>
      </c>
      <c r="AA1147" s="1"/>
      <c r="AB1147" s="1"/>
      <c r="AI1147" s="5"/>
      <c r="AJ1147" s="5"/>
      <c r="AK1147" s="5"/>
      <c r="AL1147" s="5"/>
      <c r="AM1147" s="5"/>
      <c r="AN1147" s="5"/>
      <c r="AO1147" s="32"/>
      <c r="AP1147" s="32"/>
      <c r="AQ1147" s="28">
        <f>AO1147/($Q1147*1000)</f>
        <v>0</v>
      </c>
      <c r="AR1147" s="28">
        <f>AP1147/($Q1147*1000)</f>
        <v>0</v>
      </c>
      <c r="AY1147" s="1" t="s">
        <v>73</v>
      </c>
      <c r="AZ1147" s="2">
        <v>43171</v>
      </c>
      <c r="BA1147" s="2">
        <v>43551</v>
      </c>
      <c r="BC1147" s="2">
        <v>44075</v>
      </c>
      <c r="BD1147" s="1" t="s">
        <v>139</v>
      </c>
      <c r="BE1147" s="1" t="s">
        <v>4816</v>
      </c>
      <c r="BF1147" s="1" t="s">
        <v>130</v>
      </c>
      <c r="BG1147" s="1" t="s">
        <v>2375</v>
      </c>
      <c r="BH1147" s="1" t="s">
        <v>1808</v>
      </c>
      <c r="BI1147" s="1" t="s">
        <v>2376</v>
      </c>
      <c r="BJ1147" s="1" t="s">
        <v>126</v>
      </c>
      <c r="BK1147" s="1" t="s">
        <v>4817</v>
      </c>
      <c r="BL1147" s="1">
        <v>80</v>
      </c>
      <c r="BM1147" s="1">
        <v>80</v>
      </c>
      <c r="BN1147" s="1" t="s">
        <v>1485</v>
      </c>
      <c r="BO1147" s="1" t="s">
        <v>1486</v>
      </c>
      <c r="BP1147" s="1" t="s">
        <v>84</v>
      </c>
      <c r="BR1147" s="1">
        <v>0</v>
      </c>
      <c r="BS1147" s="1">
        <v>0</v>
      </c>
      <c r="BT1147" s="1">
        <v>0</v>
      </c>
      <c r="BU1147" s="1">
        <v>0</v>
      </c>
    </row>
    <row r="1148" spans="4:73" hidden="1" x14ac:dyDescent="0.25">
      <c r="D1148" s="4"/>
      <c r="E1148" s="5">
        <f t="shared" si="180"/>
        <v>0</v>
      </c>
      <c r="F1148" s="5">
        <f t="shared" si="181"/>
        <v>0</v>
      </c>
      <c r="G1148" s="5" t="str">
        <f t="shared" si="182"/>
        <v>Withdrawn</v>
      </c>
      <c r="H1148" s="6" t="str">
        <f t="shared" si="183"/>
        <v>Not Started</v>
      </c>
      <c r="I1148" s="1" t="s">
        <v>2541</v>
      </c>
      <c r="O1148" s="1" t="str">
        <f t="shared" si="184"/>
        <v>NRIS</v>
      </c>
      <c r="Q1148" s="1">
        <f t="shared" si="185"/>
        <v>100</v>
      </c>
      <c r="S1148" s="1" t="str">
        <f t="shared" si="186"/>
        <v>Wind</v>
      </c>
      <c r="T1148" s="1" t="str">
        <f t="shared" si="187"/>
        <v>Minnehaha County</v>
      </c>
      <c r="U1148" s="1" t="str">
        <f t="shared" si="188"/>
        <v>SD</v>
      </c>
      <c r="AA1148" s="1"/>
      <c r="AB1148" s="1"/>
      <c r="AI1148" s="5"/>
      <c r="AJ1148" s="5"/>
      <c r="AK1148" s="5"/>
      <c r="AL1148" s="5"/>
      <c r="AM1148" s="5"/>
      <c r="AN1148" s="5"/>
      <c r="AO1148" s="5"/>
      <c r="AP1148" s="5"/>
      <c r="AQ1148" s="5"/>
      <c r="AR1148" s="5"/>
      <c r="AY1148" s="1" t="s">
        <v>73</v>
      </c>
      <c r="AZ1148" s="2">
        <v>39279</v>
      </c>
      <c r="BA1148" s="2">
        <v>41933</v>
      </c>
      <c r="BD1148" s="1" t="s">
        <v>91</v>
      </c>
      <c r="BE1148" s="1" t="s">
        <v>747</v>
      </c>
      <c r="BF1148" s="1" t="s">
        <v>205</v>
      </c>
      <c r="BI1148" s="1" t="s">
        <v>143</v>
      </c>
      <c r="BJ1148" s="1" t="s">
        <v>126</v>
      </c>
      <c r="BK1148" s="1" t="s">
        <v>2542</v>
      </c>
      <c r="BL1148" s="1">
        <v>100</v>
      </c>
      <c r="BM1148" s="1">
        <v>100</v>
      </c>
      <c r="BN1148" s="1" t="s">
        <v>97</v>
      </c>
      <c r="BO1148" s="1" t="s">
        <v>98</v>
      </c>
      <c r="BP1148" s="1" t="s">
        <v>84</v>
      </c>
      <c r="BR1148" s="1">
        <v>0</v>
      </c>
      <c r="BS1148" s="1">
        <v>0</v>
      </c>
      <c r="BT1148" s="1">
        <v>0</v>
      </c>
      <c r="BU1148" s="1">
        <v>0</v>
      </c>
    </row>
    <row r="1149" spans="4:73" hidden="1" x14ac:dyDescent="0.25">
      <c r="D1149" s="4"/>
      <c r="E1149" s="5">
        <f t="shared" si="180"/>
        <v>0</v>
      </c>
      <c r="F1149" s="5" t="str">
        <f t="shared" si="181"/>
        <v>Material Modification</v>
      </c>
      <c r="G1149" s="5" t="str">
        <f t="shared" si="182"/>
        <v>Done</v>
      </c>
      <c r="H1149" s="6" t="str">
        <f t="shared" si="183"/>
        <v>In Service</v>
      </c>
      <c r="I1149" s="1" t="s">
        <v>5307</v>
      </c>
      <c r="O1149" s="1" t="str">
        <f t="shared" si="184"/>
        <v>NRIS</v>
      </c>
      <c r="Q1149" s="1">
        <f t="shared" si="185"/>
        <v>0</v>
      </c>
      <c r="S1149" s="1" t="str">
        <f t="shared" si="186"/>
        <v>Combined Cycle</v>
      </c>
      <c r="T1149" s="1" t="str">
        <f t="shared" si="187"/>
        <v>Newton County</v>
      </c>
      <c r="U1149" s="1" t="str">
        <f t="shared" si="188"/>
        <v>TX</v>
      </c>
      <c r="AA1149" s="1"/>
      <c r="AB1149" s="1"/>
      <c r="AI1149" s="5"/>
      <c r="AJ1149" s="5"/>
      <c r="AK1149" s="5"/>
      <c r="AL1149" s="5"/>
      <c r="AM1149" s="5"/>
      <c r="AN1149" s="5"/>
      <c r="AO1149" s="5"/>
      <c r="AP1149" s="5"/>
      <c r="AQ1149" s="5"/>
      <c r="AR1149" s="5"/>
      <c r="AY1149" s="1" t="s">
        <v>58</v>
      </c>
      <c r="AZ1149" s="2">
        <v>42492</v>
      </c>
      <c r="BB1149" s="2">
        <v>42537</v>
      </c>
      <c r="BD1149" s="1" t="s">
        <v>59</v>
      </c>
      <c r="BE1149" s="1" t="s">
        <v>1876</v>
      </c>
      <c r="BF1149" s="1" t="s">
        <v>67</v>
      </c>
      <c r="BH1149" s="1" t="s">
        <v>5308</v>
      </c>
      <c r="BI1149" s="1" t="s">
        <v>134</v>
      </c>
      <c r="BJ1149" s="1" t="s">
        <v>126</v>
      </c>
      <c r="BK1149" s="1" t="s">
        <v>5309</v>
      </c>
      <c r="BL1149" s="1">
        <v>0</v>
      </c>
      <c r="BM1149" s="1">
        <v>0</v>
      </c>
      <c r="BN1149" s="1" t="s">
        <v>94</v>
      </c>
      <c r="BO1149" s="1" t="s">
        <v>94</v>
      </c>
      <c r="BP1149" s="1" t="s">
        <v>65</v>
      </c>
      <c r="BQ1149" s="2">
        <v>42993</v>
      </c>
      <c r="BR1149" s="1">
        <v>0</v>
      </c>
      <c r="BS1149" s="1">
        <v>0</v>
      </c>
      <c r="BT1149" s="1">
        <v>0</v>
      </c>
      <c r="BU1149" s="1">
        <v>0</v>
      </c>
    </row>
    <row r="1150" spans="4:73" hidden="1" x14ac:dyDescent="0.25">
      <c r="D1150" s="4"/>
      <c r="E1150" s="5">
        <f t="shared" si="180"/>
        <v>0</v>
      </c>
      <c r="F1150" s="5">
        <f t="shared" si="181"/>
        <v>0</v>
      </c>
      <c r="G1150" s="5" t="str">
        <f t="shared" si="182"/>
        <v>Withdrawn</v>
      </c>
      <c r="H1150" s="6" t="str">
        <f t="shared" si="183"/>
        <v>Not Started</v>
      </c>
      <c r="I1150" s="1" t="s">
        <v>3363</v>
      </c>
      <c r="O1150" s="1" t="str">
        <f t="shared" si="184"/>
        <v>NRIS</v>
      </c>
      <c r="Q1150" s="1">
        <f t="shared" si="185"/>
        <v>835</v>
      </c>
      <c r="S1150" s="1" t="str">
        <f t="shared" si="186"/>
        <v>Combined Cycle</v>
      </c>
      <c r="T1150" s="1" t="str">
        <f t="shared" si="187"/>
        <v>Douglas County</v>
      </c>
      <c r="U1150" s="1" t="str">
        <f t="shared" si="188"/>
        <v>WI</v>
      </c>
      <c r="AA1150" s="1"/>
      <c r="AB1150" s="1"/>
      <c r="AI1150" s="5"/>
      <c r="AJ1150" s="5"/>
      <c r="AK1150" s="5"/>
      <c r="AL1150" s="5"/>
      <c r="AM1150" s="5"/>
      <c r="AN1150" s="5"/>
      <c r="AO1150" s="5"/>
      <c r="AP1150" s="5"/>
      <c r="AQ1150" s="5"/>
      <c r="AR1150" s="5"/>
      <c r="AY1150" s="1" t="s">
        <v>73</v>
      </c>
      <c r="AZ1150" s="2">
        <v>42494</v>
      </c>
      <c r="BA1150" s="2">
        <v>42850</v>
      </c>
      <c r="BC1150" s="2">
        <v>44562</v>
      </c>
      <c r="BD1150" s="1" t="s">
        <v>74</v>
      </c>
      <c r="BE1150" s="1" t="s">
        <v>316</v>
      </c>
      <c r="BF1150" s="1" t="s">
        <v>76</v>
      </c>
      <c r="BI1150" s="1" t="s">
        <v>536</v>
      </c>
      <c r="BJ1150" s="1" t="s">
        <v>126</v>
      </c>
      <c r="BK1150" s="1" t="s">
        <v>78</v>
      </c>
      <c r="BL1150" s="1">
        <v>835</v>
      </c>
      <c r="BM1150" s="1">
        <v>835</v>
      </c>
      <c r="BN1150" s="1" t="s">
        <v>94</v>
      </c>
      <c r="BO1150" s="1" t="s">
        <v>94</v>
      </c>
      <c r="BP1150" s="1" t="s">
        <v>84</v>
      </c>
      <c r="BR1150" s="1">
        <v>0</v>
      </c>
      <c r="BS1150" s="1">
        <v>0</v>
      </c>
      <c r="BT1150" s="1">
        <v>0</v>
      </c>
      <c r="BU1150" s="1">
        <v>0</v>
      </c>
    </row>
    <row r="1151" spans="4:73" hidden="1" x14ac:dyDescent="0.25">
      <c r="D1151" s="4"/>
      <c r="E1151" s="5">
        <f t="shared" si="180"/>
        <v>0</v>
      </c>
      <c r="F1151" s="5">
        <f t="shared" si="181"/>
        <v>0</v>
      </c>
      <c r="G1151" s="5" t="str">
        <f t="shared" si="182"/>
        <v>Withdrawn</v>
      </c>
      <c r="H1151" s="6" t="str">
        <f t="shared" si="183"/>
        <v>Not Started</v>
      </c>
      <c r="I1151" s="1" t="s">
        <v>2548</v>
      </c>
      <c r="O1151" s="1" t="str">
        <f t="shared" si="184"/>
        <v>ERIS</v>
      </c>
      <c r="Q1151" s="1">
        <f t="shared" si="185"/>
        <v>200</v>
      </c>
      <c r="S1151" s="1" t="str">
        <f t="shared" si="186"/>
        <v>Wind</v>
      </c>
      <c r="T1151" s="1" t="str">
        <f t="shared" si="187"/>
        <v>Minnehaha County</v>
      </c>
      <c r="U1151" s="1" t="str">
        <f t="shared" si="188"/>
        <v>SD</v>
      </c>
      <c r="AA1151" s="1"/>
      <c r="AB1151" s="1"/>
      <c r="AI1151" s="5"/>
      <c r="AJ1151" s="5"/>
      <c r="AK1151" s="5"/>
      <c r="AL1151" s="5"/>
      <c r="AM1151" s="5"/>
      <c r="AN1151" s="5"/>
      <c r="AO1151" s="5"/>
      <c r="AP1151" s="5"/>
      <c r="AQ1151" s="5"/>
      <c r="AR1151" s="5"/>
      <c r="AY1151" s="1" t="s">
        <v>73</v>
      </c>
      <c r="AZ1151" s="2">
        <v>39568</v>
      </c>
      <c r="BA1151" s="2">
        <v>41933</v>
      </c>
      <c r="BD1151" s="1" t="s">
        <v>91</v>
      </c>
      <c r="BE1151" s="1" t="s">
        <v>747</v>
      </c>
      <c r="BF1151" s="1" t="s">
        <v>205</v>
      </c>
      <c r="BI1151" s="1" t="s">
        <v>143</v>
      </c>
      <c r="BJ1151" s="1" t="s">
        <v>62</v>
      </c>
      <c r="BK1151" s="1" t="s">
        <v>2542</v>
      </c>
      <c r="BL1151" s="1">
        <v>200</v>
      </c>
      <c r="BM1151" s="1">
        <v>200</v>
      </c>
      <c r="BN1151" s="1" t="s">
        <v>97</v>
      </c>
      <c r="BO1151" s="1" t="s">
        <v>98</v>
      </c>
      <c r="BP1151" s="1" t="s">
        <v>84</v>
      </c>
      <c r="BR1151" s="1">
        <v>0</v>
      </c>
      <c r="BS1151" s="1">
        <v>0</v>
      </c>
      <c r="BT1151" s="1">
        <v>0</v>
      </c>
      <c r="BU1151" s="1">
        <v>0</v>
      </c>
    </row>
    <row r="1152" spans="4:73" hidden="1" x14ac:dyDescent="0.25">
      <c r="D1152" s="4"/>
      <c r="E1152" s="5">
        <f t="shared" si="180"/>
        <v>0</v>
      </c>
      <c r="F1152" s="5">
        <f t="shared" si="181"/>
        <v>0</v>
      </c>
      <c r="G1152" s="5" t="str">
        <f t="shared" si="182"/>
        <v>Withdrawn</v>
      </c>
      <c r="H1152" s="6" t="str">
        <f t="shared" si="183"/>
        <v>Not Started</v>
      </c>
      <c r="I1152" s="1" t="s">
        <v>2549</v>
      </c>
      <c r="O1152" s="1" t="str">
        <f t="shared" si="184"/>
        <v>ERIS</v>
      </c>
      <c r="Q1152" s="1">
        <f t="shared" si="185"/>
        <v>100</v>
      </c>
      <c r="S1152" s="1" t="str">
        <f t="shared" si="186"/>
        <v>Wind</v>
      </c>
      <c r="T1152" s="1" t="str">
        <f t="shared" si="187"/>
        <v>Rock County</v>
      </c>
      <c r="U1152" s="1" t="str">
        <f t="shared" si="188"/>
        <v>MN</v>
      </c>
      <c r="AA1152" s="1"/>
      <c r="AB1152" s="1"/>
      <c r="AI1152" s="5"/>
      <c r="AJ1152" s="5"/>
      <c r="AK1152" s="5"/>
      <c r="AL1152" s="5"/>
      <c r="AM1152" s="5"/>
      <c r="AN1152" s="5"/>
      <c r="AO1152" s="5"/>
      <c r="AP1152" s="5"/>
      <c r="AQ1152" s="5"/>
      <c r="AR1152" s="5"/>
      <c r="AY1152" s="1" t="s">
        <v>73</v>
      </c>
      <c r="AZ1152" s="2">
        <v>40497</v>
      </c>
      <c r="BA1152" s="2">
        <v>41933</v>
      </c>
      <c r="BD1152" s="1" t="s">
        <v>91</v>
      </c>
      <c r="BE1152" s="1" t="s">
        <v>158</v>
      </c>
      <c r="BF1152" s="1" t="s">
        <v>93</v>
      </c>
      <c r="BI1152" s="1" t="s">
        <v>143</v>
      </c>
      <c r="BJ1152" s="1" t="s">
        <v>62</v>
      </c>
      <c r="BK1152" s="1" t="s">
        <v>2550</v>
      </c>
      <c r="BL1152" s="1">
        <v>100</v>
      </c>
      <c r="BM1152" s="1">
        <v>100</v>
      </c>
      <c r="BN1152" s="1" t="s">
        <v>97</v>
      </c>
      <c r="BO1152" s="1" t="s">
        <v>98</v>
      </c>
      <c r="BP1152" s="1" t="s">
        <v>84</v>
      </c>
      <c r="BR1152" s="1">
        <v>0</v>
      </c>
      <c r="BS1152" s="1">
        <v>0</v>
      </c>
      <c r="BT1152" s="1">
        <v>0</v>
      </c>
      <c r="BU1152" s="1">
        <v>0</v>
      </c>
    </row>
    <row r="1153" spans="4:73" hidden="1" x14ac:dyDescent="0.25">
      <c r="D1153" s="4"/>
      <c r="E1153" s="5" t="str">
        <f t="shared" si="180"/>
        <v>FES-2014-MAR</v>
      </c>
      <c r="F1153" s="5">
        <f t="shared" si="181"/>
        <v>0</v>
      </c>
      <c r="G1153" s="5" t="str">
        <f t="shared" si="182"/>
        <v>Withdrawn</v>
      </c>
      <c r="H1153" s="6" t="str">
        <f t="shared" si="183"/>
        <v>Not Started</v>
      </c>
      <c r="I1153" s="1" t="s">
        <v>2551</v>
      </c>
      <c r="O1153" s="1" t="str">
        <f t="shared" si="184"/>
        <v>ERIS</v>
      </c>
      <c r="Q1153" s="1">
        <f t="shared" si="185"/>
        <v>100</v>
      </c>
      <c r="S1153" s="1" t="str">
        <f t="shared" si="186"/>
        <v>Solar</v>
      </c>
      <c r="T1153" s="1" t="str">
        <f t="shared" si="187"/>
        <v>Chisago County</v>
      </c>
      <c r="U1153" s="1" t="str">
        <f t="shared" si="188"/>
        <v>MN</v>
      </c>
      <c r="AA1153" s="1"/>
      <c r="AB1153" s="1"/>
      <c r="AI1153" s="5"/>
      <c r="AJ1153" s="5"/>
      <c r="AK1153" s="5"/>
      <c r="AL1153" s="5"/>
      <c r="AM1153" s="5"/>
      <c r="AN1153" s="5"/>
      <c r="AO1153" s="5"/>
      <c r="AP1153" s="5"/>
      <c r="AQ1153" s="5"/>
      <c r="AR1153" s="5"/>
      <c r="AY1153" s="1" t="s">
        <v>73</v>
      </c>
      <c r="AZ1153" s="2">
        <v>41715</v>
      </c>
      <c r="BA1153" s="2">
        <v>41933</v>
      </c>
      <c r="BC1153" s="2">
        <v>42583</v>
      </c>
      <c r="BD1153" s="1" t="s">
        <v>2432</v>
      </c>
      <c r="BE1153" s="1" t="s">
        <v>142</v>
      </c>
      <c r="BF1153" s="1" t="s">
        <v>93</v>
      </c>
      <c r="BG1153" s="1" t="s">
        <v>2552</v>
      </c>
      <c r="BI1153" s="1" t="s">
        <v>536</v>
      </c>
      <c r="BJ1153" s="1" t="s">
        <v>62</v>
      </c>
      <c r="BK1153" s="1" t="s">
        <v>78</v>
      </c>
      <c r="BL1153" s="1">
        <v>100</v>
      </c>
      <c r="BM1153" s="1">
        <v>100</v>
      </c>
      <c r="BN1153" s="1" t="s">
        <v>1485</v>
      </c>
      <c r="BP1153" s="1" t="s">
        <v>84</v>
      </c>
      <c r="BR1153" s="1">
        <v>0</v>
      </c>
      <c r="BS1153" s="1">
        <v>0</v>
      </c>
      <c r="BT1153" s="1">
        <v>0</v>
      </c>
      <c r="BU1153" s="1">
        <v>0</v>
      </c>
    </row>
    <row r="1154" spans="4:73" hidden="1" x14ac:dyDescent="0.25">
      <c r="D1154" s="4"/>
      <c r="E1154" s="5">
        <f t="shared" si="180"/>
        <v>0</v>
      </c>
      <c r="F1154" s="5">
        <f t="shared" si="181"/>
        <v>0</v>
      </c>
      <c r="G1154" s="5" t="str">
        <f t="shared" si="182"/>
        <v>Withdrawn</v>
      </c>
      <c r="H1154" s="6" t="str">
        <f t="shared" si="183"/>
        <v>Not Started</v>
      </c>
      <c r="I1154" s="1" t="s">
        <v>3779</v>
      </c>
      <c r="O1154" s="1" t="str">
        <f t="shared" si="184"/>
        <v>NRIS</v>
      </c>
      <c r="Q1154" s="1">
        <f t="shared" si="185"/>
        <v>190</v>
      </c>
      <c r="S1154" s="1" t="str">
        <f t="shared" si="186"/>
        <v>Gas</v>
      </c>
      <c r="T1154" s="1" t="str">
        <f t="shared" si="187"/>
        <v>Kalamazoo County</v>
      </c>
      <c r="U1154" s="1" t="str">
        <f t="shared" si="188"/>
        <v>MI</v>
      </c>
      <c r="AA1154" s="1"/>
      <c r="AB1154" s="1"/>
      <c r="AI1154" s="5"/>
      <c r="AJ1154" s="5"/>
      <c r="AK1154" s="5"/>
      <c r="AL1154" s="5"/>
      <c r="AM1154" s="5"/>
      <c r="AN1154" s="5"/>
      <c r="AO1154" s="5"/>
      <c r="AP1154" s="5"/>
      <c r="AQ1154" s="5"/>
      <c r="AR1154" s="5"/>
      <c r="AY1154" s="1" t="s">
        <v>73</v>
      </c>
      <c r="AZ1154" s="2">
        <v>42494</v>
      </c>
      <c r="BA1154" s="2">
        <v>42937</v>
      </c>
      <c r="BC1154" s="2">
        <v>43313</v>
      </c>
      <c r="BD1154" s="1" t="s">
        <v>3780</v>
      </c>
      <c r="BE1154" s="1" t="s">
        <v>3781</v>
      </c>
      <c r="BF1154" s="1" t="s">
        <v>130</v>
      </c>
      <c r="BI1154" s="1" t="s">
        <v>536</v>
      </c>
      <c r="BJ1154" s="1" t="s">
        <v>126</v>
      </c>
      <c r="BK1154" s="1" t="s">
        <v>78</v>
      </c>
      <c r="BL1154" s="1">
        <v>155</v>
      </c>
      <c r="BM1154" s="1">
        <v>190</v>
      </c>
      <c r="BN1154" s="1" t="s">
        <v>64</v>
      </c>
      <c r="BP1154" s="1" t="s">
        <v>84</v>
      </c>
      <c r="BQ1154" s="2">
        <v>43018</v>
      </c>
      <c r="BR1154" s="1">
        <v>0</v>
      </c>
      <c r="BS1154" s="1">
        <v>0</v>
      </c>
      <c r="BT1154" s="1">
        <v>0</v>
      </c>
      <c r="BU1154" s="1">
        <v>0</v>
      </c>
    </row>
    <row r="1155" spans="4:73" hidden="1" x14ac:dyDescent="0.25">
      <c r="D1155" s="4"/>
      <c r="E1155" s="5">
        <f t="shared" si="180"/>
        <v>0</v>
      </c>
      <c r="F1155" s="5">
        <f t="shared" si="181"/>
        <v>0</v>
      </c>
      <c r="G1155" s="5" t="str">
        <f t="shared" si="182"/>
        <v>Withdrawn</v>
      </c>
      <c r="H1155" s="6" t="str">
        <f t="shared" si="183"/>
        <v>Not Started</v>
      </c>
      <c r="I1155" s="1" t="s">
        <v>2556</v>
      </c>
      <c r="O1155" s="1" t="str">
        <f t="shared" si="184"/>
        <v>NRIS</v>
      </c>
      <c r="Q1155" s="1">
        <f t="shared" si="185"/>
        <v>18.899999999999999</v>
      </c>
      <c r="S1155" s="1" t="str">
        <f t="shared" si="186"/>
        <v>Wind</v>
      </c>
      <c r="T1155" s="1" t="str">
        <f t="shared" si="187"/>
        <v>Swift County</v>
      </c>
      <c r="U1155" s="1" t="str">
        <f t="shared" si="188"/>
        <v>MN</v>
      </c>
      <c r="AA1155" s="1"/>
      <c r="AB1155" s="1"/>
      <c r="AI1155" s="5"/>
      <c r="AJ1155" s="5"/>
      <c r="AK1155" s="5"/>
      <c r="AL1155" s="5"/>
      <c r="AM1155" s="5"/>
      <c r="AN1155" s="5"/>
      <c r="AO1155" s="5"/>
      <c r="AP1155" s="5"/>
      <c r="AQ1155" s="5"/>
      <c r="AR1155" s="5"/>
      <c r="AY1155" s="1" t="s">
        <v>73</v>
      </c>
      <c r="AZ1155" s="2">
        <v>38852</v>
      </c>
      <c r="BA1155" s="2">
        <v>41934</v>
      </c>
      <c r="BD1155" s="1" t="s">
        <v>153</v>
      </c>
      <c r="BE1155" s="1" t="s">
        <v>154</v>
      </c>
      <c r="BF1155" s="1" t="s">
        <v>93</v>
      </c>
      <c r="BI1155" s="1" t="s">
        <v>143</v>
      </c>
      <c r="BJ1155" s="1" t="s">
        <v>126</v>
      </c>
      <c r="BK1155" s="1" t="s">
        <v>2557</v>
      </c>
      <c r="BL1155" s="1">
        <v>18.899999999999999</v>
      </c>
      <c r="BM1155" s="1">
        <v>18.899999999999999</v>
      </c>
      <c r="BN1155" s="1" t="s">
        <v>97</v>
      </c>
      <c r="BO1155" s="1" t="s">
        <v>98</v>
      </c>
      <c r="BP1155" s="1" t="s">
        <v>84</v>
      </c>
      <c r="BR1155" s="1">
        <v>0</v>
      </c>
      <c r="BS1155" s="1">
        <v>0</v>
      </c>
      <c r="BT1155" s="1">
        <v>0</v>
      </c>
      <c r="BU1155" s="1">
        <v>0</v>
      </c>
    </row>
    <row r="1156" spans="4:73" hidden="1" x14ac:dyDescent="0.25">
      <c r="D1156" s="4"/>
      <c r="E1156" s="5" t="str">
        <f t="shared" si="180"/>
        <v>DPP-2018-APR</v>
      </c>
      <c r="F1156" s="5" t="str">
        <f t="shared" si="181"/>
        <v>Central</v>
      </c>
      <c r="G1156" s="5" t="str">
        <f t="shared" si="182"/>
        <v>Withdrawn</v>
      </c>
      <c r="H1156" s="6" t="str">
        <f t="shared" si="183"/>
        <v>Not Started</v>
      </c>
      <c r="I1156" s="1" t="s">
        <v>5199</v>
      </c>
      <c r="O1156" s="1" t="str">
        <f t="shared" si="184"/>
        <v>NRIS</v>
      </c>
      <c r="P1156" s="1" t="s">
        <v>6203</v>
      </c>
      <c r="Q1156" s="1">
        <f t="shared" si="185"/>
        <v>50</v>
      </c>
      <c r="S1156" s="1" t="str">
        <f t="shared" si="186"/>
        <v>Solar</v>
      </c>
      <c r="T1156" s="1" t="str">
        <f t="shared" si="187"/>
        <v>Gibson County</v>
      </c>
      <c r="U1156" s="1" t="str">
        <f t="shared" si="188"/>
        <v>IN</v>
      </c>
      <c r="Y1156" s="1">
        <v>0</v>
      </c>
      <c r="Z1156" s="1">
        <f>IF(G1156="Withdrawn",0,1)</f>
        <v>0</v>
      </c>
      <c r="AA1156" s="1"/>
      <c r="AB1156" s="1"/>
      <c r="AI1156" s="5"/>
      <c r="AJ1156" s="5"/>
      <c r="AK1156" s="5"/>
      <c r="AL1156" s="5"/>
      <c r="AM1156" s="5"/>
      <c r="AN1156" s="5"/>
      <c r="AO1156" s="32"/>
      <c r="AP1156" s="32"/>
      <c r="AQ1156" s="28">
        <f>AO1156/($Q1156*1000)</f>
        <v>0</v>
      </c>
      <c r="AR1156" s="28">
        <f>AP1156/($Q1156*1000)</f>
        <v>0</v>
      </c>
      <c r="AY1156" s="1" t="s">
        <v>73</v>
      </c>
      <c r="AZ1156" s="2">
        <v>43171</v>
      </c>
      <c r="BA1156" s="2">
        <v>43836</v>
      </c>
      <c r="BC1156" s="2">
        <v>44440</v>
      </c>
      <c r="BD1156" s="1" t="s">
        <v>197</v>
      </c>
      <c r="BE1156" s="1" t="s">
        <v>198</v>
      </c>
      <c r="BF1156" s="1" t="s">
        <v>103</v>
      </c>
      <c r="BG1156" s="1" t="s">
        <v>2375</v>
      </c>
      <c r="BH1156" s="1" t="s">
        <v>2435</v>
      </c>
      <c r="BI1156" s="1" t="s">
        <v>2376</v>
      </c>
      <c r="BJ1156" s="1" t="s">
        <v>126</v>
      </c>
      <c r="BK1156" s="1" t="s">
        <v>5200</v>
      </c>
      <c r="BL1156" s="1">
        <v>50</v>
      </c>
      <c r="BM1156" s="1">
        <v>50</v>
      </c>
      <c r="BN1156" s="1" t="s">
        <v>1485</v>
      </c>
      <c r="BO1156" s="1" t="s">
        <v>1486</v>
      </c>
      <c r="BP1156" s="1" t="s">
        <v>84</v>
      </c>
      <c r="BR1156" s="1">
        <v>0</v>
      </c>
      <c r="BS1156" s="1">
        <v>0</v>
      </c>
      <c r="BT1156" s="1">
        <v>0</v>
      </c>
      <c r="BU1156" s="1">
        <v>0</v>
      </c>
    </row>
    <row r="1157" spans="4:73" hidden="1" x14ac:dyDescent="0.25">
      <c r="D1157" s="4"/>
      <c r="E1157" s="5" t="str">
        <f t="shared" si="180"/>
        <v>FES-2014-AUG</v>
      </c>
      <c r="F1157" s="5">
        <f t="shared" si="181"/>
        <v>0</v>
      </c>
      <c r="G1157" s="5" t="str">
        <f t="shared" si="182"/>
        <v>Withdrawn</v>
      </c>
      <c r="H1157" s="6" t="str">
        <f t="shared" si="183"/>
        <v>Not Started</v>
      </c>
      <c r="I1157" s="1" t="s">
        <v>2560</v>
      </c>
      <c r="O1157" s="1" t="str">
        <f t="shared" si="184"/>
        <v>NRIS</v>
      </c>
      <c r="Q1157" s="1">
        <f t="shared" si="185"/>
        <v>79.14</v>
      </c>
      <c r="S1157" s="1" t="str">
        <f t="shared" si="186"/>
        <v>Solar</v>
      </c>
      <c r="T1157" s="1" t="str">
        <f t="shared" si="187"/>
        <v>Lee County</v>
      </c>
      <c r="U1157" s="1" t="str">
        <f t="shared" si="188"/>
        <v>AR</v>
      </c>
      <c r="AA1157" s="1"/>
      <c r="AB1157" s="1"/>
      <c r="AI1157" s="5"/>
      <c r="AJ1157" s="5"/>
      <c r="AK1157" s="5"/>
      <c r="AL1157" s="5"/>
      <c r="AM1157" s="5"/>
      <c r="AN1157" s="5"/>
      <c r="AO1157" s="5"/>
      <c r="AP1157" s="5"/>
      <c r="AQ1157" s="5"/>
      <c r="AR1157" s="5"/>
      <c r="AY1157" s="1" t="s">
        <v>73</v>
      </c>
      <c r="AZ1157" s="2">
        <v>41834</v>
      </c>
      <c r="BA1157" s="2">
        <v>41934</v>
      </c>
      <c r="BD1157" s="1" t="s">
        <v>59</v>
      </c>
      <c r="BE1157" s="1" t="s">
        <v>518</v>
      </c>
      <c r="BF1157" s="1" t="s">
        <v>2394</v>
      </c>
      <c r="BG1157" s="1" t="s">
        <v>2527</v>
      </c>
      <c r="BI1157" s="1" t="s">
        <v>536</v>
      </c>
      <c r="BJ1157" s="1" t="s">
        <v>126</v>
      </c>
      <c r="BK1157" s="1" t="s">
        <v>2561</v>
      </c>
      <c r="BL1157" s="1">
        <v>79.14</v>
      </c>
      <c r="BM1157" s="1">
        <v>79.14</v>
      </c>
      <c r="BN1157" s="1" t="s">
        <v>1485</v>
      </c>
      <c r="BP1157" s="1" t="s">
        <v>84</v>
      </c>
      <c r="BR1157" s="1">
        <v>0</v>
      </c>
      <c r="BS1157" s="1">
        <v>0</v>
      </c>
      <c r="BT1157" s="1">
        <v>0</v>
      </c>
      <c r="BU1157" s="1">
        <v>0</v>
      </c>
    </row>
    <row r="1158" spans="4:73" hidden="1" x14ac:dyDescent="0.25">
      <c r="D1158" s="4"/>
      <c r="E1158" s="5" t="str">
        <f t="shared" si="180"/>
        <v>FES-2014-AUG</v>
      </c>
      <c r="F1158" s="5">
        <f t="shared" si="181"/>
        <v>0</v>
      </c>
      <c r="G1158" s="5" t="str">
        <f t="shared" si="182"/>
        <v>Withdrawn</v>
      </c>
      <c r="H1158" s="6" t="str">
        <f t="shared" si="183"/>
        <v>Not Started</v>
      </c>
      <c r="I1158" s="1" t="s">
        <v>2562</v>
      </c>
      <c r="O1158" s="1" t="str">
        <f t="shared" si="184"/>
        <v>NRIS</v>
      </c>
      <c r="Q1158" s="1">
        <f t="shared" si="185"/>
        <v>198.9</v>
      </c>
      <c r="S1158" s="1" t="str">
        <f t="shared" si="186"/>
        <v>Solar</v>
      </c>
      <c r="T1158" s="1" t="str">
        <f t="shared" si="187"/>
        <v>Lee County</v>
      </c>
      <c r="U1158" s="1" t="str">
        <f t="shared" si="188"/>
        <v>AR</v>
      </c>
      <c r="AA1158" s="1"/>
      <c r="AB1158" s="1"/>
      <c r="AI1158" s="5"/>
      <c r="AJ1158" s="5"/>
      <c r="AK1158" s="5"/>
      <c r="AL1158" s="5"/>
      <c r="AM1158" s="5"/>
      <c r="AN1158" s="5"/>
      <c r="AO1158" s="5"/>
      <c r="AP1158" s="5"/>
      <c r="AQ1158" s="5"/>
      <c r="AR1158" s="5"/>
      <c r="AY1158" s="1" t="s">
        <v>73</v>
      </c>
      <c r="AZ1158" s="2">
        <v>41834</v>
      </c>
      <c r="BA1158" s="2">
        <v>41934</v>
      </c>
      <c r="BD1158" s="1" t="s">
        <v>59</v>
      </c>
      <c r="BE1158" s="1" t="s">
        <v>518</v>
      </c>
      <c r="BF1158" s="1" t="s">
        <v>2394</v>
      </c>
      <c r="BG1158" s="1" t="s">
        <v>2527</v>
      </c>
      <c r="BI1158" s="1" t="s">
        <v>536</v>
      </c>
      <c r="BJ1158" s="1" t="s">
        <v>126</v>
      </c>
      <c r="BK1158" s="1" t="s">
        <v>78</v>
      </c>
      <c r="BL1158" s="1">
        <v>198.9</v>
      </c>
      <c r="BM1158" s="1">
        <v>198.9</v>
      </c>
      <c r="BN1158" s="1" t="s">
        <v>1485</v>
      </c>
      <c r="BP1158" s="1" t="s">
        <v>84</v>
      </c>
      <c r="BR1158" s="1">
        <v>0</v>
      </c>
      <c r="BS1158" s="1">
        <v>0</v>
      </c>
      <c r="BT1158" s="1">
        <v>0</v>
      </c>
      <c r="BU1158" s="1">
        <v>0</v>
      </c>
    </row>
    <row r="1159" spans="4:73" hidden="1" x14ac:dyDescent="0.25">
      <c r="D1159" s="4"/>
      <c r="E1159" s="5" t="str">
        <f t="shared" si="180"/>
        <v>DPP-2018-APR</v>
      </c>
      <c r="F1159" s="5" t="str">
        <f t="shared" si="181"/>
        <v>Central</v>
      </c>
      <c r="G1159" s="5" t="str">
        <f t="shared" si="182"/>
        <v>Withdrawn</v>
      </c>
      <c r="H1159" s="6" t="str">
        <f t="shared" si="183"/>
        <v>Not Started</v>
      </c>
      <c r="I1159" s="1" t="s">
        <v>4488</v>
      </c>
      <c r="O1159" s="1" t="str">
        <f t="shared" si="184"/>
        <v>NRIS</v>
      </c>
      <c r="P1159" s="1" t="s">
        <v>6203</v>
      </c>
      <c r="Q1159" s="1">
        <f t="shared" si="185"/>
        <v>125</v>
      </c>
      <c r="S1159" s="1" t="str">
        <f t="shared" si="186"/>
        <v>Wind</v>
      </c>
      <c r="T1159" s="1" t="str">
        <f t="shared" si="187"/>
        <v>Carroll County,White County</v>
      </c>
      <c r="U1159" s="1" t="str">
        <f t="shared" si="188"/>
        <v>IN</v>
      </c>
      <c r="Y1159" s="1">
        <v>0</v>
      </c>
      <c r="Z1159" s="1">
        <f t="shared" ref="Z1159:Z1160" si="189">IF(G1159="Withdrawn",0,1)</f>
        <v>0</v>
      </c>
      <c r="AA1159" s="1"/>
      <c r="AB1159" s="1"/>
      <c r="AI1159" s="5"/>
      <c r="AJ1159" s="5"/>
      <c r="AK1159" s="5"/>
      <c r="AL1159" s="5"/>
      <c r="AM1159" s="5"/>
      <c r="AN1159" s="5"/>
      <c r="AO1159" s="32"/>
      <c r="AP1159" s="32"/>
      <c r="AQ1159" s="28">
        <f>AO1159/($Q1159*1000)</f>
        <v>0</v>
      </c>
      <c r="AR1159" s="28">
        <f>AP1159/($Q1159*1000)</f>
        <v>0</v>
      </c>
      <c r="AY1159" s="1" t="s">
        <v>73</v>
      </c>
      <c r="AZ1159" s="2">
        <v>43171</v>
      </c>
      <c r="BA1159" s="2">
        <v>43376</v>
      </c>
      <c r="BC1159" s="2">
        <v>44440</v>
      </c>
      <c r="BD1159" s="1" t="s">
        <v>2546</v>
      </c>
      <c r="BE1159" s="1" t="s">
        <v>4489</v>
      </c>
      <c r="BF1159" s="1" t="s">
        <v>103</v>
      </c>
      <c r="BG1159" s="1" t="s">
        <v>2375</v>
      </c>
      <c r="BH1159" s="1" t="s">
        <v>2435</v>
      </c>
      <c r="BI1159" s="1" t="s">
        <v>2376</v>
      </c>
      <c r="BJ1159" s="1" t="s">
        <v>126</v>
      </c>
      <c r="BK1159" s="1" t="s">
        <v>4490</v>
      </c>
      <c r="BL1159" s="1">
        <v>125</v>
      </c>
      <c r="BM1159" s="1">
        <v>125</v>
      </c>
      <c r="BN1159" s="1" t="s">
        <v>97</v>
      </c>
      <c r="BO1159" s="1" t="s">
        <v>98</v>
      </c>
      <c r="BP1159" s="1" t="s">
        <v>84</v>
      </c>
      <c r="BR1159" s="1">
        <v>0</v>
      </c>
      <c r="BS1159" s="1">
        <v>0</v>
      </c>
      <c r="BT1159" s="1">
        <v>0</v>
      </c>
      <c r="BU1159" s="1">
        <v>0</v>
      </c>
    </row>
    <row r="1160" spans="4:73" hidden="1" x14ac:dyDescent="0.25">
      <c r="D1160" s="4"/>
      <c r="E1160" s="5" t="str">
        <f t="shared" si="180"/>
        <v>DPP-2018-APR</v>
      </c>
      <c r="F1160" s="5" t="str">
        <f t="shared" si="181"/>
        <v>Central</v>
      </c>
      <c r="G1160" s="5" t="str">
        <f t="shared" si="182"/>
        <v>Withdrawn</v>
      </c>
      <c r="H1160" s="6" t="str">
        <f t="shared" si="183"/>
        <v>Not Started</v>
      </c>
      <c r="I1160" s="1" t="s">
        <v>4491</v>
      </c>
      <c r="O1160" s="1" t="str">
        <f t="shared" si="184"/>
        <v>NRIS</v>
      </c>
      <c r="P1160" s="1" t="s">
        <v>6203</v>
      </c>
      <c r="Q1160" s="1">
        <f t="shared" si="185"/>
        <v>150</v>
      </c>
      <c r="S1160" s="1" t="str">
        <f t="shared" si="186"/>
        <v>Wind</v>
      </c>
      <c r="T1160" s="1" t="str">
        <f t="shared" si="187"/>
        <v>Miami County</v>
      </c>
      <c r="U1160" s="1" t="str">
        <f t="shared" si="188"/>
        <v>IN</v>
      </c>
      <c r="Y1160" s="1">
        <v>0</v>
      </c>
      <c r="Z1160" s="1">
        <f t="shared" si="189"/>
        <v>0</v>
      </c>
      <c r="AA1160" s="1"/>
      <c r="AB1160" s="1"/>
      <c r="AI1160" s="5"/>
      <c r="AJ1160" s="5"/>
      <c r="AK1160" s="5"/>
      <c r="AL1160" s="5"/>
      <c r="AM1160" s="5"/>
      <c r="AN1160" s="5"/>
      <c r="AO1160" s="32"/>
      <c r="AP1160" s="32"/>
      <c r="AQ1160" s="28">
        <f>AO1160/($Q1160*1000)</f>
        <v>0</v>
      </c>
      <c r="AR1160" s="28">
        <f>AP1160/($Q1160*1000)</f>
        <v>0</v>
      </c>
      <c r="AY1160" s="1" t="s">
        <v>73</v>
      </c>
      <c r="AZ1160" s="2">
        <v>43171</v>
      </c>
      <c r="BA1160" s="2">
        <v>43376</v>
      </c>
      <c r="BC1160" s="2">
        <v>44440</v>
      </c>
      <c r="BD1160" s="1" t="s">
        <v>2546</v>
      </c>
      <c r="BE1160" s="1" t="s">
        <v>4477</v>
      </c>
      <c r="BF1160" s="1" t="s">
        <v>103</v>
      </c>
      <c r="BG1160" s="1" t="s">
        <v>2375</v>
      </c>
      <c r="BH1160" s="1" t="s">
        <v>2435</v>
      </c>
      <c r="BI1160" s="1" t="s">
        <v>2376</v>
      </c>
      <c r="BJ1160" s="1" t="s">
        <v>126</v>
      </c>
      <c r="BK1160" s="1" t="s">
        <v>4492</v>
      </c>
      <c r="BL1160" s="1">
        <v>150</v>
      </c>
      <c r="BM1160" s="1">
        <v>150</v>
      </c>
      <c r="BN1160" s="1" t="s">
        <v>97</v>
      </c>
      <c r="BO1160" s="1" t="s">
        <v>98</v>
      </c>
      <c r="BP1160" s="1" t="s">
        <v>84</v>
      </c>
      <c r="BR1160" s="1">
        <v>0</v>
      </c>
      <c r="BS1160" s="1">
        <v>0</v>
      </c>
      <c r="BT1160" s="1">
        <v>0</v>
      </c>
      <c r="BU1160" s="1">
        <v>0</v>
      </c>
    </row>
    <row r="1161" spans="4:73" hidden="1" x14ac:dyDescent="0.25">
      <c r="D1161" s="4"/>
      <c r="E1161" s="5">
        <f t="shared" si="180"/>
        <v>0</v>
      </c>
      <c r="F1161" s="5">
        <f t="shared" si="181"/>
        <v>0</v>
      </c>
      <c r="G1161" s="5" t="str">
        <f t="shared" si="182"/>
        <v>Withdrawn</v>
      </c>
      <c r="H1161" s="6" t="str">
        <f t="shared" si="183"/>
        <v>Not Started</v>
      </c>
      <c r="I1161" s="1" t="s">
        <v>2566</v>
      </c>
      <c r="O1161" s="1" t="str">
        <f t="shared" si="184"/>
        <v>ERIS</v>
      </c>
      <c r="Q1161" s="1">
        <f t="shared" si="185"/>
        <v>170.2</v>
      </c>
      <c r="S1161" s="1" t="str">
        <f t="shared" si="186"/>
        <v>Wind</v>
      </c>
      <c r="T1161" s="1" t="str">
        <f t="shared" si="187"/>
        <v>Poweshiek County</v>
      </c>
      <c r="U1161" s="1" t="str">
        <f t="shared" si="188"/>
        <v>IA</v>
      </c>
      <c r="AA1161" s="1"/>
      <c r="AB1161" s="1"/>
      <c r="AI1161" s="5"/>
      <c r="AJ1161" s="5"/>
      <c r="AK1161" s="5"/>
      <c r="AL1161" s="5"/>
      <c r="AM1161" s="5"/>
      <c r="AN1161" s="5"/>
      <c r="AO1161" s="5"/>
      <c r="AP1161" s="5"/>
      <c r="AQ1161" s="5"/>
      <c r="AR1161" s="5"/>
      <c r="AY1161" s="1" t="s">
        <v>73</v>
      </c>
      <c r="AZ1161" s="2">
        <v>41340</v>
      </c>
      <c r="BA1161" s="2">
        <v>41948</v>
      </c>
      <c r="BD1161" s="1" t="s">
        <v>236</v>
      </c>
      <c r="BE1161" s="1" t="s">
        <v>1703</v>
      </c>
      <c r="BF1161" s="1" t="s">
        <v>89</v>
      </c>
      <c r="BI1161" s="1" t="s">
        <v>599</v>
      </c>
      <c r="BJ1161" s="1" t="s">
        <v>62</v>
      </c>
      <c r="BK1161" s="1" t="s">
        <v>2567</v>
      </c>
      <c r="BL1161" s="1">
        <v>170.2</v>
      </c>
      <c r="BM1161" s="1">
        <v>170.2</v>
      </c>
      <c r="BN1161" s="1" t="s">
        <v>97</v>
      </c>
      <c r="BP1161" s="1" t="s">
        <v>84</v>
      </c>
      <c r="BR1161" s="1">
        <v>0</v>
      </c>
      <c r="BS1161" s="1">
        <v>0</v>
      </c>
      <c r="BT1161" s="1">
        <v>0</v>
      </c>
      <c r="BU1161" s="1">
        <v>0</v>
      </c>
    </row>
    <row r="1162" spans="4:73" hidden="1" x14ac:dyDescent="0.25">
      <c r="D1162" s="4"/>
      <c r="E1162" s="5" t="str">
        <f t="shared" si="180"/>
        <v>DPP-2018-APR</v>
      </c>
      <c r="F1162" s="5" t="str">
        <f t="shared" si="181"/>
        <v>Central</v>
      </c>
      <c r="G1162" s="5" t="str">
        <f t="shared" si="182"/>
        <v>Withdrawn</v>
      </c>
      <c r="H1162" s="6" t="str">
        <f t="shared" si="183"/>
        <v>Not Started</v>
      </c>
      <c r="I1162" s="1" t="s">
        <v>4495</v>
      </c>
      <c r="O1162" s="1" t="str">
        <f t="shared" si="184"/>
        <v>NRIS</v>
      </c>
      <c r="P1162" s="1" t="s">
        <v>6203</v>
      </c>
      <c r="Q1162" s="1">
        <f t="shared" si="185"/>
        <v>150</v>
      </c>
      <c r="S1162" s="1" t="str">
        <f t="shared" si="186"/>
        <v>Wind</v>
      </c>
      <c r="T1162" s="1" t="str">
        <f t="shared" si="187"/>
        <v>Boone County</v>
      </c>
      <c r="U1162" s="1" t="str">
        <f t="shared" si="188"/>
        <v>MO</v>
      </c>
      <c r="Y1162" s="1">
        <v>0</v>
      </c>
      <c r="Z1162" s="1">
        <f>IF(G1162="Withdrawn",0,1)</f>
        <v>0</v>
      </c>
      <c r="AA1162" s="1"/>
      <c r="AB1162" s="1"/>
      <c r="AI1162" s="5"/>
      <c r="AJ1162" s="5"/>
      <c r="AK1162" s="5"/>
      <c r="AL1162" s="5"/>
      <c r="AM1162" s="5"/>
      <c r="AN1162" s="5"/>
      <c r="AO1162" s="32"/>
      <c r="AP1162" s="32"/>
      <c r="AQ1162" s="28">
        <f>AO1162/($Q1162*1000)</f>
        <v>0</v>
      </c>
      <c r="AR1162" s="28">
        <f>AP1162/($Q1162*1000)</f>
        <v>0</v>
      </c>
      <c r="AY1162" s="1" t="s">
        <v>73</v>
      </c>
      <c r="AZ1162" s="2">
        <v>43171</v>
      </c>
      <c r="BA1162" s="2">
        <v>43376</v>
      </c>
      <c r="BC1162" s="2">
        <v>44440</v>
      </c>
      <c r="BD1162" s="1" t="s">
        <v>486</v>
      </c>
      <c r="BE1162" s="1" t="s">
        <v>1070</v>
      </c>
      <c r="BF1162" s="1" t="s">
        <v>488</v>
      </c>
      <c r="BG1162" s="1" t="s">
        <v>2375</v>
      </c>
      <c r="BH1162" s="1" t="s">
        <v>2435</v>
      </c>
      <c r="BI1162" s="1" t="s">
        <v>2376</v>
      </c>
      <c r="BJ1162" s="1" t="s">
        <v>126</v>
      </c>
      <c r="BK1162" s="1" t="s">
        <v>4496</v>
      </c>
      <c r="BL1162" s="1">
        <v>150</v>
      </c>
      <c r="BM1162" s="1">
        <v>150</v>
      </c>
      <c r="BN1162" s="1" t="s">
        <v>97</v>
      </c>
      <c r="BO1162" s="1" t="s">
        <v>98</v>
      </c>
      <c r="BP1162" s="1" t="s">
        <v>84</v>
      </c>
      <c r="BR1162" s="1">
        <v>0</v>
      </c>
      <c r="BS1162" s="1">
        <v>0</v>
      </c>
      <c r="BT1162" s="1">
        <v>0</v>
      </c>
      <c r="BU1162" s="1">
        <v>0</v>
      </c>
    </row>
    <row r="1163" spans="4:73" hidden="1" x14ac:dyDescent="0.25">
      <c r="D1163" s="4"/>
      <c r="E1163" s="5" t="str">
        <f t="shared" si="180"/>
        <v>FES-2013-APR</v>
      </c>
      <c r="F1163" s="5">
        <f t="shared" si="181"/>
        <v>0</v>
      </c>
      <c r="G1163" s="5" t="str">
        <f t="shared" si="182"/>
        <v>Withdrawn</v>
      </c>
      <c r="H1163" s="6" t="str">
        <f t="shared" si="183"/>
        <v>Not Started</v>
      </c>
      <c r="I1163" s="1" t="s">
        <v>2570</v>
      </c>
      <c r="O1163" s="1" t="str">
        <f t="shared" si="184"/>
        <v>ERIS</v>
      </c>
      <c r="Q1163" s="1">
        <f t="shared" si="185"/>
        <v>149.6</v>
      </c>
      <c r="S1163" s="1" t="str">
        <f t="shared" si="186"/>
        <v>Wind</v>
      </c>
      <c r="T1163" s="1" t="str">
        <f t="shared" si="187"/>
        <v>DeWitt County</v>
      </c>
      <c r="U1163" s="1" t="str">
        <f t="shared" si="188"/>
        <v>IL</v>
      </c>
      <c r="AA1163" s="1"/>
      <c r="AB1163" s="1"/>
      <c r="AI1163" s="5"/>
      <c r="AJ1163" s="5"/>
      <c r="AK1163" s="5"/>
      <c r="AL1163" s="5"/>
      <c r="AM1163" s="5"/>
      <c r="AN1163" s="5"/>
      <c r="AO1163" s="5"/>
      <c r="AP1163" s="5"/>
      <c r="AQ1163" s="5"/>
      <c r="AR1163" s="5"/>
      <c r="AY1163" s="1" t="s">
        <v>73</v>
      </c>
      <c r="AZ1163" s="2">
        <v>41346</v>
      </c>
      <c r="BA1163" s="2">
        <v>41948</v>
      </c>
      <c r="BD1163" s="1" t="s">
        <v>122</v>
      </c>
      <c r="BE1163" s="1" t="s">
        <v>2187</v>
      </c>
      <c r="BF1163" s="1" t="s">
        <v>124</v>
      </c>
      <c r="BG1163" s="1" t="s">
        <v>2571</v>
      </c>
      <c r="BI1163" s="1" t="s">
        <v>536</v>
      </c>
      <c r="BJ1163" s="1" t="s">
        <v>62</v>
      </c>
      <c r="BK1163" s="1" t="s">
        <v>2572</v>
      </c>
      <c r="BL1163" s="1">
        <v>149.6</v>
      </c>
      <c r="BM1163" s="1">
        <v>149.6</v>
      </c>
      <c r="BN1163" s="1" t="s">
        <v>97</v>
      </c>
      <c r="BP1163" s="1" t="s">
        <v>84</v>
      </c>
      <c r="BR1163" s="1">
        <v>0</v>
      </c>
      <c r="BS1163" s="1">
        <v>0</v>
      </c>
      <c r="BT1163" s="1">
        <v>0</v>
      </c>
      <c r="BU1163" s="1">
        <v>0</v>
      </c>
    </row>
    <row r="1164" spans="4:73" hidden="1" x14ac:dyDescent="0.25">
      <c r="D1164" s="4"/>
      <c r="E1164" s="5" t="str">
        <f t="shared" si="180"/>
        <v>DPP-2018-APR</v>
      </c>
      <c r="F1164" s="5" t="str">
        <f t="shared" si="181"/>
        <v>South</v>
      </c>
      <c r="G1164" s="5" t="str">
        <f t="shared" si="182"/>
        <v>Withdrawn</v>
      </c>
      <c r="H1164" s="6" t="str">
        <f t="shared" si="183"/>
        <v>Not Started</v>
      </c>
      <c r="I1164" s="1" t="s">
        <v>5246</v>
      </c>
      <c r="O1164" s="1" t="str">
        <f t="shared" si="184"/>
        <v>NRIS</v>
      </c>
      <c r="Q1164" s="1">
        <f t="shared" si="185"/>
        <v>250</v>
      </c>
      <c r="S1164" s="1" t="str">
        <f t="shared" si="186"/>
        <v>Solar</v>
      </c>
      <c r="T1164" s="1" t="str">
        <f t="shared" si="187"/>
        <v>Jasper County</v>
      </c>
      <c r="U1164" s="1" t="str">
        <f t="shared" si="188"/>
        <v>MS</v>
      </c>
      <c r="AA1164" s="1"/>
      <c r="AB1164" s="1"/>
      <c r="AI1164" s="5"/>
      <c r="AJ1164" s="5"/>
      <c r="AK1164" s="5"/>
      <c r="AL1164" s="5"/>
      <c r="AM1164" s="5"/>
      <c r="AN1164" s="5"/>
      <c r="AO1164" s="32"/>
      <c r="AP1164" s="32"/>
      <c r="AQ1164" s="28">
        <f>AO1164/($Q1164*1000)</f>
        <v>0</v>
      </c>
      <c r="AR1164" s="28">
        <f>AP1164/($Q1164*1000)</f>
        <v>0</v>
      </c>
      <c r="AY1164" s="1" t="s">
        <v>73</v>
      </c>
      <c r="AZ1164" s="2">
        <v>43171</v>
      </c>
      <c r="BA1164" s="2">
        <v>43854</v>
      </c>
      <c r="BC1164" s="2">
        <v>44805</v>
      </c>
      <c r="BD1164" s="1" t="s">
        <v>2739</v>
      </c>
      <c r="BE1164" s="1" t="s">
        <v>848</v>
      </c>
      <c r="BF1164" s="1" t="s">
        <v>2526</v>
      </c>
      <c r="BG1164" s="1" t="s">
        <v>2375</v>
      </c>
      <c r="BH1164" s="1" t="s">
        <v>2395</v>
      </c>
      <c r="BI1164" s="1" t="s">
        <v>726</v>
      </c>
      <c r="BJ1164" s="1" t="s">
        <v>126</v>
      </c>
      <c r="BK1164" s="1" t="s">
        <v>5247</v>
      </c>
      <c r="BL1164" s="1">
        <v>250</v>
      </c>
      <c r="BM1164" s="1">
        <v>250</v>
      </c>
      <c r="BN1164" s="1" t="s">
        <v>1485</v>
      </c>
      <c r="BO1164" s="1" t="s">
        <v>1486</v>
      </c>
      <c r="BP1164" s="1" t="s">
        <v>84</v>
      </c>
      <c r="BR1164" s="1">
        <v>250</v>
      </c>
      <c r="BS1164" s="1">
        <v>250</v>
      </c>
      <c r="BT1164" s="1">
        <v>0</v>
      </c>
      <c r="BU1164" s="1">
        <v>0</v>
      </c>
    </row>
    <row r="1165" spans="4:73" hidden="1" x14ac:dyDescent="0.25">
      <c r="D1165" s="4"/>
      <c r="E1165" s="5" t="str">
        <f t="shared" si="180"/>
        <v>FES-2014-SEP</v>
      </c>
      <c r="F1165" s="5">
        <f t="shared" si="181"/>
        <v>0</v>
      </c>
      <c r="G1165" s="5" t="str">
        <f t="shared" si="182"/>
        <v>Withdrawn</v>
      </c>
      <c r="H1165" s="6" t="str">
        <f t="shared" si="183"/>
        <v>Not Started</v>
      </c>
      <c r="I1165" s="1" t="s">
        <v>2577</v>
      </c>
      <c r="O1165" s="1" t="str">
        <f t="shared" si="184"/>
        <v>NRIS</v>
      </c>
      <c r="Q1165" s="1">
        <f t="shared" si="185"/>
        <v>49</v>
      </c>
      <c r="S1165" s="1" t="str">
        <f t="shared" si="186"/>
        <v>Solar</v>
      </c>
      <c r="T1165" s="1" t="str">
        <f t="shared" si="187"/>
        <v>Arkansas County</v>
      </c>
      <c r="U1165" s="1" t="str">
        <f t="shared" si="188"/>
        <v>AR</v>
      </c>
      <c r="AA1165" s="1"/>
      <c r="AB1165" s="1"/>
      <c r="AI1165" s="5"/>
      <c r="AJ1165" s="5"/>
      <c r="AK1165" s="5"/>
      <c r="AL1165" s="5"/>
      <c r="AM1165" s="5"/>
      <c r="AN1165" s="5"/>
      <c r="AO1165" s="5"/>
      <c r="AP1165" s="5"/>
      <c r="AQ1165" s="5"/>
      <c r="AR1165" s="5"/>
      <c r="AY1165" s="1" t="s">
        <v>73</v>
      </c>
      <c r="AZ1165" s="2">
        <v>41897</v>
      </c>
      <c r="BA1165" s="2">
        <v>41984</v>
      </c>
      <c r="BD1165" s="1" t="s">
        <v>59</v>
      </c>
      <c r="BE1165" s="1" t="s">
        <v>2578</v>
      </c>
      <c r="BF1165" s="1" t="s">
        <v>2394</v>
      </c>
      <c r="BG1165" s="1" t="s">
        <v>2579</v>
      </c>
      <c r="BI1165" s="1" t="s">
        <v>536</v>
      </c>
      <c r="BJ1165" s="1" t="s">
        <v>126</v>
      </c>
      <c r="BK1165" s="1" t="s">
        <v>78</v>
      </c>
      <c r="BL1165" s="1">
        <v>49</v>
      </c>
      <c r="BM1165" s="1">
        <v>49</v>
      </c>
      <c r="BN1165" s="1" t="s">
        <v>1485</v>
      </c>
      <c r="BO1165" s="1" t="s">
        <v>1486</v>
      </c>
      <c r="BP1165" s="1" t="s">
        <v>84</v>
      </c>
      <c r="BR1165" s="1">
        <v>0</v>
      </c>
      <c r="BS1165" s="1">
        <v>0</v>
      </c>
      <c r="BT1165" s="1">
        <v>0</v>
      </c>
      <c r="BU1165" s="1">
        <v>0</v>
      </c>
    </row>
    <row r="1166" spans="4:73" hidden="1" x14ac:dyDescent="0.25">
      <c r="D1166" s="4"/>
      <c r="E1166" s="5" t="str">
        <f t="shared" si="180"/>
        <v>FES-2013-JUN</v>
      </c>
      <c r="F1166" s="5">
        <f t="shared" si="181"/>
        <v>0</v>
      </c>
      <c r="G1166" s="5" t="str">
        <f t="shared" si="182"/>
        <v>Withdrawn</v>
      </c>
      <c r="H1166" s="6" t="str">
        <f t="shared" si="183"/>
        <v>Not Started</v>
      </c>
      <c r="I1166" s="1" t="s">
        <v>2580</v>
      </c>
      <c r="O1166" s="1" t="str">
        <f t="shared" si="184"/>
        <v>NRIS</v>
      </c>
      <c r="Q1166" s="1">
        <f t="shared" si="185"/>
        <v>20</v>
      </c>
      <c r="S1166" s="1" t="str">
        <f t="shared" si="186"/>
        <v>Wind</v>
      </c>
      <c r="T1166" s="1" t="str">
        <f t="shared" si="187"/>
        <v>Cottonwood County</v>
      </c>
      <c r="U1166" s="1" t="str">
        <f t="shared" si="188"/>
        <v>MN</v>
      </c>
      <c r="AA1166" s="1"/>
      <c r="AB1166" s="1"/>
      <c r="AI1166" s="5"/>
      <c r="AJ1166" s="5"/>
      <c r="AK1166" s="5"/>
      <c r="AL1166" s="5"/>
      <c r="AM1166" s="5"/>
      <c r="AN1166" s="5"/>
      <c r="AO1166" s="5"/>
      <c r="AP1166" s="5"/>
      <c r="AQ1166" s="5"/>
      <c r="AR1166" s="5"/>
      <c r="AY1166" s="1" t="s">
        <v>73</v>
      </c>
      <c r="AZ1166" s="2">
        <v>41414</v>
      </c>
      <c r="BA1166" s="2">
        <v>41988</v>
      </c>
      <c r="BD1166" s="1" t="s">
        <v>87</v>
      </c>
      <c r="BE1166" s="1" t="s">
        <v>632</v>
      </c>
      <c r="BF1166" s="1" t="s">
        <v>93</v>
      </c>
      <c r="BG1166" s="1" t="s">
        <v>2581</v>
      </c>
      <c r="BI1166" s="1" t="s">
        <v>536</v>
      </c>
      <c r="BJ1166" s="1" t="s">
        <v>126</v>
      </c>
      <c r="BK1166" s="1" t="s">
        <v>2582</v>
      </c>
      <c r="BL1166" s="1">
        <v>20</v>
      </c>
      <c r="BM1166" s="1">
        <v>20</v>
      </c>
      <c r="BN1166" s="1" t="s">
        <v>97</v>
      </c>
      <c r="BP1166" s="1" t="s">
        <v>84</v>
      </c>
      <c r="BR1166" s="1">
        <v>0</v>
      </c>
      <c r="BS1166" s="1">
        <v>0</v>
      </c>
      <c r="BT1166" s="1">
        <v>0</v>
      </c>
      <c r="BU1166" s="1">
        <v>0</v>
      </c>
    </row>
    <row r="1167" spans="4:73" hidden="1" x14ac:dyDescent="0.25">
      <c r="D1167" s="4"/>
      <c r="E1167" s="5" t="str">
        <f t="shared" si="180"/>
        <v>DPP-2014-AUG</v>
      </c>
      <c r="F1167" s="5" t="str">
        <f t="shared" si="181"/>
        <v>West</v>
      </c>
      <c r="G1167" s="5" t="str">
        <f t="shared" si="182"/>
        <v>Withdrawn</v>
      </c>
      <c r="H1167" s="6" t="str">
        <f t="shared" si="183"/>
        <v>Not Started</v>
      </c>
      <c r="I1167" s="1" t="s">
        <v>2583</v>
      </c>
      <c r="O1167" s="1" t="str">
        <f t="shared" si="184"/>
        <v>NRIS</v>
      </c>
      <c r="Q1167" s="1">
        <f t="shared" si="185"/>
        <v>232</v>
      </c>
      <c r="S1167" s="1" t="str">
        <f t="shared" si="186"/>
        <v>Gas</v>
      </c>
      <c r="T1167" s="1" t="str">
        <f t="shared" si="187"/>
        <v>Polk County</v>
      </c>
      <c r="U1167" s="1" t="str">
        <f t="shared" si="188"/>
        <v>IA</v>
      </c>
      <c r="AA1167" s="1"/>
      <c r="AB1167" s="1"/>
      <c r="AI1167" s="5"/>
      <c r="AJ1167" s="5"/>
      <c r="AK1167" s="5"/>
      <c r="AL1167" s="5"/>
      <c r="AM1167" s="5"/>
      <c r="AN1167" s="5"/>
      <c r="AO1167" s="5"/>
      <c r="AP1167" s="5"/>
      <c r="AQ1167" s="5"/>
      <c r="AR1167" s="5"/>
      <c r="AY1167" s="1" t="s">
        <v>73</v>
      </c>
      <c r="AZ1167" s="2">
        <v>41778</v>
      </c>
      <c r="BA1167" s="2">
        <v>41988</v>
      </c>
      <c r="BD1167" s="1" t="s">
        <v>251</v>
      </c>
      <c r="BE1167" s="1" t="s">
        <v>958</v>
      </c>
      <c r="BF1167" s="1" t="s">
        <v>89</v>
      </c>
      <c r="BG1167" s="1" t="s">
        <v>2584</v>
      </c>
      <c r="BH1167" s="1" t="s">
        <v>725</v>
      </c>
      <c r="BI1167" s="1" t="s">
        <v>134</v>
      </c>
      <c r="BJ1167" s="1" t="s">
        <v>126</v>
      </c>
      <c r="BK1167" s="1" t="s">
        <v>2585</v>
      </c>
      <c r="BL1167" s="1">
        <v>168</v>
      </c>
      <c r="BM1167" s="1">
        <v>232</v>
      </c>
      <c r="BN1167" s="1" t="s">
        <v>64</v>
      </c>
      <c r="BP1167" s="1" t="s">
        <v>84</v>
      </c>
      <c r="BR1167" s="1">
        <v>0</v>
      </c>
      <c r="BS1167" s="1">
        <v>0</v>
      </c>
      <c r="BT1167" s="1">
        <v>0</v>
      </c>
      <c r="BU1167" s="1">
        <v>0</v>
      </c>
    </row>
    <row r="1168" spans="4:73" hidden="1" x14ac:dyDescent="0.25">
      <c r="D1168" s="4"/>
      <c r="E1168" s="5" t="str">
        <f t="shared" si="180"/>
        <v>DPP-2014-AUG</v>
      </c>
      <c r="F1168" s="5" t="str">
        <f t="shared" si="181"/>
        <v>West</v>
      </c>
      <c r="G1168" s="5" t="str">
        <f t="shared" si="182"/>
        <v>Withdrawn</v>
      </c>
      <c r="H1168" s="6" t="str">
        <f t="shared" si="183"/>
        <v>Not Started</v>
      </c>
      <c r="I1168" s="1" t="s">
        <v>2586</v>
      </c>
      <c r="O1168" s="1" t="str">
        <f t="shared" si="184"/>
        <v>NRIS</v>
      </c>
      <c r="Q1168" s="1">
        <f t="shared" si="185"/>
        <v>116</v>
      </c>
      <c r="S1168" s="1" t="str">
        <f t="shared" si="186"/>
        <v>Gas</v>
      </c>
      <c r="T1168" s="1" t="str">
        <f t="shared" si="187"/>
        <v>Scott County</v>
      </c>
      <c r="U1168" s="1" t="str">
        <f t="shared" si="188"/>
        <v>IA</v>
      </c>
      <c r="AA1168" s="1"/>
      <c r="AB1168" s="1"/>
      <c r="AI1168" s="5"/>
      <c r="AJ1168" s="5"/>
      <c r="AK1168" s="5"/>
      <c r="AL1168" s="5"/>
      <c r="AM1168" s="5"/>
      <c r="AN1168" s="5"/>
      <c r="AO1168" s="5"/>
      <c r="AP1168" s="5"/>
      <c r="AQ1168" s="5"/>
      <c r="AR1168" s="5"/>
      <c r="AY1168" s="1" t="s">
        <v>73</v>
      </c>
      <c r="AZ1168" s="2">
        <v>41778</v>
      </c>
      <c r="BA1168" s="2">
        <v>41988</v>
      </c>
      <c r="BD1168" s="1" t="s">
        <v>251</v>
      </c>
      <c r="BE1168" s="1" t="s">
        <v>265</v>
      </c>
      <c r="BF1168" s="1" t="s">
        <v>89</v>
      </c>
      <c r="BG1168" s="1" t="s">
        <v>2584</v>
      </c>
      <c r="BH1168" s="1" t="s">
        <v>725</v>
      </c>
      <c r="BI1168" s="1" t="s">
        <v>134</v>
      </c>
      <c r="BJ1168" s="1" t="s">
        <v>126</v>
      </c>
      <c r="BK1168" s="1" t="s">
        <v>2587</v>
      </c>
      <c r="BL1168" s="1">
        <v>84</v>
      </c>
      <c r="BM1168" s="1">
        <v>116</v>
      </c>
      <c r="BN1168" s="1" t="s">
        <v>64</v>
      </c>
      <c r="BP1168" s="1" t="s">
        <v>84</v>
      </c>
      <c r="BR1168" s="1">
        <v>0</v>
      </c>
      <c r="BS1168" s="1">
        <v>0</v>
      </c>
      <c r="BT1168" s="1">
        <v>0</v>
      </c>
      <c r="BU1168" s="1">
        <v>0</v>
      </c>
    </row>
    <row r="1169" spans="4:73" hidden="1" x14ac:dyDescent="0.25">
      <c r="D1169" s="4"/>
      <c r="E1169" s="5" t="str">
        <f t="shared" si="180"/>
        <v>DPP-2014-AUG</v>
      </c>
      <c r="F1169" s="5" t="str">
        <f t="shared" si="181"/>
        <v>West</v>
      </c>
      <c r="G1169" s="5" t="str">
        <f t="shared" si="182"/>
        <v>Withdrawn</v>
      </c>
      <c r="H1169" s="6" t="str">
        <f t="shared" si="183"/>
        <v>Not Started</v>
      </c>
      <c r="I1169" s="1" t="s">
        <v>2588</v>
      </c>
      <c r="O1169" s="1" t="str">
        <f t="shared" si="184"/>
        <v>NRIS</v>
      </c>
      <c r="Q1169" s="1">
        <f t="shared" si="185"/>
        <v>116</v>
      </c>
      <c r="S1169" s="1" t="str">
        <f t="shared" si="186"/>
        <v>Gas</v>
      </c>
      <c r="T1169" s="1" t="str">
        <f t="shared" si="187"/>
        <v>Pottawattamie County</v>
      </c>
      <c r="U1169" s="1" t="str">
        <f t="shared" si="188"/>
        <v>IA</v>
      </c>
      <c r="AA1169" s="1"/>
      <c r="AB1169" s="1"/>
      <c r="AI1169" s="5"/>
      <c r="AJ1169" s="5"/>
      <c r="AK1169" s="5"/>
      <c r="AL1169" s="5"/>
      <c r="AM1169" s="5"/>
      <c r="AN1169" s="5"/>
      <c r="AO1169" s="5"/>
      <c r="AP1169" s="5"/>
      <c r="AQ1169" s="5"/>
      <c r="AR1169" s="5"/>
      <c r="AY1169" s="1" t="s">
        <v>73</v>
      </c>
      <c r="AZ1169" s="2">
        <v>41779</v>
      </c>
      <c r="BA1169" s="2">
        <v>41988</v>
      </c>
      <c r="BD1169" s="1" t="s">
        <v>251</v>
      </c>
      <c r="BE1169" s="1" t="s">
        <v>2472</v>
      </c>
      <c r="BF1169" s="1" t="s">
        <v>89</v>
      </c>
      <c r="BG1169" s="1" t="s">
        <v>2584</v>
      </c>
      <c r="BH1169" s="1" t="s">
        <v>725</v>
      </c>
      <c r="BI1169" s="1" t="s">
        <v>134</v>
      </c>
      <c r="BJ1169" s="1" t="s">
        <v>126</v>
      </c>
      <c r="BK1169" s="1" t="s">
        <v>2589</v>
      </c>
      <c r="BL1169" s="1">
        <v>84</v>
      </c>
      <c r="BM1169" s="1">
        <v>116</v>
      </c>
      <c r="BN1169" s="1" t="s">
        <v>64</v>
      </c>
      <c r="BP1169" s="1" t="s">
        <v>84</v>
      </c>
      <c r="BR1169" s="1">
        <v>0</v>
      </c>
      <c r="BS1169" s="1">
        <v>0</v>
      </c>
      <c r="BT1169" s="1">
        <v>0</v>
      </c>
      <c r="BU1169" s="1">
        <v>0</v>
      </c>
    </row>
    <row r="1170" spans="4:73" hidden="1" x14ac:dyDescent="0.25">
      <c r="D1170" s="4"/>
      <c r="E1170" s="5" t="str">
        <f t="shared" si="180"/>
        <v>DPP-2014-AUG</v>
      </c>
      <c r="F1170" s="5" t="str">
        <f t="shared" si="181"/>
        <v>West</v>
      </c>
      <c r="G1170" s="5" t="str">
        <f t="shared" si="182"/>
        <v>Withdrawn</v>
      </c>
      <c r="H1170" s="6" t="str">
        <f t="shared" si="183"/>
        <v>Not Started</v>
      </c>
      <c r="I1170" s="1" t="s">
        <v>2590</v>
      </c>
      <c r="O1170" s="1" t="str">
        <f t="shared" si="184"/>
        <v>NRIS</v>
      </c>
      <c r="Q1170" s="1">
        <f t="shared" si="185"/>
        <v>221</v>
      </c>
      <c r="S1170" s="1" t="str">
        <f t="shared" si="186"/>
        <v>Gas</v>
      </c>
      <c r="T1170" s="1" t="str">
        <f t="shared" si="187"/>
        <v>Goodhue County</v>
      </c>
      <c r="U1170" s="1" t="str">
        <f t="shared" si="188"/>
        <v>MN</v>
      </c>
      <c r="AA1170" s="1"/>
      <c r="AB1170" s="1"/>
      <c r="AI1170" s="5"/>
      <c r="AJ1170" s="5"/>
      <c r="AK1170" s="5"/>
      <c r="AL1170" s="5"/>
      <c r="AM1170" s="5"/>
      <c r="AN1170" s="5"/>
      <c r="AO1170" s="5"/>
      <c r="AP1170" s="5"/>
      <c r="AQ1170" s="5"/>
      <c r="AR1170" s="5"/>
      <c r="AY1170" s="1" t="s">
        <v>73</v>
      </c>
      <c r="AZ1170" s="2">
        <v>41351</v>
      </c>
      <c r="BA1170" s="2">
        <v>41990</v>
      </c>
      <c r="BD1170" s="1" t="s">
        <v>91</v>
      </c>
      <c r="BE1170" s="1" t="s">
        <v>222</v>
      </c>
      <c r="BF1170" s="1" t="s">
        <v>93</v>
      </c>
      <c r="BG1170" s="1" t="s">
        <v>2584</v>
      </c>
      <c r="BH1170" s="1" t="s">
        <v>725</v>
      </c>
      <c r="BI1170" s="1" t="s">
        <v>2320</v>
      </c>
      <c r="BJ1170" s="1" t="s">
        <v>126</v>
      </c>
      <c r="BK1170" s="1" t="s">
        <v>1195</v>
      </c>
      <c r="BL1170" s="1">
        <v>207</v>
      </c>
      <c r="BM1170" s="1">
        <v>221</v>
      </c>
      <c r="BN1170" s="1" t="s">
        <v>64</v>
      </c>
      <c r="BP1170" s="1" t="s">
        <v>84</v>
      </c>
      <c r="BR1170" s="1">
        <v>0</v>
      </c>
      <c r="BS1170" s="1">
        <v>0</v>
      </c>
      <c r="BT1170" s="1">
        <v>0</v>
      </c>
      <c r="BU1170" s="1">
        <v>0</v>
      </c>
    </row>
    <row r="1171" spans="4:73" hidden="1" x14ac:dyDescent="0.25">
      <c r="D1171" s="4"/>
      <c r="E1171" s="5" t="str">
        <f t="shared" si="180"/>
        <v>FES-2014-SEP</v>
      </c>
      <c r="F1171" s="5">
        <f t="shared" si="181"/>
        <v>0</v>
      </c>
      <c r="G1171" s="5" t="str">
        <f t="shared" si="182"/>
        <v>Withdrawn</v>
      </c>
      <c r="H1171" s="6" t="str">
        <f t="shared" si="183"/>
        <v>Not Started</v>
      </c>
      <c r="I1171" s="1" t="s">
        <v>2591</v>
      </c>
      <c r="O1171" s="1" t="str">
        <f t="shared" si="184"/>
        <v>NRIS</v>
      </c>
      <c r="Q1171" s="1">
        <f t="shared" si="185"/>
        <v>204</v>
      </c>
      <c r="S1171" s="1" t="str">
        <f t="shared" si="186"/>
        <v>Gas</v>
      </c>
      <c r="T1171" s="1" t="str">
        <f t="shared" si="187"/>
        <v>Marquette County</v>
      </c>
      <c r="U1171" s="1" t="str">
        <f t="shared" si="188"/>
        <v>MI</v>
      </c>
      <c r="AA1171" s="1"/>
      <c r="AB1171" s="1"/>
      <c r="AI1171" s="5"/>
      <c r="AJ1171" s="5"/>
      <c r="AK1171" s="5"/>
      <c r="AL1171" s="5"/>
      <c r="AM1171" s="5"/>
      <c r="AN1171" s="5"/>
      <c r="AO1171" s="5"/>
      <c r="AP1171" s="5"/>
      <c r="AQ1171" s="5"/>
      <c r="AR1171" s="5"/>
      <c r="AY1171" s="1" t="s">
        <v>73</v>
      </c>
      <c r="AZ1171" s="2">
        <v>41897</v>
      </c>
      <c r="BA1171" s="2">
        <v>41992</v>
      </c>
      <c r="BD1171" s="1" t="s">
        <v>74</v>
      </c>
      <c r="BE1171" s="1" t="s">
        <v>1166</v>
      </c>
      <c r="BF1171" s="1" t="s">
        <v>130</v>
      </c>
      <c r="BG1171" s="1" t="s">
        <v>2579</v>
      </c>
      <c r="BI1171" s="1" t="s">
        <v>536</v>
      </c>
      <c r="BJ1171" s="1" t="s">
        <v>126</v>
      </c>
      <c r="BK1171" s="1" t="s">
        <v>2592</v>
      </c>
      <c r="BL1171" s="1">
        <v>204</v>
      </c>
      <c r="BM1171" s="1">
        <v>204</v>
      </c>
      <c r="BN1171" s="1" t="s">
        <v>64</v>
      </c>
      <c r="BO1171" s="1" t="s">
        <v>555</v>
      </c>
      <c r="BP1171" s="1" t="s">
        <v>84</v>
      </c>
      <c r="BR1171" s="1">
        <v>0</v>
      </c>
      <c r="BS1171" s="1">
        <v>0</v>
      </c>
      <c r="BT1171" s="1">
        <v>0</v>
      </c>
      <c r="BU1171" s="1">
        <v>0</v>
      </c>
    </row>
    <row r="1172" spans="4:73" hidden="1" x14ac:dyDescent="0.25">
      <c r="D1172" s="4"/>
      <c r="E1172" s="5" t="str">
        <f t="shared" si="180"/>
        <v>SPA Parked</v>
      </c>
      <c r="F1172" s="5">
        <f t="shared" si="181"/>
        <v>0</v>
      </c>
      <c r="G1172" s="5" t="str">
        <f t="shared" si="182"/>
        <v>Withdrawn</v>
      </c>
      <c r="H1172" s="6" t="str">
        <f t="shared" si="183"/>
        <v>Not Started</v>
      </c>
      <c r="I1172" s="1" t="s">
        <v>2593</v>
      </c>
      <c r="O1172" s="1" t="str">
        <f t="shared" si="184"/>
        <v>ERIS</v>
      </c>
      <c r="Q1172" s="1">
        <f t="shared" si="185"/>
        <v>48.3</v>
      </c>
      <c r="S1172" s="1" t="str">
        <f t="shared" si="186"/>
        <v>Wind</v>
      </c>
      <c r="T1172" s="1" t="str">
        <f t="shared" si="187"/>
        <v>Woodbury County</v>
      </c>
      <c r="U1172" s="1" t="str">
        <f t="shared" si="188"/>
        <v>IA</v>
      </c>
      <c r="AA1172" s="1"/>
      <c r="AB1172" s="1"/>
      <c r="AI1172" s="5"/>
      <c r="AJ1172" s="5"/>
      <c r="AK1172" s="5"/>
      <c r="AL1172" s="5"/>
      <c r="AM1172" s="5"/>
      <c r="AN1172" s="5"/>
      <c r="AO1172" s="5"/>
      <c r="AP1172" s="5"/>
      <c r="AQ1172" s="5"/>
      <c r="AR1172" s="5"/>
      <c r="AY1172" s="1" t="s">
        <v>73</v>
      </c>
      <c r="AZ1172" s="2">
        <v>41162</v>
      </c>
      <c r="BA1172" s="2">
        <v>42010</v>
      </c>
      <c r="BD1172" s="1" t="s">
        <v>251</v>
      </c>
      <c r="BE1172" s="1" t="s">
        <v>2458</v>
      </c>
      <c r="BF1172" s="1" t="s">
        <v>89</v>
      </c>
      <c r="BG1172" s="1" t="s">
        <v>2594</v>
      </c>
      <c r="BI1172" s="1" t="s">
        <v>143</v>
      </c>
      <c r="BJ1172" s="1" t="s">
        <v>62</v>
      </c>
      <c r="BK1172" s="1" t="s">
        <v>2595</v>
      </c>
      <c r="BL1172" s="1">
        <v>48.3</v>
      </c>
      <c r="BM1172" s="1">
        <v>48.3</v>
      </c>
      <c r="BN1172" s="1" t="s">
        <v>97</v>
      </c>
      <c r="BP1172" s="1" t="s">
        <v>84</v>
      </c>
      <c r="BR1172" s="1">
        <v>0</v>
      </c>
      <c r="BS1172" s="1">
        <v>0</v>
      </c>
      <c r="BT1172" s="1">
        <v>0</v>
      </c>
      <c r="BU1172" s="1">
        <v>0</v>
      </c>
    </row>
    <row r="1173" spans="4:73" hidden="1" x14ac:dyDescent="0.25">
      <c r="D1173" s="4"/>
      <c r="E1173" s="5" t="str">
        <f t="shared" si="180"/>
        <v>DPP-2018-APR</v>
      </c>
      <c r="F1173" s="5" t="str">
        <f t="shared" si="181"/>
        <v>Central</v>
      </c>
      <c r="G1173" s="5" t="str">
        <f t="shared" si="182"/>
        <v>Withdrawn</v>
      </c>
      <c r="H1173" s="6" t="str">
        <f t="shared" si="183"/>
        <v>Not Started</v>
      </c>
      <c r="I1173" s="1" t="s">
        <v>5170</v>
      </c>
      <c r="O1173" s="1" t="str">
        <f t="shared" si="184"/>
        <v>NRIS</v>
      </c>
      <c r="P1173" s="1" t="s">
        <v>6203</v>
      </c>
      <c r="Q1173" s="1">
        <f t="shared" si="185"/>
        <v>200</v>
      </c>
      <c r="S1173" s="1" t="str">
        <f t="shared" si="186"/>
        <v>Wind</v>
      </c>
      <c r="T1173" s="1" t="str">
        <f t="shared" si="187"/>
        <v>Piatt County</v>
      </c>
      <c r="U1173" s="1" t="str">
        <f t="shared" si="188"/>
        <v>IL</v>
      </c>
      <c r="Y1173" s="1">
        <v>0</v>
      </c>
      <c r="Z1173" s="1">
        <f>IF(G1173="Withdrawn",0,1)</f>
        <v>0</v>
      </c>
      <c r="AA1173" s="1"/>
      <c r="AB1173" s="1"/>
      <c r="AI1173" s="5"/>
      <c r="AJ1173" s="5"/>
      <c r="AK1173" s="5"/>
      <c r="AL1173" s="5"/>
      <c r="AM1173" s="5"/>
      <c r="AN1173" s="5"/>
      <c r="AO1173" s="32"/>
      <c r="AP1173" s="32"/>
      <c r="AQ1173" s="28">
        <f>AO1173/($Q1173*1000)</f>
        <v>0</v>
      </c>
      <c r="AR1173" s="28">
        <f>AP1173/($Q1173*1000)</f>
        <v>0</v>
      </c>
      <c r="AY1173" s="1" t="s">
        <v>73</v>
      </c>
      <c r="AZ1173" s="2">
        <v>43171</v>
      </c>
      <c r="BA1173" s="2">
        <v>43832</v>
      </c>
      <c r="BC1173" s="2">
        <v>44440</v>
      </c>
      <c r="BD1173" s="1" t="s">
        <v>122</v>
      </c>
      <c r="BE1173" s="1" t="s">
        <v>498</v>
      </c>
      <c r="BF1173" s="1" t="s">
        <v>124</v>
      </c>
      <c r="BG1173" s="1" t="s">
        <v>2375</v>
      </c>
      <c r="BH1173" s="1" t="s">
        <v>2435</v>
      </c>
      <c r="BI1173" s="1" t="s">
        <v>2376</v>
      </c>
      <c r="BJ1173" s="1" t="s">
        <v>126</v>
      </c>
      <c r="BK1173" s="1" t="s">
        <v>3258</v>
      </c>
      <c r="BL1173" s="1">
        <v>200</v>
      </c>
      <c r="BM1173" s="1">
        <v>200</v>
      </c>
      <c r="BN1173" s="1" t="s">
        <v>97</v>
      </c>
      <c r="BO1173" s="1" t="s">
        <v>98</v>
      </c>
      <c r="BP1173" s="1" t="s">
        <v>84</v>
      </c>
      <c r="BR1173" s="1">
        <v>0</v>
      </c>
      <c r="BS1173" s="1">
        <v>0</v>
      </c>
      <c r="BT1173" s="1">
        <v>0</v>
      </c>
      <c r="BU1173" s="1">
        <v>0</v>
      </c>
    </row>
    <row r="1174" spans="4:73" hidden="1" x14ac:dyDescent="0.25">
      <c r="D1174" s="4"/>
      <c r="E1174" s="5" t="str">
        <f t="shared" si="180"/>
        <v>SPA Parked</v>
      </c>
      <c r="F1174" s="5">
        <f t="shared" si="181"/>
        <v>0</v>
      </c>
      <c r="G1174" s="5" t="str">
        <f t="shared" si="182"/>
        <v>Withdrawn</v>
      </c>
      <c r="H1174" s="6" t="str">
        <f t="shared" si="183"/>
        <v>Not Started</v>
      </c>
      <c r="I1174" s="1" t="s">
        <v>2598</v>
      </c>
      <c r="O1174" s="1" t="str">
        <f t="shared" si="184"/>
        <v>NRIS</v>
      </c>
      <c r="Q1174" s="1">
        <f t="shared" si="185"/>
        <v>199.5</v>
      </c>
      <c r="S1174" s="1" t="str">
        <f t="shared" si="186"/>
        <v>Wind</v>
      </c>
      <c r="T1174" s="1" t="str">
        <f t="shared" si="187"/>
        <v>Clay County</v>
      </c>
      <c r="U1174" s="1" t="str">
        <f t="shared" si="188"/>
        <v>MN</v>
      </c>
      <c r="AA1174" s="1"/>
      <c r="AB1174" s="1"/>
      <c r="AI1174" s="5"/>
      <c r="AJ1174" s="5"/>
      <c r="AK1174" s="5"/>
      <c r="AL1174" s="5"/>
      <c r="AM1174" s="5"/>
      <c r="AN1174" s="5"/>
      <c r="AO1174" s="5"/>
      <c r="AP1174" s="5"/>
      <c r="AQ1174" s="5"/>
      <c r="AR1174" s="5"/>
      <c r="AY1174" s="1" t="s">
        <v>73</v>
      </c>
      <c r="AZ1174" s="2">
        <v>39282</v>
      </c>
      <c r="BA1174" s="2">
        <v>42012</v>
      </c>
      <c r="BD1174" s="1" t="s">
        <v>203</v>
      </c>
      <c r="BE1174" s="1" t="s">
        <v>96</v>
      </c>
      <c r="BF1174" s="1" t="s">
        <v>93</v>
      </c>
      <c r="BG1174" s="1" t="s">
        <v>2594</v>
      </c>
      <c r="BI1174" s="1" t="s">
        <v>143</v>
      </c>
      <c r="BJ1174" s="1" t="s">
        <v>126</v>
      </c>
      <c r="BK1174" s="1" t="s">
        <v>2054</v>
      </c>
      <c r="BL1174" s="1">
        <v>199.5</v>
      </c>
      <c r="BM1174" s="1">
        <v>199.5</v>
      </c>
      <c r="BN1174" s="1" t="s">
        <v>97</v>
      </c>
      <c r="BO1174" s="1" t="s">
        <v>98</v>
      </c>
      <c r="BP1174" s="1" t="s">
        <v>84</v>
      </c>
      <c r="BR1174" s="1">
        <v>0</v>
      </c>
      <c r="BS1174" s="1">
        <v>0</v>
      </c>
      <c r="BT1174" s="1">
        <v>0</v>
      </c>
      <c r="BU1174" s="1">
        <v>0</v>
      </c>
    </row>
    <row r="1175" spans="4:73" hidden="1" x14ac:dyDescent="0.25">
      <c r="D1175" s="4"/>
      <c r="E1175" s="5" t="str">
        <f t="shared" si="180"/>
        <v>SPA Parked</v>
      </c>
      <c r="F1175" s="5">
        <f t="shared" si="181"/>
        <v>0</v>
      </c>
      <c r="G1175" s="5" t="str">
        <f t="shared" si="182"/>
        <v>Withdrawn</v>
      </c>
      <c r="H1175" s="6" t="str">
        <f t="shared" si="183"/>
        <v>Not Started</v>
      </c>
      <c r="I1175" s="1" t="s">
        <v>2599</v>
      </c>
      <c r="O1175" s="1" t="str">
        <f t="shared" si="184"/>
        <v>NRIS</v>
      </c>
      <c r="Q1175" s="1">
        <f t="shared" si="185"/>
        <v>185.6</v>
      </c>
      <c r="S1175" s="1" t="str">
        <f t="shared" si="186"/>
        <v>Wind</v>
      </c>
      <c r="T1175" s="1" t="str">
        <f t="shared" si="187"/>
        <v>Marshall County</v>
      </c>
      <c r="U1175" s="1" t="str">
        <f t="shared" si="188"/>
        <v>IN</v>
      </c>
      <c r="AA1175" s="1"/>
      <c r="AB1175" s="1"/>
      <c r="AI1175" s="5"/>
      <c r="AJ1175" s="5"/>
      <c r="AK1175" s="5"/>
      <c r="AL1175" s="5"/>
      <c r="AM1175" s="5"/>
      <c r="AN1175" s="5"/>
      <c r="AO1175" s="5"/>
      <c r="AP1175" s="5"/>
      <c r="AQ1175" s="5"/>
      <c r="AR1175" s="5"/>
      <c r="AY1175" s="1" t="s">
        <v>73</v>
      </c>
      <c r="AZ1175" s="2">
        <v>40357</v>
      </c>
      <c r="BA1175" s="2">
        <v>42012</v>
      </c>
      <c r="BD1175" s="1" t="s">
        <v>804</v>
      </c>
      <c r="BE1175" s="1" t="s">
        <v>107</v>
      </c>
      <c r="BF1175" s="1" t="s">
        <v>103</v>
      </c>
      <c r="BG1175" s="1" t="s">
        <v>2594</v>
      </c>
      <c r="BI1175" s="1" t="s">
        <v>143</v>
      </c>
      <c r="BJ1175" s="1" t="s">
        <v>126</v>
      </c>
      <c r="BK1175" s="1" t="s">
        <v>2600</v>
      </c>
      <c r="BL1175" s="1">
        <v>185.6</v>
      </c>
      <c r="BM1175" s="1">
        <v>185.6</v>
      </c>
      <c r="BN1175" s="1" t="s">
        <v>97</v>
      </c>
      <c r="BO1175" s="1" t="s">
        <v>98</v>
      </c>
      <c r="BP1175" s="1" t="s">
        <v>84</v>
      </c>
      <c r="BR1175" s="1">
        <v>0</v>
      </c>
      <c r="BS1175" s="1">
        <v>0</v>
      </c>
      <c r="BT1175" s="1">
        <v>0</v>
      </c>
      <c r="BU1175" s="1">
        <v>0</v>
      </c>
    </row>
    <row r="1176" spans="4:73" x14ac:dyDescent="0.25">
      <c r="D1176" s="4"/>
      <c r="E1176" s="5" t="str">
        <f t="shared" si="180"/>
        <v>DPP-2018-APR</v>
      </c>
      <c r="F1176" s="5" t="str">
        <f t="shared" si="181"/>
        <v>Central</v>
      </c>
      <c r="G1176" s="5" t="str">
        <f t="shared" si="182"/>
        <v>Active</v>
      </c>
      <c r="H1176" s="6" t="str">
        <f t="shared" si="183"/>
        <v>Not Started</v>
      </c>
      <c r="I1176" s="1" t="s">
        <v>2434</v>
      </c>
      <c r="O1176" s="1" t="str">
        <f t="shared" si="184"/>
        <v>ERIS</v>
      </c>
      <c r="P1176" s="1" t="s">
        <v>6203</v>
      </c>
      <c r="Q1176" s="1">
        <f t="shared" si="185"/>
        <v>150</v>
      </c>
      <c r="S1176" s="1" t="str">
        <f t="shared" si="186"/>
        <v>Wind</v>
      </c>
      <c r="T1176" s="1" t="str">
        <f t="shared" si="187"/>
        <v>McLean County</v>
      </c>
      <c r="U1176" s="1" t="str">
        <f t="shared" si="188"/>
        <v>IL</v>
      </c>
      <c r="Y1176" s="1">
        <v>1</v>
      </c>
      <c r="Z1176" s="1">
        <f>IF(G1176="Withdrawn",0,1)</f>
        <v>1</v>
      </c>
      <c r="AA1176" s="37">
        <v>600000</v>
      </c>
      <c r="AB1176" s="36">
        <v>0</v>
      </c>
      <c r="AI1176" s="5"/>
      <c r="AJ1176" s="32"/>
      <c r="AK1176" s="32"/>
      <c r="AL1176" s="32">
        <v>151000</v>
      </c>
      <c r="AM1176" s="32">
        <f>1970000</f>
        <v>1970000</v>
      </c>
      <c r="AN1176" s="32">
        <v>0</v>
      </c>
      <c r="AO1176" s="32">
        <f>AJ1176+AM1176</f>
        <v>1970000</v>
      </c>
      <c r="AP1176" s="32">
        <f>AO1176+AK1176+AL1176+AN1176</f>
        <v>2121000</v>
      </c>
      <c r="AQ1176" s="28">
        <f>AO1176/($Q1176*1000)</f>
        <v>13.133333333333333</v>
      </c>
      <c r="AR1176" s="28">
        <f>AP1176/($Q1176*1000)</f>
        <v>14.14</v>
      </c>
      <c r="AS1176" s="16">
        <f>IF(O1176 = "NRIS",AP1176,AO1176)</f>
        <v>1970000</v>
      </c>
      <c r="AY1176" s="1" t="s">
        <v>2374</v>
      </c>
      <c r="AZ1176" s="2">
        <v>43171</v>
      </c>
      <c r="BC1176" s="2">
        <v>44409</v>
      </c>
      <c r="BD1176" s="1" t="s">
        <v>122</v>
      </c>
      <c r="BE1176" s="1" t="s">
        <v>540</v>
      </c>
      <c r="BF1176" s="1" t="s">
        <v>124</v>
      </c>
      <c r="BG1176" s="1" t="s">
        <v>2375</v>
      </c>
      <c r="BH1176" s="1" t="s">
        <v>2435</v>
      </c>
      <c r="BI1176" s="1" t="s">
        <v>2376</v>
      </c>
      <c r="BJ1176" s="1" t="s">
        <v>62</v>
      </c>
      <c r="BK1176" s="1" t="s">
        <v>2436</v>
      </c>
      <c r="BL1176" s="1">
        <v>150</v>
      </c>
      <c r="BM1176" s="1">
        <v>150</v>
      </c>
      <c r="BN1176" s="1" t="s">
        <v>97</v>
      </c>
      <c r="BO1176" s="1" t="s">
        <v>98</v>
      </c>
      <c r="BP1176" s="1" t="s">
        <v>84</v>
      </c>
      <c r="BR1176" s="1">
        <v>150</v>
      </c>
      <c r="BS1176" s="1">
        <v>150</v>
      </c>
      <c r="BT1176" s="1">
        <v>150</v>
      </c>
      <c r="BU1176" s="1">
        <v>0</v>
      </c>
    </row>
    <row r="1177" spans="4:73" hidden="1" x14ac:dyDescent="0.25">
      <c r="D1177" s="4"/>
      <c r="E1177" s="5" t="str">
        <f t="shared" si="180"/>
        <v>SPA Parked</v>
      </c>
      <c r="F1177" s="5">
        <f t="shared" si="181"/>
        <v>0</v>
      </c>
      <c r="G1177" s="5" t="str">
        <f t="shared" si="182"/>
        <v>Withdrawn</v>
      </c>
      <c r="H1177" s="6" t="str">
        <f t="shared" si="183"/>
        <v>Not Started</v>
      </c>
      <c r="I1177" s="1" t="s">
        <v>2603</v>
      </c>
      <c r="O1177" s="1" t="str">
        <f t="shared" si="184"/>
        <v>NRIS</v>
      </c>
      <c r="Q1177" s="1">
        <f t="shared" si="185"/>
        <v>316</v>
      </c>
      <c r="S1177" s="1" t="str">
        <f t="shared" si="186"/>
        <v>Gas</v>
      </c>
      <c r="T1177" s="1" t="str">
        <f t="shared" si="187"/>
        <v>Dakota County</v>
      </c>
      <c r="U1177" s="1" t="str">
        <f t="shared" si="188"/>
        <v>MN</v>
      </c>
      <c r="AA1177" s="1"/>
      <c r="AB1177" s="1"/>
      <c r="AI1177" s="5"/>
      <c r="AJ1177" s="5"/>
      <c r="AK1177" s="5"/>
      <c r="AL1177" s="5"/>
      <c r="AM1177" s="5"/>
      <c r="AN1177" s="5"/>
      <c r="AO1177" s="5"/>
      <c r="AP1177" s="5"/>
      <c r="AQ1177" s="5"/>
      <c r="AR1177" s="5"/>
      <c r="AY1177" s="1" t="s">
        <v>73</v>
      </c>
      <c r="AZ1177" s="2">
        <v>41414</v>
      </c>
      <c r="BA1177" s="2">
        <v>42012</v>
      </c>
      <c r="BD1177" s="1" t="s">
        <v>91</v>
      </c>
      <c r="BE1177" s="1" t="s">
        <v>120</v>
      </c>
      <c r="BF1177" s="1" t="s">
        <v>93</v>
      </c>
      <c r="BG1177" s="1" t="s">
        <v>2594</v>
      </c>
      <c r="BI1177" s="1" t="s">
        <v>536</v>
      </c>
      <c r="BJ1177" s="1" t="s">
        <v>126</v>
      </c>
      <c r="BK1177" s="1" t="s">
        <v>2604</v>
      </c>
      <c r="BL1177" s="1">
        <v>316</v>
      </c>
      <c r="BM1177" s="1">
        <v>316</v>
      </c>
      <c r="BN1177" s="1" t="s">
        <v>64</v>
      </c>
      <c r="BP1177" s="1" t="s">
        <v>84</v>
      </c>
      <c r="BR1177" s="1">
        <v>0</v>
      </c>
      <c r="BS1177" s="1">
        <v>0</v>
      </c>
      <c r="BT1177" s="1">
        <v>0</v>
      </c>
      <c r="BU1177" s="1">
        <v>0</v>
      </c>
    </row>
    <row r="1178" spans="4:73" hidden="1" x14ac:dyDescent="0.25">
      <c r="D1178" s="4"/>
      <c r="E1178" s="5" t="str">
        <f t="shared" si="180"/>
        <v>SPA Parked</v>
      </c>
      <c r="F1178" s="5">
        <f t="shared" si="181"/>
        <v>0</v>
      </c>
      <c r="G1178" s="5" t="str">
        <f t="shared" si="182"/>
        <v>Withdrawn</v>
      </c>
      <c r="H1178" s="6" t="str">
        <f t="shared" si="183"/>
        <v>Not Started</v>
      </c>
      <c r="I1178" s="1" t="s">
        <v>2605</v>
      </c>
      <c r="O1178" s="1" t="str">
        <f t="shared" si="184"/>
        <v>ERIS</v>
      </c>
      <c r="Q1178" s="1">
        <f t="shared" si="185"/>
        <v>198.9</v>
      </c>
      <c r="S1178" s="1" t="str">
        <f t="shared" si="186"/>
        <v>Wind</v>
      </c>
      <c r="T1178" s="1" t="str">
        <f t="shared" si="187"/>
        <v>Audubon County, Guthrie County</v>
      </c>
      <c r="U1178" s="1" t="str">
        <f t="shared" si="188"/>
        <v>IA</v>
      </c>
      <c r="AA1178" s="1"/>
      <c r="AB1178" s="1"/>
      <c r="AI1178" s="5"/>
      <c r="AJ1178" s="5"/>
      <c r="AK1178" s="5"/>
      <c r="AL1178" s="5"/>
      <c r="AM1178" s="5"/>
      <c r="AN1178" s="5"/>
      <c r="AO1178" s="5"/>
      <c r="AP1178" s="5"/>
      <c r="AQ1178" s="5"/>
      <c r="AR1178" s="5"/>
      <c r="AY1178" s="1" t="s">
        <v>73</v>
      </c>
      <c r="AZ1178" s="2">
        <v>41414</v>
      </c>
      <c r="BA1178" s="2">
        <v>42012</v>
      </c>
      <c r="BD1178" s="1" t="s">
        <v>251</v>
      </c>
      <c r="BE1178" s="1" t="s">
        <v>2606</v>
      </c>
      <c r="BF1178" s="1" t="s">
        <v>89</v>
      </c>
      <c r="BG1178" s="1" t="s">
        <v>2594</v>
      </c>
      <c r="BI1178" s="1" t="s">
        <v>536</v>
      </c>
      <c r="BJ1178" s="1" t="s">
        <v>62</v>
      </c>
      <c r="BK1178" s="1" t="s">
        <v>2607</v>
      </c>
      <c r="BL1178" s="1">
        <v>198.9</v>
      </c>
      <c r="BM1178" s="1">
        <v>198.9</v>
      </c>
      <c r="BN1178" s="1" t="s">
        <v>97</v>
      </c>
      <c r="BP1178" s="1" t="s">
        <v>84</v>
      </c>
      <c r="BR1178" s="1">
        <v>0</v>
      </c>
      <c r="BS1178" s="1">
        <v>0</v>
      </c>
      <c r="BT1178" s="1">
        <v>0</v>
      </c>
      <c r="BU1178" s="1">
        <v>0</v>
      </c>
    </row>
    <row r="1179" spans="4:73" hidden="1" x14ac:dyDescent="0.25">
      <c r="D1179" s="4"/>
      <c r="E1179" s="5" t="str">
        <f t="shared" si="180"/>
        <v>SPA Parked</v>
      </c>
      <c r="F1179" s="5">
        <f t="shared" si="181"/>
        <v>0</v>
      </c>
      <c r="G1179" s="5" t="str">
        <f t="shared" si="182"/>
        <v>Withdrawn</v>
      </c>
      <c r="H1179" s="6" t="str">
        <f t="shared" si="183"/>
        <v>Not Started</v>
      </c>
      <c r="I1179" s="1" t="s">
        <v>2608</v>
      </c>
      <c r="O1179" s="1" t="str">
        <f t="shared" si="184"/>
        <v>NRIS</v>
      </c>
      <c r="Q1179" s="1">
        <f t="shared" si="185"/>
        <v>50</v>
      </c>
      <c r="S1179" s="1" t="str">
        <f t="shared" si="186"/>
        <v>Solar</v>
      </c>
      <c r="T1179" s="1" t="str">
        <f t="shared" si="187"/>
        <v>Lyon County</v>
      </c>
      <c r="U1179" s="1" t="str">
        <f t="shared" si="188"/>
        <v>MN</v>
      </c>
      <c r="AA1179" s="1"/>
      <c r="AB1179" s="1"/>
      <c r="AI1179" s="5"/>
      <c r="AJ1179" s="5"/>
      <c r="AK1179" s="5"/>
      <c r="AL1179" s="5"/>
      <c r="AM1179" s="5"/>
      <c r="AN1179" s="5"/>
      <c r="AO1179" s="5"/>
      <c r="AP1179" s="5"/>
      <c r="AQ1179" s="5"/>
      <c r="AR1179" s="5"/>
      <c r="AY1179" s="1" t="s">
        <v>73</v>
      </c>
      <c r="AZ1179" s="2">
        <v>41596</v>
      </c>
      <c r="BA1179" s="2">
        <v>42024</v>
      </c>
      <c r="BD1179" s="1" t="s">
        <v>91</v>
      </c>
      <c r="BE1179" s="1" t="s">
        <v>409</v>
      </c>
      <c r="BF1179" s="1" t="s">
        <v>93</v>
      </c>
      <c r="BG1179" s="1" t="s">
        <v>2594</v>
      </c>
      <c r="BI1179" s="1" t="s">
        <v>536</v>
      </c>
      <c r="BJ1179" s="1" t="s">
        <v>126</v>
      </c>
      <c r="BK1179" s="1" t="s">
        <v>78</v>
      </c>
      <c r="BL1179" s="1">
        <v>50</v>
      </c>
      <c r="BM1179" s="1">
        <v>50</v>
      </c>
      <c r="BN1179" s="1" t="s">
        <v>1485</v>
      </c>
      <c r="BP1179" s="1" t="s">
        <v>84</v>
      </c>
      <c r="BR1179" s="1">
        <v>0</v>
      </c>
      <c r="BS1179" s="1">
        <v>0</v>
      </c>
      <c r="BT1179" s="1">
        <v>0</v>
      </c>
      <c r="BU1179" s="1">
        <v>0</v>
      </c>
    </row>
    <row r="1180" spans="4:73" hidden="1" x14ac:dyDescent="0.25">
      <c r="D1180" s="4"/>
      <c r="E1180" s="5" t="str">
        <f t="shared" si="180"/>
        <v>DPP-2015-FEB</v>
      </c>
      <c r="F1180" s="5" t="str">
        <f t="shared" si="181"/>
        <v>East (ITC)</v>
      </c>
      <c r="G1180" s="5" t="str">
        <f t="shared" si="182"/>
        <v>Withdrawn</v>
      </c>
      <c r="H1180" s="6" t="str">
        <f t="shared" si="183"/>
        <v>Not Started</v>
      </c>
      <c r="I1180" s="1" t="s">
        <v>2609</v>
      </c>
      <c r="O1180" s="1" t="str">
        <f t="shared" si="184"/>
        <v>NRIS</v>
      </c>
      <c r="Q1180" s="1">
        <f t="shared" si="185"/>
        <v>110</v>
      </c>
      <c r="S1180" s="1" t="str">
        <f t="shared" si="186"/>
        <v>Gas</v>
      </c>
      <c r="T1180" s="1" t="str">
        <f t="shared" si="187"/>
        <v>Livingston County</v>
      </c>
      <c r="U1180" s="1" t="str">
        <f t="shared" si="188"/>
        <v>MI</v>
      </c>
      <c r="AA1180" s="1"/>
      <c r="AB1180" s="1"/>
      <c r="AI1180" s="5"/>
      <c r="AJ1180" s="5"/>
      <c r="AK1180" s="5"/>
      <c r="AL1180" s="5"/>
      <c r="AM1180" s="5"/>
      <c r="AN1180" s="5"/>
      <c r="AO1180" s="5"/>
      <c r="AP1180" s="5"/>
      <c r="AQ1180" s="5"/>
      <c r="AR1180" s="5"/>
      <c r="AY1180" s="1" t="s">
        <v>73</v>
      </c>
      <c r="AZ1180" s="2">
        <v>41960</v>
      </c>
      <c r="BA1180" s="2">
        <v>42027</v>
      </c>
      <c r="BD1180" s="1" t="s">
        <v>128</v>
      </c>
      <c r="BE1180" s="1" t="s">
        <v>1658</v>
      </c>
      <c r="BF1180" s="1" t="s">
        <v>130</v>
      </c>
      <c r="BG1180" s="1" t="s">
        <v>1438</v>
      </c>
      <c r="BH1180" s="1" t="s">
        <v>1808</v>
      </c>
      <c r="BI1180" s="1" t="s">
        <v>726</v>
      </c>
      <c r="BJ1180" s="1" t="s">
        <v>126</v>
      </c>
      <c r="BK1180" s="1" t="s">
        <v>2610</v>
      </c>
      <c r="BL1180" s="1">
        <v>110</v>
      </c>
      <c r="BM1180" s="1">
        <v>110</v>
      </c>
      <c r="BN1180" s="1" t="s">
        <v>64</v>
      </c>
      <c r="BO1180" s="1" t="s">
        <v>2611</v>
      </c>
      <c r="BP1180" s="1" t="s">
        <v>84</v>
      </c>
      <c r="BR1180" s="1">
        <v>0</v>
      </c>
      <c r="BS1180" s="1">
        <v>0</v>
      </c>
      <c r="BT1180" s="1">
        <v>0</v>
      </c>
      <c r="BU1180" s="1">
        <v>0</v>
      </c>
    </row>
    <row r="1181" spans="4:73" hidden="1" x14ac:dyDescent="0.25">
      <c r="D1181" s="4"/>
      <c r="E1181" s="5" t="str">
        <f t="shared" si="180"/>
        <v>SPA Parked</v>
      </c>
      <c r="F1181" s="5">
        <f t="shared" si="181"/>
        <v>0</v>
      </c>
      <c r="G1181" s="5" t="str">
        <f t="shared" si="182"/>
        <v>Withdrawn</v>
      </c>
      <c r="H1181" s="6" t="str">
        <f t="shared" si="183"/>
        <v>Not Started</v>
      </c>
      <c r="I1181" s="1" t="s">
        <v>2612</v>
      </c>
      <c r="O1181" s="1" t="str">
        <f t="shared" si="184"/>
        <v>NRIS</v>
      </c>
      <c r="Q1181" s="1">
        <f t="shared" si="185"/>
        <v>250</v>
      </c>
      <c r="S1181" s="1" t="str">
        <f t="shared" si="186"/>
        <v>Wind</v>
      </c>
      <c r="T1181" s="1" t="str">
        <f t="shared" si="187"/>
        <v>Grant County</v>
      </c>
      <c r="U1181" s="1" t="str">
        <f t="shared" si="188"/>
        <v>SD</v>
      </c>
      <c r="AA1181" s="1"/>
      <c r="AB1181" s="1"/>
      <c r="AI1181" s="5"/>
      <c r="AJ1181" s="5"/>
      <c r="AK1181" s="5"/>
      <c r="AL1181" s="5"/>
      <c r="AM1181" s="5"/>
      <c r="AN1181" s="5"/>
      <c r="AO1181" s="5"/>
      <c r="AP1181" s="5"/>
      <c r="AQ1181" s="5"/>
      <c r="AR1181" s="5"/>
      <c r="AY1181" s="1" t="s">
        <v>73</v>
      </c>
      <c r="AZ1181" s="2">
        <v>40812</v>
      </c>
      <c r="BA1181" s="2">
        <v>42034</v>
      </c>
      <c r="BD1181" s="1" t="s">
        <v>203</v>
      </c>
      <c r="BE1181" s="1" t="s">
        <v>204</v>
      </c>
      <c r="BF1181" s="1" t="s">
        <v>205</v>
      </c>
      <c r="BG1181" s="1" t="s">
        <v>2594</v>
      </c>
      <c r="BI1181" s="1" t="s">
        <v>143</v>
      </c>
      <c r="BJ1181" s="1" t="s">
        <v>126</v>
      </c>
      <c r="BK1181" s="1" t="s">
        <v>2613</v>
      </c>
      <c r="BL1181" s="1">
        <v>250</v>
      </c>
      <c r="BM1181" s="1">
        <v>250</v>
      </c>
      <c r="BN1181" s="1" t="s">
        <v>97</v>
      </c>
      <c r="BO1181" s="1" t="s">
        <v>98</v>
      </c>
      <c r="BP1181" s="1" t="s">
        <v>84</v>
      </c>
      <c r="BR1181" s="1">
        <v>0</v>
      </c>
      <c r="BS1181" s="1">
        <v>0</v>
      </c>
      <c r="BT1181" s="1">
        <v>0</v>
      </c>
      <c r="BU1181" s="1">
        <v>0</v>
      </c>
    </row>
    <row r="1182" spans="4:73" hidden="1" x14ac:dyDescent="0.25">
      <c r="D1182" s="4"/>
      <c r="E1182" s="5" t="str">
        <f t="shared" si="180"/>
        <v>DPP-2018-APR</v>
      </c>
      <c r="F1182" s="5" t="str">
        <f t="shared" si="181"/>
        <v>South</v>
      </c>
      <c r="G1182" s="5" t="str">
        <f t="shared" si="182"/>
        <v>Withdrawn</v>
      </c>
      <c r="H1182" s="6" t="str">
        <f t="shared" si="183"/>
        <v>Not Started</v>
      </c>
      <c r="I1182" s="1" t="s">
        <v>4982</v>
      </c>
      <c r="O1182" s="1" t="str">
        <f t="shared" si="184"/>
        <v>NRIS</v>
      </c>
      <c r="Q1182" s="1">
        <f t="shared" si="185"/>
        <v>82</v>
      </c>
      <c r="S1182" s="1" t="str">
        <f t="shared" si="186"/>
        <v>Solar</v>
      </c>
      <c r="T1182" s="1" t="str">
        <f t="shared" si="187"/>
        <v>Mississippi County</v>
      </c>
      <c r="U1182" s="1" t="str">
        <f t="shared" si="188"/>
        <v>AR</v>
      </c>
      <c r="AA1182" s="1"/>
      <c r="AB1182" s="1"/>
      <c r="AI1182" s="5"/>
      <c r="AJ1182" s="5"/>
      <c r="AK1182" s="5"/>
      <c r="AL1182" s="5"/>
      <c r="AM1182" s="5"/>
      <c r="AN1182" s="5"/>
      <c r="AO1182" s="32"/>
      <c r="AP1182" s="32"/>
      <c r="AQ1182" s="28">
        <f>AO1182/($Q1182*1000)</f>
        <v>0</v>
      </c>
      <c r="AR1182" s="28">
        <f>AP1182/($Q1182*1000)</f>
        <v>0</v>
      </c>
      <c r="AY1182" s="1" t="s">
        <v>73</v>
      </c>
      <c r="AZ1182" s="2">
        <v>43171</v>
      </c>
      <c r="BA1182" s="2">
        <v>43706</v>
      </c>
      <c r="BC1182" s="2">
        <v>44408</v>
      </c>
      <c r="BD1182" s="1" t="s">
        <v>2392</v>
      </c>
      <c r="BE1182" s="1" t="s">
        <v>2745</v>
      </c>
      <c r="BF1182" s="1" t="s">
        <v>2394</v>
      </c>
      <c r="BG1182" s="1" t="s">
        <v>2375</v>
      </c>
      <c r="BH1182" s="1" t="s">
        <v>2395</v>
      </c>
      <c r="BI1182" s="1" t="s">
        <v>726</v>
      </c>
      <c r="BJ1182" s="1" t="s">
        <v>126</v>
      </c>
      <c r="BK1182" s="1" t="s">
        <v>4983</v>
      </c>
      <c r="BL1182" s="1">
        <v>82</v>
      </c>
      <c r="BM1182" s="1">
        <v>82</v>
      </c>
      <c r="BN1182" s="1" t="s">
        <v>1485</v>
      </c>
      <c r="BO1182" s="1" t="s">
        <v>1486</v>
      </c>
      <c r="BP1182" s="1" t="s">
        <v>84</v>
      </c>
      <c r="BR1182" s="1">
        <v>0</v>
      </c>
      <c r="BS1182" s="1">
        <v>0</v>
      </c>
      <c r="BT1182" s="1">
        <v>0</v>
      </c>
      <c r="BU1182" s="1">
        <v>0</v>
      </c>
    </row>
    <row r="1183" spans="4:73" hidden="1" x14ac:dyDescent="0.25">
      <c r="D1183" s="4"/>
      <c r="E1183" s="5" t="str">
        <f t="shared" si="180"/>
        <v>SPA Parked</v>
      </c>
      <c r="F1183" s="5">
        <f t="shared" si="181"/>
        <v>0</v>
      </c>
      <c r="G1183" s="5" t="str">
        <f t="shared" si="182"/>
        <v>Withdrawn</v>
      </c>
      <c r="H1183" s="6" t="str">
        <f t="shared" si="183"/>
        <v>Not Started</v>
      </c>
      <c r="I1183" s="1" t="s">
        <v>2616</v>
      </c>
      <c r="O1183" s="1" t="str">
        <f t="shared" si="184"/>
        <v>NRIS</v>
      </c>
      <c r="Q1183" s="1">
        <f t="shared" si="185"/>
        <v>40</v>
      </c>
      <c r="S1183" s="1" t="str">
        <f t="shared" si="186"/>
        <v>Solar</v>
      </c>
      <c r="T1183" s="1" t="str">
        <f t="shared" si="187"/>
        <v>Bradley County</v>
      </c>
      <c r="U1183" s="1" t="str">
        <f t="shared" si="188"/>
        <v>AR</v>
      </c>
      <c r="AA1183" s="1"/>
      <c r="AB1183" s="1"/>
      <c r="AI1183" s="5"/>
      <c r="AJ1183" s="5"/>
      <c r="AK1183" s="5"/>
      <c r="AL1183" s="5"/>
      <c r="AM1183" s="5"/>
      <c r="AN1183" s="5"/>
      <c r="AO1183" s="5"/>
      <c r="AP1183" s="5"/>
      <c r="AQ1183" s="5"/>
      <c r="AR1183" s="5"/>
      <c r="AY1183" s="1" t="s">
        <v>73</v>
      </c>
      <c r="AZ1183" s="2">
        <v>41834</v>
      </c>
      <c r="BA1183" s="2">
        <v>42037</v>
      </c>
      <c r="BD1183" s="1" t="s">
        <v>59</v>
      </c>
      <c r="BE1183" s="1" t="s">
        <v>2617</v>
      </c>
      <c r="BF1183" s="1" t="s">
        <v>2394</v>
      </c>
      <c r="BG1183" s="1" t="s">
        <v>2594</v>
      </c>
      <c r="BI1183" s="1" t="s">
        <v>536</v>
      </c>
      <c r="BJ1183" s="1" t="s">
        <v>126</v>
      </c>
      <c r="BK1183" s="1" t="s">
        <v>2618</v>
      </c>
      <c r="BL1183" s="1">
        <v>40</v>
      </c>
      <c r="BM1183" s="1">
        <v>40</v>
      </c>
      <c r="BN1183" s="1" t="s">
        <v>1485</v>
      </c>
      <c r="BP1183" s="1" t="s">
        <v>84</v>
      </c>
      <c r="BR1183" s="1">
        <v>0</v>
      </c>
      <c r="BS1183" s="1">
        <v>0</v>
      </c>
      <c r="BT1183" s="1">
        <v>0</v>
      </c>
      <c r="BU1183" s="1">
        <v>0</v>
      </c>
    </row>
    <row r="1184" spans="4:73" hidden="1" x14ac:dyDescent="0.25">
      <c r="D1184" s="4"/>
      <c r="E1184" s="5" t="str">
        <f t="shared" si="180"/>
        <v>DPP-2018-APR</v>
      </c>
      <c r="F1184" s="5" t="str">
        <f t="shared" si="181"/>
        <v>West</v>
      </c>
      <c r="G1184" s="5" t="str">
        <f t="shared" si="182"/>
        <v>Withdrawn</v>
      </c>
      <c r="H1184" s="6" t="str">
        <f t="shared" si="183"/>
        <v>Not Started</v>
      </c>
      <c r="I1184" s="1" t="s">
        <v>5877</v>
      </c>
      <c r="O1184" s="1" t="str">
        <f t="shared" si="184"/>
        <v>NRIS</v>
      </c>
      <c r="P1184" s="1" t="s">
        <v>6203</v>
      </c>
      <c r="Q1184" s="1">
        <f t="shared" si="185"/>
        <v>200</v>
      </c>
      <c r="S1184" s="1" t="str">
        <f t="shared" si="186"/>
        <v>Wind</v>
      </c>
      <c r="T1184" s="1" t="str">
        <f t="shared" si="187"/>
        <v>Nodaway County</v>
      </c>
      <c r="U1184" s="1" t="str">
        <f t="shared" si="188"/>
        <v>MO</v>
      </c>
      <c r="Y1184" s="1">
        <v>1</v>
      </c>
      <c r="Z1184" s="1">
        <f>IF(G1184="Withdrawn",0,1)</f>
        <v>0</v>
      </c>
      <c r="AA1184" s="36">
        <v>800000</v>
      </c>
      <c r="AB1184" s="36">
        <v>1510089</v>
      </c>
      <c r="AI1184" s="5"/>
      <c r="AJ1184" s="32">
        <v>12000000</v>
      </c>
      <c r="AK1184" s="32"/>
      <c r="AL1184" s="32">
        <v>0</v>
      </c>
      <c r="AM1184" s="32">
        <f>1533003+9100000</f>
        <v>10633003</v>
      </c>
      <c r="AN1184" s="32">
        <v>7388443</v>
      </c>
      <c r="AO1184" s="32">
        <f>AJ1184+AM1184</f>
        <v>22633003</v>
      </c>
      <c r="AP1184" s="32">
        <f>AO1184+AK1184+AL1184+AN1184</f>
        <v>30021446</v>
      </c>
      <c r="AQ1184" s="28">
        <f>AO1184/($Q1184*1000)</f>
        <v>113.165015</v>
      </c>
      <c r="AR1184" s="28">
        <f>AP1184/($Q1184*1000)</f>
        <v>150.10722999999999</v>
      </c>
      <c r="AS1184" s="16">
        <f>IF(O1184 = "NRIS",AP1184,AO1184)</f>
        <v>30021446</v>
      </c>
      <c r="AY1184" s="1" t="s">
        <v>73</v>
      </c>
      <c r="AZ1184" s="2">
        <v>43171</v>
      </c>
      <c r="BA1184" s="2">
        <v>44264</v>
      </c>
      <c r="BC1184" s="2">
        <v>44834</v>
      </c>
      <c r="BD1184" s="1" t="s">
        <v>251</v>
      </c>
      <c r="BE1184" s="1" t="s">
        <v>487</v>
      </c>
      <c r="BF1184" s="1" t="s">
        <v>488</v>
      </c>
      <c r="BG1184" s="1" t="s">
        <v>2375</v>
      </c>
      <c r="BH1184" s="1" t="s">
        <v>725</v>
      </c>
      <c r="BI1184" s="1" t="s">
        <v>2376</v>
      </c>
      <c r="BJ1184" s="1" t="s">
        <v>126</v>
      </c>
      <c r="BK1184" s="1" t="s">
        <v>5878</v>
      </c>
      <c r="BL1184" s="1">
        <v>200</v>
      </c>
      <c r="BM1184" s="1">
        <v>200</v>
      </c>
      <c r="BN1184" s="1" t="s">
        <v>97</v>
      </c>
      <c r="BO1184" s="1" t="s">
        <v>98</v>
      </c>
      <c r="BP1184" s="1" t="s">
        <v>84</v>
      </c>
      <c r="BR1184" s="1">
        <v>200</v>
      </c>
      <c r="BS1184" s="1">
        <v>200</v>
      </c>
      <c r="BT1184" s="1">
        <v>0</v>
      </c>
      <c r="BU1184" s="1">
        <v>0</v>
      </c>
    </row>
    <row r="1185" spans="4:73" hidden="1" x14ac:dyDescent="0.25">
      <c r="D1185" s="4"/>
      <c r="E1185" s="5" t="str">
        <f t="shared" si="180"/>
        <v>DPP-2015-FEB</v>
      </c>
      <c r="F1185" s="5" t="str">
        <f t="shared" si="181"/>
        <v>East (ITC)</v>
      </c>
      <c r="G1185" s="5" t="str">
        <f t="shared" si="182"/>
        <v>Withdrawn</v>
      </c>
      <c r="H1185" s="6" t="str">
        <f t="shared" si="183"/>
        <v>Not Started</v>
      </c>
      <c r="I1185" s="1" t="s">
        <v>2621</v>
      </c>
      <c r="O1185" s="1" t="str">
        <f t="shared" si="184"/>
        <v>NRIS</v>
      </c>
      <c r="Q1185" s="1">
        <f t="shared" si="185"/>
        <v>232</v>
      </c>
      <c r="S1185" s="1" t="str">
        <f t="shared" si="186"/>
        <v>Gas</v>
      </c>
      <c r="T1185" s="1" t="str">
        <f t="shared" si="187"/>
        <v>Montcalm County</v>
      </c>
      <c r="U1185" s="1" t="str">
        <f t="shared" si="188"/>
        <v>MI</v>
      </c>
      <c r="AA1185" s="1"/>
      <c r="AB1185" s="1"/>
      <c r="AI1185" s="5"/>
      <c r="AJ1185" s="5"/>
      <c r="AK1185" s="5"/>
      <c r="AL1185" s="5"/>
      <c r="AM1185" s="5"/>
      <c r="AN1185" s="5"/>
      <c r="AO1185" s="5"/>
      <c r="AP1185" s="5"/>
      <c r="AQ1185" s="5"/>
      <c r="AR1185" s="5"/>
      <c r="AY1185" s="1" t="s">
        <v>73</v>
      </c>
      <c r="AZ1185" s="2">
        <v>41344</v>
      </c>
      <c r="BA1185" s="2">
        <v>42048</v>
      </c>
      <c r="BD1185" s="1" t="s">
        <v>139</v>
      </c>
      <c r="BE1185" s="1" t="s">
        <v>2492</v>
      </c>
      <c r="BF1185" s="1" t="s">
        <v>130</v>
      </c>
      <c r="BG1185" s="1" t="s">
        <v>1438</v>
      </c>
      <c r="BH1185" s="1" t="s">
        <v>1808</v>
      </c>
      <c r="BI1185" s="1" t="s">
        <v>726</v>
      </c>
      <c r="BJ1185" s="1" t="s">
        <v>126</v>
      </c>
      <c r="BK1185" s="1" t="s">
        <v>2622</v>
      </c>
      <c r="BL1185" s="1">
        <v>232</v>
      </c>
      <c r="BM1185" s="1">
        <v>232</v>
      </c>
      <c r="BN1185" s="1" t="s">
        <v>64</v>
      </c>
      <c r="BP1185" s="1" t="s">
        <v>84</v>
      </c>
      <c r="BR1185" s="1">
        <v>0</v>
      </c>
      <c r="BS1185" s="1">
        <v>0</v>
      </c>
      <c r="BT1185" s="1">
        <v>0</v>
      </c>
      <c r="BU1185" s="1">
        <v>0</v>
      </c>
    </row>
    <row r="1186" spans="4:73" hidden="1" x14ac:dyDescent="0.25">
      <c r="D1186" s="4"/>
      <c r="E1186" s="5" t="str">
        <f t="shared" si="180"/>
        <v>DPP-2016-AUG</v>
      </c>
      <c r="F1186" s="5" t="str">
        <f t="shared" si="181"/>
        <v>East (ITC)</v>
      </c>
      <c r="G1186" s="5" t="str">
        <f t="shared" si="182"/>
        <v>Done</v>
      </c>
      <c r="H1186" s="6" t="str">
        <f t="shared" si="183"/>
        <v>Under Construction</v>
      </c>
      <c r="I1186" s="1" t="s">
        <v>5267</v>
      </c>
      <c r="O1186" s="1" t="str">
        <f t="shared" si="184"/>
        <v>NRIS</v>
      </c>
      <c r="Q1186" s="1">
        <f t="shared" si="185"/>
        <v>6.4</v>
      </c>
      <c r="S1186" s="1" t="str">
        <f t="shared" si="186"/>
        <v>Gas</v>
      </c>
      <c r="T1186" s="1" t="str">
        <f t="shared" si="187"/>
        <v>Kalamazoo County</v>
      </c>
      <c r="U1186" s="1" t="str">
        <f t="shared" si="188"/>
        <v>MI</v>
      </c>
      <c r="AA1186" s="1"/>
      <c r="AB1186" s="1"/>
      <c r="AI1186" s="5"/>
      <c r="AJ1186" s="5"/>
      <c r="AK1186" s="5"/>
      <c r="AL1186" s="5"/>
      <c r="AM1186" s="5"/>
      <c r="AN1186" s="5"/>
      <c r="AO1186" s="5"/>
      <c r="AP1186" s="5"/>
      <c r="AQ1186" s="5"/>
      <c r="AR1186" s="5"/>
      <c r="AY1186" s="1" t="s">
        <v>58</v>
      </c>
      <c r="AZ1186" s="2">
        <v>42496</v>
      </c>
      <c r="BB1186" s="2">
        <v>43341</v>
      </c>
      <c r="BC1186" s="2">
        <v>43251</v>
      </c>
      <c r="BD1186" s="1" t="s">
        <v>139</v>
      </c>
      <c r="BE1186" s="1" t="s">
        <v>3781</v>
      </c>
      <c r="BF1186" s="1" t="s">
        <v>130</v>
      </c>
      <c r="BG1186" s="1" t="s">
        <v>3161</v>
      </c>
      <c r="BH1186" s="1" t="s">
        <v>1808</v>
      </c>
      <c r="BI1186" s="1" t="s">
        <v>726</v>
      </c>
      <c r="BJ1186" s="1" t="s">
        <v>126</v>
      </c>
      <c r="BK1186" s="1" t="s">
        <v>5268</v>
      </c>
      <c r="BL1186" s="1">
        <v>6.4</v>
      </c>
      <c r="BM1186" s="1">
        <v>6.4</v>
      </c>
      <c r="BN1186" s="1" t="s">
        <v>64</v>
      </c>
      <c r="BO1186" s="1" t="s">
        <v>172</v>
      </c>
      <c r="BP1186" s="1" t="s">
        <v>71</v>
      </c>
      <c r="BQ1186" s="2">
        <v>43341</v>
      </c>
      <c r="BR1186" s="1">
        <v>6.4</v>
      </c>
      <c r="BS1186" s="1">
        <v>6.4</v>
      </c>
      <c r="BT1186" s="1">
        <v>6.4</v>
      </c>
      <c r="BU1186" s="1">
        <v>6.4</v>
      </c>
    </row>
    <row r="1187" spans="4:73" hidden="1" x14ac:dyDescent="0.25">
      <c r="D1187" s="4"/>
      <c r="E1187" s="5" t="str">
        <f t="shared" si="180"/>
        <v>SPA Parked</v>
      </c>
      <c r="F1187" s="5">
        <f t="shared" si="181"/>
        <v>0</v>
      </c>
      <c r="G1187" s="5" t="str">
        <f t="shared" si="182"/>
        <v>Withdrawn</v>
      </c>
      <c r="H1187" s="6" t="str">
        <f t="shared" si="183"/>
        <v>Not Started</v>
      </c>
      <c r="I1187" s="1" t="s">
        <v>2626</v>
      </c>
      <c r="O1187" s="1" t="str">
        <f t="shared" si="184"/>
        <v>NRIS</v>
      </c>
      <c r="Q1187" s="1">
        <f t="shared" si="185"/>
        <v>200</v>
      </c>
      <c r="S1187" s="1" t="str">
        <f t="shared" si="186"/>
        <v>Wind</v>
      </c>
      <c r="T1187" s="1" t="str">
        <f t="shared" si="187"/>
        <v>Hancock County</v>
      </c>
      <c r="U1187" s="1" t="str">
        <f t="shared" si="188"/>
        <v>IL</v>
      </c>
      <c r="AA1187" s="1"/>
      <c r="AB1187" s="1"/>
      <c r="AI1187" s="5"/>
      <c r="AJ1187" s="5"/>
      <c r="AK1187" s="5"/>
      <c r="AL1187" s="5"/>
      <c r="AM1187" s="5"/>
      <c r="AN1187" s="5"/>
      <c r="AO1187" s="5"/>
      <c r="AP1187" s="5"/>
      <c r="AQ1187" s="5"/>
      <c r="AR1187" s="5"/>
      <c r="AY1187" s="1" t="s">
        <v>73</v>
      </c>
      <c r="AZ1187" s="2">
        <v>39168</v>
      </c>
      <c r="BA1187" s="2">
        <v>42053</v>
      </c>
      <c r="BD1187" s="1" t="s">
        <v>122</v>
      </c>
      <c r="BE1187" s="1" t="s">
        <v>148</v>
      </c>
      <c r="BF1187" s="1" t="s">
        <v>124</v>
      </c>
      <c r="BG1187" s="1" t="s">
        <v>2594</v>
      </c>
      <c r="BI1187" s="1" t="s">
        <v>143</v>
      </c>
      <c r="BJ1187" s="1" t="s">
        <v>126</v>
      </c>
      <c r="BK1187" s="1" t="s">
        <v>2627</v>
      </c>
      <c r="BL1187" s="1">
        <v>200</v>
      </c>
      <c r="BM1187" s="1">
        <v>200</v>
      </c>
      <c r="BN1187" s="1" t="s">
        <v>97</v>
      </c>
      <c r="BO1187" s="1" t="s">
        <v>98</v>
      </c>
      <c r="BP1187" s="1" t="s">
        <v>84</v>
      </c>
      <c r="BR1187" s="1">
        <v>0</v>
      </c>
      <c r="BS1187" s="1">
        <v>0</v>
      </c>
      <c r="BT1187" s="1">
        <v>0</v>
      </c>
      <c r="BU1187" s="1">
        <v>0</v>
      </c>
    </row>
    <row r="1188" spans="4:73" hidden="1" x14ac:dyDescent="0.25">
      <c r="D1188" s="4"/>
      <c r="E1188" s="5" t="str">
        <f t="shared" si="180"/>
        <v>SPA Parked</v>
      </c>
      <c r="F1188" s="5">
        <f t="shared" si="181"/>
        <v>0</v>
      </c>
      <c r="G1188" s="5" t="str">
        <f t="shared" si="182"/>
        <v>Withdrawn</v>
      </c>
      <c r="H1188" s="6" t="str">
        <f t="shared" si="183"/>
        <v>Not Started</v>
      </c>
      <c r="I1188" s="1" t="s">
        <v>2628</v>
      </c>
      <c r="O1188" s="1" t="str">
        <f t="shared" si="184"/>
        <v>NRIS</v>
      </c>
      <c r="Q1188" s="1">
        <f t="shared" si="185"/>
        <v>84.8</v>
      </c>
      <c r="S1188" s="1" t="str">
        <f t="shared" si="186"/>
        <v>Wind</v>
      </c>
      <c r="T1188" s="1" t="str">
        <f t="shared" si="187"/>
        <v>Cottonwood County</v>
      </c>
      <c r="U1188" s="1" t="str">
        <f t="shared" si="188"/>
        <v>MN</v>
      </c>
      <c r="AA1188" s="1"/>
      <c r="AB1188" s="1"/>
      <c r="AI1188" s="5"/>
      <c r="AJ1188" s="5"/>
      <c r="AK1188" s="5"/>
      <c r="AL1188" s="5"/>
      <c r="AM1188" s="5"/>
      <c r="AN1188" s="5"/>
      <c r="AO1188" s="5"/>
      <c r="AP1188" s="5"/>
      <c r="AQ1188" s="5"/>
      <c r="AR1188" s="5"/>
      <c r="AY1188" s="1" t="s">
        <v>73</v>
      </c>
      <c r="AZ1188" s="2">
        <v>39091</v>
      </c>
      <c r="BA1188" s="2">
        <v>42080</v>
      </c>
      <c r="BD1188" s="1" t="s">
        <v>87</v>
      </c>
      <c r="BE1188" s="1" t="s">
        <v>632</v>
      </c>
      <c r="BF1188" s="1" t="s">
        <v>93</v>
      </c>
      <c r="BG1188" s="1" t="s">
        <v>2594</v>
      </c>
      <c r="BI1188" s="1" t="s">
        <v>143</v>
      </c>
      <c r="BJ1188" s="1" t="s">
        <v>126</v>
      </c>
      <c r="BK1188" s="1" t="s">
        <v>2629</v>
      </c>
      <c r="BL1188" s="1">
        <v>84.8</v>
      </c>
      <c r="BM1188" s="1">
        <v>84.8</v>
      </c>
      <c r="BN1188" s="1" t="s">
        <v>97</v>
      </c>
      <c r="BO1188" s="1" t="s">
        <v>98</v>
      </c>
      <c r="BP1188" s="1" t="s">
        <v>84</v>
      </c>
      <c r="BR1188" s="1">
        <v>0</v>
      </c>
      <c r="BS1188" s="1">
        <v>0</v>
      </c>
      <c r="BT1188" s="1">
        <v>0</v>
      </c>
      <c r="BU1188" s="1">
        <v>0</v>
      </c>
    </row>
    <row r="1189" spans="4:73" hidden="1" x14ac:dyDescent="0.25">
      <c r="D1189" s="4"/>
      <c r="E1189" s="5" t="str">
        <f t="shared" si="180"/>
        <v>DPP-2012-AUG</v>
      </c>
      <c r="F1189" s="5" t="str">
        <f t="shared" si="181"/>
        <v>West</v>
      </c>
      <c r="G1189" s="5" t="str">
        <f t="shared" si="182"/>
        <v>Withdrawn</v>
      </c>
      <c r="H1189" s="6" t="str">
        <f t="shared" si="183"/>
        <v>Withdrawn</v>
      </c>
      <c r="I1189" s="1" t="s">
        <v>2630</v>
      </c>
      <c r="O1189" s="1" t="str">
        <f t="shared" si="184"/>
        <v>NRIS</v>
      </c>
      <c r="Q1189" s="1">
        <f t="shared" si="185"/>
        <v>200</v>
      </c>
      <c r="S1189" s="1" t="str">
        <f t="shared" si="186"/>
        <v>Wind</v>
      </c>
      <c r="T1189" s="1" t="str">
        <f t="shared" si="187"/>
        <v>Des Moines County</v>
      </c>
      <c r="U1189" s="1" t="str">
        <f t="shared" si="188"/>
        <v>IA</v>
      </c>
      <c r="AA1189" s="1"/>
      <c r="AB1189" s="1"/>
      <c r="AI1189" s="5"/>
      <c r="AJ1189" s="5"/>
      <c r="AK1189" s="5"/>
      <c r="AL1189" s="5"/>
      <c r="AM1189" s="5"/>
      <c r="AN1189" s="5"/>
      <c r="AO1189" s="5"/>
      <c r="AP1189" s="5"/>
      <c r="AQ1189" s="5"/>
      <c r="AR1189" s="5"/>
      <c r="AY1189" s="1" t="s">
        <v>73</v>
      </c>
      <c r="AZ1189" s="2">
        <v>40127</v>
      </c>
      <c r="BA1189" s="2">
        <v>42111</v>
      </c>
      <c r="BC1189" s="2">
        <v>42248</v>
      </c>
      <c r="BD1189" s="1" t="s">
        <v>87</v>
      </c>
      <c r="BE1189" s="1" t="s">
        <v>2631</v>
      </c>
      <c r="BF1189" s="1" t="s">
        <v>89</v>
      </c>
      <c r="BG1189" s="1" t="s">
        <v>1435</v>
      </c>
      <c r="BH1189" s="1" t="s">
        <v>725</v>
      </c>
      <c r="BI1189" s="1" t="s">
        <v>77</v>
      </c>
      <c r="BJ1189" s="1" t="s">
        <v>126</v>
      </c>
      <c r="BK1189" s="1" t="s">
        <v>2632</v>
      </c>
      <c r="BL1189" s="1">
        <v>200</v>
      </c>
      <c r="BM1189" s="1">
        <v>200</v>
      </c>
      <c r="BN1189" s="1" t="s">
        <v>97</v>
      </c>
      <c r="BO1189" s="1" t="s">
        <v>98</v>
      </c>
      <c r="BP1189" s="1" t="s">
        <v>73</v>
      </c>
      <c r="BQ1189" s="2">
        <v>41213</v>
      </c>
      <c r="BR1189" s="1">
        <v>0</v>
      </c>
      <c r="BS1189" s="1">
        <v>0</v>
      </c>
      <c r="BT1189" s="1">
        <v>0</v>
      </c>
      <c r="BU1189" s="1">
        <v>0</v>
      </c>
    </row>
    <row r="1190" spans="4:73" hidden="1" x14ac:dyDescent="0.25">
      <c r="D1190" s="4"/>
      <c r="E1190" s="5">
        <f t="shared" si="180"/>
        <v>0</v>
      </c>
      <c r="F1190" s="5">
        <f t="shared" si="181"/>
        <v>0</v>
      </c>
      <c r="G1190" s="5" t="str">
        <f t="shared" si="182"/>
        <v>Done</v>
      </c>
      <c r="H1190" s="6" t="str">
        <f t="shared" si="183"/>
        <v>In Service</v>
      </c>
      <c r="I1190" s="1" t="s">
        <v>2633</v>
      </c>
      <c r="O1190" s="1" t="str">
        <f t="shared" si="184"/>
        <v>NRIS</v>
      </c>
      <c r="Q1190" s="1">
        <f t="shared" si="185"/>
        <v>7.5</v>
      </c>
      <c r="S1190" s="1" t="str">
        <f t="shared" si="186"/>
        <v>Biomass</v>
      </c>
      <c r="T1190" s="1" t="str">
        <f t="shared" si="187"/>
        <v>Morton County</v>
      </c>
      <c r="U1190" s="1" t="str">
        <f t="shared" si="188"/>
        <v>ND</v>
      </c>
      <c r="AA1190" s="1"/>
      <c r="AB1190" s="1"/>
      <c r="AI1190" s="5"/>
      <c r="AJ1190" s="5"/>
      <c r="AK1190" s="5"/>
      <c r="AL1190" s="5"/>
      <c r="AM1190" s="5"/>
      <c r="AN1190" s="5"/>
      <c r="AO1190" s="5"/>
      <c r="AP1190" s="5"/>
      <c r="AQ1190" s="5"/>
      <c r="AR1190" s="5"/>
      <c r="AY1190" s="1" t="s">
        <v>58</v>
      </c>
      <c r="AZ1190" s="2">
        <v>40192</v>
      </c>
      <c r="BB1190" s="2">
        <v>40844</v>
      </c>
      <c r="BD1190" s="1" t="s">
        <v>192</v>
      </c>
      <c r="BE1190" s="1" t="s">
        <v>1409</v>
      </c>
      <c r="BF1190" s="1" t="s">
        <v>194</v>
      </c>
      <c r="BI1190" s="1" t="s">
        <v>536</v>
      </c>
      <c r="BJ1190" s="1" t="s">
        <v>126</v>
      </c>
      <c r="BK1190" s="1" t="s">
        <v>2634</v>
      </c>
      <c r="BL1190" s="1">
        <v>7.5</v>
      </c>
      <c r="BM1190" s="1">
        <v>7.5</v>
      </c>
      <c r="BN1190" s="1" t="s">
        <v>156</v>
      </c>
      <c r="BO1190" s="1" t="s">
        <v>94</v>
      </c>
      <c r="BP1190" s="1" t="s">
        <v>65</v>
      </c>
      <c r="BQ1190" s="2">
        <v>40770</v>
      </c>
      <c r="BR1190" s="1">
        <v>0</v>
      </c>
      <c r="BS1190" s="1">
        <v>0</v>
      </c>
      <c r="BT1190" s="1">
        <v>0</v>
      </c>
      <c r="BU1190" s="1">
        <v>0</v>
      </c>
    </row>
    <row r="1191" spans="4:73" hidden="1" x14ac:dyDescent="0.25">
      <c r="D1191" s="4"/>
      <c r="E1191" s="5" t="str">
        <f t="shared" si="180"/>
        <v>SPA-2013-AUG</v>
      </c>
      <c r="F1191" s="5">
        <f t="shared" si="181"/>
        <v>0</v>
      </c>
      <c r="G1191" s="5" t="str">
        <f t="shared" si="182"/>
        <v>Withdrawn</v>
      </c>
      <c r="H1191" s="6" t="str">
        <f t="shared" si="183"/>
        <v>Not Started</v>
      </c>
      <c r="I1191" s="1" t="s">
        <v>2635</v>
      </c>
      <c r="O1191" s="1" t="str">
        <f t="shared" si="184"/>
        <v>ERIS</v>
      </c>
      <c r="Q1191" s="1">
        <f t="shared" si="185"/>
        <v>20</v>
      </c>
      <c r="S1191" s="1" t="str">
        <f t="shared" si="186"/>
        <v>Wind</v>
      </c>
      <c r="T1191" s="1" t="str">
        <f t="shared" si="187"/>
        <v>Pope County</v>
      </c>
      <c r="U1191" s="1" t="str">
        <f t="shared" si="188"/>
        <v>MN</v>
      </c>
      <c r="AA1191" s="1"/>
      <c r="AB1191" s="1"/>
      <c r="AI1191" s="5"/>
      <c r="AJ1191" s="5"/>
      <c r="AK1191" s="5"/>
      <c r="AL1191" s="5"/>
      <c r="AM1191" s="5"/>
      <c r="AN1191" s="5"/>
      <c r="AO1191" s="5"/>
      <c r="AP1191" s="5"/>
      <c r="AQ1191" s="5"/>
      <c r="AR1191" s="5"/>
      <c r="AY1191" s="1" t="s">
        <v>73</v>
      </c>
      <c r="AZ1191" s="2">
        <v>39254</v>
      </c>
      <c r="BA1191" s="2">
        <v>42117</v>
      </c>
      <c r="BD1191" s="1" t="s">
        <v>153</v>
      </c>
      <c r="BE1191" s="1" t="s">
        <v>435</v>
      </c>
      <c r="BF1191" s="1" t="s">
        <v>93</v>
      </c>
      <c r="BG1191" s="1" t="s">
        <v>2636</v>
      </c>
      <c r="BI1191" s="1" t="s">
        <v>143</v>
      </c>
      <c r="BJ1191" s="1" t="s">
        <v>62</v>
      </c>
      <c r="BK1191" s="1" t="s">
        <v>2637</v>
      </c>
      <c r="BL1191" s="1">
        <v>20</v>
      </c>
      <c r="BM1191" s="1">
        <v>20</v>
      </c>
      <c r="BN1191" s="1" t="s">
        <v>97</v>
      </c>
      <c r="BO1191" s="1" t="s">
        <v>98</v>
      </c>
      <c r="BP1191" s="1" t="s">
        <v>84</v>
      </c>
      <c r="BR1191" s="1">
        <v>0</v>
      </c>
      <c r="BS1191" s="1">
        <v>0</v>
      </c>
      <c r="BT1191" s="1">
        <v>0</v>
      </c>
      <c r="BU1191" s="1">
        <v>0</v>
      </c>
    </row>
    <row r="1192" spans="4:73" hidden="1" x14ac:dyDescent="0.25">
      <c r="D1192" s="4"/>
      <c r="E1192" s="5" t="str">
        <f t="shared" si="180"/>
        <v>DPP-2018-APR</v>
      </c>
      <c r="F1192" s="5" t="str">
        <f t="shared" si="181"/>
        <v>Central</v>
      </c>
      <c r="G1192" s="5" t="str">
        <f t="shared" si="182"/>
        <v>Active</v>
      </c>
      <c r="H1192" s="6" t="str">
        <f t="shared" si="183"/>
        <v>Not Started</v>
      </c>
      <c r="I1192" s="1" t="s">
        <v>2443</v>
      </c>
      <c r="O1192" s="1" t="str">
        <f t="shared" si="184"/>
        <v>NRIS</v>
      </c>
      <c r="P1192" s="1" t="s">
        <v>6203</v>
      </c>
      <c r="Q1192" s="1">
        <f t="shared" si="185"/>
        <v>300</v>
      </c>
      <c r="S1192" s="1" t="str">
        <f t="shared" si="186"/>
        <v>Wind</v>
      </c>
      <c r="T1192" s="1" t="str">
        <f t="shared" si="187"/>
        <v>Knox County</v>
      </c>
      <c r="U1192" s="1" t="str">
        <f t="shared" si="188"/>
        <v>MO</v>
      </c>
      <c r="Y1192" s="1">
        <v>1</v>
      </c>
      <c r="Z1192" s="1">
        <f t="shared" ref="Z1192:Z1193" si="190">IF(G1192="Withdrawn",0,1)</f>
        <v>1</v>
      </c>
      <c r="AA1192" s="36">
        <v>1200000</v>
      </c>
      <c r="AB1192" s="36">
        <v>2948233</v>
      </c>
      <c r="AI1192" s="5"/>
      <c r="AJ1192" s="32"/>
      <c r="AK1192" s="32"/>
      <c r="AL1192" s="32">
        <v>0</v>
      </c>
      <c r="AM1192" s="32">
        <f>9957000+17500764</f>
        <v>27457764</v>
      </c>
      <c r="AN1192" s="32">
        <v>0</v>
      </c>
      <c r="AO1192" s="32">
        <f t="shared" ref="AO1192:AO1193" si="191">AJ1192+AM1192</f>
        <v>27457764</v>
      </c>
      <c r="AP1192" s="32">
        <f t="shared" ref="AP1192:AP1193" si="192">AO1192+AK1192+AL1192+AN1192</f>
        <v>27457764</v>
      </c>
      <c r="AQ1192" s="28">
        <f>AO1192/($Q1192*1000)</f>
        <v>91.525880000000001</v>
      </c>
      <c r="AR1192" s="28">
        <f>AP1192/($Q1192*1000)</f>
        <v>91.525880000000001</v>
      </c>
      <c r="AS1192" s="16">
        <f t="shared" ref="AS1192:AS1193" si="193">IF(O1192 = "NRIS",AP1192,AO1192)</f>
        <v>27457764</v>
      </c>
      <c r="AY1192" s="1" t="s">
        <v>2374</v>
      </c>
      <c r="AZ1192" s="2">
        <v>43171</v>
      </c>
      <c r="BC1192" s="2">
        <v>44104</v>
      </c>
      <c r="BD1192" s="1" t="s">
        <v>2444</v>
      </c>
      <c r="BE1192" s="1" t="s">
        <v>869</v>
      </c>
      <c r="BF1192" s="1" t="s">
        <v>488</v>
      </c>
      <c r="BG1192" s="1" t="s">
        <v>2375</v>
      </c>
      <c r="BH1192" s="1" t="s">
        <v>2435</v>
      </c>
      <c r="BI1192" s="1" t="s">
        <v>2376</v>
      </c>
      <c r="BJ1192" s="1" t="s">
        <v>126</v>
      </c>
      <c r="BK1192" s="1" t="s">
        <v>2445</v>
      </c>
      <c r="BL1192" s="1">
        <v>300</v>
      </c>
      <c r="BM1192" s="1">
        <v>300</v>
      </c>
      <c r="BN1192" s="1" t="s">
        <v>97</v>
      </c>
      <c r="BO1192" s="1" t="s">
        <v>98</v>
      </c>
      <c r="BP1192" s="1" t="s">
        <v>84</v>
      </c>
      <c r="BR1192" s="1">
        <v>300</v>
      </c>
      <c r="BS1192" s="1">
        <v>300</v>
      </c>
      <c r="BT1192" s="1">
        <v>290</v>
      </c>
      <c r="BU1192" s="1">
        <v>290</v>
      </c>
    </row>
    <row r="1193" spans="4:73" hidden="1" x14ac:dyDescent="0.25">
      <c r="D1193" s="4"/>
      <c r="E1193" s="5" t="str">
        <f t="shared" si="180"/>
        <v>DPP-2018-APR</v>
      </c>
      <c r="F1193" s="5" t="str">
        <f t="shared" si="181"/>
        <v>Central</v>
      </c>
      <c r="G1193" s="5" t="str">
        <f t="shared" si="182"/>
        <v>Active</v>
      </c>
      <c r="H1193" s="6" t="str">
        <f t="shared" si="183"/>
        <v>Not Started</v>
      </c>
      <c r="I1193" s="1" t="s">
        <v>2446</v>
      </c>
      <c r="O1193" s="1" t="str">
        <f t="shared" si="184"/>
        <v>NRIS</v>
      </c>
      <c r="P1193" s="1" t="s">
        <v>6203</v>
      </c>
      <c r="Q1193" s="1">
        <f t="shared" si="185"/>
        <v>400</v>
      </c>
      <c r="S1193" s="1" t="str">
        <f t="shared" si="186"/>
        <v>Wind</v>
      </c>
      <c r="T1193" s="1" t="str">
        <f t="shared" si="187"/>
        <v>Audrain County,Ralls County</v>
      </c>
      <c r="U1193" s="1" t="str">
        <f t="shared" si="188"/>
        <v>MO</v>
      </c>
      <c r="Y1193" s="1">
        <v>1</v>
      </c>
      <c r="Z1193" s="1">
        <f t="shared" si="190"/>
        <v>1</v>
      </c>
      <c r="AA1193" s="36">
        <v>1600000</v>
      </c>
      <c r="AB1193" s="36">
        <v>1203627</v>
      </c>
      <c r="AI1193" s="5"/>
      <c r="AJ1193" s="32"/>
      <c r="AK1193" s="32"/>
      <c r="AL1193" s="32">
        <v>4037000</v>
      </c>
      <c r="AM1193" s="32">
        <f>1170000+12839254</f>
        <v>14009254</v>
      </c>
      <c r="AN1193" s="32">
        <v>16443844</v>
      </c>
      <c r="AO1193" s="32">
        <f t="shared" si="191"/>
        <v>14009254</v>
      </c>
      <c r="AP1193" s="32">
        <f t="shared" si="192"/>
        <v>34490098</v>
      </c>
      <c r="AQ1193" s="28">
        <f>AO1193/($Q1193*1000)</f>
        <v>35.023135000000003</v>
      </c>
      <c r="AR1193" s="28">
        <f>AP1193/($Q1193*1000)</f>
        <v>86.225245000000001</v>
      </c>
      <c r="AS1193" s="16">
        <f t="shared" si="193"/>
        <v>34490098</v>
      </c>
      <c r="AY1193" s="1" t="s">
        <v>2374</v>
      </c>
      <c r="AZ1193" s="2">
        <v>43171</v>
      </c>
      <c r="BC1193" s="2">
        <v>44104</v>
      </c>
      <c r="BD1193" s="1" t="s">
        <v>486</v>
      </c>
      <c r="BE1193" s="1" t="s">
        <v>2447</v>
      </c>
      <c r="BF1193" s="1" t="s">
        <v>488</v>
      </c>
      <c r="BG1193" s="1" t="s">
        <v>2375</v>
      </c>
      <c r="BH1193" s="1" t="s">
        <v>2435</v>
      </c>
      <c r="BI1193" s="1" t="s">
        <v>2376</v>
      </c>
      <c r="BJ1193" s="1" t="s">
        <v>126</v>
      </c>
      <c r="BK1193" s="1" t="s">
        <v>2448</v>
      </c>
      <c r="BL1193" s="1">
        <v>400</v>
      </c>
      <c r="BM1193" s="1">
        <v>400</v>
      </c>
      <c r="BN1193" s="1" t="s">
        <v>97</v>
      </c>
      <c r="BO1193" s="1" t="s">
        <v>98</v>
      </c>
      <c r="BP1193" s="1" t="s">
        <v>84</v>
      </c>
      <c r="BR1193" s="1">
        <v>400</v>
      </c>
      <c r="BS1193" s="1">
        <v>350</v>
      </c>
      <c r="BT1193" s="1">
        <v>380</v>
      </c>
      <c r="BU1193" s="1">
        <v>265</v>
      </c>
    </row>
    <row r="1194" spans="4:73" hidden="1" x14ac:dyDescent="0.25">
      <c r="D1194" s="4"/>
      <c r="E1194" s="5" t="str">
        <f t="shared" si="180"/>
        <v>DPP-2015-FEB</v>
      </c>
      <c r="F1194" s="5" t="str">
        <f t="shared" si="181"/>
        <v>South</v>
      </c>
      <c r="G1194" s="5" t="str">
        <f t="shared" si="182"/>
        <v>Withdrawn</v>
      </c>
      <c r="H1194" s="6" t="str">
        <f t="shared" si="183"/>
        <v>Not Started</v>
      </c>
      <c r="I1194" s="1" t="s">
        <v>2642</v>
      </c>
      <c r="O1194" s="1" t="str">
        <f t="shared" si="184"/>
        <v>NRIS Only</v>
      </c>
      <c r="Q1194" s="1">
        <f t="shared" si="185"/>
        <v>1270</v>
      </c>
      <c r="S1194" s="1" t="str">
        <f t="shared" si="186"/>
        <v>Combined Cycle</v>
      </c>
      <c r="T1194" s="1" t="str">
        <f t="shared" si="187"/>
        <v>Union County</v>
      </c>
      <c r="U1194" s="1" t="str">
        <f t="shared" si="188"/>
        <v>AR</v>
      </c>
      <c r="AA1194" s="1"/>
      <c r="AB1194" s="1"/>
      <c r="AI1194" s="5"/>
      <c r="AJ1194" s="5"/>
      <c r="AK1194" s="5"/>
      <c r="AL1194" s="5"/>
      <c r="AM1194" s="5"/>
      <c r="AN1194" s="5"/>
      <c r="AO1194" s="5"/>
      <c r="AP1194" s="5"/>
      <c r="AQ1194" s="5"/>
      <c r="AR1194" s="5"/>
      <c r="AY1194" s="1" t="s">
        <v>73</v>
      </c>
      <c r="AZ1194" s="2">
        <v>42009</v>
      </c>
      <c r="BA1194" s="2">
        <v>42123</v>
      </c>
      <c r="BD1194" s="1" t="s">
        <v>59</v>
      </c>
      <c r="BE1194" s="1" t="s">
        <v>2643</v>
      </c>
      <c r="BF1194" s="1" t="s">
        <v>2394</v>
      </c>
      <c r="BG1194" s="1" t="s">
        <v>1438</v>
      </c>
      <c r="BH1194" s="1" t="s">
        <v>2395</v>
      </c>
      <c r="BI1194" s="1" t="s">
        <v>134</v>
      </c>
      <c r="BJ1194" s="1" t="s">
        <v>1466</v>
      </c>
      <c r="BK1194" s="1" t="s">
        <v>2644</v>
      </c>
      <c r="BL1194" s="1">
        <v>1270</v>
      </c>
      <c r="BM1194" s="1">
        <v>1270</v>
      </c>
      <c r="BN1194" s="1" t="s">
        <v>94</v>
      </c>
      <c r="BO1194" s="1" t="s">
        <v>94</v>
      </c>
      <c r="BP1194" s="1" t="s">
        <v>84</v>
      </c>
      <c r="BR1194" s="1">
        <v>0</v>
      </c>
      <c r="BS1194" s="1">
        <v>0</v>
      </c>
      <c r="BT1194" s="1">
        <v>0</v>
      </c>
      <c r="BU1194" s="1">
        <v>0</v>
      </c>
    </row>
    <row r="1195" spans="4:73" hidden="1" x14ac:dyDescent="0.25">
      <c r="D1195" s="4"/>
      <c r="E1195" s="5" t="str">
        <f t="shared" si="180"/>
        <v>SPA Parked</v>
      </c>
      <c r="F1195" s="5">
        <f t="shared" si="181"/>
        <v>0</v>
      </c>
      <c r="G1195" s="5" t="str">
        <f t="shared" si="182"/>
        <v>Withdrawn</v>
      </c>
      <c r="H1195" s="6" t="str">
        <f t="shared" si="183"/>
        <v>Not Started</v>
      </c>
      <c r="I1195" s="1" t="s">
        <v>2645</v>
      </c>
      <c r="O1195" s="1" t="str">
        <f t="shared" si="184"/>
        <v>NRIS</v>
      </c>
      <c r="Q1195" s="1">
        <f t="shared" si="185"/>
        <v>50</v>
      </c>
      <c r="S1195" s="1" t="str">
        <f t="shared" si="186"/>
        <v>Gas</v>
      </c>
      <c r="T1195" s="1" t="str">
        <f t="shared" si="187"/>
        <v>Lyon County</v>
      </c>
      <c r="U1195" s="1" t="str">
        <f t="shared" si="188"/>
        <v>MN</v>
      </c>
      <c r="AA1195" s="1"/>
      <c r="AB1195" s="1"/>
      <c r="AI1195" s="5"/>
      <c r="AJ1195" s="5"/>
      <c r="AK1195" s="5"/>
      <c r="AL1195" s="5"/>
      <c r="AM1195" s="5"/>
      <c r="AN1195" s="5"/>
      <c r="AO1195" s="5"/>
      <c r="AP1195" s="5"/>
      <c r="AQ1195" s="5"/>
      <c r="AR1195" s="5"/>
      <c r="AY1195" s="1" t="s">
        <v>73</v>
      </c>
      <c r="AZ1195" s="2">
        <v>41533</v>
      </c>
      <c r="BA1195" s="2">
        <v>42129</v>
      </c>
      <c r="BD1195" s="1" t="s">
        <v>91</v>
      </c>
      <c r="BE1195" s="1" t="s">
        <v>409</v>
      </c>
      <c r="BF1195" s="1" t="s">
        <v>93</v>
      </c>
      <c r="BG1195" s="1" t="s">
        <v>2594</v>
      </c>
      <c r="BI1195" s="1" t="s">
        <v>536</v>
      </c>
      <c r="BJ1195" s="1" t="s">
        <v>126</v>
      </c>
      <c r="BK1195" s="1" t="s">
        <v>2646</v>
      </c>
      <c r="BL1195" s="1">
        <v>50</v>
      </c>
      <c r="BM1195" s="1">
        <v>50</v>
      </c>
      <c r="BN1195" s="1" t="s">
        <v>64</v>
      </c>
      <c r="BP1195" s="1" t="s">
        <v>84</v>
      </c>
      <c r="BR1195" s="1">
        <v>0</v>
      </c>
      <c r="BS1195" s="1">
        <v>0</v>
      </c>
      <c r="BT1195" s="1">
        <v>0</v>
      </c>
      <c r="BU1195" s="1">
        <v>0</v>
      </c>
    </row>
    <row r="1196" spans="4:73" hidden="1" x14ac:dyDescent="0.25">
      <c r="D1196" s="4"/>
      <c r="E1196" s="5" t="str">
        <f t="shared" si="180"/>
        <v>DPP-2013-AUG</v>
      </c>
      <c r="F1196" s="5" t="str">
        <f t="shared" si="181"/>
        <v>J281</v>
      </c>
      <c r="G1196" s="5" t="str">
        <f t="shared" si="182"/>
        <v>Withdrawn</v>
      </c>
      <c r="H1196" s="6" t="str">
        <f t="shared" si="183"/>
        <v>Withdrawn</v>
      </c>
      <c r="I1196" s="1" t="s">
        <v>2647</v>
      </c>
      <c r="O1196" s="1" t="str">
        <f t="shared" si="184"/>
        <v>NRIS</v>
      </c>
      <c r="Q1196" s="1">
        <f t="shared" si="185"/>
        <v>50</v>
      </c>
      <c r="S1196" s="1" t="str">
        <f t="shared" si="186"/>
        <v>Wind</v>
      </c>
      <c r="T1196" s="1" t="str">
        <f t="shared" si="187"/>
        <v>Huron County</v>
      </c>
      <c r="U1196" s="1" t="str">
        <f t="shared" si="188"/>
        <v>MI</v>
      </c>
      <c r="AA1196" s="1"/>
      <c r="AB1196" s="1"/>
      <c r="AI1196" s="5"/>
      <c r="AJ1196" s="5"/>
      <c r="AK1196" s="5"/>
      <c r="AL1196" s="5"/>
      <c r="AM1196" s="5"/>
      <c r="AN1196" s="5"/>
      <c r="AO1196" s="5"/>
      <c r="AP1196" s="5"/>
      <c r="AQ1196" s="5"/>
      <c r="AR1196" s="5"/>
      <c r="AY1196" s="1" t="s">
        <v>73</v>
      </c>
      <c r="AZ1196" s="2">
        <v>41411</v>
      </c>
      <c r="BA1196" s="2">
        <v>42145</v>
      </c>
      <c r="BB1196" s="2">
        <v>41723</v>
      </c>
      <c r="BC1196" s="2">
        <v>42353</v>
      </c>
      <c r="BD1196" s="1" t="s">
        <v>128</v>
      </c>
      <c r="BE1196" s="1" t="s">
        <v>546</v>
      </c>
      <c r="BF1196" s="1" t="s">
        <v>130</v>
      </c>
      <c r="BG1196" s="1" t="s">
        <v>1937</v>
      </c>
      <c r="BH1196" s="1" t="s">
        <v>2647</v>
      </c>
      <c r="BI1196" s="1" t="s">
        <v>599</v>
      </c>
      <c r="BJ1196" s="1" t="s">
        <v>126</v>
      </c>
      <c r="BK1196" s="1" t="s">
        <v>2648</v>
      </c>
      <c r="BL1196" s="1">
        <v>50</v>
      </c>
      <c r="BM1196" s="1">
        <v>50</v>
      </c>
      <c r="BN1196" s="1" t="s">
        <v>97</v>
      </c>
      <c r="BO1196" s="1" t="s">
        <v>98</v>
      </c>
      <c r="BP1196" s="1" t="s">
        <v>73</v>
      </c>
      <c r="BQ1196" s="2">
        <v>41596</v>
      </c>
      <c r="BR1196" s="1">
        <v>0</v>
      </c>
      <c r="BS1196" s="1">
        <v>0</v>
      </c>
      <c r="BT1196" s="1">
        <v>0</v>
      </c>
      <c r="BU1196" s="1">
        <v>0</v>
      </c>
    </row>
    <row r="1197" spans="4:73" hidden="1" x14ac:dyDescent="0.25">
      <c r="D1197" s="4"/>
      <c r="E1197" s="5" t="str">
        <f t="shared" si="180"/>
        <v>DPP-2013-AUG</v>
      </c>
      <c r="F1197" s="5" t="str">
        <f t="shared" si="181"/>
        <v>MI</v>
      </c>
      <c r="G1197" s="5" t="str">
        <f t="shared" si="182"/>
        <v>Withdrawn</v>
      </c>
      <c r="H1197" s="6" t="str">
        <f t="shared" si="183"/>
        <v>Withdrawn</v>
      </c>
      <c r="I1197" s="1" t="s">
        <v>2649</v>
      </c>
      <c r="O1197" s="1" t="str">
        <f t="shared" si="184"/>
        <v>NRIS</v>
      </c>
      <c r="Q1197" s="1">
        <f t="shared" si="185"/>
        <v>50</v>
      </c>
      <c r="S1197" s="1" t="str">
        <f t="shared" si="186"/>
        <v>Wind</v>
      </c>
      <c r="T1197" s="1" t="str">
        <f t="shared" si="187"/>
        <v>Huron County</v>
      </c>
      <c r="U1197" s="1" t="str">
        <f t="shared" si="188"/>
        <v>MI</v>
      </c>
      <c r="AA1197" s="1"/>
      <c r="AB1197" s="1"/>
      <c r="AI1197" s="5"/>
      <c r="AJ1197" s="5"/>
      <c r="AK1197" s="5"/>
      <c r="AL1197" s="5"/>
      <c r="AM1197" s="5"/>
      <c r="AN1197" s="5"/>
      <c r="AO1197" s="5"/>
      <c r="AP1197" s="5"/>
      <c r="AQ1197" s="5"/>
      <c r="AR1197" s="5"/>
      <c r="AY1197" s="1" t="s">
        <v>73</v>
      </c>
      <c r="AZ1197" s="2">
        <v>41411</v>
      </c>
      <c r="BA1197" s="2">
        <v>42145</v>
      </c>
      <c r="BB1197" s="2">
        <v>41723</v>
      </c>
      <c r="BC1197" s="2">
        <v>42353</v>
      </c>
      <c r="BD1197" s="1" t="s">
        <v>128</v>
      </c>
      <c r="BE1197" s="1" t="s">
        <v>546</v>
      </c>
      <c r="BF1197" s="1" t="s">
        <v>130</v>
      </c>
      <c r="BG1197" s="1" t="s">
        <v>1937</v>
      </c>
      <c r="BH1197" s="1" t="s">
        <v>130</v>
      </c>
      <c r="BI1197" s="1" t="s">
        <v>599</v>
      </c>
      <c r="BJ1197" s="1" t="s">
        <v>126</v>
      </c>
      <c r="BK1197" s="1" t="s">
        <v>2650</v>
      </c>
      <c r="BL1197" s="1">
        <v>50</v>
      </c>
      <c r="BM1197" s="1">
        <v>50</v>
      </c>
      <c r="BN1197" s="1" t="s">
        <v>97</v>
      </c>
      <c r="BO1197" s="1" t="s">
        <v>98</v>
      </c>
      <c r="BP1197" s="1" t="s">
        <v>73</v>
      </c>
      <c r="BQ1197" s="2">
        <v>42825</v>
      </c>
      <c r="BR1197" s="1">
        <v>0</v>
      </c>
      <c r="BS1197" s="1">
        <v>0</v>
      </c>
      <c r="BT1197" s="1">
        <v>0</v>
      </c>
      <c r="BU1197" s="1">
        <v>0</v>
      </c>
    </row>
    <row r="1198" spans="4:73" hidden="1" x14ac:dyDescent="0.25">
      <c r="D1198" s="4"/>
      <c r="E1198" s="5" t="str">
        <f t="shared" si="180"/>
        <v>DPP-2018-APR</v>
      </c>
      <c r="F1198" s="5" t="str">
        <f t="shared" si="181"/>
        <v>Central</v>
      </c>
      <c r="G1198" s="5" t="str">
        <f t="shared" si="182"/>
        <v>Active</v>
      </c>
      <c r="H1198" s="6" t="str">
        <f t="shared" si="183"/>
        <v>Not Started</v>
      </c>
      <c r="I1198" s="1" t="s">
        <v>2449</v>
      </c>
      <c r="O1198" s="1" t="str">
        <f t="shared" si="184"/>
        <v>NRIS</v>
      </c>
      <c r="P1198" s="1" t="s">
        <v>6203</v>
      </c>
      <c r="Q1198" s="1">
        <f t="shared" si="185"/>
        <v>150</v>
      </c>
      <c r="S1198" s="1" t="str">
        <f t="shared" si="186"/>
        <v>Solar</v>
      </c>
      <c r="T1198" s="1" t="str">
        <f t="shared" si="187"/>
        <v>Pike County</v>
      </c>
      <c r="U1198" s="1" t="str">
        <f t="shared" si="188"/>
        <v>IN</v>
      </c>
      <c r="Y1198" s="1">
        <v>1</v>
      </c>
      <c r="Z1198" s="1">
        <f>IF(G1198="Withdrawn",0,1)</f>
        <v>1</v>
      </c>
      <c r="AA1198" s="36">
        <v>600000</v>
      </c>
      <c r="AB1198" s="36">
        <v>507695</v>
      </c>
      <c r="AI1198" s="5"/>
      <c r="AJ1198" s="32"/>
      <c r="AK1198" s="32"/>
      <c r="AL1198" s="32">
        <v>0</v>
      </c>
      <c r="AM1198" s="32">
        <v>717200</v>
      </c>
      <c r="AN1198" s="32">
        <v>10155153</v>
      </c>
      <c r="AO1198" s="32">
        <f>AJ1198+AM1198</f>
        <v>717200</v>
      </c>
      <c r="AP1198" s="32">
        <f>AO1198+AK1198+AL1198+AN1198</f>
        <v>10872353</v>
      </c>
      <c r="AQ1198" s="28">
        <f>AO1198/($Q1198*1000)</f>
        <v>4.7813333333333334</v>
      </c>
      <c r="AR1198" s="28">
        <f>AP1198/($Q1198*1000)</f>
        <v>72.482353333333336</v>
      </c>
      <c r="AS1198" s="16">
        <f>IF(O1198 = "NRIS",AP1198,AO1198)</f>
        <v>10872353</v>
      </c>
      <c r="AY1198" s="1" t="s">
        <v>2374</v>
      </c>
      <c r="AZ1198" s="2">
        <v>43171</v>
      </c>
      <c r="BC1198" s="2">
        <v>44198</v>
      </c>
      <c r="BD1198" s="1" t="s">
        <v>2450</v>
      </c>
      <c r="BE1198" s="1" t="s">
        <v>248</v>
      </c>
      <c r="BF1198" s="1" t="s">
        <v>103</v>
      </c>
      <c r="BG1198" s="1" t="s">
        <v>2375</v>
      </c>
      <c r="BH1198" s="1" t="s">
        <v>2435</v>
      </c>
      <c r="BI1198" s="1" t="s">
        <v>2376</v>
      </c>
      <c r="BJ1198" s="1" t="s">
        <v>126</v>
      </c>
      <c r="BK1198" s="1" t="s">
        <v>2451</v>
      </c>
      <c r="BL1198" s="1">
        <v>150</v>
      </c>
      <c r="BM1198" s="1">
        <v>150</v>
      </c>
      <c r="BN1198" s="1" t="s">
        <v>1485</v>
      </c>
      <c r="BO1198" s="1" t="s">
        <v>1486</v>
      </c>
      <c r="BP1198" s="1" t="s">
        <v>84</v>
      </c>
      <c r="BR1198" s="1">
        <v>150</v>
      </c>
      <c r="BS1198" s="1">
        <v>150</v>
      </c>
      <c r="BT1198" s="1">
        <v>150</v>
      </c>
      <c r="BU1198" s="1">
        <v>150</v>
      </c>
    </row>
    <row r="1199" spans="4:73" hidden="1" x14ac:dyDescent="0.25">
      <c r="D1199" s="4"/>
      <c r="E1199" s="5" t="str">
        <f t="shared" si="180"/>
        <v>SPA Parked</v>
      </c>
      <c r="F1199" s="5">
        <f t="shared" si="181"/>
        <v>0</v>
      </c>
      <c r="G1199" s="5" t="str">
        <f t="shared" si="182"/>
        <v>Withdrawn</v>
      </c>
      <c r="H1199" s="6" t="str">
        <f t="shared" si="183"/>
        <v>Not Started</v>
      </c>
      <c r="I1199" s="1" t="s">
        <v>2654</v>
      </c>
      <c r="O1199" s="1" t="str">
        <f t="shared" si="184"/>
        <v>NRIS</v>
      </c>
      <c r="Q1199" s="1">
        <f t="shared" si="185"/>
        <v>100</v>
      </c>
      <c r="S1199" s="1" t="str">
        <f t="shared" si="186"/>
        <v>Wind</v>
      </c>
      <c r="T1199" s="1" t="str">
        <f t="shared" si="187"/>
        <v>Dickinson County</v>
      </c>
      <c r="U1199" s="1" t="str">
        <f t="shared" si="188"/>
        <v>IA</v>
      </c>
      <c r="AA1199" s="1"/>
      <c r="AB1199" s="1"/>
      <c r="AI1199" s="5"/>
      <c r="AJ1199" s="5"/>
      <c r="AK1199" s="5"/>
      <c r="AL1199" s="5"/>
      <c r="AM1199" s="5"/>
      <c r="AN1199" s="5"/>
      <c r="AO1199" s="5"/>
      <c r="AP1199" s="5"/>
      <c r="AQ1199" s="5"/>
      <c r="AR1199" s="5"/>
      <c r="AY1199" s="1" t="s">
        <v>73</v>
      </c>
      <c r="AZ1199" s="2">
        <v>40073</v>
      </c>
      <c r="BA1199" s="2">
        <v>42156</v>
      </c>
      <c r="BD1199" s="1" t="s">
        <v>87</v>
      </c>
      <c r="BE1199" s="1" t="s">
        <v>467</v>
      </c>
      <c r="BF1199" s="1" t="s">
        <v>89</v>
      </c>
      <c r="BG1199" s="1" t="s">
        <v>2594</v>
      </c>
      <c r="BI1199" s="1" t="s">
        <v>143</v>
      </c>
      <c r="BJ1199" s="1" t="s">
        <v>126</v>
      </c>
      <c r="BK1199" s="1" t="s">
        <v>2655</v>
      </c>
      <c r="BL1199" s="1">
        <v>100</v>
      </c>
      <c r="BM1199" s="1">
        <v>100</v>
      </c>
      <c r="BN1199" s="1" t="s">
        <v>97</v>
      </c>
      <c r="BO1199" s="1" t="s">
        <v>98</v>
      </c>
      <c r="BP1199" s="1" t="s">
        <v>84</v>
      </c>
      <c r="BR1199" s="1">
        <v>0</v>
      </c>
      <c r="BS1199" s="1">
        <v>0</v>
      </c>
      <c r="BT1199" s="1">
        <v>0</v>
      </c>
      <c r="BU1199" s="1">
        <v>0</v>
      </c>
    </row>
    <row r="1200" spans="4:73" hidden="1" x14ac:dyDescent="0.25">
      <c r="D1200" s="4"/>
      <c r="E1200" s="5" t="str">
        <f t="shared" si="180"/>
        <v>DPP-2012-AUG</v>
      </c>
      <c r="F1200" s="5" t="str">
        <f t="shared" si="181"/>
        <v>WEST</v>
      </c>
      <c r="G1200" s="5" t="str">
        <f t="shared" si="182"/>
        <v>Withdrawn</v>
      </c>
      <c r="H1200" s="6" t="str">
        <f t="shared" si="183"/>
        <v>Not Started</v>
      </c>
      <c r="I1200" s="1" t="s">
        <v>2656</v>
      </c>
      <c r="O1200" s="1" t="str">
        <f t="shared" si="184"/>
        <v>NRIS</v>
      </c>
      <c r="Q1200" s="1">
        <f t="shared" si="185"/>
        <v>50</v>
      </c>
      <c r="S1200" s="1" t="str">
        <f t="shared" si="186"/>
        <v>Wind</v>
      </c>
      <c r="T1200" s="1" t="str">
        <f t="shared" si="187"/>
        <v>Mower County</v>
      </c>
      <c r="U1200" s="1" t="str">
        <f t="shared" si="188"/>
        <v>MN</v>
      </c>
      <c r="AA1200" s="1"/>
      <c r="AB1200" s="1"/>
      <c r="AI1200" s="5"/>
      <c r="AJ1200" s="5"/>
      <c r="AK1200" s="5"/>
      <c r="AL1200" s="5"/>
      <c r="AM1200" s="5"/>
      <c r="AN1200" s="5"/>
      <c r="AO1200" s="5"/>
      <c r="AP1200" s="5"/>
      <c r="AQ1200" s="5"/>
      <c r="AR1200" s="5"/>
      <c r="AY1200" s="1" t="s">
        <v>73</v>
      </c>
      <c r="AZ1200" s="2">
        <v>39874</v>
      </c>
      <c r="BA1200" s="2">
        <v>42160</v>
      </c>
      <c r="BC1200" s="2">
        <v>44107</v>
      </c>
      <c r="BD1200" s="1" t="s">
        <v>87</v>
      </c>
      <c r="BE1200" s="1" t="s">
        <v>179</v>
      </c>
      <c r="BF1200" s="1" t="s">
        <v>93</v>
      </c>
      <c r="BG1200" s="1" t="s">
        <v>1435</v>
      </c>
      <c r="BH1200" s="1" t="s">
        <v>1436</v>
      </c>
      <c r="BI1200" s="1" t="s">
        <v>77</v>
      </c>
      <c r="BJ1200" s="1" t="s">
        <v>126</v>
      </c>
      <c r="BK1200" s="1" t="s">
        <v>2657</v>
      </c>
      <c r="BL1200" s="1">
        <v>50</v>
      </c>
      <c r="BM1200" s="1">
        <v>50</v>
      </c>
      <c r="BN1200" s="1" t="s">
        <v>97</v>
      </c>
      <c r="BO1200" s="1" t="s">
        <v>98</v>
      </c>
      <c r="BP1200" s="1" t="s">
        <v>84</v>
      </c>
      <c r="BQ1200" s="2">
        <v>42156</v>
      </c>
      <c r="BR1200" s="1">
        <v>0</v>
      </c>
      <c r="BS1200" s="1">
        <v>0</v>
      </c>
      <c r="BT1200" s="1">
        <v>0</v>
      </c>
      <c r="BU1200" s="1">
        <v>0</v>
      </c>
    </row>
    <row r="1201" spans="4:73" hidden="1" x14ac:dyDescent="0.25">
      <c r="D1201" s="4"/>
      <c r="E1201" s="5" t="str">
        <f t="shared" si="180"/>
        <v>SPA Parked</v>
      </c>
      <c r="F1201" s="5">
        <f t="shared" si="181"/>
        <v>0</v>
      </c>
      <c r="G1201" s="5" t="str">
        <f t="shared" si="182"/>
        <v>Withdrawn</v>
      </c>
      <c r="H1201" s="6" t="str">
        <f t="shared" si="183"/>
        <v>Not Started</v>
      </c>
      <c r="I1201" s="1" t="s">
        <v>2658</v>
      </c>
      <c r="O1201" s="1" t="str">
        <f t="shared" si="184"/>
        <v>NRIS</v>
      </c>
      <c r="Q1201" s="1">
        <f t="shared" si="185"/>
        <v>50</v>
      </c>
      <c r="S1201" s="1" t="str">
        <f t="shared" si="186"/>
        <v>Solar</v>
      </c>
      <c r="T1201" s="1" t="str">
        <f t="shared" si="187"/>
        <v>Chicot County</v>
      </c>
      <c r="U1201" s="1" t="str">
        <f t="shared" si="188"/>
        <v>AR</v>
      </c>
      <c r="AA1201" s="1"/>
      <c r="AB1201" s="1"/>
      <c r="AI1201" s="5"/>
      <c r="AJ1201" s="5"/>
      <c r="AK1201" s="5"/>
      <c r="AL1201" s="5"/>
      <c r="AM1201" s="5"/>
      <c r="AN1201" s="5"/>
      <c r="AO1201" s="5"/>
      <c r="AP1201" s="5"/>
      <c r="AQ1201" s="5"/>
      <c r="AR1201" s="5"/>
      <c r="AY1201" s="1" t="s">
        <v>73</v>
      </c>
      <c r="AZ1201" s="2">
        <v>41778</v>
      </c>
      <c r="BA1201" s="2">
        <v>42160</v>
      </c>
      <c r="BD1201" s="1" t="s">
        <v>59</v>
      </c>
      <c r="BE1201" s="1" t="s">
        <v>2659</v>
      </c>
      <c r="BF1201" s="1" t="s">
        <v>2394</v>
      </c>
      <c r="BG1201" s="1" t="s">
        <v>2594</v>
      </c>
      <c r="BI1201" s="1" t="s">
        <v>536</v>
      </c>
      <c r="BJ1201" s="1" t="s">
        <v>126</v>
      </c>
      <c r="BK1201" s="1" t="s">
        <v>2660</v>
      </c>
      <c r="BL1201" s="1">
        <v>50</v>
      </c>
      <c r="BM1201" s="1">
        <v>50</v>
      </c>
      <c r="BN1201" s="1" t="s">
        <v>1485</v>
      </c>
      <c r="BO1201" s="1" t="s">
        <v>1486</v>
      </c>
      <c r="BP1201" s="1" t="s">
        <v>84</v>
      </c>
      <c r="BR1201" s="1">
        <v>0</v>
      </c>
      <c r="BS1201" s="1">
        <v>0</v>
      </c>
      <c r="BT1201" s="1">
        <v>0</v>
      </c>
      <c r="BU1201" s="1">
        <v>0</v>
      </c>
    </row>
    <row r="1202" spans="4:73" hidden="1" x14ac:dyDescent="0.25">
      <c r="D1202" s="4"/>
      <c r="E1202" s="5" t="str">
        <f t="shared" si="180"/>
        <v>DPP-2018-APR</v>
      </c>
      <c r="F1202" s="5" t="str">
        <f t="shared" si="181"/>
        <v>Central</v>
      </c>
      <c r="G1202" s="5" t="str">
        <f t="shared" si="182"/>
        <v>Active</v>
      </c>
      <c r="H1202" s="6" t="str">
        <f t="shared" si="183"/>
        <v>Not Started</v>
      </c>
      <c r="I1202" s="1" t="s">
        <v>2452</v>
      </c>
      <c r="O1202" s="1" t="str">
        <f t="shared" si="184"/>
        <v>NRIS</v>
      </c>
      <c r="P1202" s="1" t="s">
        <v>6203</v>
      </c>
      <c r="Q1202" s="1">
        <f t="shared" si="185"/>
        <v>150</v>
      </c>
      <c r="S1202" s="1" t="str">
        <f t="shared" si="186"/>
        <v>Solar</v>
      </c>
      <c r="T1202" s="1" t="str">
        <f t="shared" si="187"/>
        <v>Pike County</v>
      </c>
      <c r="U1202" s="1" t="str">
        <f t="shared" si="188"/>
        <v>IN</v>
      </c>
      <c r="Y1202" s="1">
        <v>1</v>
      </c>
      <c r="Z1202" s="1">
        <f>IF(G1202="Withdrawn",0,1)</f>
        <v>1</v>
      </c>
      <c r="AA1202" s="36">
        <v>600000</v>
      </c>
      <c r="AB1202" s="36">
        <v>1109879</v>
      </c>
      <c r="AI1202" s="5"/>
      <c r="AJ1202" s="32"/>
      <c r="AK1202" s="32"/>
      <c r="AL1202" s="32">
        <v>0</v>
      </c>
      <c r="AM1202" s="32">
        <v>9916400</v>
      </c>
      <c r="AN1202" s="32">
        <v>12045819</v>
      </c>
      <c r="AO1202" s="32">
        <f>AJ1202+AM1202</f>
        <v>9916400</v>
      </c>
      <c r="AP1202" s="32">
        <f>AO1202+AK1202+AL1202+AN1202</f>
        <v>21962219</v>
      </c>
      <c r="AQ1202" s="28">
        <f>AO1202/($Q1202*1000)</f>
        <v>66.109333333333339</v>
      </c>
      <c r="AR1202" s="28">
        <f>AP1202/($Q1202*1000)</f>
        <v>146.41479333333334</v>
      </c>
      <c r="AS1202" s="16">
        <f>IF(O1202 = "NRIS",AP1202,AO1202)</f>
        <v>21962219</v>
      </c>
      <c r="AY1202" s="1" t="s">
        <v>2374</v>
      </c>
      <c r="AZ1202" s="2">
        <v>43171</v>
      </c>
      <c r="BC1202" s="2">
        <v>44198</v>
      </c>
      <c r="BD1202" s="1" t="s">
        <v>2450</v>
      </c>
      <c r="BE1202" s="1" t="s">
        <v>248</v>
      </c>
      <c r="BF1202" s="1" t="s">
        <v>103</v>
      </c>
      <c r="BG1202" s="1" t="s">
        <v>2375</v>
      </c>
      <c r="BH1202" s="1" t="s">
        <v>2435</v>
      </c>
      <c r="BI1202" s="1" t="s">
        <v>2376</v>
      </c>
      <c r="BJ1202" s="1" t="s">
        <v>126</v>
      </c>
      <c r="BK1202" s="1" t="s">
        <v>2453</v>
      </c>
      <c r="BL1202" s="1">
        <v>150</v>
      </c>
      <c r="BM1202" s="1">
        <v>150</v>
      </c>
      <c r="BN1202" s="1" t="s">
        <v>1485</v>
      </c>
      <c r="BO1202" s="1" t="s">
        <v>1486</v>
      </c>
      <c r="BP1202" s="1" t="s">
        <v>84</v>
      </c>
      <c r="BR1202" s="1">
        <v>150</v>
      </c>
      <c r="BS1202" s="1">
        <v>150</v>
      </c>
      <c r="BT1202" s="1">
        <v>150</v>
      </c>
      <c r="BU1202" s="1">
        <v>150</v>
      </c>
    </row>
    <row r="1203" spans="4:73" hidden="1" x14ac:dyDescent="0.25">
      <c r="D1203" s="4"/>
      <c r="E1203" s="5">
        <f t="shared" si="180"/>
        <v>0</v>
      </c>
      <c r="F1203" s="5">
        <f t="shared" si="181"/>
        <v>0</v>
      </c>
      <c r="G1203" s="5" t="str">
        <f t="shared" si="182"/>
        <v>Withdrawn</v>
      </c>
      <c r="H1203" s="6" t="str">
        <f t="shared" si="183"/>
        <v>Withdrawn</v>
      </c>
      <c r="I1203" s="1" t="s">
        <v>2663</v>
      </c>
      <c r="O1203" s="1" t="str">
        <f t="shared" si="184"/>
        <v>ERIS</v>
      </c>
      <c r="Q1203" s="1">
        <f t="shared" si="185"/>
        <v>150</v>
      </c>
      <c r="S1203" s="1" t="str">
        <f t="shared" si="186"/>
        <v>Wind</v>
      </c>
      <c r="T1203" s="1" t="str">
        <f t="shared" si="187"/>
        <v>Lyon County</v>
      </c>
      <c r="U1203" s="1" t="str">
        <f t="shared" si="188"/>
        <v>MN</v>
      </c>
      <c r="AA1203" s="1"/>
      <c r="AB1203" s="1"/>
      <c r="AI1203" s="5"/>
      <c r="AJ1203" s="5"/>
      <c r="AK1203" s="5"/>
      <c r="AL1203" s="5"/>
      <c r="AM1203" s="5"/>
      <c r="AN1203" s="5"/>
      <c r="AO1203" s="5"/>
      <c r="AP1203" s="5"/>
      <c r="AQ1203" s="5"/>
      <c r="AR1203" s="5"/>
      <c r="AY1203" s="1" t="s">
        <v>73</v>
      </c>
      <c r="AZ1203" s="2">
        <v>38492</v>
      </c>
      <c r="BA1203" s="2">
        <v>42163</v>
      </c>
      <c r="BB1203" s="2">
        <v>39422</v>
      </c>
      <c r="BC1203" s="2">
        <v>42978</v>
      </c>
      <c r="BD1203" s="1" t="s">
        <v>91</v>
      </c>
      <c r="BE1203" s="1" t="s">
        <v>409</v>
      </c>
      <c r="BF1203" s="1" t="s">
        <v>93</v>
      </c>
      <c r="BI1203" s="1" t="s">
        <v>77</v>
      </c>
      <c r="BJ1203" s="1" t="s">
        <v>62</v>
      </c>
      <c r="BK1203" s="1" t="s">
        <v>1269</v>
      </c>
      <c r="BL1203" s="1">
        <v>150</v>
      </c>
      <c r="BM1203" s="1">
        <v>150</v>
      </c>
      <c r="BN1203" s="1" t="s">
        <v>97</v>
      </c>
      <c r="BO1203" s="1" t="s">
        <v>98</v>
      </c>
      <c r="BP1203" s="1" t="s">
        <v>73</v>
      </c>
      <c r="BQ1203" s="2">
        <v>39022</v>
      </c>
      <c r="BR1203" s="1">
        <v>0</v>
      </c>
      <c r="BS1203" s="1">
        <v>0</v>
      </c>
      <c r="BT1203" s="1">
        <v>0</v>
      </c>
      <c r="BU1203" s="1">
        <v>0</v>
      </c>
    </row>
    <row r="1204" spans="4:73" hidden="1" x14ac:dyDescent="0.25">
      <c r="D1204" s="4"/>
      <c r="E1204" s="5" t="str">
        <f t="shared" si="180"/>
        <v>SPA Parked</v>
      </c>
      <c r="F1204" s="5">
        <f t="shared" si="181"/>
        <v>0</v>
      </c>
      <c r="G1204" s="5" t="str">
        <f t="shared" si="182"/>
        <v>Withdrawn</v>
      </c>
      <c r="H1204" s="6" t="str">
        <f t="shared" si="183"/>
        <v>Not Started</v>
      </c>
      <c r="I1204" s="1" t="s">
        <v>2664</v>
      </c>
      <c r="O1204" s="1" t="str">
        <f t="shared" si="184"/>
        <v>NRIS</v>
      </c>
      <c r="Q1204" s="1">
        <f t="shared" si="185"/>
        <v>103</v>
      </c>
      <c r="S1204" s="1" t="str">
        <f t="shared" si="186"/>
        <v>Solar</v>
      </c>
      <c r="T1204" s="1" t="str">
        <f t="shared" si="187"/>
        <v>Lonoke County</v>
      </c>
      <c r="U1204" s="1" t="str">
        <f t="shared" si="188"/>
        <v>AR</v>
      </c>
      <c r="AA1204" s="1"/>
      <c r="AB1204" s="1"/>
      <c r="AI1204" s="5"/>
      <c r="AJ1204" s="5"/>
      <c r="AK1204" s="5"/>
      <c r="AL1204" s="5"/>
      <c r="AM1204" s="5"/>
      <c r="AN1204" s="5"/>
      <c r="AO1204" s="5"/>
      <c r="AP1204" s="5"/>
      <c r="AQ1204" s="5"/>
      <c r="AR1204" s="5"/>
      <c r="AY1204" s="1" t="s">
        <v>73</v>
      </c>
      <c r="AZ1204" s="2">
        <v>41892</v>
      </c>
      <c r="BA1204" s="2">
        <v>42171</v>
      </c>
      <c r="BD1204" s="1" t="s">
        <v>59</v>
      </c>
      <c r="BE1204" s="1" t="s">
        <v>2665</v>
      </c>
      <c r="BF1204" s="1" t="s">
        <v>2394</v>
      </c>
      <c r="BG1204" s="1" t="s">
        <v>2594</v>
      </c>
      <c r="BI1204" s="1" t="s">
        <v>536</v>
      </c>
      <c r="BJ1204" s="1" t="s">
        <v>126</v>
      </c>
      <c r="BK1204" s="1" t="s">
        <v>2666</v>
      </c>
      <c r="BL1204" s="1">
        <v>103</v>
      </c>
      <c r="BM1204" s="1">
        <v>103</v>
      </c>
      <c r="BN1204" s="1" t="s">
        <v>1485</v>
      </c>
      <c r="BO1204" s="1" t="s">
        <v>1486</v>
      </c>
      <c r="BP1204" s="1" t="s">
        <v>84</v>
      </c>
      <c r="BR1204" s="1">
        <v>0</v>
      </c>
      <c r="BS1204" s="1">
        <v>0</v>
      </c>
      <c r="BT1204" s="1">
        <v>0</v>
      </c>
      <c r="BU1204" s="1">
        <v>0</v>
      </c>
    </row>
    <row r="1205" spans="4:73" hidden="1" x14ac:dyDescent="0.25">
      <c r="D1205" s="4"/>
      <c r="E1205" s="5" t="str">
        <f t="shared" si="180"/>
        <v>SPA Parked</v>
      </c>
      <c r="F1205" s="5">
        <f t="shared" si="181"/>
        <v>0</v>
      </c>
      <c r="G1205" s="5" t="str">
        <f t="shared" si="182"/>
        <v>Withdrawn</v>
      </c>
      <c r="H1205" s="6" t="str">
        <f t="shared" si="183"/>
        <v>Not Started</v>
      </c>
      <c r="I1205" s="1" t="s">
        <v>2667</v>
      </c>
      <c r="O1205" s="1" t="str">
        <f t="shared" si="184"/>
        <v>NRIS</v>
      </c>
      <c r="Q1205" s="1">
        <f t="shared" si="185"/>
        <v>550</v>
      </c>
      <c r="S1205" s="1" t="str">
        <f t="shared" si="186"/>
        <v>Gas</v>
      </c>
      <c r="T1205" s="1" t="str">
        <f t="shared" si="187"/>
        <v>Rock County</v>
      </c>
      <c r="U1205" s="1" t="str">
        <f t="shared" si="188"/>
        <v>WI</v>
      </c>
      <c r="AA1205" s="1"/>
      <c r="AB1205" s="1"/>
      <c r="AI1205" s="5"/>
      <c r="AJ1205" s="5"/>
      <c r="AK1205" s="5"/>
      <c r="AL1205" s="5"/>
      <c r="AM1205" s="5"/>
      <c r="AN1205" s="5"/>
      <c r="AO1205" s="5"/>
      <c r="AP1205" s="5"/>
      <c r="AQ1205" s="5"/>
      <c r="AR1205" s="5"/>
      <c r="AY1205" s="1" t="s">
        <v>73</v>
      </c>
      <c r="AZ1205" s="2">
        <v>41897</v>
      </c>
      <c r="BA1205" s="2">
        <v>42172</v>
      </c>
      <c r="BD1205" s="1" t="s">
        <v>74</v>
      </c>
      <c r="BE1205" s="1" t="s">
        <v>158</v>
      </c>
      <c r="BF1205" s="1" t="s">
        <v>76</v>
      </c>
      <c r="BG1205" s="1" t="s">
        <v>2594</v>
      </c>
      <c r="BI1205" s="1" t="s">
        <v>536</v>
      </c>
      <c r="BJ1205" s="1" t="s">
        <v>126</v>
      </c>
      <c r="BK1205" s="1" t="s">
        <v>78</v>
      </c>
      <c r="BL1205" s="1">
        <v>501</v>
      </c>
      <c r="BM1205" s="1">
        <v>550</v>
      </c>
      <c r="BN1205" s="1" t="s">
        <v>64</v>
      </c>
      <c r="BO1205" s="1" t="s">
        <v>2668</v>
      </c>
      <c r="BP1205" s="1" t="s">
        <v>84</v>
      </c>
      <c r="BR1205" s="1">
        <v>0</v>
      </c>
      <c r="BS1205" s="1">
        <v>0</v>
      </c>
      <c r="BT1205" s="1">
        <v>0</v>
      </c>
      <c r="BU1205" s="1">
        <v>0</v>
      </c>
    </row>
    <row r="1206" spans="4:73" hidden="1" x14ac:dyDescent="0.25">
      <c r="D1206" s="4"/>
      <c r="E1206" s="5" t="str">
        <f t="shared" si="180"/>
        <v>SPA Parked</v>
      </c>
      <c r="F1206" s="5">
        <f t="shared" si="181"/>
        <v>0</v>
      </c>
      <c r="G1206" s="5" t="str">
        <f t="shared" si="182"/>
        <v>Withdrawn</v>
      </c>
      <c r="H1206" s="6" t="str">
        <f t="shared" si="183"/>
        <v>Not Started</v>
      </c>
      <c r="I1206" s="1" t="s">
        <v>2669</v>
      </c>
      <c r="O1206" s="1" t="str">
        <f t="shared" si="184"/>
        <v>ERIS</v>
      </c>
      <c r="Q1206" s="1">
        <f t="shared" si="185"/>
        <v>112</v>
      </c>
      <c r="S1206" s="1" t="str">
        <f t="shared" si="186"/>
        <v>Gas</v>
      </c>
      <c r="T1206" s="1" t="str">
        <f t="shared" si="187"/>
        <v>Marquette County</v>
      </c>
      <c r="U1206" s="1" t="str">
        <f t="shared" si="188"/>
        <v>MI</v>
      </c>
      <c r="AA1206" s="1"/>
      <c r="AB1206" s="1"/>
      <c r="AI1206" s="5"/>
      <c r="AJ1206" s="5"/>
      <c r="AK1206" s="5"/>
      <c r="AL1206" s="5"/>
      <c r="AM1206" s="5"/>
      <c r="AN1206" s="5"/>
      <c r="AO1206" s="5"/>
      <c r="AP1206" s="5"/>
      <c r="AQ1206" s="5"/>
      <c r="AR1206" s="5"/>
      <c r="AY1206" s="1" t="s">
        <v>73</v>
      </c>
      <c r="AZ1206" s="2">
        <v>41596</v>
      </c>
      <c r="BA1206" s="2">
        <v>42177</v>
      </c>
      <c r="BD1206" s="1" t="s">
        <v>74</v>
      </c>
      <c r="BE1206" s="1" t="s">
        <v>1166</v>
      </c>
      <c r="BF1206" s="1" t="s">
        <v>130</v>
      </c>
      <c r="BG1206" s="1" t="s">
        <v>2594</v>
      </c>
      <c r="BI1206" s="1" t="s">
        <v>536</v>
      </c>
      <c r="BJ1206" s="1" t="s">
        <v>62</v>
      </c>
      <c r="BK1206" s="1" t="s">
        <v>2670</v>
      </c>
      <c r="BL1206" s="1">
        <v>112</v>
      </c>
      <c r="BM1206" s="1">
        <v>112</v>
      </c>
      <c r="BN1206" s="1" t="s">
        <v>64</v>
      </c>
      <c r="BP1206" s="1" t="s">
        <v>84</v>
      </c>
      <c r="BR1206" s="1">
        <v>0</v>
      </c>
      <c r="BS1206" s="1">
        <v>0</v>
      </c>
      <c r="BT1206" s="1">
        <v>0</v>
      </c>
      <c r="BU1206" s="1">
        <v>0</v>
      </c>
    </row>
    <row r="1207" spans="4:73" hidden="1" x14ac:dyDescent="0.25">
      <c r="D1207" s="4"/>
      <c r="E1207" s="5" t="str">
        <f t="shared" si="180"/>
        <v>DPP-2018-APR</v>
      </c>
      <c r="F1207" s="5" t="str">
        <f t="shared" si="181"/>
        <v>South</v>
      </c>
      <c r="G1207" s="5" t="str">
        <f t="shared" si="182"/>
        <v>Withdrawn</v>
      </c>
      <c r="H1207" s="6" t="str">
        <f t="shared" si="183"/>
        <v>Not Started</v>
      </c>
      <c r="I1207" s="1" t="s">
        <v>4783</v>
      </c>
      <c r="O1207" s="1" t="str">
        <f t="shared" si="184"/>
        <v>NRIS</v>
      </c>
      <c r="Q1207" s="1">
        <f t="shared" si="185"/>
        <v>200</v>
      </c>
      <c r="S1207" s="1" t="str">
        <f t="shared" si="186"/>
        <v>Solar</v>
      </c>
      <c r="T1207" s="1" t="str">
        <f t="shared" si="187"/>
        <v>East Feliciana Parish</v>
      </c>
      <c r="U1207" s="1" t="str">
        <f t="shared" si="188"/>
        <v>LA</v>
      </c>
      <c r="AA1207" s="1"/>
      <c r="AB1207" s="1"/>
      <c r="AI1207" s="5"/>
      <c r="AJ1207" s="5"/>
      <c r="AK1207" s="5"/>
      <c r="AL1207" s="5"/>
      <c r="AM1207" s="5"/>
      <c r="AN1207" s="5"/>
      <c r="AO1207" s="32"/>
      <c r="AP1207" s="32"/>
      <c r="AQ1207" s="28">
        <f>AO1207/($Q1207*1000)</f>
        <v>0</v>
      </c>
      <c r="AR1207" s="28">
        <f>AP1207/($Q1207*1000)</f>
        <v>0</v>
      </c>
      <c r="AY1207" s="1" t="s">
        <v>73</v>
      </c>
      <c r="AZ1207" s="2">
        <v>43171</v>
      </c>
      <c r="BA1207" s="2">
        <v>43537</v>
      </c>
      <c r="BC1207" s="2">
        <v>44102</v>
      </c>
      <c r="BD1207" s="1" t="s">
        <v>2574</v>
      </c>
      <c r="BE1207" s="1" t="s">
        <v>3398</v>
      </c>
      <c r="BF1207" s="1" t="s">
        <v>61</v>
      </c>
      <c r="BG1207" s="1" t="s">
        <v>2375</v>
      </c>
      <c r="BH1207" s="1" t="s">
        <v>2395</v>
      </c>
      <c r="BI1207" s="1" t="s">
        <v>726</v>
      </c>
      <c r="BJ1207" s="1" t="s">
        <v>126</v>
      </c>
      <c r="BK1207" s="1" t="s">
        <v>4784</v>
      </c>
      <c r="BL1207" s="1">
        <v>200</v>
      </c>
      <c r="BM1207" s="1">
        <v>200</v>
      </c>
      <c r="BN1207" s="1" t="s">
        <v>1485</v>
      </c>
      <c r="BO1207" s="1" t="s">
        <v>1486</v>
      </c>
      <c r="BP1207" s="1" t="s">
        <v>84</v>
      </c>
      <c r="BR1207" s="1">
        <v>0</v>
      </c>
      <c r="BS1207" s="1">
        <v>0</v>
      </c>
      <c r="BT1207" s="1">
        <v>0</v>
      </c>
      <c r="BU1207" s="1">
        <v>0</v>
      </c>
    </row>
    <row r="1208" spans="4:73" hidden="1" x14ac:dyDescent="0.25">
      <c r="D1208" s="4"/>
      <c r="E1208" s="5" t="str">
        <f t="shared" si="180"/>
        <v>SPA Parked</v>
      </c>
      <c r="F1208" s="5">
        <f t="shared" si="181"/>
        <v>0</v>
      </c>
      <c r="G1208" s="5" t="str">
        <f t="shared" si="182"/>
        <v>Withdrawn</v>
      </c>
      <c r="H1208" s="6" t="str">
        <f t="shared" si="183"/>
        <v>Not Started</v>
      </c>
      <c r="I1208" s="1" t="s">
        <v>2673</v>
      </c>
      <c r="O1208" s="1" t="str">
        <f t="shared" si="184"/>
        <v>NRIS</v>
      </c>
      <c r="Q1208" s="1">
        <f t="shared" si="185"/>
        <v>201</v>
      </c>
      <c r="S1208" s="1" t="str">
        <f t="shared" si="186"/>
        <v>Wind</v>
      </c>
      <c r="T1208" s="1" t="str">
        <f t="shared" si="187"/>
        <v>Osceola County</v>
      </c>
      <c r="U1208" s="1" t="str">
        <f t="shared" si="188"/>
        <v>MI</v>
      </c>
      <c r="AA1208" s="1"/>
      <c r="AB1208" s="1"/>
      <c r="AI1208" s="5"/>
      <c r="AJ1208" s="5"/>
      <c r="AK1208" s="5"/>
      <c r="AL1208" s="5"/>
      <c r="AM1208" s="5"/>
      <c r="AN1208" s="5"/>
      <c r="AO1208" s="5"/>
      <c r="AP1208" s="5"/>
      <c r="AQ1208" s="5"/>
      <c r="AR1208" s="5"/>
      <c r="AY1208" s="1" t="s">
        <v>73</v>
      </c>
      <c r="AZ1208" s="2">
        <v>41596</v>
      </c>
      <c r="BA1208" s="2">
        <v>42178</v>
      </c>
      <c r="BD1208" s="1" t="s">
        <v>139</v>
      </c>
      <c r="BE1208" s="1" t="s">
        <v>606</v>
      </c>
      <c r="BF1208" s="1" t="s">
        <v>130</v>
      </c>
      <c r="BG1208" s="1" t="s">
        <v>2594</v>
      </c>
      <c r="BI1208" s="1" t="s">
        <v>536</v>
      </c>
      <c r="BJ1208" s="1" t="s">
        <v>126</v>
      </c>
      <c r="BK1208" s="1" t="s">
        <v>78</v>
      </c>
      <c r="BL1208" s="1">
        <v>201</v>
      </c>
      <c r="BM1208" s="1">
        <v>201</v>
      </c>
      <c r="BN1208" s="1" t="s">
        <v>97</v>
      </c>
      <c r="BO1208" s="1" t="s">
        <v>98</v>
      </c>
      <c r="BP1208" s="1" t="s">
        <v>84</v>
      </c>
      <c r="BR1208" s="1">
        <v>0</v>
      </c>
      <c r="BS1208" s="1">
        <v>0</v>
      </c>
      <c r="BT1208" s="1">
        <v>0</v>
      </c>
      <c r="BU1208" s="1">
        <v>0</v>
      </c>
    </row>
    <row r="1209" spans="4:73" hidden="1" x14ac:dyDescent="0.25">
      <c r="D1209" s="4"/>
      <c r="E1209" s="5" t="str">
        <f t="shared" ref="E1209:E1272" si="194">BG1209</f>
        <v>SPA Parked</v>
      </c>
      <c r="F1209" s="5">
        <f t="shared" ref="F1209:F1272" si="195">BH1209</f>
        <v>0</v>
      </c>
      <c r="G1209" s="5" t="str">
        <f t="shared" ref="G1209:G1272" si="196">AY1209</f>
        <v>Withdrawn</v>
      </c>
      <c r="H1209" s="6" t="str">
        <f t="shared" ref="H1209:H1272" si="197">BP1209</f>
        <v>Not Started</v>
      </c>
      <c r="I1209" s="1" t="s">
        <v>2674</v>
      </c>
      <c r="O1209" s="1" t="str">
        <f t="shared" ref="O1209:O1272" si="198">BJ1209</f>
        <v>NRIS</v>
      </c>
      <c r="Q1209" s="1">
        <f t="shared" ref="Q1209:Q1272" si="199">BM1209</f>
        <v>100</v>
      </c>
      <c r="S1209" s="1" t="str">
        <f t="shared" ref="S1209:S1272" si="200">BN1209</f>
        <v>Wind</v>
      </c>
      <c r="T1209" s="1" t="str">
        <f t="shared" ref="T1209:T1272" si="201">BE1209</f>
        <v>Marshall County</v>
      </c>
      <c r="U1209" s="1" t="str">
        <f t="shared" ref="U1209:U1272" si="202">BF1209</f>
        <v>IL</v>
      </c>
      <c r="AA1209" s="1"/>
      <c r="AB1209" s="1"/>
      <c r="AI1209" s="5"/>
      <c r="AJ1209" s="5"/>
      <c r="AK1209" s="5"/>
      <c r="AL1209" s="5"/>
      <c r="AM1209" s="5"/>
      <c r="AN1209" s="5"/>
      <c r="AO1209" s="5"/>
      <c r="AP1209" s="5"/>
      <c r="AQ1209" s="5"/>
      <c r="AR1209" s="5"/>
      <c r="AY1209" s="1" t="s">
        <v>73</v>
      </c>
      <c r="AZ1209" s="2">
        <v>41232</v>
      </c>
      <c r="BA1209" s="2">
        <v>42180</v>
      </c>
      <c r="BD1209" s="1" t="s">
        <v>122</v>
      </c>
      <c r="BE1209" s="1" t="s">
        <v>107</v>
      </c>
      <c r="BF1209" s="1" t="s">
        <v>124</v>
      </c>
      <c r="BG1209" s="1" t="s">
        <v>2594</v>
      </c>
      <c r="BI1209" s="1" t="s">
        <v>143</v>
      </c>
      <c r="BJ1209" s="1" t="s">
        <v>126</v>
      </c>
      <c r="BK1209" s="1" t="s">
        <v>2675</v>
      </c>
      <c r="BL1209" s="1">
        <v>100</v>
      </c>
      <c r="BM1209" s="1">
        <v>100</v>
      </c>
      <c r="BN1209" s="1" t="s">
        <v>97</v>
      </c>
      <c r="BO1209" s="1" t="s">
        <v>98</v>
      </c>
      <c r="BP1209" s="1" t="s">
        <v>84</v>
      </c>
      <c r="BR1209" s="1">
        <v>0</v>
      </c>
      <c r="BS1209" s="1">
        <v>0</v>
      </c>
      <c r="BT1209" s="1">
        <v>0</v>
      </c>
      <c r="BU1209" s="1">
        <v>0</v>
      </c>
    </row>
    <row r="1210" spans="4:73" hidden="1" x14ac:dyDescent="0.25">
      <c r="D1210" s="4"/>
      <c r="E1210" s="5" t="str">
        <f t="shared" si="194"/>
        <v>DPP-2015-FEB</v>
      </c>
      <c r="F1210" s="5" t="str">
        <f t="shared" si="195"/>
        <v>East (ITC)</v>
      </c>
      <c r="G1210" s="5" t="str">
        <f t="shared" si="196"/>
        <v>Withdrawn</v>
      </c>
      <c r="H1210" s="6" t="str">
        <f t="shared" si="197"/>
        <v>Not Started</v>
      </c>
      <c r="I1210" s="1" t="s">
        <v>2676</v>
      </c>
      <c r="O1210" s="1" t="str">
        <f t="shared" si="198"/>
        <v>NRIS</v>
      </c>
      <c r="Q1210" s="1">
        <f t="shared" si="199"/>
        <v>125</v>
      </c>
      <c r="S1210" s="1" t="str">
        <f t="shared" si="200"/>
        <v>Gas</v>
      </c>
      <c r="T1210" s="1" t="str">
        <f t="shared" si="201"/>
        <v>Wayne County</v>
      </c>
      <c r="U1210" s="1" t="str">
        <f t="shared" si="202"/>
        <v>MI</v>
      </c>
      <c r="AA1210" s="1"/>
      <c r="AB1210" s="1"/>
      <c r="AI1210" s="5"/>
      <c r="AJ1210" s="5"/>
      <c r="AK1210" s="5"/>
      <c r="AL1210" s="5"/>
      <c r="AM1210" s="5"/>
      <c r="AN1210" s="5"/>
      <c r="AO1210" s="5"/>
      <c r="AP1210" s="5"/>
      <c r="AQ1210" s="5"/>
      <c r="AR1210" s="5"/>
      <c r="AY1210" s="1" t="s">
        <v>73</v>
      </c>
      <c r="AZ1210" s="2">
        <v>41960</v>
      </c>
      <c r="BA1210" s="2">
        <v>42181</v>
      </c>
      <c r="BD1210" s="1" t="s">
        <v>128</v>
      </c>
      <c r="BE1210" s="1" t="s">
        <v>129</v>
      </c>
      <c r="BF1210" s="1" t="s">
        <v>130</v>
      </c>
      <c r="BG1210" s="1" t="s">
        <v>1438</v>
      </c>
      <c r="BH1210" s="1" t="s">
        <v>1808</v>
      </c>
      <c r="BI1210" s="1" t="s">
        <v>2320</v>
      </c>
      <c r="BJ1210" s="1" t="s">
        <v>126</v>
      </c>
      <c r="BK1210" s="1" t="s">
        <v>2677</v>
      </c>
      <c r="BL1210" s="1">
        <v>125</v>
      </c>
      <c r="BM1210" s="1">
        <v>125</v>
      </c>
      <c r="BN1210" s="1" t="s">
        <v>64</v>
      </c>
      <c r="BO1210" s="1" t="s">
        <v>355</v>
      </c>
      <c r="BP1210" s="1" t="s">
        <v>84</v>
      </c>
      <c r="BR1210" s="1">
        <v>0</v>
      </c>
      <c r="BS1210" s="1">
        <v>0</v>
      </c>
      <c r="BT1210" s="1">
        <v>0</v>
      </c>
      <c r="BU1210" s="1">
        <v>0</v>
      </c>
    </row>
    <row r="1211" spans="4:73" hidden="1" x14ac:dyDescent="0.25">
      <c r="D1211" s="4"/>
      <c r="E1211" s="5" t="str">
        <f t="shared" si="194"/>
        <v>DPP-2015-FEB</v>
      </c>
      <c r="F1211" s="5" t="str">
        <f t="shared" si="195"/>
        <v>East (ITC)</v>
      </c>
      <c r="G1211" s="5" t="str">
        <f t="shared" si="196"/>
        <v>Withdrawn</v>
      </c>
      <c r="H1211" s="6" t="str">
        <f t="shared" si="197"/>
        <v>Not Started</v>
      </c>
      <c r="I1211" s="1" t="s">
        <v>2678</v>
      </c>
      <c r="O1211" s="1" t="str">
        <f t="shared" si="198"/>
        <v>NRIS</v>
      </c>
      <c r="Q1211" s="1">
        <f t="shared" si="199"/>
        <v>120</v>
      </c>
      <c r="S1211" s="1" t="str">
        <f t="shared" si="200"/>
        <v>Gas</v>
      </c>
      <c r="T1211" s="1" t="str">
        <f t="shared" si="201"/>
        <v>Wayne County</v>
      </c>
      <c r="U1211" s="1" t="str">
        <f t="shared" si="202"/>
        <v>MI</v>
      </c>
      <c r="AA1211" s="1"/>
      <c r="AB1211" s="1"/>
      <c r="AI1211" s="5"/>
      <c r="AJ1211" s="5"/>
      <c r="AK1211" s="5"/>
      <c r="AL1211" s="5"/>
      <c r="AM1211" s="5"/>
      <c r="AN1211" s="5"/>
      <c r="AO1211" s="5"/>
      <c r="AP1211" s="5"/>
      <c r="AQ1211" s="5"/>
      <c r="AR1211" s="5"/>
      <c r="AY1211" s="1" t="s">
        <v>73</v>
      </c>
      <c r="AZ1211" s="2">
        <v>41960</v>
      </c>
      <c r="BA1211" s="2">
        <v>42181</v>
      </c>
      <c r="BD1211" s="1" t="s">
        <v>128</v>
      </c>
      <c r="BE1211" s="1" t="s">
        <v>129</v>
      </c>
      <c r="BF1211" s="1" t="s">
        <v>130</v>
      </c>
      <c r="BG1211" s="1" t="s">
        <v>1438</v>
      </c>
      <c r="BH1211" s="1" t="s">
        <v>1808</v>
      </c>
      <c r="BI1211" s="1" t="s">
        <v>2320</v>
      </c>
      <c r="BJ1211" s="1" t="s">
        <v>126</v>
      </c>
      <c r="BK1211" s="1" t="s">
        <v>2677</v>
      </c>
      <c r="BL1211" s="1">
        <v>120</v>
      </c>
      <c r="BM1211" s="1">
        <v>120</v>
      </c>
      <c r="BN1211" s="1" t="s">
        <v>64</v>
      </c>
      <c r="BO1211" s="1" t="s">
        <v>355</v>
      </c>
      <c r="BP1211" s="1" t="s">
        <v>84</v>
      </c>
      <c r="BR1211" s="1">
        <v>0</v>
      </c>
      <c r="BS1211" s="1">
        <v>0</v>
      </c>
      <c r="BT1211" s="1">
        <v>0</v>
      </c>
      <c r="BU1211" s="1">
        <v>0</v>
      </c>
    </row>
    <row r="1212" spans="4:73" hidden="1" x14ac:dyDescent="0.25">
      <c r="D1212" s="4"/>
      <c r="E1212" s="5" t="str">
        <f t="shared" si="194"/>
        <v>DPP-2012-AUG</v>
      </c>
      <c r="F1212" s="5" t="str">
        <f t="shared" si="195"/>
        <v>West</v>
      </c>
      <c r="G1212" s="5" t="str">
        <f t="shared" si="196"/>
        <v>Done</v>
      </c>
      <c r="H1212" s="6" t="str">
        <f t="shared" si="197"/>
        <v>In Service</v>
      </c>
      <c r="I1212" s="1" t="s">
        <v>2679</v>
      </c>
      <c r="O1212" s="1" t="str">
        <f t="shared" si="198"/>
        <v>ERIS</v>
      </c>
      <c r="Q1212" s="1">
        <f t="shared" si="199"/>
        <v>4.9400000000000004</v>
      </c>
      <c r="S1212" s="1" t="str">
        <f t="shared" si="200"/>
        <v>Wind</v>
      </c>
      <c r="T1212" s="1" t="str">
        <f t="shared" si="201"/>
        <v>Winona County</v>
      </c>
      <c r="U1212" s="1" t="str">
        <f t="shared" si="202"/>
        <v>MN</v>
      </c>
      <c r="AA1212" s="1"/>
      <c r="AB1212" s="1"/>
      <c r="AI1212" s="5"/>
      <c r="AJ1212" s="5"/>
      <c r="AK1212" s="5"/>
      <c r="AL1212" s="5"/>
      <c r="AM1212" s="5"/>
      <c r="AN1212" s="5"/>
      <c r="AO1212" s="5"/>
      <c r="AP1212" s="5"/>
      <c r="AQ1212" s="5"/>
      <c r="AR1212" s="5"/>
      <c r="AY1212" s="1" t="s">
        <v>58</v>
      </c>
      <c r="AZ1212" s="2">
        <v>40203</v>
      </c>
      <c r="BB1212" s="2">
        <v>41533</v>
      </c>
      <c r="BC1212" s="2">
        <v>40846</v>
      </c>
      <c r="BD1212" s="1" t="s">
        <v>87</v>
      </c>
      <c r="BE1212" s="1" t="s">
        <v>2075</v>
      </c>
      <c r="BF1212" s="1" t="s">
        <v>93</v>
      </c>
      <c r="BG1212" s="1" t="s">
        <v>1435</v>
      </c>
      <c r="BH1212" s="1" t="s">
        <v>725</v>
      </c>
      <c r="BI1212" s="1" t="s">
        <v>134</v>
      </c>
      <c r="BJ1212" s="1" t="s">
        <v>62</v>
      </c>
      <c r="BK1212" s="1" t="s">
        <v>2680</v>
      </c>
      <c r="BL1212" s="1">
        <v>4.9400000000000004</v>
      </c>
      <c r="BM1212" s="1">
        <v>4.9400000000000004</v>
      </c>
      <c r="BN1212" s="1" t="s">
        <v>97</v>
      </c>
      <c r="BO1212" s="1" t="s">
        <v>98</v>
      </c>
      <c r="BP1212" s="1" t="s">
        <v>65</v>
      </c>
      <c r="BQ1212" s="2">
        <v>40008</v>
      </c>
      <c r="BR1212" s="1">
        <v>0</v>
      </c>
      <c r="BS1212" s="1">
        <v>0</v>
      </c>
      <c r="BT1212" s="1">
        <v>0</v>
      </c>
      <c r="BU1212" s="1">
        <v>0</v>
      </c>
    </row>
    <row r="1213" spans="4:73" hidden="1" x14ac:dyDescent="0.25">
      <c r="D1213" s="4"/>
      <c r="E1213" s="5" t="str">
        <f t="shared" si="194"/>
        <v>SPA Parked</v>
      </c>
      <c r="F1213" s="5">
        <f t="shared" si="195"/>
        <v>0</v>
      </c>
      <c r="G1213" s="5" t="str">
        <f t="shared" si="196"/>
        <v>Withdrawn</v>
      </c>
      <c r="H1213" s="6" t="str">
        <f t="shared" si="197"/>
        <v>Not Started</v>
      </c>
      <c r="I1213" s="1" t="s">
        <v>2681</v>
      </c>
      <c r="O1213" s="1" t="str">
        <f t="shared" si="198"/>
        <v>NRIS</v>
      </c>
      <c r="Q1213" s="1">
        <f t="shared" si="199"/>
        <v>60</v>
      </c>
      <c r="S1213" s="1" t="str">
        <f t="shared" si="200"/>
        <v>Wind</v>
      </c>
      <c r="T1213" s="1" t="str">
        <f t="shared" si="201"/>
        <v>Mackinac County</v>
      </c>
      <c r="U1213" s="1" t="str">
        <f t="shared" si="202"/>
        <v>MI</v>
      </c>
      <c r="AA1213" s="1"/>
      <c r="AB1213" s="1"/>
      <c r="AI1213" s="5"/>
      <c r="AJ1213" s="5"/>
      <c r="AK1213" s="5"/>
      <c r="AL1213" s="5"/>
      <c r="AM1213" s="5"/>
      <c r="AN1213" s="5"/>
      <c r="AO1213" s="5"/>
      <c r="AP1213" s="5"/>
      <c r="AQ1213" s="5"/>
      <c r="AR1213" s="5"/>
      <c r="AY1213" s="1" t="s">
        <v>73</v>
      </c>
      <c r="AZ1213" s="2">
        <v>41596</v>
      </c>
      <c r="BA1213" s="2">
        <v>42182</v>
      </c>
      <c r="BD1213" s="1" t="s">
        <v>74</v>
      </c>
      <c r="BE1213" s="1" t="s">
        <v>2682</v>
      </c>
      <c r="BF1213" s="1" t="s">
        <v>130</v>
      </c>
      <c r="BG1213" s="1" t="s">
        <v>2594</v>
      </c>
      <c r="BI1213" s="1" t="s">
        <v>536</v>
      </c>
      <c r="BJ1213" s="1" t="s">
        <v>126</v>
      </c>
      <c r="BK1213" s="1" t="s">
        <v>2683</v>
      </c>
      <c r="BL1213" s="1">
        <v>60</v>
      </c>
      <c r="BM1213" s="1">
        <v>60</v>
      </c>
      <c r="BN1213" s="1" t="s">
        <v>97</v>
      </c>
      <c r="BO1213" s="1" t="s">
        <v>98</v>
      </c>
      <c r="BP1213" s="1" t="s">
        <v>84</v>
      </c>
      <c r="BR1213" s="1">
        <v>0</v>
      </c>
      <c r="BS1213" s="1">
        <v>0</v>
      </c>
      <c r="BT1213" s="1">
        <v>0</v>
      </c>
      <c r="BU1213" s="1">
        <v>0</v>
      </c>
    </row>
    <row r="1214" spans="4:73" hidden="1" x14ac:dyDescent="0.25">
      <c r="D1214" s="4"/>
      <c r="E1214" s="5">
        <f t="shared" si="194"/>
        <v>0</v>
      </c>
      <c r="F1214" s="5">
        <f t="shared" si="195"/>
        <v>0</v>
      </c>
      <c r="G1214" s="5" t="str">
        <f t="shared" si="196"/>
        <v>Withdrawn</v>
      </c>
      <c r="H1214" s="6" t="str">
        <f t="shared" si="197"/>
        <v>Withdrawn</v>
      </c>
      <c r="I1214" s="1" t="s">
        <v>2684</v>
      </c>
      <c r="O1214" s="1" t="str">
        <f t="shared" si="198"/>
        <v>NRIS</v>
      </c>
      <c r="Q1214" s="1">
        <f t="shared" si="199"/>
        <v>100</v>
      </c>
      <c r="S1214" s="1" t="str">
        <f t="shared" si="200"/>
        <v>Gas</v>
      </c>
      <c r="T1214" s="1" t="str">
        <f t="shared" si="201"/>
        <v>Sherburne County</v>
      </c>
      <c r="U1214" s="1" t="str">
        <f t="shared" si="202"/>
        <v>MN</v>
      </c>
      <c r="AA1214" s="1"/>
      <c r="AB1214" s="1"/>
      <c r="AI1214" s="5"/>
      <c r="AJ1214" s="5"/>
      <c r="AK1214" s="5"/>
      <c r="AL1214" s="5"/>
      <c r="AM1214" s="5"/>
      <c r="AN1214" s="5"/>
      <c r="AO1214" s="5"/>
      <c r="AP1214" s="5"/>
      <c r="AQ1214" s="5"/>
      <c r="AR1214" s="5"/>
      <c r="AY1214" s="1" t="s">
        <v>73</v>
      </c>
      <c r="AZ1214" s="2">
        <v>37928</v>
      </c>
      <c r="BA1214" s="2">
        <v>42184</v>
      </c>
      <c r="BB1214" s="2">
        <v>39380</v>
      </c>
      <c r="BC1214" s="2">
        <v>40983</v>
      </c>
      <c r="BD1214" s="1" t="s">
        <v>153</v>
      </c>
      <c r="BE1214" s="1" t="s">
        <v>244</v>
      </c>
      <c r="BF1214" s="1" t="s">
        <v>93</v>
      </c>
      <c r="BI1214" s="1" t="s">
        <v>77</v>
      </c>
      <c r="BJ1214" s="1" t="s">
        <v>126</v>
      </c>
      <c r="BK1214" s="1" t="s">
        <v>784</v>
      </c>
      <c r="BL1214" s="1">
        <v>100</v>
      </c>
      <c r="BM1214" s="1">
        <v>100</v>
      </c>
      <c r="BN1214" s="1" t="s">
        <v>64</v>
      </c>
      <c r="BO1214" s="1" t="s">
        <v>172</v>
      </c>
      <c r="BP1214" s="1" t="s">
        <v>73</v>
      </c>
      <c r="BQ1214" s="2">
        <v>41059</v>
      </c>
      <c r="BR1214" s="1">
        <v>0</v>
      </c>
      <c r="BS1214" s="1">
        <v>0</v>
      </c>
      <c r="BT1214" s="1">
        <v>0</v>
      </c>
      <c r="BU1214" s="1">
        <v>0</v>
      </c>
    </row>
    <row r="1215" spans="4:73" hidden="1" x14ac:dyDescent="0.25">
      <c r="D1215" s="4"/>
      <c r="E1215" s="5">
        <f t="shared" si="194"/>
        <v>0</v>
      </c>
      <c r="F1215" s="5">
        <f t="shared" si="195"/>
        <v>0</v>
      </c>
      <c r="G1215" s="5" t="str">
        <f t="shared" si="196"/>
        <v>Withdrawn</v>
      </c>
      <c r="H1215" s="6" t="str">
        <f t="shared" si="197"/>
        <v>Withdrawn</v>
      </c>
      <c r="I1215" s="1" t="s">
        <v>2685</v>
      </c>
      <c r="O1215" s="1" t="str">
        <f t="shared" si="198"/>
        <v>NRIS</v>
      </c>
      <c r="Q1215" s="1">
        <f t="shared" si="199"/>
        <v>68</v>
      </c>
      <c r="S1215" s="1" t="str">
        <f t="shared" si="200"/>
        <v>Coal</v>
      </c>
      <c r="T1215" s="1" t="str">
        <f t="shared" si="201"/>
        <v>Mercer County</v>
      </c>
      <c r="U1215" s="1" t="str">
        <f t="shared" si="202"/>
        <v>ND</v>
      </c>
      <c r="AA1215" s="1"/>
      <c r="AB1215" s="1"/>
      <c r="AI1215" s="5"/>
      <c r="AJ1215" s="5"/>
      <c r="AK1215" s="5"/>
      <c r="AL1215" s="5"/>
      <c r="AM1215" s="5"/>
      <c r="AN1215" s="5"/>
      <c r="AO1215" s="5"/>
      <c r="AP1215" s="5"/>
      <c r="AQ1215" s="5"/>
      <c r="AR1215" s="5"/>
      <c r="AY1215" s="1" t="s">
        <v>73</v>
      </c>
      <c r="AZ1215" s="2">
        <v>38534</v>
      </c>
      <c r="BA1215" s="2">
        <v>42184</v>
      </c>
      <c r="BB1215" s="2">
        <v>40009</v>
      </c>
      <c r="BC1215" s="2">
        <v>41000</v>
      </c>
      <c r="BD1215" s="1" t="s">
        <v>153</v>
      </c>
      <c r="BE1215" s="1" t="s">
        <v>113</v>
      </c>
      <c r="BF1215" s="1" t="s">
        <v>194</v>
      </c>
      <c r="BI1215" s="1" t="s">
        <v>77</v>
      </c>
      <c r="BJ1215" s="1" t="s">
        <v>126</v>
      </c>
      <c r="BK1215" s="1" t="s">
        <v>2686</v>
      </c>
      <c r="BL1215" s="1">
        <v>68</v>
      </c>
      <c r="BM1215" s="1">
        <v>68</v>
      </c>
      <c r="BN1215" s="1" t="s">
        <v>83</v>
      </c>
      <c r="BO1215" s="1" t="s">
        <v>1049</v>
      </c>
      <c r="BP1215" s="1" t="s">
        <v>73</v>
      </c>
      <c r="BQ1215" s="2">
        <v>40695</v>
      </c>
      <c r="BR1215" s="1">
        <v>0</v>
      </c>
      <c r="BS1215" s="1">
        <v>0</v>
      </c>
      <c r="BT1215" s="1">
        <v>0</v>
      </c>
      <c r="BU1215" s="1">
        <v>0</v>
      </c>
    </row>
    <row r="1216" spans="4:73" hidden="1" x14ac:dyDescent="0.25">
      <c r="D1216" s="4"/>
      <c r="E1216" s="5" t="str">
        <f t="shared" si="194"/>
        <v>SPA Parked</v>
      </c>
      <c r="F1216" s="5">
        <f t="shared" si="195"/>
        <v>0</v>
      </c>
      <c r="G1216" s="5" t="str">
        <f t="shared" si="196"/>
        <v>Withdrawn</v>
      </c>
      <c r="H1216" s="6" t="str">
        <f t="shared" si="197"/>
        <v>Not Started</v>
      </c>
      <c r="I1216" s="1" t="s">
        <v>2687</v>
      </c>
      <c r="O1216" s="1" t="str">
        <f t="shared" si="198"/>
        <v>NRIS</v>
      </c>
      <c r="Q1216" s="1">
        <f t="shared" si="199"/>
        <v>50</v>
      </c>
      <c r="S1216" s="1" t="str">
        <f t="shared" si="200"/>
        <v>Solar</v>
      </c>
      <c r="T1216" s="1" t="str">
        <f t="shared" si="201"/>
        <v>Jackson County</v>
      </c>
      <c r="U1216" s="1" t="str">
        <f t="shared" si="202"/>
        <v>AR</v>
      </c>
      <c r="AA1216" s="1"/>
      <c r="AB1216" s="1"/>
      <c r="AI1216" s="5"/>
      <c r="AJ1216" s="5"/>
      <c r="AK1216" s="5"/>
      <c r="AL1216" s="5"/>
      <c r="AM1216" s="5"/>
      <c r="AN1216" s="5"/>
      <c r="AO1216" s="5"/>
      <c r="AP1216" s="5"/>
      <c r="AQ1216" s="5"/>
      <c r="AR1216" s="5"/>
      <c r="AY1216" s="1" t="s">
        <v>73</v>
      </c>
      <c r="AZ1216" s="2">
        <v>41802</v>
      </c>
      <c r="BA1216" s="2">
        <v>42184</v>
      </c>
      <c r="BD1216" s="1" t="s">
        <v>59</v>
      </c>
      <c r="BE1216" s="1" t="s">
        <v>259</v>
      </c>
      <c r="BF1216" s="1" t="s">
        <v>2394</v>
      </c>
      <c r="BG1216" s="1" t="s">
        <v>2594</v>
      </c>
      <c r="BI1216" s="1" t="s">
        <v>536</v>
      </c>
      <c r="BJ1216" s="1" t="s">
        <v>126</v>
      </c>
      <c r="BK1216" s="1" t="s">
        <v>2688</v>
      </c>
      <c r="BL1216" s="1">
        <v>50</v>
      </c>
      <c r="BM1216" s="1">
        <v>50</v>
      </c>
      <c r="BN1216" s="1" t="s">
        <v>1485</v>
      </c>
      <c r="BP1216" s="1" t="s">
        <v>84</v>
      </c>
      <c r="BR1216" s="1">
        <v>0</v>
      </c>
      <c r="BS1216" s="1">
        <v>0</v>
      </c>
      <c r="BT1216" s="1">
        <v>0</v>
      </c>
      <c r="BU1216" s="1">
        <v>0</v>
      </c>
    </row>
    <row r="1217" spans="4:73" hidden="1" x14ac:dyDescent="0.25">
      <c r="D1217" s="4"/>
      <c r="E1217" s="5" t="str">
        <f t="shared" si="194"/>
        <v>DPP-2018-APR</v>
      </c>
      <c r="F1217" s="5" t="str">
        <f t="shared" si="195"/>
        <v>South</v>
      </c>
      <c r="G1217" s="5" t="str">
        <f t="shared" si="196"/>
        <v>Done</v>
      </c>
      <c r="H1217" s="6" t="str">
        <f t="shared" si="197"/>
        <v>Under Construction</v>
      </c>
      <c r="I1217" s="1" t="s">
        <v>2460</v>
      </c>
      <c r="O1217" s="1" t="str">
        <f t="shared" si="198"/>
        <v>ERIS</v>
      </c>
      <c r="Q1217" s="1">
        <f t="shared" si="199"/>
        <v>150</v>
      </c>
      <c r="S1217" s="1" t="str">
        <f t="shared" si="200"/>
        <v>Solar</v>
      </c>
      <c r="T1217" s="1" t="str">
        <f t="shared" si="201"/>
        <v>Polk County</v>
      </c>
      <c r="U1217" s="1" t="str">
        <f t="shared" si="202"/>
        <v>TX</v>
      </c>
      <c r="AA1217" s="1"/>
      <c r="AB1217" s="1"/>
      <c r="AI1217" s="5"/>
      <c r="AJ1217" s="5"/>
      <c r="AK1217" s="5"/>
      <c r="AL1217" s="5"/>
      <c r="AM1217" s="5"/>
      <c r="AN1217" s="5"/>
      <c r="AO1217" s="32"/>
      <c r="AP1217" s="32"/>
      <c r="AQ1217" s="28">
        <f>AO1217/($Q1217*1000)</f>
        <v>0</v>
      </c>
      <c r="AR1217" s="28">
        <f>AP1217/($Q1217*1000)</f>
        <v>0</v>
      </c>
      <c r="AY1217" s="1" t="s">
        <v>58</v>
      </c>
      <c r="AZ1217" s="2">
        <v>43171</v>
      </c>
      <c r="BB1217" s="2">
        <v>44126</v>
      </c>
      <c r="BC1217" s="2">
        <v>44440</v>
      </c>
      <c r="BD1217" s="1" t="s">
        <v>2461</v>
      </c>
      <c r="BE1217" s="1" t="s">
        <v>958</v>
      </c>
      <c r="BF1217" s="1" t="s">
        <v>67</v>
      </c>
      <c r="BG1217" s="1" t="s">
        <v>2375</v>
      </c>
      <c r="BH1217" s="1" t="s">
        <v>2395</v>
      </c>
      <c r="BI1217" s="1" t="s">
        <v>726</v>
      </c>
      <c r="BJ1217" s="1" t="s">
        <v>62</v>
      </c>
      <c r="BK1217" s="1" t="s">
        <v>2462</v>
      </c>
      <c r="BL1217" s="1">
        <v>150</v>
      </c>
      <c r="BM1217" s="1">
        <v>150</v>
      </c>
      <c r="BN1217" s="1" t="s">
        <v>1485</v>
      </c>
      <c r="BO1217" s="1" t="s">
        <v>1486</v>
      </c>
      <c r="BP1217" s="1" t="s">
        <v>71</v>
      </c>
      <c r="BQ1217" s="2">
        <v>44949</v>
      </c>
      <c r="BR1217" s="1">
        <v>150</v>
      </c>
      <c r="BS1217" s="1">
        <v>0</v>
      </c>
      <c r="BT1217" s="1">
        <v>150</v>
      </c>
      <c r="BU1217" s="1">
        <v>0</v>
      </c>
    </row>
    <row r="1218" spans="4:73" hidden="1" x14ac:dyDescent="0.25">
      <c r="D1218" s="4"/>
      <c r="E1218" s="5" t="str">
        <f t="shared" si="194"/>
        <v>DPP-2018-APR</v>
      </c>
      <c r="F1218" s="5" t="str">
        <f t="shared" si="195"/>
        <v>Central</v>
      </c>
      <c r="G1218" s="5" t="str">
        <f t="shared" si="196"/>
        <v>Withdrawn</v>
      </c>
      <c r="H1218" s="6" t="str">
        <f t="shared" si="197"/>
        <v>Not Started</v>
      </c>
      <c r="I1218" s="1" t="s">
        <v>5214</v>
      </c>
      <c r="O1218" s="1" t="str">
        <f t="shared" si="198"/>
        <v>NRIS</v>
      </c>
      <c r="P1218" s="1" t="s">
        <v>6203</v>
      </c>
      <c r="Q1218" s="1">
        <f t="shared" si="199"/>
        <v>150</v>
      </c>
      <c r="S1218" s="1" t="str">
        <f t="shared" si="200"/>
        <v>Wind</v>
      </c>
      <c r="T1218" s="1" t="str">
        <f t="shared" si="201"/>
        <v>Henry County</v>
      </c>
      <c r="U1218" s="1" t="str">
        <f t="shared" si="202"/>
        <v>IN</v>
      </c>
      <c r="Y1218" s="1">
        <v>0</v>
      </c>
      <c r="Z1218" s="1">
        <f>IF(G1218="Withdrawn",0,1)</f>
        <v>0</v>
      </c>
      <c r="AA1218" s="1"/>
      <c r="AB1218" s="1"/>
      <c r="AI1218" s="5"/>
      <c r="AJ1218" s="5"/>
      <c r="AK1218" s="5"/>
      <c r="AL1218" s="5"/>
      <c r="AM1218" s="5"/>
      <c r="AN1218" s="5"/>
      <c r="AO1218" s="32"/>
      <c r="AP1218" s="32"/>
      <c r="AQ1218" s="28">
        <f>AO1218/($Q1218*1000)</f>
        <v>0</v>
      </c>
      <c r="AR1218" s="28">
        <f>AP1218/($Q1218*1000)</f>
        <v>0</v>
      </c>
      <c r="AY1218" s="1" t="s">
        <v>73</v>
      </c>
      <c r="AZ1218" s="2">
        <v>43171</v>
      </c>
      <c r="BA1218" s="2">
        <v>43837</v>
      </c>
      <c r="BC1218" s="2">
        <v>44105</v>
      </c>
      <c r="BD1218" s="1" t="s">
        <v>2850</v>
      </c>
      <c r="BE1218" s="1" t="s">
        <v>429</v>
      </c>
      <c r="BF1218" s="1" t="s">
        <v>103</v>
      </c>
      <c r="BG1218" s="1" t="s">
        <v>2375</v>
      </c>
      <c r="BH1218" s="1" t="s">
        <v>2435</v>
      </c>
      <c r="BI1218" s="1" t="s">
        <v>2376</v>
      </c>
      <c r="BJ1218" s="1" t="s">
        <v>126</v>
      </c>
      <c r="BK1218" s="1" t="s">
        <v>5215</v>
      </c>
      <c r="BL1218" s="1">
        <v>150</v>
      </c>
      <c r="BM1218" s="1">
        <v>150</v>
      </c>
      <c r="BN1218" s="1" t="s">
        <v>97</v>
      </c>
      <c r="BO1218" s="1" t="s">
        <v>98</v>
      </c>
      <c r="BP1218" s="1" t="s">
        <v>84</v>
      </c>
      <c r="BR1218" s="1">
        <v>0</v>
      </c>
      <c r="BS1218" s="1">
        <v>0</v>
      </c>
      <c r="BT1218" s="1">
        <v>0</v>
      </c>
      <c r="BU1218" s="1">
        <v>0</v>
      </c>
    </row>
    <row r="1219" spans="4:73" hidden="1" x14ac:dyDescent="0.25">
      <c r="D1219" s="4"/>
      <c r="E1219" s="5" t="str">
        <f t="shared" si="194"/>
        <v>SPA Parked</v>
      </c>
      <c r="F1219" s="5">
        <f t="shared" si="195"/>
        <v>0</v>
      </c>
      <c r="G1219" s="5" t="str">
        <f t="shared" si="196"/>
        <v>Withdrawn</v>
      </c>
      <c r="H1219" s="6" t="str">
        <f t="shared" si="197"/>
        <v>Not Started</v>
      </c>
      <c r="I1219" s="1" t="s">
        <v>2694</v>
      </c>
      <c r="O1219" s="1" t="str">
        <f t="shared" si="198"/>
        <v>NRIS</v>
      </c>
      <c r="Q1219" s="1">
        <f t="shared" si="199"/>
        <v>150</v>
      </c>
      <c r="S1219" s="1" t="str">
        <f t="shared" si="200"/>
        <v>Wind</v>
      </c>
      <c r="T1219" s="1" t="str">
        <f t="shared" si="201"/>
        <v>O'Brien County</v>
      </c>
      <c r="U1219" s="1" t="str">
        <f t="shared" si="202"/>
        <v>IA</v>
      </c>
      <c r="AA1219" s="1"/>
      <c r="AB1219" s="1"/>
      <c r="AI1219" s="5"/>
      <c r="AJ1219" s="5"/>
      <c r="AK1219" s="5"/>
      <c r="AL1219" s="5"/>
      <c r="AM1219" s="5"/>
      <c r="AN1219" s="5"/>
      <c r="AO1219" s="5"/>
      <c r="AP1219" s="5"/>
      <c r="AQ1219" s="5"/>
      <c r="AR1219" s="5"/>
      <c r="AY1219" s="1" t="s">
        <v>73</v>
      </c>
      <c r="AZ1219" s="2">
        <v>41556</v>
      </c>
      <c r="BA1219" s="2">
        <v>42194</v>
      </c>
      <c r="BD1219" s="1" t="s">
        <v>251</v>
      </c>
      <c r="BE1219" s="1" t="s">
        <v>254</v>
      </c>
      <c r="BF1219" s="1" t="s">
        <v>89</v>
      </c>
      <c r="BG1219" s="1" t="s">
        <v>2594</v>
      </c>
      <c r="BI1219" s="1" t="s">
        <v>536</v>
      </c>
      <c r="BJ1219" s="1" t="s">
        <v>126</v>
      </c>
      <c r="BK1219" s="1" t="s">
        <v>2695</v>
      </c>
      <c r="BL1219" s="1">
        <v>150</v>
      </c>
      <c r="BM1219" s="1">
        <v>150</v>
      </c>
      <c r="BN1219" s="1" t="s">
        <v>97</v>
      </c>
      <c r="BP1219" s="1" t="s">
        <v>84</v>
      </c>
      <c r="BR1219" s="1">
        <v>0</v>
      </c>
      <c r="BS1219" s="1">
        <v>0</v>
      </c>
      <c r="BT1219" s="1">
        <v>0</v>
      </c>
      <c r="BU1219" s="1">
        <v>0</v>
      </c>
    </row>
    <row r="1220" spans="4:73" hidden="1" x14ac:dyDescent="0.25">
      <c r="D1220" s="4"/>
      <c r="E1220" s="5" t="str">
        <f t="shared" si="194"/>
        <v>DPP-2015-FEB</v>
      </c>
      <c r="F1220" s="5" t="str">
        <f t="shared" si="195"/>
        <v>West</v>
      </c>
      <c r="G1220" s="5" t="str">
        <f t="shared" si="196"/>
        <v>Withdrawn</v>
      </c>
      <c r="H1220" s="6" t="str">
        <f t="shared" si="197"/>
        <v>Not Started</v>
      </c>
      <c r="I1220" s="1" t="s">
        <v>2696</v>
      </c>
      <c r="O1220" s="1" t="str">
        <f t="shared" si="198"/>
        <v>NRIS</v>
      </c>
      <c r="Q1220" s="1">
        <f t="shared" si="199"/>
        <v>150</v>
      </c>
      <c r="S1220" s="1" t="str">
        <f t="shared" si="200"/>
        <v>Wind</v>
      </c>
      <c r="T1220" s="1" t="str">
        <f t="shared" si="201"/>
        <v>Fayette County</v>
      </c>
      <c r="U1220" s="1" t="str">
        <f t="shared" si="202"/>
        <v>IA</v>
      </c>
      <c r="AA1220" s="1"/>
      <c r="AB1220" s="1"/>
      <c r="AI1220" s="5"/>
      <c r="AJ1220" s="5"/>
      <c r="AK1220" s="5"/>
      <c r="AL1220" s="5"/>
      <c r="AM1220" s="5"/>
      <c r="AN1220" s="5"/>
      <c r="AO1220" s="5"/>
      <c r="AP1220" s="5"/>
      <c r="AQ1220" s="5"/>
      <c r="AR1220" s="5"/>
      <c r="AY1220" s="1" t="s">
        <v>73</v>
      </c>
      <c r="AZ1220" s="2">
        <v>41957</v>
      </c>
      <c r="BA1220" s="2">
        <v>42202</v>
      </c>
      <c r="BD1220" s="1" t="s">
        <v>87</v>
      </c>
      <c r="BE1220" s="1" t="s">
        <v>1533</v>
      </c>
      <c r="BF1220" s="1" t="s">
        <v>89</v>
      </c>
      <c r="BG1220" s="1" t="s">
        <v>1438</v>
      </c>
      <c r="BH1220" s="1" t="s">
        <v>725</v>
      </c>
      <c r="BI1220" s="1" t="s">
        <v>134</v>
      </c>
      <c r="BJ1220" s="1" t="s">
        <v>126</v>
      </c>
      <c r="BK1220" s="1" t="s">
        <v>2697</v>
      </c>
      <c r="BL1220" s="1">
        <v>150</v>
      </c>
      <c r="BM1220" s="1">
        <v>150</v>
      </c>
      <c r="BN1220" s="1" t="s">
        <v>97</v>
      </c>
      <c r="BO1220" s="1" t="s">
        <v>98</v>
      </c>
      <c r="BP1220" s="1" t="s">
        <v>84</v>
      </c>
      <c r="BQ1220" s="2">
        <v>42369</v>
      </c>
      <c r="BR1220" s="1">
        <v>0</v>
      </c>
      <c r="BS1220" s="1">
        <v>0</v>
      </c>
      <c r="BT1220" s="1">
        <v>0</v>
      </c>
      <c r="BU1220" s="1">
        <v>0</v>
      </c>
    </row>
    <row r="1221" spans="4:73" hidden="1" x14ac:dyDescent="0.25">
      <c r="D1221" s="4"/>
      <c r="E1221" s="5" t="str">
        <f t="shared" si="194"/>
        <v>SPA Parked</v>
      </c>
      <c r="F1221" s="5">
        <f t="shared" si="195"/>
        <v>0</v>
      </c>
      <c r="G1221" s="5" t="str">
        <f t="shared" si="196"/>
        <v>Withdrawn</v>
      </c>
      <c r="H1221" s="6" t="str">
        <f t="shared" si="197"/>
        <v>Not Started</v>
      </c>
      <c r="I1221" s="1" t="s">
        <v>2698</v>
      </c>
      <c r="O1221" s="1" t="str">
        <f t="shared" si="198"/>
        <v>ERIS</v>
      </c>
      <c r="Q1221" s="1">
        <f t="shared" si="199"/>
        <v>39.090000000000003</v>
      </c>
      <c r="S1221" s="1" t="str">
        <f t="shared" si="200"/>
        <v>Wind</v>
      </c>
      <c r="T1221" s="1" t="str">
        <f t="shared" si="201"/>
        <v>Audubon County</v>
      </c>
      <c r="U1221" s="1" t="str">
        <f t="shared" si="202"/>
        <v>IA</v>
      </c>
      <c r="AA1221" s="1"/>
      <c r="AB1221" s="1"/>
      <c r="AI1221" s="5"/>
      <c r="AJ1221" s="5"/>
      <c r="AK1221" s="5"/>
      <c r="AL1221" s="5"/>
      <c r="AM1221" s="5"/>
      <c r="AN1221" s="5"/>
      <c r="AO1221" s="5"/>
      <c r="AP1221" s="5"/>
      <c r="AQ1221" s="5"/>
      <c r="AR1221" s="5"/>
      <c r="AY1221" s="1" t="s">
        <v>73</v>
      </c>
      <c r="AZ1221" s="2">
        <v>41162</v>
      </c>
      <c r="BA1221" s="2">
        <v>42206</v>
      </c>
      <c r="BD1221" s="1" t="s">
        <v>251</v>
      </c>
      <c r="BE1221" s="1" t="s">
        <v>2199</v>
      </c>
      <c r="BF1221" s="1" t="s">
        <v>89</v>
      </c>
      <c r="BG1221" s="1" t="s">
        <v>2594</v>
      </c>
      <c r="BI1221" s="1" t="s">
        <v>143</v>
      </c>
      <c r="BJ1221" s="1" t="s">
        <v>62</v>
      </c>
      <c r="BK1221" s="1" t="s">
        <v>2699</v>
      </c>
      <c r="BL1221" s="1">
        <v>39.090000000000003</v>
      </c>
      <c r="BM1221" s="1">
        <v>39.090000000000003</v>
      </c>
      <c r="BN1221" s="1" t="s">
        <v>97</v>
      </c>
      <c r="BP1221" s="1" t="s">
        <v>84</v>
      </c>
      <c r="BR1221" s="1">
        <v>0</v>
      </c>
      <c r="BS1221" s="1">
        <v>0</v>
      </c>
      <c r="BT1221" s="1">
        <v>0</v>
      </c>
      <c r="BU1221" s="1">
        <v>0</v>
      </c>
    </row>
    <row r="1222" spans="4:73" hidden="1" x14ac:dyDescent="0.25">
      <c r="D1222" s="4"/>
      <c r="E1222" s="5" t="str">
        <f t="shared" si="194"/>
        <v>DPP-2014-AUG</v>
      </c>
      <c r="F1222" s="5" t="str">
        <f t="shared" si="195"/>
        <v>Central</v>
      </c>
      <c r="G1222" s="5" t="str">
        <f t="shared" si="196"/>
        <v>Withdrawn</v>
      </c>
      <c r="H1222" s="6" t="str">
        <f t="shared" si="197"/>
        <v>Not Started</v>
      </c>
      <c r="I1222" s="1" t="s">
        <v>2700</v>
      </c>
      <c r="O1222" s="1" t="str">
        <f t="shared" si="198"/>
        <v>ERIS</v>
      </c>
      <c r="Q1222" s="1">
        <f t="shared" si="199"/>
        <v>90</v>
      </c>
      <c r="S1222" s="1" t="str">
        <f t="shared" si="200"/>
        <v>Gas</v>
      </c>
      <c r="T1222" s="1" t="str">
        <f t="shared" si="201"/>
        <v>Posey County</v>
      </c>
      <c r="U1222" s="1" t="str">
        <f t="shared" si="202"/>
        <v>IN</v>
      </c>
      <c r="AA1222" s="1"/>
      <c r="AB1222" s="1"/>
      <c r="AI1222" s="5"/>
      <c r="AJ1222" s="5"/>
      <c r="AK1222" s="5"/>
      <c r="AL1222" s="5"/>
      <c r="AM1222" s="5"/>
      <c r="AN1222" s="5"/>
      <c r="AO1222" s="5"/>
      <c r="AP1222" s="5"/>
      <c r="AQ1222" s="5"/>
      <c r="AR1222" s="5"/>
      <c r="AY1222" s="1" t="s">
        <v>73</v>
      </c>
      <c r="AZ1222" s="2">
        <v>41775</v>
      </c>
      <c r="BA1222" s="2">
        <v>42208</v>
      </c>
      <c r="BD1222" s="1" t="s">
        <v>197</v>
      </c>
      <c r="BE1222" s="1" t="s">
        <v>308</v>
      </c>
      <c r="BF1222" s="1" t="s">
        <v>103</v>
      </c>
      <c r="BG1222" s="1" t="s">
        <v>2584</v>
      </c>
      <c r="BH1222" s="1" t="s">
        <v>2435</v>
      </c>
      <c r="BI1222" s="1" t="s">
        <v>134</v>
      </c>
      <c r="BJ1222" s="1" t="s">
        <v>62</v>
      </c>
      <c r="BK1222" s="1" t="s">
        <v>2701</v>
      </c>
      <c r="BL1222" s="1">
        <v>83</v>
      </c>
      <c r="BM1222" s="1">
        <v>90</v>
      </c>
      <c r="BN1222" s="1" t="s">
        <v>64</v>
      </c>
      <c r="BP1222" s="1" t="s">
        <v>84</v>
      </c>
      <c r="BQ1222" s="2">
        <v>42674</v>
      </c>
      <c r="BR1222" s="1">
        <v>0</v>
      </c>
      <c r="BS1222" s="1">
        <v>0</v>
      </c>
      <c r="BT1222" s="1">
        <v>0</v>
      </c>
      <c r="BU1222" s="1">
        <v>0</v>
      </c>
    </row>
    <row r="1223" spans="4:73" hidden="1" x14ac:dyDescent="0.25">
      <c r="D1223" s="4"/>
      <c r="E1223" s="5" t="str">
        <f t="shared" si="194"/>
        <v>SPA Parked</v>
      </c>
      <c r="F1223" s="5">
        <f t="shared" si="195"/>
        <v>0</v>
      </c>
      <c r="G1223" s="5" t="str">
        <f t="shared" si="196"/>
        <v>Withdrawn</v>
      </c>
      <c r="H1223" s="6" t="str">
        <f t="shared" si="197"/>
        <v>Not Started</v>
      </c>
      <c r="I1223" s="1" t="s">
        <v>2702</v>
      </c>
      <c r="O1223" s="1" t="str">
        <f t="shared" si="198"/>
        <v>NRIS</v>
      </c>
      <c r="Q1223" s="1">
        <f t="shared" si="199"/>
        <v>99</v>
      </c>
      <c r="S1223" s="1" t="str">
        <f t="shared" si="200"/>
        <v>Wind</v>
      </c>
      <c r="T1223" s="1" t="str">
        <f t="shared" si="201"/>
        <v>Mountrail County</v>
      </c>
      <c r="U1223" s="1" t="str">
        <f t="shared" si="202"/>
        <v>ND</v>
      </c>
      <c r="AA1223" s="1"/>
      <c r="AB1223" s="1"/>
      <c r="AI1223" s="5"/>
      <c r="AJ1223" s="5"/>
      <c r="AK1223" s="5"/>
      <c r="AL1223" s="5"/>
      <c r="AM1223" s="5"/>
      <c r="AN1223" s="5"/>
      <c r="AO1223" s="5"/>
      <c r="AP1223" s="5"/>
      <c r="AQ1223" s="5"/>
      <c r="AR1223" s="5"/>
      <c r="AY1223" s="1" t="s">
        <v>73</v>
      </c>
      <c r="AZ1223" s="2">
        <v>40357</v>
      </c>
      <c r="BA1223" s="2">
        <v>42226</v>
      </c>
      <c r="BD1223" s="1" t="s">
        <v>192</v>
      </c>
      <c r="BE1223" s="1" t="s">
        <v>1623</v>
      </c>
      <c r="BF1223" s="1" t="s">
        <v>194</v>
      </c>
      <c r="BG1223" s="1" t="s">
        <v>2594</v>
      </c>
      <c r="BI1223" s="1" t="s">
        <v>143</v>
      </c>
      <c r="BJ1223" s="1" t="s">
        <v>126</v>
      </c>
      <c r="BK1223" s="1" t="s">
        <v>2703</v>
      </c>
      <c r="BL1223" s="1">
        <v>99</v>
      </c>
      <c r="BM1223" s="1">
        <v>99</v>
      </c>
      <c r="BN1223" s="1" t="s">
        <v>97</v>
      </c>
      <c r="BO1223" s="1" t="s">
        <v>98</v>
      </c>
      <c r="BP1223" s="1" t="s">
        <v>84</v>
      </c>
      <c r="BR1223" s="1">
        <v>0</v>
      </c>
      <c r="BS1223" s="1">
        <v>0</v>
      </c>
      <c r="BT1223" s="1">
        <v>0</v>
      </c>
      <c r="BU1223" s="1">
        <v>0</v>
      </c>
    </row>
    <row r="1224" spans="4:73" hidden="1" x14ac:dyDescent="0.25">
      <c r="D1224" s="4"/>
      <c r="E1224" s="5" t="str">
        <f t="shared" si="194"/>
        <v>SPA Parked</v>
      </c>
      <c r="F1224" s="5">
        <f t="shared" si="195"/>
        <v>0</v>
      </c>
      <c r="G1224" s="5" t="str">
        <f t="shared" si="196"/>
        <v>Withdrawn</v>
      </c>
      <c r="H1224" s="6" t="str">
        <f t="shared" si="197"/>
        <v>Not Started</v>
      </c>
      <c r="I1224" s="1" t="s">
        <v>2704</v>
      </c>
      <c r="O1224" s="1" t="str">
        <f t="shared" si="198"/>
        <v>NRIS</v>
      </c>
      <c r="Q1224" s="1">
        <f t="shared" si="199"/>
        <v>100</v>
      </c>
      <c r="S1224" s="1" t="str">
        <f t="shared" si="200"/>
        <v>Wind</v>
      </c>
      <c r="T1224" s="1" t="str">
        <f t="shared" si="201"/>
        <v>Montgomery County</v>
      </c>
      <c r="U1224" s="1" t="str">
        <f t="shared" si="202"/>
        <v>IN</v>
      </c>
      <c r="AA1224" s="1"/>
      <c r="AB1224" s="1"/>
      <c r="AI1224" s="5"/>
      <c r="AJ1224" s="5"/>
      <c r="AK1224" s="5"/>
      <c r="AL1224" s="5"/>
      <c r="AM1224" s="5"/>
      <c r="AN1224" s="5"/>
      <c r="AO1224" s="5"/>
      <c r="AP1224" s="5"/>
      <c r="AQ1224" s="5"/>
      <c r="AR1224" s="5"/>
      <c r="AY1224" s="1" t="s">
        <v>73</v>
      </c>
      <c r="AZ1224" s="2">
        <v>41229</v>
      </c>
      <c r="BA1224" s="2">
        <v>42226</v>
      </c>
      <c r="BD1224" s="1" t="s">
        <v>101</v>
      </c>
      <c r="BE1224" s="1" t="s">
        <v>763</v>
      </c>
      <c r="BF1224" s="1" t="s">
        <v>103</v>
      </c>
      <c r="BG1224" s="1" t="s">
        <v>2594</v>
      </c>
      <c r="BI1224" s="1" t="s">
        <v>143</v>
      </c>
      <c r="BJ1224" s="1" t="s">
        <v>126</v>
      </c>
      <c r="BK1224" s="1" t="s">
        <v>2705</v>
      </c>
      <c r="BL1224" s="1">
        <v>100</v>
      </c>
      <c r="BM1224" s="1">
        <v>100</v>
      </c>
      <c r="BN1224" s="1" t="s">
        <v>97</v>
      </c>
      <c r="BO1224" s="1" t="s">
        <v>98</v>
      </c>
      <c r="BP1224" s="1" t="s">
        <v>84</v>
      </c>
      <c r="BR1224" s="1">
        <v>0</v>
      </c>
      <c r="BS1224" s="1">
        <v>0</v>
      </c>
      <c r="BT1224" s="1">
        <v>0</v>
      </c>
      <c r="BU1224" s="1">
        <v>0</v>
      </c>
    </row>
    <row r="1225" spans="4:73" hidden="1" x14ac:dyDescent="0.25">
      <c r="D1225" s="4"/>
      <c r="E1225" s="5" t="str">
        <f t="shared" si="194"/>
        <v>DPP-2018-APR</v>
      </c>
      <c r="F1225" s="5" t="str">
        <f t="shared" si="195"/>
        <v>West</v>
      </c>
      <c r="G1225" s="5" t="str">
        <f t="shared" si="196"/>
        <v>Withdrawn</v>
      </c>
      <c r="H1225" s="6" t="str">
        <f t="shared" si="197"/>
        <v>Not Started</v>
      </c>
      <c r="I1225" s="1" t="s">
        <v>5282</v>
      </c>
      <c r="O1225" s="1" t="str">
        <f t="shared" si="198"/>
        <v>NRIS</v>
      </c>
      <c r="Q1225" s="1">
        <f t="shared" si="199"/>
        <v>50</v>
      </c>
      <c r="S1225" s="1" t="str">
        <f t="shared" si="200"/>
        <v>Battery Storage</v>
      </c>
      <c r="T1225" s="1" t="str">
        <f t="shared" si="201"/>
        <v>Wabasha County</v>
      </c>
      <c r="U1225" s="1" t="str">
        <f t="shared" si="202"/>
        <v>MN</v>
      </c>
      <c r="AA1225" s="1"/>
      <c r="AB1225" s="1"/>
      <c r="AI1225" s="5"/>
      <c r="AJ1225" s="5"/>
      <c r="AK1225" s="5"/>
      <c r="AL1225" s="5"/>
      <c r="AM1225" s="5"/>
      <c r="AN1225" s="5"/>
      <c r="AO1225" s="32"/>
      <c r="AP1225" s="32"/>
      <c r="AQ1225" s="28">
        <f>AO1225/($Q1225*1000)</f>
        <v>0</v>
      </c>
      <c r="AR1225" s="28">
        <f>AP1225/($Q1225*1000)</f>
        <v>0</v>
      </c>
      <c r="AY1225" s="1" t="s">
        <v>73</v>
      </c>
      <c r="AZ1225" s="2">
        <v>43171</v>
      </c>
      <c r="BA1225" s="2">
        <v>43915</v>
      </c>
      <c r="BC1225" s="2">
        <v>44500</v>
      </c>
      <c r="BD1225" s="1" t="s">
        <v>91</v>
      </c>
      <c r="BE1225" s="1" t="s">
        <v>5283</v>
      </c>
      <c r="BF1225" s="1" t="s">
        <v>93</v>
      </c>
      <c r="BG1225" s="1" t="s">
        <v>2375</v>
      </c>
      <c r="BH1225" s="1" t="s">
        <v>725</v>
      </c>
      <c r="BI1225" s="1" t="s">
        <v>2376</v>
      </c>
      <c r="BJ1225" s="1" t="s">
        <v>126</v>
      </c>
      <c r="BK1225" s="1" t="s">
        <v>5284</v>
      </c>
      <c r="BL1225" s="1">
        <v>50</v>
      </c>
      <c r="BM1225" s="1">
        <v>50</v>
      </c>
      <c r="BN1225" s="1" t="s">
        <v>2498</v>
      </c>
      <c r="BO1225" s="1" t="s">
        <v>2499</v>
      </c>
      <c r="BP1225" s="1" t="s">
        <v>84</v>
      </c>
      <c r="BR1225" s="1">
        <v>0</v>
      </c>
      <c r="BS1225" s="1">
        <v>0</v>
      </c>
      <c r="BT1225" s="1">
        <v>0</v>
      </c>
      <c r="BU1225" s="1">
        <v>0</v>
      </c>
    </row>
    <row r="1226" spans="4:73" hidden="1" x14ac:dyDescent="0.25">
      <c r="D1226" s="4"/>
      <c r="E1226" s="5" t="str">
        <f t="shared" si="194"/>
        <v>DPP-2018-APR</v>
      </c>
      <c r="F1226" s="5" t="str">
        <f t="shared" si="195"/>
        <v>Central</v>
      </c>
      <c r="G1226" s="5" t="str">
        <f t="shared" si="196"/>
        <v>Withdrawn</v>
      </c>
      <c r="H1226" s="6" t="str">
        <f t="shared" si="197"/>
        <v>Not Started</v>
      </c>
      <c r="I1226" s="1" t="s">
        <v>5913</v>
      </c>
      <c r="O1226" s="1" t="str">
        <f t="shared" si="198"/>
        <v>NRIS</v>
      </c>
      <c r="P1226" s="1" t="s">
        <v>6203</v>
      </c>
      <c r="Q1226" s="1">
        <f t="shared" si="199"/>
        <v>50</v>
      </c>
      <c r="S1226" s="1" t="str">
        <f t="shared" si="200"/>
        <v>Battery Storage</v>
      </c>
      <c r="T1226" s="1" t="str">
        <f t="shared" si="201"/>
        <v>Stoddard County</v>
      </c>
      <c r="U1226" s="1" t="str">
        <f t="shared" si="202"/>
        <v>MO</v>
      </c>
      <c r="Y1226" s="1">
        <v>1</v>
      </c>
      <c r="Z1226" s="1">
        <f>IF(G1226="Withdrawn",0,1)</f>
        <v>0</v>
      </c>
      <c r="AA1226" s="36">
        <v>200000</v>
      </c>
      <c r="AB1226" s="36">
        <v>236568</v>
      </c>
      <c r="AI1226" s="5"/>
      <c r="AJ1226" s="32"/>
      <c r="AK1226" s="32"/>
      <c r="AL1226" s="32">
        <v>436000</v>
      </c>
      <c r="AM1226" s="32">
        <v>3054500</v>
      </c>
      <c r="AN1226" s="32">
        <v>335070</v>
      </c>
      <c r="AO1226" s="32">
        <f>AJ1226+AM1226</f>
        <v>3054500</v>
      </c>
      <c r="AP1226" s="32">
        <f>AO1226+AK1226+AL1226+AN1226</f>
        <v>3825570</v>
      </c>
      <c r="AQ1226" s="28">
        <f>AO1226/($Q1226*1000)</f>
        <v>61.09</v>
      </c>
      <c r="AR1226" s="28">
        <f>AP1226/($Q1226*1000)</f>
        <v>76.511399999999995</v>
      </c>
      <c r="AS1226" s="16">
        <f>IF(O1226 = "NRIS",AP1226,AO1226)</f>
        <v>3825570</v>
      </c>
      <c r="AY1226" s="1" t="s">
        <v>73</v>
      </c>
      <c r="AZ1226" s="2">
        <v>43171</v>
      </c>
      <c r="BA1226" s="2">
        <v>44265</v>
      </c>
      <c r="BC1226" s="2">
        <v>44500</v>
      </c>
      <c r="BD1226" s="1" t="s">
        <v>486</v>
      </c>
      <c r="BE1226" s="1" t="s">
        <v>2469</v>
      </c>
      <c r="BF1226" s="1" t="s">
        <v>488</v>
      </c>
      <c r="BG1226" s="1" t="s">
        <v>2375</v>
      </c>
      <c r="BH1226" s="1" t="s">
        <v>2435</v>
      </c>
      <c r="BI1226" s="1" t="s">
        <v>2376</v>
      </c>
      <c r="BJ1226" s="1" t="s">
        <v>126</v>
      </c>
      <c r="BK1226" s="1" t="s">
        <v>5914</v>
      </c>
      <c r="BL1226" s="1">
        <v>50</v>
      </c>
      <c r="BM1226" s="1">
        <v>50</v>
      </c>
      <c r="BN1226" s="1" t="s">
        <v>2498</v>
      </c>
      <c r="BO1226" s="1" t="s">
        <v>2499</v>
      </c>
      <c r="BP1226" s="1" t="s">
        <v>84</v>
      </c>
      <c r="BR1226" s="1">
        <v>50</v>
      </c>
      <c r="BS1226" s="1">
        <v>50</v>
      </c>
      <c r="BT1226" s="1">
        <v>0</v>
      </c>
      <c r="BU1226" s="1">
        <v>0</v>
      </c>
    </row>
    <row r="1227" spans="4:73" hidden="1" x14ac:dyDescent="0.25">
      <c r="D1227" s="4"/>
      <c r="E1227" s="5" t="str">
        <f t="shared" si="194"/>
        <v>SPA Parked</v>
      </c>
      <c r="F1227" s="5">
        <f t="shared" si="195"/>
        <v>0</v>
      </c>
      <c r="G1227" s="5" t="str">
        <f t="shared" si="196"/>
        <v>Withdrawn</v>
      </c>
      <c r="H1227" s="6" t="str">
        <f t="shared" si="197"/>
        <v>Not Started</v>
      </c>
      <c r="I1227" s="1" t="s">
        <v>2710</v>
      </c>
      <c r="O1227" s="1" t="str">
        <f t="shared" si="198"/>
        <v>ERIS</v>
      </c>
      <c r="Q1227" s="1">
        <f t="shared" si="199"/>
        <v>19.79</v>
      </c>
      <c r="S1227" s="1" t="str">
        <f t="shared" si="200"/>
        <v>Wind</v>
      </c>
      <c r="T1227" s="1" t="str">
        <f t="shared" si="201"/>
        <v>St. Mary</v>
      </c>
      <c r="U1227" s="1" t="str">
        <f t="shared" si="202"/>
        <v>LA</v>
      </c>
      <c r="AA1227" s="1"/>
      <c r="AB1227" s="1"/>
      <c r="AI1227" s="5"/>
      <c r="AJ1227" s="5"/>
      <c r="AK1227" s="5"/>
      <c r="AL1227" s="5"/>
      <c r="AM1227" s="5"/>
      <c r="AN1227" s="5"/>
      <c r="AO1227" s="5"/>
      <c r="AP1227" s="5"/>
      <c r="AQ1227" s="5"/>
      <c r="AR1227" s="5"/>
      <c r="AY1227" s="1" t="s">
        <v>73</v>
      </c>
      <c r="AZ1227" s="2">
        <v>41653</v>
      </c>
      <c r="BA1227" s="2">
        <v>42226</v>
      </c>
      <c r="BD1227" s="1" t="s">
        <v>2711</v>
      </c>
      <c r="BE1227" s="1" t="s">
        <v>2712</v>
      </c>
      <c r="BF1227" s="1" t="s">
        <v>61</v>
      </c>
      <c r="BG1227" s="1" t="s">
        <v>2594</v>
      </c>
      <c r="BI1227" s="1" t="s">
        <v>536</v>
      </c>
      <c r="BJ1227" s="1" t="s">
        <v>62</v>
      </c>
      <c r="BK1227" s="1" t="s">
        <v>2713</v>
      </c>
      <c r="BL1227" s="1">
        <v>19.79</v>
      </c>
      <c r="BM1227" s="1">
        <v>19.79</v>
      </c>
      <c r="BN1227" s="1" t="s">
        <v>97</v>
      </c>
      <c r="BO1227" s="1" t="s">
        <v>98</v>
      </c>
      <c r="BP1227" s="1" t="s">
        <v>84</v>
      </c>
      <c r="BR1227" s="1">
        <v>0</v>
      </c>
      <c r="BS1227" s="1">
        <v>0</v>
      </c>
      <c r="BT1227" s="1">
        <v>0</v>
      </c>
      <c r="BU1227" s="1">
        <v>0</v>
      </c>
    </row>
    <row r="1228" spans="4:73" hidden="1" x14ac:dyDescent="0.25">
      <c r="D1228" s="4"/>
      <c r="E1228" s="5" t="str">
        <f t="shared" si="194"/>
        <v>SPA Parked</v>
      </c>
      <c r="F1228" s="5">
        <f t="shared" si="195"/>
        <v>0</v>
      </c>
      <c r="G1228" s="5" t="str">
        <f t="shared" si="196"/>
        <v>Withdrawn</v>
      </c>
      <c r="H1228" s="6" t="str">
        <f t="shared" si="197"/>
        <v>Not Started</v>
      </c>
      <c r="I1228" s="1" t="s">
        <v>2714</v>
      </c>
      <c r="O1228" s="1" t="str">
        <f t="shared" si="198"/>
        <v>NRIS</v>
      </c>
      <c r="Q1228" s="1">
        <f t="shared" si="199"/>
        <v>100</v>
      </c>
      <c r="S1228" s="1" t="str">
        <f t="shared" si="200"/>
        <v>Wind</v>
      </c>
      <c r="T1228" s="1" t="str">
        <f t="shared" si="201"/>
        <v>Ford County</v>
      </c>
      <c r="U1228" s="1" t="str">
        <f t="shared" si="202"/>
        <v>IL</v>
      </c>
      <c r="AA1228" s="1"/>
      <c r="AB1228" s="1"/>
      <c r="AI1228" s="5"/>
      <c r="AJ1228" s="5"/>
      <c r="AK1228" s="5"/>
      <c r="AL1228" s="5"/>
      <c r="AM1228" s="5"/>
      <c r="AN1228" s="5"/>
      <c r="AO1228" s="5"/>
      <c r="AP1228" s="5"/>
      <c r="AQ1228" s="5"/>
      <c r="AR1228" s="5"/>
      <c r="AY1228" s="1" t="s">
        <v>73</v>
      </c>
      <c r="AZ1228" s="2">
        <v>41229</v>
      </c>
      <c r="BA1228" s="2">
        <v>42227</v>
      </c>
      <c r="BD1228" s="1" t="s">
        <v>122</v>
      </c>
      <c r="BE1228" s="1" t="s">
        <v>736</v>
      </c>
      <c r="BF1228" s="1" t="s">
        <v>124</v>
      </c>
      <c r="BG1228" s="1" t="s">
        <v>2594</v>
      </c>
      <c r="BI1228" s="1" t="s">
        <v>143</v>
      </c>
      <c r="BJ1228" s="1" t="s">
        <v>126</v>
      </c>
      <c r="BK1228" s="1" t="s">
        <v>1911</v>
      </c>
      <c r="BL1228" s="1">
        <v>100</v>
      </c>
      <c r="BM1228" s="1">
        <v>100</v>
      </c>
      <c r="BN1228" s="1" t="s">
        <v>97</v>
      </c>
      <c r="BO1228" s="1" t="s">
        <v>98</v>
      </c>
      <c r="BP1228" s="1" t="s">
        <v>84</v>
      </c>
      <c r="BR1228" s="1">
        <v>0</v>
      </c>
      <c r="BS1228" s="1">
        <v>0</v>
      </c>
      <c r="BT1228" s="1">
        <v>0</v>
      </c>
      <c r="BU1228" s="1">
        <v>0</v>
      </c>
    </row>
    <row r="1229" spans="4:73" hidden="1" x14ac:dyDescent="0.25">
      <c r="D1229" s="4"/>
      <c r="E1229" s="5" t="str">
        <f t="shared" si="194"/>
        <v>DPP-2018-APR</v>
      </c>
      <c r="F1229" s="5" t="str">
        <f t="shared" si="195"/>
        <v>Central</v>
      </c>
      <c r="G1229" s="5" t="str">
        <f t="shared" si="196"/>
        <v>Active</v>
      </c>
      <c r="H1229" s="6" t="str">
        <f t="shared" si="197"/>
        <v>Not Started</v>
      </c>
      <c r="I1229" s="1" t="s">
        <v>2468</v>
      </c>
      <c r="O1229" s="1" t="str">
        <f t="shared" si="198"/>
        <v>NRIS</v>
      </c>
      <c r="P1229" s="1" t="s">
        <v>6203</v>
      </c>
      <c r="Q1229" s="1">
        <f t="shared" si="199"/>
        <v>225</v>
      </c>
      <c r="S1229" s="1" t="str">
        <f t="shared" si="200"/>
        <v>Solar</v>
      </c>
      <c r="T1229" s="1" t="str">
        <f t="shared" si="201"/>
        <v>Stoddard County</v>
      </c>
      <c r="U1229" s="1" t="str">
        <f t="shared" si="202"/>
        <v>MO</v>
      </c>
      <c r="Y1229" s="1">
        <v>1</v>
      </c>
      <c r="Z1229" s="1">
        <f>IF(G1229="Withdrawn",0,1)</f>
        <v>1</v>
      </c>
      <c r="AA1229" s="36">
        <v>900000</v>
      </c>
      <c r="AB1229" s="36">
        <v>0</v>
      </c>
      <c r="AI1229" s="5"/>
      <c r="AJ1229" s="32"/>
      <c r="AK1229" s="32"/>
      <c r="AL1229" s="32">
        <v>1959000</v>
      </c>
      <c r="AM1229" s="32">
        <v>3054500</v>
      </c>
      <c r="AN1229" s="32">
        <v>1507815</v>
      </c>
      <c r="AO1229" s="32">
        <f>AJ1229+AM1229</f>
        <v>3054500</v>
      </c>
      <c r="AP1229" s="32">
        <f>AO1229+AK1229+AL1229+AN1229</f>
        <v>6521315</v>
      </c>
      <c r="AQ1229" s="28">
        <f>AO1229/($Q1229*1000)</f>
        <v>13.575555555555555</v>
      </c>
      <c r="AR1229" s="28">
        <f>AP1229/($Q1229*1000)</f>
        <v>28.983622222222223</v>
      </c>
      <c r="AS1229" s="16">
        <f>IF(O1229 = "NRIS",AP1229,AO1229)</f>
        <v>6521315</v>
      </c>
      <c r="AY1229" s="1" t="s">
        <v>2374</v>
      </c>
      <c r="AZ1229" s="2">
        <v>43171</v>
      </c>
      <c r="BC1229" s="2">
        <v>44500</v>
      </c>
      <c r="BD1229" s="1" t="s">
        <v>486</v>
      </c>
      <c r="BE1229" s="1" t="s">
        <v>2469</v>
      </c>
      <c r="BF1229" s="1" t="s">
        <v>488</v>
      </c>
      <c r="BG1229" s="1" t="s">
        <v>2375</v>
      </c>
      <c r="BH1229" s="1" t="s">
        <v>2435</v>
      </c>
      <c r="BI1229" s="1" t="s">
        <v>2376</v>
      </c>
      <c r="BJ1229" s="1" t="s">
        <v>126</v>
      </c>
      <c r="BK1229" s="1" t="s">
        <v>2470</v>
      </c>
      <c r="BL1229" s="1">
        <v>225</v>
      </c>
      <c r="BM1229" s="1">
        <v>225</v>
      </c>
      <c r="BN1229" s="1" t="s">
        <v>1485</v>
      </c>
      <c r="BO1229" s="1" t="s">
        <v>1486</v>
      </c>
      <c r="BP1229" s="1" t="s">
        <v>84</v>
      </c>
      <c r="BR1229" s="1">
        <v>225</v>
      </c>
      <c r="BS1229" s="1">
        <v>225</v>
      </c>
      <c r="BT1229" s="1">
        <v>225</v>
      </c>
      <c r="BU1229" s="1">
        <v>225</v>
      </c>
    </row>
    <row r="1230" spans="4:73" hidden="1" x14ac:dyDescent="0.25">
      <c r="D1230" s="4"/>
      <c r="E1230" s="5" t="str">
        <f t="shared" si="194"/>
        <v>SPA Parked</v>
      </c>
      <c r="F1230" s="5">
        <f t="shared" si="195"/>
        <v>0</v>
      </c>
      <c r="G1230" s="5" t="str">
        <f t="shared" si="196"/>
        <v>Withdrawn</v>
      </c>
      <c r="H1230" s="6" t="str">
        <f t="shared" si="197"/>
        <v>Not Started</v>
      </c>
      <c r="I1230" s="1" t="s">
        <v>2717</v>
      </c>
      <c r="O1230" s="1" t="str">
        <f t="shared" si="198"/>
        <v>ERIS</v>
      </c>
      <c r="Q1230" s="1">
        <f t="shared" si="199"/>
        <v>69.3</v>
      </c>
      <c r="S1230" s="1" t="str">
        <f t="shared" si="200"/>
        <v>Wind</v>
      </c>
      <c r="T1230" s="1" t="str">
        <f t="shared" si="201"/>
        <v>Presque Isle County</v>
      </c>
      <c r="U1230" s="1" t="str">
        <f t="shared" si="202"/>
        <v>MI</v>
      </c>
      <c r="AA1230" s="1"/>
      <c r="AB1230" s="1"/>
      <c r="AI1230" s="5"/>
      <c r="AJ1230" s="5"/>
      <c r="AK1230" s="5"/>
      <c r="AL1230" s="5"/>
      <c r="AM1230" s="5"/>
      <c r="AN1230" s="5"/>
      <c r="AO1230" s="5"/>
      <c r="AP1230" s="5"/>
      <c r="AQ1230" s="5"/>
      <c r="AR1230" s="5"/>
      <c r="AY1230" s="1" t="s">
        <v>73</v>
      </c>
      <c r="AZ1230" s="2">
        <v>41535</v>
      </c>
      <c r="BA1230" s="2">
        <v>42227</v>
      </c>
      <c r="BD1230" s="1" t="s">
        <v>139</v>
      </c>
      <c r="BE1230" s="1" t="s">
        <v>1871</v>
      </c>
      <c r="BF1230" s="1" t="s">
        <v>130</v>
      </c>
      <c r="BG1230" s="1" t="s">
        <v>2594</v>
      </c>
      <c r="BI1230" s="1" t="s">
        <v>536</v>
      </c>
      <c r="BJ1230" s="1" t="s">
        <v>62</v>
      </c>
      <c r="BK1230" s="1" t="s">
        <v>78</v>
      </c>
      <c r="BL1230" s="1">
        <v>69.3</v>
      </c>
      <c r="BM1230" s="1">
        <v>69.3</v>
      </c>
      <c r="BN1230" s="1" t="s">
        <v>97</v>
      </c>
      <c r="BO1230" s="1" t="s">
        <v>98</v>
      </c>
      <c r="BP1230" s="1" t="s">
        <v>84</v>
      </c>
      <c r="BR1230" s="1">
        <v>0</v>
      </c>
      <c r="BS1230" s="1">
        <v>0</v>
      </c>
      <c r="BT1230" s="1">
        <v>0</v>
      </c>
      <c r="BU1230" s="1">
        <v>0</v>
      </c>
    </row>
    <row r="1231" spans="4:73" hidden="1" x14ac:dyDescent="0.25">
      <c r="D1231" s="4"/>
      <c r="E1231" s="5" t="str">
        <f t="shared" si="194"/>
        <v>FES-2014-JUN</v>
      </c>
      <c r="F1231" s="5">
        <f t="shared" si="195"/>
        <v>0</v>
      </c>
      <c r="G1231" s="5" t="str">
        <f t="shared" si="196"/>
        <v>Withdrawn</v>
      </c>
      <c r="H1231" s="6" t="str">
        <f t="shared" si="197"/>
        <v>Not Started</v>
      </c>
      <c r="I1231" s="1" t="s">
        <v>2718</v>
      </c>
      <c r="O1231" s="1" t="str">
        <f t="shared" si="198"/>
        <v>NRIS</v>
      </c>
      <c r="Q1231" s="1">
        <f t="shared" si="199"/>
        <v>551</v>
      </c>
      <c r="S1231" s="1" t="str">
        <f t="shared" si="200"/>
        <v>Gas</v>
      </c>
      <c r="T1231" s="1" t="str">
        <f t="shared" si="201"/>
        <v>Calumet County</v>
      </c>
      <c r="U1231" s="1" t="str">
        <f t="shared" si="202"/>
        <v>WI</v>
      </c>
      <c r="AA1231" s="1"/>
      <c r="AB1231" s="1"/>
      <c r="AI1231" s="5"/>
      <c r="AJ1231" s="5"/>
      <c r="AK1231" s="5"/>
      <c r="AL1231" s="5"/>
      <c r="AM1231" s="5"/>
      <c r="AN1231" s="5"/>
      <c r="AO1231" s="5"/>
      <c r="AP1231" s="5"/>
      <c r="AQ1231" s="5"/>
      <c r="AR1231" s="5"/>
      <c r="AY1231" s="1" t="s">
        <v>73</v>
      </c>
      <c r="AZ1231" s="2">
        <v>41775</v>
      </c>
      <c r="BA1231" s="2">
        <v>42250</v>
      </c>
      <c r="BD1231" s="1" t="s">
        <v>74</v>
      </c>
      <c r="BE1231" s="1" t="s">
        <v>390</v>
      </c>
      <c r="BF1231" s="1" t="s">
        <v>76</v>
      </c>
      <c r="BG1231" s="1" t="s">
        <v>2455</v>
      </c>
      <c r="BI1231" s="1" t="s">
        <v>536</v>
      </c>
      <c r="BJ1231" s="1" t="s">
        <v>126</v>
      </c>
      <c r="BK1231" s="1" t="s">
        <v>2719</v>
      </c>
      <c r="BL1231" s="1">
        <v>477</v>
      </c>
      <c r="BM1231" s="1">
        <v>551</v>
      </c>
      <c r="BN1231" s="1" t="s">
        <v>64</v>
      </c>
      <c r="BP1231" s="1" t="s">
        <v>84</v>
      </c>
      <c r="BR1231" s="1">
        <v>0</v>
      </c>
      <c r="BS1231" s="1">
        <v>0</v>
      </c>
      <c r="BT1231" s="1">
        <v>0</v>
      </c>
      <c r="BU1231" s="1">
        <v>0</v>
      </c>
    </row>
    <row r="1232" spans="4:73" hidden="1" x14ac:dyDescent="0.25">
      <c r="D1232" s="4"/>
      <c r="E1232" s="5" t="str">
        <f t="shared" si="194"/>
        <v>FES-2014-JUN</v>
      </c>
      <c r="F1232" s="5">
        <f t="shared" si="195"/>
        <v>0</v>
      </c>
      <c r="G1232" s="5" t="str">
        <f t="shared" si="196"/>
        <v>Withdrawn</v>
      </c>
      <c r="H1232" s="6" t="str">
        <f t="shared" si="197"/>
        <v>Not Started</v>
      </c>
      <c r="I1232" s="1" t="s">
        <v>2720</v>
      </c>
      <c r="O1232" s="1" t="str">
        <f t="shared" si="198"/>
        <v>NRIS</v>
      </c>
      <c r="Q1232" s="1">
        <f t="shared" si="199"/>
        <v>845</v>
      </c>
      <c r="S1232" s="1" t="str">
        <f t="shared" si="200"/>
        <v>Gas</v>
      </c>
      <c r="T1232" s="1" t="str">
        <f t="shared" si="201"/>
        <v>Calumet County</v>
      </c>
      <c r="U1232" s="1" t="str">
        <f t="shared" si="202"/>
        <v>WI</v>
      </c>
      <c r="AA1232" s="1"/>
      <c r="AB1232" s="1"/>
      <c r="AI1232" s="5"/>
      <c r="AJ1232" s="5"/>
      <c r="AK1232" s="5"/>
      <c r="AL1232" s="5"/>
      <c r="AM1232" s="5"/>
      <c r="AN1232" s="5"/>
      <c r="AO1232" s="5"/>
      <c r="AP1232" s="5"/>
      <c r="AQ1232" s="5"/>
      <c r="AR1232" s="5"/>
      <c r="AY1232" s="1" t="s">
        <v>73</v>
      </c>
      <c r="AZ1232" s="2">
        <v>41775</v>
      </c>
      <c r="BA1232" s="2">
        <v>42250</v>
      </c>
      <c r="BD1232" s="1" t="s">
        <v>74</v>
      </c>
      <c r="BE1232" s="1" t="s">
        <v>390</v>
      </c>
      <c r="BF1232" s="1" t="s">
        <v>76</v>
      </c>
      <c r="BG1232" s="1" t="s">
        <v>2455</v>
      </c>
      <c r="BI1232" s="1" t="s">
        <v>536</v>
      </c>
      <c r="BJ1232" s="1" t="s">
        <v>126</v>
      </c>
      <c r="BK1232" s="1" t="s">
        <v>2721</v>
      </c>
      <c r="BL1232" s="1">
        <v>835</v>
      </c>
      <c r="BM1232" s="1">
        <v>845</v>
      </c>
      <c r="BN1232" s="1" t="s">
        <v>64</v>
      </c>
      <c r="BP1232" s="1" t="s">
        <v>84</v>
      </c>
      <c r="BR1232" s="1">
        <v>0</v>
      </c>
      <c r="BS1232" s="1">
        <v>0</v>
      </c>
      <c r="BT1232" s="1">
        <v>0</v>
      </c>
      <c r="BU1232" s="1">
        <v>0</v>
      </c>
    </row>
    <row r="1233" spans="4:73" hidden="1" x14ac:dyDescent="0.25">
      <c r="D1233" s="4"/>
      <c r="E1233" s="5" t="str">
        <f t="shared" si="194"/>
        <v>DPP-2018-APR</v>
      </c>
      <c r="F1233" s="5" t="str">
        <f t="shared" si="195"/>
        <v>Central</v>
      </c>
      <c r="G1233" s="5" t="str">
        <f t="shared" si="196"/>
        <v>Withdrawn</v>
      </c>
      <c r="H1233" s="6" t="str">
        <f t="shared" si="197"/>
        <v>Not Started</v>
      </c>
      <c r="I1233" s="1" t="s">
        <v>4547</v>
      </c>
      <c r="O1233" s="1" t="str">
        <f t="shared" si="198"/>
        <v>NRIS</v>
      </c>
      <c r="P1233" s="1" t="s">
        <v>6203</v>
      </c>
      <c r="Q1233" s="1">
        <f t="shared" si="199"/>
        <v>75</v>
      </c>
      <c r="S1233" s="1" t="str">
        <f t="shared" si="200"/>
        <v>Solar</v>
      </c>
      <c r="T1233" s="1" t="str">
        <f t="shared" si="201"/>
        <v>Washington County</v>
      </c>
      <c r="U1233" s="1" t="str">
        <f t="shared" si="202"/>
        <v>IL</v>
      </c>
      <c r="Y1233" s="1">
        <v>0</v>
      </c>
      <c r="Z1233" s="1">
        <f>IF(G1233="Withdrawn",0,1)</f>
        <v>0</v>
      </c>
      <c r="AA1233" s="1"/>
      <c r="AB1233" s="1"/>
      <c r="AI1233" s="5"/>
      <c r="AJ1233" s="5"/>
      <c r="AK1233" s="5"/>
      <c r="AL1233" s="5"/>
      <c r="AM1233" s="5"/>
      <c r="AN1233" s="5"/>
      <c r="AO1233" s="32"/>
      <c r="AP1233" s="32"/>
      <c r="AQ1233" s="28">
        <f>AO1233/($Q1233*1000)</f>
        <v>0</v>
      </c>
      <c r="AR1233" s="28">
        <f>AP1233/($Q1233*1000)</f>
        <v>0</v>
      </c>
      <c r="AY1233" s="1" t="s">
        <v>73</v>
      </c>
      <c r="AZ1233" s="2">
        <v>43171</v>
      </c>
      <c r="BA1233" s="2">
        <v>43388</v>
      </c>
      <c r="BC1233" s="2">
        <v>44378</v>
      </c>
      <c r="BD1233" s="1" t="s">
        <v>122</v>
      </c>
      <c r="BE1233" s="1" t="s">
        <v>395</v>
      </c>
      <c r="BF1233" s="1" t="s">
        <v>124</v>
      </c>
      <c r="BG1233" s="1" t="s">
        <v>2375</v>
      </c>
      <c r="BH1233" s="1" t="s">
        <v>2435</v>
      </c>
      <c r="BI1233" s="1" t="s">
        <v>2376</v>
      </c>
      <c r="BJ1233" s="1" t="s">
        <v>126</v>
      </c>
      <c r="BK1233" s="1" t="s">
        <v>4548</v>
      </c>
      <c r="BL1233" s="1">
        <v>75</v>
      </c>
      <c r="BM1233" s="1">
        <v>75</v>
      </c>
      <c r="BN1233" s="1" t="s">
        <v>1485</v>
      </c>
      <c r="BO1233" s="1" t="s">
        <v>1486</v>
      </c>
      <c r="BP1233" s="1" t="s">
        <v>84</v>
      </c>
      <c r="BR1233" s="1">
        <v>0</v>
      </c>
      <c r="BS1233" s="1">
        <v>0</v>
      </c>
      <c r="BT1233" s="1">
        <v>0</v>
      </c>
      <c r="BU1233" s="1">
        <v>0</v>
      </c>
    </row>
    <row r="1234" spans="4:73" hidden="1" x14ac:dyDescent="0.25">
      <c r="D1234" s="4"/>
      <c r="E1234" s="5" t="str">
        <f t="shared" si="194"/>
        <v>FES-2014-JUN</v>
      </c>
      <c r="F1234" s="5">
        <f t="shared" si="195"/>
        <v>0</v>
      </c>
      <c r="G1234" s="5" t="str">
        <f t="shared" si="196"/>
        <v>Withdrawn</v>
      </c>
      <c r="H1234" s="6" t="str">
        <f t="shared" si="197"/>
        <v>Not Started</v>
      </c>
      <c r="I1234" s="1" t="s">
        <v>2725</v>
      </c>
      <c r="O1234" s="1" t="str">
        <f t="shared" si="198"/>
        <v>NRIS</v>
      </c>
      <c r="Q1234" s="1">
        <f t="shared" si="199"/>
        <v>551</v>
      </c>
      <c r="S1234" s="1" t="str">
        <f t="shared" si="200"/>
        <v>Gas</v>
      </c>
      <c r="T1234" s="1" t="str">
        <f t="shared" si="201"/>
        <v>Winnebago County</v>
      </c>
      <c r="U1234" s="1" t="str">
        <f t="shared" si="202"/>
        <v>WI</v>
      </c>
      <c r="AA1234" s="1"/>
      <c r="AB1234" s="1"/>
      <c r="AI1234" s="5"/>
      <c r="AJ1234" s="5"/>
      <c r="AK1234" s="5"/>
      <c r="AL1234" s="5"/>
      <c r="AM1234" s="5"/>
      <c r="AN1234" s="5"/>
      <c r="AO1234" s="5"/>
      <c r="AP1234" s="5"/>
      <c r="AQ1234" s="5"/>
      <c r="AR1234" s="5"/>
      <c r="AY1234" s="1" t="s">
        <v>73</v>
      </c>
      <c r="AZ1234" s="2">
        <v>41775</v>
      </c>
      <c r="BA1234" s="2">
        <v>42250</v>
      </c>
      <c r="BD1234" s="1" t="s">
        <v>74</v>
      </c>
      <c r="BE1234" s="1" t="s">
        <v>448</v>
      </c>
      <c r="BF1234" s="1" t="s">
        <v>76</v>
      </c>
      <c r="BG1234" s="1" t="s">
        <v>2455</v>
      </c>
      <c r="BI1234" s="1" t="s">
        <v>536</v>
      </c>
      <c r="BJ1234" s="1" t="s">
        <v>126</v>
      </c>
      <c r="BK1234" s="1" t="s">
        <v>2726</v>
      </c>
      <c r="BL1234" s="1">
        <v>477</v>
      </c>
      <c r="BM1234" s="1">
        <v>551</v>
      </c>
      <c r="BN1234" s="1" t="s">
        <v>64</v>
      </c>
      <c r="BP1234" s="1" t="s">
        <v>84</v>
      </c>
      <c r="BR1234" s="1">
        <v>0</v>
      </c>
      <c r="BS1234" s="1">
        <v>0</v>
      </c>
      <c r="BT1234" s="1">
        <v>0</v>
      </c>
      <c r="BU1234" s="1">
        <v>0</v>
      </c>
    </row>
    <row r="1235" spans="4:73" hidden="1" x14ac:dyDescent="0.25">
      <c r="D1235" s="4"/>
      <c r="E1235" s="5" t="str">
        <f t="shared" si="194"/>
        <v>FES-2014-JUN</v>
      </c>
      <c r="F1235" s="5">
        <f t="shared" si="195"/>
        <v>0</v>
      </c>
      <c r="G1235" s="5" t="str">
        <f t="shared" si="196"/>
        <v>Withdrawn</v>
      </c>
      <c r="H1235" s="6" t="str">
        <f t="shared" si="197"/>
        <v>Not Started</v>
      </c>
      <c r="I1235" s="1" t="s">
        <v>2727</v>
      </c>
      <c r="O1235" s="1" t="str">
        <f t="shared" si="198"/>
        <v>NRIS</v>
      </c>
      <c r="Q1235" s="1">
        <f t="shared" si="199"/>
        <v>845</v>
      </c>
      <c r="S1235" s="1" t="str">
        <f t="shared" si="200"/>
        <v>Gas</v>
      </c>
      <c r="T1235" s="1" t="str">
        <f t="shared" si="201"/>
        <v>Winnebago County</v>
      </c>
      <c r="U1235" s="1" t="str">
        <f t="shared" si="202"/>
        <v>WI</v>
      </c>
      <c r="AA1235" s="1"/>
      <c r="AB1235" s="1"/>
      <c r="AI1235" s="5"/>
      <c r="AJ1235" s="5"/>
      <c r="AK1235" s="5"/>
      <c r="AL1235" s="5"/>
      <c r="AM1235" s="5"/>
      <c r="AN1235" s="5"/>
      <c r="AO1235" s="5"/>
      <c r="AP1235" s="5"/>
      <c r="AQ1235" s="5"/>
      <c r="AR1235" s="5"/>
      <c r="AY1235" s="1" t="s">
        <v>73</v>
      </c>
      <c r="AZ1235" s="2">
        <v>41775</v>
      </c>
      <c r="BA1235" s="2">
        <v>42250</v>
      </c>
      <c r="BD1235" s="1" t="s">
        <v>74</v>
      </c>
      <c r="BE1235" s="1" t="s">
        <v>448</v>
      </c>
      <c r="BF1235" s="1" t="s">
        <v>76</v>
      </c>
      <c r="BG1235" s="1" t="s">
        <v>2455</v>
      </c>
      <c r="BI1235" s="1" t="s">
        <v>536</v>
      </c>
      <c r="BJ1235" s="1" t="s">
        <v>126</v>
      </c>
      <c r="BK1235" s="1" t="s">
        <v>2728</v>
      </c>
      <c r="BL1235" s="1">
        <v>835</v>
      </c>
      <c r="BM1235" s="1">
        <v>845</v>
      </c>
      <c r="BN1235" s="1" t="s">
        <v>64</v>
      </c>
      <c r="BP1235" s="1" t="s">
        <v>84</v>
      </c>
      <c r="BR1235" s="1">
        <v>0</v>
      </c>
      <c r="BS1235" s="1">
        <v>0</v>
      </c>
      <c r="BT1235" s="1">
        <v>0</v>
      </c>
      <c r="BU1235" s="1">
        <v>0</v>
      </c>
    </row>
    <row r="1236" spans="4:73" hidden="1" x14ac:dyDescent="0.25">
      <c r="D1236" s="4"/>
      <c r="E1236" s="5" t="str">
        <f t="shared" si="194"/>
        <v>SPA-2012-AUG</v>
      </c>
      <c r="F1236" s="5">
        <f t="shared" si="195"/>
        <v>0</v>
      </c>
      <c r="G1236" s="5" t="str">
        <f t="shared" si="196"/>
        <v>Withdrawn</v>
      </c>
      <c r="H1236" s="6" t="str">
        <f t="shared" si="197"/>
        <v>Not Started</v>
      </c>
      <c r="I1236" s="1" t="s">
        <v>2729</v>
      </c>
      <c r="O1236" s="1" t="str">
        <f t="shared" si="198"/>
        <v>ERIS</v>
      </c>
      <c r="Q1236" s="1">
        <f t="shared" si="199"/>
        <v>5.9</v>
      </c>
      <c r="S1236" s="1" t="str">
        <f t="shared" si="200"/>
        <v>Wind</v>
      </c>
      <c r="T1236" s="1" t="str">
        <f t="shared" si="201"/>
        <v>Grant County</v>
      </c>
      <c r="U1236" s="1" t="str">
        <f t="shared" si="202"/>
        <v>MN</v>
      </c>
      <c r="AA1236" s="1"/>
      <c r="AB1236" s="1"/>
      <c r="AI1236" s="5"/>
      <c r="AJ1236" s="5"/>
      <c r="AK1236" s="5"/>
      <c r="AL1236" s="5"/>
      <c r="AM1236" s="5"/>
      <c r="AN1236" s="5"/>
      <c r="AO1236" s="5"/>
      <c r="AP1236" s="5"/>
      <c r="AQ1236" s="5"/>
      <c r="AR1236" s="5"/>
      <c r="AY1236" s="1" t="s">
        <v>73</v>
      </c>
      <c r="AZ1236" s="2">
        <v>39279</v>
      </c>
      <c r="BA1236" s="2">
        <v>42270</v>
      </c>
      <c r="BD1236" s="1" t="s">
        <v>1134</v>
      </c>
      <c r="BE1236" s="1" t="s">
        <v>204</v>
      </c>
      <c r="BF1236" s="1" t="s">
        <v>93</v>
      </c>
      <c r="BG1236" s="1" t="s">
        <v>2730</v>
      </c>
      <c r="BI1236" s="1" t="s">
        <v>143</v>
      </c>
      <c r="BJ1236" s="1" t="s">
        <v>62</v>
      </c>
      <c r="BK1236" s="1" t="s">
        <v>2731</v>
      </c>
      <c r="BL1236" s="1">
        <v>5.9</v>
      </c>
      <c r="BM1236" s="1">
        <v>5.9</v>
      </c>
      <c r="BN1236" s="1" t="s">
        <v>97</v>
      </c>
      <c r="BO1236" s="1" t="s">
        <v>98</v>
      </c>
      <c r="BP1236" s="1" t="s">
        <v>84</v>
      </c>
      <c r="BR1236" s="1">
        <v>0</v>
      </c>
      <c r="BS1236" s="1">
        <v>0</v>
      </c>
      <c r="BT1236" s="1">
        <v>0</v>
      </c>
      <c r="BU1236" s="1">
        <v>0</v>
      </c>
    </row>
    <row r="1237" spans="4:73" hidden="1" x14ac:dyDescent="0.25">
      <c r="D1237" s="4"/>
      <c r="E1237" s="5" t="str">
        <f t="shared" si="194"/>
        <v>DPP-2018-APR</v>
      </c>
      <c r="F1237" s="5" t="str">
        <f t="shared" si="195"/>
        <v>West</v>
      </c>
      <c r="G1237" s="5" t="str">
        <f t="shared" si="196"/>
        <v>Withdrawn</v>
      </c>
      <c r="H1237" s="6" t="str">
        <f t="shared" si="197"/>
        <v>Not Started</v>
      </c>
      <c r="I1237" s="1" t="s">
        <v>4765</v>
      </c>
      <c r="O1237" s="1" t="str">
        <f t="shared" si="198"/>
        <v>NRIS</v>
      </c>
      <c r="Q1237" s="1">
        <f t="shared" si="199"/>
        <v>130</v>
      </c>
      <c r="S1237" s="1" t="str">
        <f t="shared" si="200"/>
        <v>Solar</v>
      </c>
      <c r="T1237" s="1" t="str">
        <f t="shared" si="201"/>
        <v>Cottonwood County</v>
      </c>
      <c r="U1237" s="1" t="str">
        <f t="shared" si="202"/>
        <v>MN</v>
      </c>
      <c r="AA1237" s="1"/>
      <c r="AB1237" s="1"/>
      <c r="AI1237" s="5"/>
      <c r="AJ1237" s="5"/>
      <c r="AK1237" s="5"/>
      <c r="AL1237" s="5"/>
      <c r="AM1237" s="5"/>
      <c r="AN1237" s="5"/>
      <c r="AO1237" s="32"/>
      <c r="AP1237" s="32"/>
      <c r="AQ1237" s="28">
        <f>AO1237/($Q1237*1000)</f>
        <v>0</v>
      </c>
      <c r="AR1237" s="28">
        <f>AP1237/($Q1237*1000)</f>
        <v>0</v>
      </c>
      <c r="AY1237" s="1" t="s">
        <v>73</v>
      </c>
      <c r="AZ1237" s="2">
        <v>43171</v>
      </c>
      <c r="BA1237" s="2">
        <v>43511</v>
      </c>
      <c r="BC1237" s="2">
        <v>44075</v>
      </c>
      <c r="BD1237" s="1" t="s">
        <v>2432</v>
      </c>
      <c r="BE1237" s="1" t="s">
        <v>632</v>
      </c>
      <c r="BF1237" s="1" t="s">
        <v>93</v>
      </c>
      <c r="BG1237" s="1" t="s">
        <v>2375</v>
      </c>
      <c r="BH1237" s="1" t="s">
        <v>725</v>
      </c>
      <c r="BI1237" s="1" t="s">
        <v>2376</v>
      </c>
      <c r="BJ1237" s="1" t="s">
        <v>126</v>
      </c>
      <c r="BK1237" s="1" t="s">
        <v>4590</v>
      </c>
      <c r="BL1237" s="1">
        <v>130</v>
      </c>
      <c r="BM1237" s="1">
        <v>130</v>
      </c>
      <c r="BN1237" s="1" t="s">
        <v>1485</v>
      </c>
      <c r="BO1237" s="1" t="s">
        <v>1486</v>
      </c>
      <c r="BP1237" s="1" t="s">
        <v>84</v>
      </c>
      <c r="BR1237" s="1">
        <v>0</v>
      </c>
      <c r="BS1237" s="1">
        <v>0</v>
      </c>
      <c r="BT1237" s="1">
        <v>0</v>
      </c>
      <c r="BU1237" s="1">
        <v>0</v>
      </c>
    </row>
    <row r="1238" spans="4:73" hidden="1" x14ac:dyDescent="0.25">
      <c r="D1238" s="4"/>
      <c r="E1238" s="5" t="str">
        <f t="shared" si="194"/>
        <v>FES-2014-DEC</v>
      </c>
      <c r="F1238" s="5">
        <f t="shared" si="195"/>
        <v>0</v>
      </c>
      <c r="G1238" s="5" t="str">
        <f t="shared" si="196"/>
        <v>Withdrawn</v>
      </c>
      <c r="H1238" s="6" t="str">
        <f t="shared" si="197"/>
        <v>Not Started</v>
      </c>
      <c r="I1238" s="1" t="s">
        <v>2734</v>
      </c>
      <c r="O1238" s="1" t="str">
        <f t="shared" si="198"/>
        <v>NRIS</v>
      </c>
      <c r="Q1238" s="1">
        <f t="shared" si="199"/>
        <v>999</v>
      </c>
      <c r="S1238" s="1" t="str">
        <f t="shared" si="200"/>
        <v>Gas</v>
      </c>
      <c r="T1238" s="1" t="str">
        <f t="shared" si="201"/>
        <v>St. Charles Parish</v>
      </c>
      <c r="U1238" s="1" t="str">
        <f t="shared" si="202"/>
        <v>LA</v>
      </c>
      <c r="AA1238" s="1"/>
      <c r="AB1238" s="1"/>
      <c r="AI1238" s="5"/>
      <c r="AJ1238" s="5"/>
      <c r="AK1238" s="5"/>
      <c r="AL1238" s="5"/>
      <c r="AM1238" s="5"/>
      <c r="AN1238" s="5"/>
      <c r="AO1238" s="5"/>
      <c r="AP1238" s="5"/>
      <c r="AQ1238" s="5"/>
      <c r="AR1238" s="5"/>
      <c r="AY1238" s="1" t="s">
        <v>73</v>
      </c>
      <c r="AZ1238" s="2">
        <v>41960</v>
      </c>
      <c r="BA1238" s="2">
        <v>42270</v>
      </c>
      <c r="BD1238" s="1" t="s">
        <v>59</v>
      </c>
      <c r="BE1238" s="1" t="s">
        <v>2735</v>
      </c>
      <c r="BF1238" s="1" t="s">
        <v>61</v>
      </c>
      <c r="BG1238" s="1" t="s">
        <v>2736</v>
      </c>
      <c r="BI1238" s="1" t="s">
        <v>536</v>
      </c>
      <c r="BJ1238" s="1" t="s">
        <v>126</v>
      </c>
      <c r="BK1238" s="1" t="s">
        <v>2737</v>
      </c>
      <c r="BL1238" s="1">
        <v>999</v>
      </c>
      <c r="BM1238" s="1">
        <v>999</v>
      </c>
      <c r="BN1238" s="1" t="s">
        <v>64</v>
      </c>
      <c r="BO1238" s="1" t="s">
        <v>105</v>
      </c>
      <c r="BP1238" s="1" t="s">
        <v>84</v>
      </c>
      <c r="BR1238" s="1">
        <v>0</v>
      </c>
      <c r="BS1238" s="1">
        <v>0</v>
      </c>
      <c r="BT1238" s="1">
        <v>0</v>
      </c>
      <c r="BU1238" s="1">
        <v>0</v>
      </c>
    </row>
    <row r="1239" spans="4:73" hidden="1" x14ac:dyDescent="0.25">
      <c r="D1239" s="4"/>
      <c r="E1239" s="5" t="str">
        <f t="shared" si="194"/>
        <v>DPP-2017-FEB</v>
      </c>
      <c r="F1239" s="5" t="str">
        <f t="shared" si="195"/>
        <v>South</v>
      </c>
      <c r="G1239" s="5" t="str">
        <f t="shared" si="196"/>
        <v>Withdrawn</v>
      </c>
      <c r="H1239" s="6" t="str">
        <f t="shared" si="197"/>
        <v>Not Started</v>
      </c>
      <c r="I1239" s="1" t="s">
        <v>3605</v>
      </c>
      <c r="O1239" s="1" t="str">
        <f t="shared" si="198"/>
        <v>NRIS</v>
      </c>
      <c r="Q1239" s="1">
        <f t="shared" si="199"/>
        <v>52</v>
      </c>
      <c r="S1239" s="1" t="str">
        <f t="shared" si="200"/>
        <v>Hydro</v>
      </c>
      <c r="T1239" s="1" t="str">
        <f t="shared" si="201"/>
        <v>Rapides Parish</v>
      </c>
      <c r="U1239" s="1" t="str">
        <f t="shared" si="202"/>
        <v>LA</v>
      </c>
      <c r="AA1239" s="1"/>
      <c r="AB1239" s="1"/>
      <c r="AI1239" s="5"/>
      <c r="AJ1239" s="5"/>
      <c r="AK1239" s="5"/>
      <c r="AL1239" s="5"/>
      <c r="AM1239" s="5"/>
      <c r="AN1239" s="5"/>
      <c r="AO1239" s="5"/>
      <c r="AP1239" s="5"/>
      <c r="AQ1239" s="5"/>
      <c r="AR1239" s="5"/>
      <c r="AY1239" s="1" t="s">
        <v>73</v>
      </c>
      <c r="AZ1239" s="2">
        <v>42499</v>
      </c>
      <c r="BA1239" s="2">
        <v>42906</v>
      </c>
      <c r="BC1239" s="2">
        <v>42521</v>
      </c>
      <c r="BD1239" s="1" t="s">
        <v>2711</v>
      </c>
      <c r="BE1239" s="1" t="s">
        <v>3606</v>
      </c>
      <c r="BF1239" s="1" t="s">
        <v>61</v>
      </c>
      <c r="BG1239" s="1" t="s">
        <v>3220</v>
      </c>
      <c r="BH1239" s="1" t="s">
        <v>2395</v>
      </c>
      <c r="BI1239" s="1" t="s">
        <v>726</v>
      </c>
      <c r="BJ1239" s="1" t="s">
        <v>126</v>
      </c>
      <c r="BK1239" s="1" t="s">
        <v>3607</v>
      </c>
      <c r="BL1239" s="1">
        <v>52</v>
      </c>
      <c r="BM1239" s="1">
        <v>52</v>
      </c>
      <c r="BN1239" s="1" t="s">
        <v>69</v>
      </c>
      <c r="BO1239" s="1" t="s">
        <v>3608</v>
      </c>
      <c r="BP1239" s="1" t="s">
        <v>84</v>
      </c>
      <c r="BR1239" s="1">
        <v>0</v>
      </c>
      <c r="BS1239" s="1">
        <v>0</v>
      </c>
      <c r="BT1239" s="1">
        <v>0</v>
      </c>
      <c r="BU1239" s="1">
        <v>0</v>
      </c>
    </row>
    <row r="1240" spans="4:73" hidden="1" x14ac:dyDescent="0.25">
      <c r="D1240" s="4"/>
      <c r="E1240" s="5" t="str">
        <f t="shared" si="194"/>
        <v>DPP-2018-APR</v>
      </c>
      <c r="F1240" s="5" t="str">
        <f t="shared" si="195"/>
        <v>West</v>
      </c>
      <c r="G1240" s="5" t="str">
        <f t="shared" si="196"/>
        <v>Withdrawn</v>
      </c>
      <c r="H1240" s="6" t="str">
        <f t="shared" si="197"/>
        <v>Not Started</v>
      </c>
      <c r="I1240" s="1" t="s">
        <v>4948</v>
      </c>
      <c r="O1240" s="1" t="str">
        <f t="shared" si="198"/>
        <v>NRIS</v>
      </c>
      <c r="Q1240" s="1">
        <f t="shared" si="199"/>
        <v>15</v>
      </c>
      <c r="S1240" s="1" t="str">
        <f t="shared" si="200"/>
        <v>Battery Storage</v>
      </c>
      <c r="T1240" s="1" t="str">
        <f t="shared" si="201"/>
        <v>Murray County</v>
      </c>
      <c r="U1240" s="1" t="str">
        <f t="shared" si="202"/>
        <v>MN</v>
      </c>
      <c r="AA1240" s="1"/>
      <c r="AB1240" s="1"/>
      <c r="AI1240" s="5"/>
      <c r="AJ1240" s="5"/>
      <c r="AK1240" s="5"/>
      <c r="AL1240" s="5"/>
      <c r="AM1240" s="5"/>
      <c r="AN1240" s="5"/>
      <c r="AO1240" s="32"/>
      <c r="AP1240" s="32"/>
      <c r="AQ1240" s="28">
        <f>AO1240/($Q1240*1000)</f>
        <v>0</v>
      </c>
      <c r="AR1240" s="28">
        <f>AP1240/($Q1240*1000)</f>
        <v>0</v>
      </c>
      <c r="AY1240" s="1" t="s">
        <v>73</v>
      </c>
      <c r="AZ1240" s="2">
        <v>43171</v>
      </c>
      <c r="BA1240" s="2">
        <v>43692</v>
      </c>
      <c r="BC1240" s="2">
        <v>44470</v>
      </c>
      <c r="BD1240" s="1" t="s">
        <v>153</v>
      </c>
      <c r="BE1240" s="1" t="s">
        <v>162</v>
      </c>
      <c r="BF1240" s="1" t="s">
        <v>93</v>
      </c>
      <c r="BG1240" s="1" t="s">
        <v>2375</v>
      </c>
      <c r="BH1240" s="1" t="s">
        <v>725</v>
      </c>
      <c r="BI1240" s="1" t="s">
        <v>2376</v>
      </c>
      <c r="BJ1240" s="1" t="s">
        <v>126</v>
      </c>
      <c r="BK1240" s="1" t="s">
        <v>4949</v>
      </c>
      <c r="BL1240" s="1">
        <v>15</v>
      </c>
      <c r="BM1240" s="1">
        <v>15</v>
      </c>
      <c r="BN1240" s="1" t="s">
        <v>2498</v>
      </c>
      <c r="BO1240" s="1" t="s">
        <v>2499</v>
      </c>
      <c r="BP1240" s="1" t="s">
        <v>84</v>
      </c>
      <c r="BR1240" s="1">
        <v>0</v>
      </c>
      <c r="BS1240" s="1">
        <v>0</v>
      </c>
      <c r="BT1240" s="1">
        <v>0</v>
      </c>
      <c r="BU1240" s="1">
        <v>0</v>
      </c>
    </row>
    <row r="1241" spans="4:73" hidden="1" x14ac:dyDescent="0.25">
      <c r="D1241" s="4"/>
      <c r="E1241" s="5" t="str">
        <f t="shared" si="194"/>
        <v>DPP-2018-APR</v>
      </c>
      <c r="F1241" s="5" t="str">
        <f t="shared" si="195"/>
        <v>West</v>
      </c>
      <c r="G1241" s="5" t="str">
        <f t="shared" si="196"/>
        <v>Withdrawn</v>
      </c>
      <c r="H1241" s="6" t="str">
        <f t="shared" si="197"/>
        <v>Not Started</v>
      </c>
      <c r="I1241" s="1" t="s">
        <v>5285</v>
      </c>
      <c r="O1241" s="1" t="str">
        <f t="shared" si="198"/>
        <v>ERIS</v>
      </c>
      <c r="Q1241" s="1">
        <f t="shared" si="199"/>
        <v>32.5</v>
      </c>
      <c r="S1241" s="1" t="str">
        <f t="shared" si="200"/>
        <v>Solar</v>
      </c>
      <c r="T1241" s="1" t="str">
        <f t="shared" si="201"/>
        <v>Grant County</v>
      </c>
      <c r="U1241" s="1" t="str">
        <f t="shared" si="202"/>
        <v>MN</v>
      </c>
      <c r="AA1241" s="1"/>
      <c r="AB1241" s="1"/>
      <c r="AI1241" s="5"/>
      <c r="AJ1241" s="5"/>
      <c r="AK1241" s="5"/>
      <c r="AL1241" s="5"/>
      <c r="AM1241" s="5"/>
      <c r="AN1241" s="5"/>
      <c r="AO1241" s="32"/>
      <c r="AP1241" s="32"/>
      <c r="AQ1241" s="28">
        <f>AO1241/($Q1241*1000)</f>
        <v>0</v>
      </c>
      <c r="AR1241" s="28">
        <f>AP1241/($Q1241*1000)</f>
        <v>0</v>
      </c>
      <c r="AY1241" s="1" t="s">
        <v>73</v>
      </c>
      <c r="AZ1241" s="2">
        <v>43171</v>
      </c>
      <c r="BA1241" s="2">
        <v>43915</v>
      </c>
      <c r="BC1241" s="2">
        <v>44075</v>
      </c>
      <c r="BD1241" s="1" t="s">
        <v>203</v>
      </c>
      <c r="BE1241" s="1" t="s">
        <v>204</v>
      </c>
      <c r="BF1241" s="1" t="s">
        <v>93</v>
      </c>
      <c r="BG1241" s="1" t="s">
        <v>2375</v>
      </c>
      <c r="BH1241" s="1" t="s">
        <v>725</v>
      </c>
      <c r="BI1241" s="1" t="s">
        <v>2376</v>
      </c>
      <c r="BJ1241" s="1" t="s">
        <v>62</v>
      </c>
      <c r="BK1241" s="1" t="s">
        <v>5286</v>
      </c>
      <c r="BL1241" s="1">
        <v>32.5</v>
      </c>
      <c r="BM1241" s="1">
        <v>32.5</v>
      </c>
      <c r="BN1241" s="1" t="s">
        <v>1485</v>
      </c>
      <c r="BO1241" s="1" t="s">
        <v>1486</v>
      </c>
      <c r="BP1241" s="1" t="s">
        <v>84</v>
      </c>
      <c r="BR1241" s="1">
        <v>0</v>
      </c>
      <c r="BS1241" s="1">
        <v>0</v>
      </c>
      <c r="BT1241" s="1">
        <v>0</v>
      </c>
      <c r="BU1241" s="1">
        <v>0</v>
      </c>
    </row>
    <row r="1242" spans="4:73" hidden="1" x14ac:dyDescent="0.25">
      <c r="D1242" s="4"/>
      <c r="E1242" s="5" t="str">
        <f t="shared" si="194"/>
        <v>DPP-2015-AUG</v>
      </c>
      <c r="F1242" s="5" t="str">
        <f t="shared" si="195"/>
        <v>East (ITC)</v>
      </c>
      <c r="G1242" s="5" t="str">
        <f t="shared" si="196"/>
        <v>Withdrawn</v>
      </c>
      <c r="H1242" s="6" t="str">
        <f t="shared" si="197"/>
        <v>Not Started</v>
      </c>
      <c r="I1242" s="1" t="s">
        <v>2747</v>
      </c>
      <c r="O1242" s="1" t="str">
        <f t="shared" si="198"/>
        <v>NRIS</v>
      </c>
      <c r="Q1242" s="1">
        <f t="shared" si="199"/>
        <v>150</v>
      </c>
      <c r="S1242" s="1" t="str">
        <f t="shared" si="200"/>
        <v>Wind</v>
      </c>
      <c r="T1242" s="1" t="str">
        <f t="shared" si="201"/>
        <v>Sanilac County</v>
      </c>
      <c r="U1242" s="1" t="str">
        <f t="shared" si="202"/>
        <v>MI</v>
      </c>
      <c r="AA1242" s="1"/>
      <c r="AB1242" s="1"/>
      <c r="AI1242" s="5"/>
      <c r="AJ1242" s="5"/>
      <c r="AK1242" s="5"/>
      <c r="AL1242" s="5"/>
      <c r="AM1242" s="5"/>
      <c r="AN1242" s="5"/>
      <c r="AO1242" s="5"/>
      <c r="AP1242" s="5"/>
      <c r="AQ1242" s="5"/>
      <c r="AR1242" s="5"/>
      <c r="AY1242" s="1" t="s">
        <v>73</v>
      </c>
      <c r="AZ1242" s="2">
        <v>42139</v>
      </c>
      <c r="BA1242" s="2">
        <v>42286</v>
      </c>
      <c r="BD1242" s="1" t="s">
        <v>128</v>
      </c>
      <c r="BE1242" s="1" t="s">
        <v>681</v>
      </c>
      <c r="BF1242" s="1" t="s">
        <v>130</v>
      </c>
      <c r="BG1242" s="1" t="s">
        <v>1807</v>
      </c>
      <c r="BH1242" s="1" t="s">
        <v>1808</v>
      </c>
      <c r="BI1242" s="1" t="s">
        <v>134</v>
      </c>
      <c r="BJ1242" s="1" t="s">
        <v>126</v>
      </c>
      <c r="BK1242" s="1" t="s">
        <v>2388</v>
      </c>
      <c r="BL1242" s="1">
        <v>150</v>
      </c>
      <c r="BM1242" s="1">
        <v>150</v>
      </c>
      <c r="BN1242" s="1" t="s">
        <v>97</v>
      </c>
      <c r="BO1242" s="1" t="s">
        <v>98</v>
      </c>
      <c r="BP1242" s="1" t="s">
        <v>84</v>
      </c>
      <c r="BR1242" s="1">
        <v>0</v>
      </c>
      <c r="BS1242" s="1">
        <v>0</v>
      </c>
      <c r="BT1242" s="1">
        <v>0</v>
      </c>
      <c r="BU1242" s="1">
        <v>0</v>
      </c>
    </row>
    <row r="1243" spans="4:73" hidden="1" x14ac:dyDescent="0.25">
      <c r="D1243" s="4"/>
      <c r="E1243" s="5" t="str">
        <f t="shared" si="194"/>
        <v>DPP-2014-FEB</v>
      </c>
      <c r="F1243" s="5" t="str">
        <f t="shared" si="195"/>
        <v>East (ATC)</v>
      </c>
      <c r="G1243" s="5" t="str">
        <f t="shared" si="196"/>
        <v>Withdrawn</v>
      </c>
      <c r="H1243" s="6" t="str">
        <f t="shared" si="197"/>
        <v>Withdrawn</v>
      </c>
      <c r="I1243" s="1" t="s">
        <v>2748</v>
      </c>
      <c r="O1243" s="1" t="str">
        <f t="shared" si="198"/>
        <v>NRIS</v>
      </c>
      <c r="Q1243" s="1">
        <f t="shared" si="199"/>
        <v>496</v>
      </c>
      <c r="S1243" s="1" t="str">
        <f t="shared" si="200"/>
        <v>Gas</v>
      </c>
      <c r="T1243" s="1" t="str">
        <f t="shared" si="201"/>
        <v>Outagamie County</v>
      </c>
      <c r="U1243" s="1" t="str">
        <f t="shared" si="202"/>
        <v>WI</v>
      </c>
      <c r="AA1243" s="1"/>
      <c r="AB1243" s="1"/>
      <c r="AI1243" s="5"/>
      <c r="AJ1243" s="5"/>
      <c r="AK1243" s="5"/>
      <c r="AL1243" s="5"/>
      <c r="AM1243" s="5"/>
      <c r="AN1243" s="5"/>
      <c r="AO1243" s="5"/>
      <c r="AP1243" s="5"/>
      <c r="AQ1243" s="5"/>
      <c r="AR1243" s="5"/>
      <c r="AY1243" s="1" t="s">
        <v>73</v>
      </c>
      <c r="AZ1243" s="2">
        <v>41527</v>
      </c>
      <c r="BA1243" s="2">
        <v>42296</v>
      </c>
      <c r="BB1243" s="2">
        <v>42166</v>
      </c>
      <c r="BC1243" s="2">
        <v>43174</v>
      </c>
      <c r="BD1243" s="1" t="s">
        <v>74</v>
      </c>
      <c r="BE1243" s="1" t="s">
        <v>137</v>
      </c>
      <c r="BF1243" s="1" t="s">
        <v>76</v>
      </c>
      <c r="BG1243" s="1" t="s">
        <v>2749</v>
      </c>
      <c r="BH1243" s="1" t="s">
        <v>2196</v>
      </c>
      <c r="BI1243" s="1" t="s">
        <v>134</v>
      </c>
      <c r="BJ1243" s="1" t="s">
        <v>126</v>
      </c>
      <c r="BK1243" s="1" t="s">
        <v>2750</v>
      </c>
      <c r="BL1243" s="1">
        <v>475</v>
      </c>
      <c r="BM1243" s="1">
        <v>496</v>
      </c>
      <c r="BN1243" s="1" t="s">
        <v>64</v>
      </c>
      <c r="BP1243" s="1" t="s">
        <v>73</v>
      </c>
      <c r="BQ1243" s="2">
        <v>42675</v>
      </c>
      <c r="BR1243" s="1">
        <v>0</v>
      </c>
      <c r="BS1243" s="1">
        <v>0</v>
      </c>
      <c r="BT1243" s="1">
        <v>0</v>
      </c>
      <c r="BU1243" s="1">
        <v>0</v>
      </c>
    </row>
    <row r="1244" spans="4:73" hidden="1" x14ac:dyDescent="0.25">
      <c r="D1244" s="4"/>
      <c r="E1244" s="5" t="str">
        <f t="shared" si="194"/>
        <v>FES-2015-SEP</v>
      </c>
      <c r="F1244" s="5">
        <f t="shared" si="195"/>
        <v>0</v>
      </c>
      <c r="G1244" s="5" t="str">
        <f t="shared" si="196"/>
        <v>Withdrawn</v>
      </c>
      <c r="H1244" s="6" t="str">
        <f t="shared" si="197"/>
        <v>Not Started</v>
      </c>
      <c r="I1244" s="1" t="s">
        <v>2751</v>
      </c>
      <c r="O1244" s="1" t="str">
        <f t="shared" si="198"/>
        <v>ERIS</v>
      </c>
      <c r="Q1244" s="1">
        <f t="shared" si="199"/>
        <v>1240</v>
      </c>
      <c r="S1244" s="1" t="str">
        <f t="shared" si="200"/>
        <v>Gas</v>
      </c>
      <c r="T1244" s="1" t="str">
        <f t="shared" si="201"/>
        <v>Cherokee County</v>
      </c>
      <c r="U1244" s="1" t="str">
        <f t="shared" si="202"/>
        <v>TX</v>
      </c>
      <c r="AA1244" s="1"/>
      <c r="AB1244" s="1"/>
      <c r="AI1244" s="5"/>
      <c r="AJ1244" s="5"/>
      <c r="AK1244" s="5"/>
      <c r="AL1244" s="5"/>
      <c r="AM1244" s="5"/>
      <c r="AN1244" s="5"/>
      <c r="AO1244" s="5"/>
      <c r="AP1244" s="5"/>
      <c r="AQ1244" s="5"/>
      <c r="AR1244" s="5"/>
      <c r="AY1244" s="1" t="s">
        <v>73</v>
      </c>
      <c r="AZ1244" s="2">
        <v>42261</v>
      </c>
      <c r="BA1244" s="2">
        <v>42313</v>
      </c>
      <c r="BD1244" s="1" t="s">
        <v>59</v>
      </c>
      <c r="BE1244" s="1" t="s">
        <v>1292</v>
      </c>
      <c r="BF1244" s="1" t="s">
        <v>67</v>
      </c>
      <c r="BG1244" s="1" t="s">
        <v>2752</v>
      </c>
      <c r="BI1244" s="1" t="s">
        <v>536</v>
      </c>
      <c r="BJ1244" s="1" t="s">
        <v>62</v>
      </c>
      <c r="BK1244" s="1" t="s">
        <v>2753</v>
      </c>
      <c r="BL1244" s="1">
        <v>1095</v>
      </c>
      <c r="BM1244" s="1">
        <v>1240</v>
      </c>
      <c r="BN1244" s="1" t="s">
        <v>64</v>
      </c>
      <c r="BO1244" s="1" t="s">
        <v>94</v>
      </c>
      <c r="BP1244" s="1" t="s">
        <v>84</v>
      </c>
      <c r="BR1244" s="1">
        <v>0</v>
      </c>
      <c r="BS1244" s="1">
        <v>0</v>
      </c>
      <c r="BT1244" s="1">
        <v>0</v>
      </c>
      <c r="BU1244" s="1">
        <v>0</v>
      </c>
    </row>
    <row r="1245" spans="4:73" hidden="1" x14ac:dyDescent="0.25">
      <c r="D1245" s="4"/>
      <c r="E1245" s="5" t="str">
        <f t="shared" si="194"/>
        <v>SPA-2012-AUG</v>
      </c>
      <c r="F1245" s="5">
        <f t="shared" si="195"/>
        <v>0</v>
      </c>
      <c r="G1245" s="5" t="str">
        <f t="shared" si="196"/>
        <v>Withdrawn</v>
      </c>
      <c r="H1245" s="6" t="str">
        <f t="shared" si="197"/>
        <v>Not Started</v>
      </c>
      <c r="I1245" s="1" t="s">
        <v>2754</v>
      </c>
      <c r="O1245" s="1" t="str">
        <f t="shared" si="198"/>
        <v>ERIS</v>
      </c>
      <c r="Q1245" s="1">
        <f t="shared" si="199"/>
        <v>20</v>
      </c>
      <c r="S1245" s="1" t="str">
        <f t="shared" si="200"/>
        <v>Wind</v>
      </c>
      <c r="T1245" s="1" t="str">
        <f t="shared" si="201"/>
        <v>Grant County</v>
      </c>
      <c r="U1245" s="1" t="str">
        <f t="shared" si="202"/>
        <v>MN</v>
      </c>
      <c r="AA1245" s="1"/>
      <c r="AB1245" s="1"/>
      <c r="AI1245" s="5"/>
      <c r="AJ1245" s="5"/>
      <c r="AK1245" s="5"/>
      <c r="AL1245" s="5"/>
      <c r="AM1245" s="5"/>
      <c r="AN1245" s="5"/>
      <c r="AO1245" s="5"/>
      <c r="AP1245" s="5"/>
      <c r="AQ1245" s="5"/>
      <c r="AR1245" s="5"/>
      <c r="AY1245" s="1" t="s">
        <v>73</v>
      </c>
      <c r="AZ1245" s="2">
        <v>39279</v>
      </c>
      <c r="BA1245" s="2">
        <v>42317</v>
      </c>
      <c r="BD1245" s="1" t="s">
        <v>1134</v>
      </c>
      <c r="BE1245" s="1" t="s">
        <v>204</v>
      </c>
      <c r="BF1245" s="1" t="s">
        <v>93</v>
      </c>
      <c r="BG1245" s="1" t="s">
        <v>2730</v>
      </c>
      <c r="BI1245" s="1" t="s">
        <v>143</v>
      </c>
      <c r="BJ1245" s="1" t="s">
        <v>62</v>
      </c>
      <c r="BK1245" s="1" t="s">
        <v>2755</v>
      </c>
      <c r="BL1245" s="1">
        <v>20</v>
      </c>
      <c r="BM1245" s="1">
        <v>20</v>
      </c>
      <c r="BN1245" s="1" t="s">
        <v>97</v>
      </c>
      <c r="BO1245" s="1" t="s">
        <v>98</v>
      </c>
      <c r="BP1245" s="1" t="s">
        <v>84</v>
      </c>
      <c r="BR1245" s="1">
        <v>0</v>
      </c>
      <c r="BS1245" s="1">
        <v>0</v>
      </c>
      <c r="BT1245" s="1">
        <v>0</v>
      </c>
      <c r="BU1245" s="1">
        <v>0</v>
      </c>
    </row>
    <row r="1246" spans="4:73" hidden="1" x14ac:dyDescent="0.25">
      <c r="D1246" s="4"/>
      <c r="E1246" s="5" t="str">
        <f t="shared" si="194"/>
        <v>SPA Parked</v>
      </c>
      <c r="F1246" s="5">
        <f t="shared" si="195"/>
        <v>0</v>
      </c>
      <c r="G1246" s="5" t="str">
        <f t="shared" si="196"/>
        <v>Withdrawn</v>
      </c>
      <c r="H1246" s="6" t="str">
        <f t="shared" si="197"/>
        <v>Not Started</v>
      </c>
      <c r="I1246" s="1" t="s">
        <v>2756</v>
      </c>
      <c r="O1246" s="1" t="str">
        <f t="shared" si="198"/>
        <v>NRIS</v>
      </c>
      <c r="Q1246" s="1">
        <f t="shared" si="199"/>
        <v>27.5</v>
      </c>
      <c r="S1246" s="1" t="str">
        <f t="shared" si="200"/>
        <v>Wind</v>
      </c>
      <c r="T1246" s="1" t="str">
        <f t="shared" si="201"/>
        <v>Ramsey County</v>
      </c>
      <c r="U1246" s="1" t="str">
        <f t="shared" si="202"/>
        <v>ND</v>
      </c>
      <c r="AA1246" s="1"/>
      <c r="AB1246" s="1"/>
      <c r="AI1246" s="5"/>
      <c r="AJ1246" s="5"/>
      <c r="AK1246" s="5"/>
      <c r="AL1246" s="5"/>
      <c r="AM1246" s="5"/>
      <c r="AN1246" s="5"/>
      <c r="AO1246" s="5"/>
      <c r="AP1246" s="5"/>
      <c r="AQ1246" s="5"/>
      <c r="AR1246" s="5"/>
      <c r="AY1246" s="1" t="s">
        <v>73</v>
      </c>
      <c r="AZ1246" s="2">
        <v>41162</v>
      </c>
      <c r="BA1246" s="2">
        <v>42317</v>
      </c>
      <c r="BD1246" s="1" t="s">
        <v>203</v>
      </c>
      <c r="BE1246" s="1" t="s">
        <v>167</v>
      </c>
      <c r="BF1246" s="1" t="s">
        <v>194</v>
      </c>
      <c r="BG1246" s="1" t="s">
        <v>2594</v>
      </c>
      <c r="BI1246" s="1" t="s">
        <v>143</v>
      </c>
      <c r="BJ1246" s="1" t="s">
        <v>126</v>
      </c>
      <c r="BK1246" s="1" t="s">
        <v>2757</v>
      </c>
      <c r="BL1246" s="1">
        <v>27.5</v>
      </c>
      <c r="BM1246" s="1">
        <v>27.5</v>
      </c>
      <c r="BN1246" s="1" t="s">
        <v>97</v>
      </c>
      <c r="BP1246" s="1" t="s">
        <v>84</v>
      </c>
      <c r="BR1246" s="1">
        <v>0</v>
      </c>
      <c r="BS1246" s="1">
        <v>0</v>
      </c>
      <c r="BT1246" s="1">
        <v>0</v>
      </c>
      <c r="BU1246" s="1">
        <v>0</v>
      </c>
    </row>
    <row r="1247" spans="4:73" hidden="1" x14ac:dyDescent="0.25">
      <c r="D1247" s="4"/>
      <c r="E1247" s="5" t="str">
        <f t="shared" si="194"/>
        <v>DPP-2015-FEB</v>
      </c>
      <c r="F1247" s="5" t="str">
        <f t="shared" si="195"/>
        <v>South</v>
      </c>
      <c r="G1247" s="5" t="str">
        <f t="shared" si="196"/>
        <v>Withdrawn</v>
      </c>
      <c r="H1247" s="6" t="str">
        <f t="shared" si="197"/>
        <v>Not Started</v>
      </c>
      <c r="I1247" s="1" t="s">
        <v>2758</v>
      </c>
      <c r="O1247" s="1" t="str">
        <f t="shared" si="198"/>
        <v>NRIS</v>
      </c>
      <c r="Q1247" s="1">
        <f t="shared" si="199"/>
        <v>43</v>
      </c>
      <c r="S1247" s="1" t="str">
        <f t="shared" si="200"/>
        <v>Waste Heat Recovery</v>
      </c>
      <c r="T1247" s="1" t="str">
        <f t="shared" si="201"/>
        <v>Calcasieu</v>
      </c>
      <c r="U1247" s="1" t="str">
        <f t="shared" si="202"/>
        <v>LA</v>
      </c>
      <c r="AA1247" s="1"/>
      <c r="AB1247" s="1"/>
      <c r="AI1247" s="5"/>
      <c r="AJ1247" s="5"/>
      <c r="AK1247" s="5"/>
      <c r="AL1247" s="5"/>
      <c r="AM1247" s="5"/>
      <c r="AN1247" s="5"/>
      <c r="AO1247" s="5"/>
      <c r="AP1247" s="5"/>
      <c r="AQ1247" s="5"/>
      <c r="AR1247" s="5"/>
      <c r="AY1247" s="1" t="s">
        <v>73</v>
      </c>
      <c r="AZ1247" s="2">
        <v>41960</v>
      </c>
      <c r="BA1247" s="2">
        <v>42321</v>
      </c>
      <c r="BD1247" s="1" t="s">
        <v>59</v>
      </c>
      <c r="BE1247" s="1" t="s">
        <v>2759</v>
      </c>
      <c r="BF1247" s="1" t="s">
        <v>61</v>
      </c>
      <c r="BG1247" s="1" t="s">
        <v>1438</v>
      </c>
      <c r="BH1247" s="1" t="s">
        <v>2395</v>
      </c>
      <c r="BI1247" s="1" t="s">
        <v>2320</v>
      </c>
      <c r="BJ1247" s="1" t="s">
        <v>126</v>
      </c>
      <c r="BK1247" s="1" t="s">
        <v>2760</v>
      </c>
      <c r="BL1247" s="1">
        <v>43</v>
      </c>
      <c r="BM1247" s="1">
        <v>43</v>
      </c>
      <c r="BN1247" s="1" t="s">
        <v>1132</v>
      </c>
      <c r="BO1247" s="1" t="s">
        <v>355</v>
      </c>
      <c r="BP1247" s="1" t="s">
        <v>84</v>
      </c>
      <c r="BR1247" s="1">
        <v>0</v>
      </c>
      <c r="BS1247" s="1">
        <v>0</v>
      </c>
      <c r="BT1247" s="1">
        <v>0</v>
      </c>
      <c r="BU1247" s="1">
        <v>0</v>
      </c>
    </row>
    <row r="1248" spans="4:73" hidden="1" x14ac:dyDescent="0.25">
      <c r="D1248" s="4"/>
      <c r="E1248" s="5" t="str">
        <f t="shared" si="194"/>
        <v>DPP-2018-APR</v>
      </c>
      <c r="F1248" s="5" t="str">
        <f t="shared" si="195"/>
        <v>Central</v>
      </c>
      <c r="G1248" s="5" t="str">
        <f t="shared" si="196"/>
        <v>Withdrawn</v>
      </c>
      <c r="H1248" s="6" t="str">
        <f t="shared" si="197"/>
        <v>Not Started</v>
      </c>
      <c r="I1248" s="1" t="s">
        <v>5915</v>
      </c>
      <c r="O1248" s="1" t="str">
        <f t="shared" si="198"/>
        <v>NRIS</v>
      </c>
      <c r="P1248" s="1" t="s">
        <v>6203</v>
      </c>
      <c r="Q1248" s="1">
        <f t="shared" si="199"/>
        <v>50</v>
      </c>
      <c r="S1248" s="1" t="str">
        <f t="shared" si="200"/>
        <v>Battery Storage</v>
      </c>
      <c r="T1248" s="1" t="str">
        <f t="shared" si="201"/>
        <v>Warren County</v>
      </c>
      <c r="U1248" s="1" t="str">
        <f t="shared" si="202"/>
        <v>MO</v>
      </c>
      <c r="Y1248" s="1">
        <v>1</v>
      </c>
      <c r="Z1248" s="1">
        <f>IF(G1248="Withdrawn",0,1)</f>
        <v>0</v>
      </c>
      <c r="AA1248" s="36">
        <v>200000</v>
      </c>
      <c r="AB1248" s="36">
        <v>409074</v>
      </c>
      <c r="AI1248" s="5"/>
      <c r="AJ1248" s="32"/>
      <c r="AK1248" s="32"/>
      <c r="AL1248" s="32">
        <v>0</v>
      </c>
      <c r="AM1248" s="32">
        <v>4906500</v>
      </c>
      <c r="AN1248" s="32">
        <v>877614</v>
      </c>
      <c r="AO1248" s="32">
        <f t="shared" ref="AO1248" si="203">AJ1248+AM1248</f>
        <v>4906500</v>
      </c>
      <c r="AP1248" s="32">
        <f t="shared" ref="AP1248" si="204">AO1248+AK1248+AL1248+AN1248</f>
        <v>5784114</v>
      </c>
      <c r="AQ1248" s="28">
        <f t="shared" ref="AQ1248:AR1251" si="205">AO1248/($Q1248*1000)</f>
        <v>98.13</v>
      </c>
      <c r="AR1248" s="28">
        <f t="shared" si="205"/>
        <v>115.68228000000001</v>
      </c>
      <c r="AS1248" s="16">
        <f t="shared" ref="AS1248:AS1249" si="206">IF(O1248 = "NRIS",AP1248,AO1248)</f>
        <v>5784114</v>
      </c>
      <c r="AY1248" s="1" t="s">
        <v>73</v>
      </c>
      <c r="AZ1248" s="2">
        <v>43171</v>
      </c>
      <c r="BA1248" s="2">
        <v>44265</v>
      </c>
      <c r="BC1248" s="2">
        <v>44500</v>
      </c>
      <c r="BD1248" s="1" t="s">
        <v>486</v>
      </c>
      <c r="BE1248" s="1" t="s">
        <v>1575</v>
      </c>
      <c r="BF1248" s="1" t="s">
        <v>488</v>
      </c>
      <c r="BG1248" s="1" t="s">
        <v>2375</v>
      </c>
      <c r="BH1248" s="1" t="s">
        <v>2435</v>
      </c>
      <c r="BI1248" s="1" t="s">
        <v>2376</v>
      </c>
      <c r="BJ1248" s="1" t="s">
        <v>126</v>
      </c>
      <c r="BK1248" s="1" t="s">
        <v>5916</v>
      </c>
      <c r="BL1248" s="1">
        <v>50</v>
      </c>
      <c r="BM1248" s="1">
        <v>50</v>
      </c>
      <c r="BN1248" s="1" t="s">
        <v>2498</v>
      </c>
      <c r="BO1248" s="1" t="s">
        <v>2499</v>
      </c>
      <c r="BP1248" s="1" t="s">
        <v>84</v>
      </c>
      <c r="BR1248" s="1">
        <v>50</v>
      </c>
      <c r="BS1248" s="1">
        <v>50</v>
      </c>
      <c r="BT1248" s="1">
        <v>0</v>
      </c>
      <c r="BU1248" s="1">
        <v>0</v>
      </c>
    </row>
    <row r="1249" spans="4:73" hidden="1" x14ac:dyDescent="0.25">
      <c r="D1249" s="4"/>
      <c r="E1249" s="5" t="str">
        <f t="shared" si="194"/>
        <v>DPP-2018-APR</v>
      </c>
      <c r="F1249" s="5" t="str">
        <f t="shared" si="195"/>
        <v>West</v>
      </c>
      <c r="G1249" s="5" t="str">
        <f t="shared" si="196"/>
        <v>Active</v>
      </c>
      <c r="H1249" s="6" t="str">
        <f t="shared" si="197"/>
        <v>Not Started</v>
      </c>
      <c r="I1249" s="1" t="s">
        <v>2484</v>
      </c>
      <c r="L1249" s="1" t="s">
        <v>6189</v>
      </c>
      <c r="M1249" s="1" t="s">
        <v>6195</v>
      </c>
      <c r="O1249" s="1" t="str">
        <f t="shared" si="198"/>
        <v>NRIS</v>
      </c>
      <c r="P1249" s="1" t="s">
        <v>6203</v>
      </c>
      <c r="Q1249" s="1">
        <f t="shared" si="199"/>
        <v>250</v>
      </c>
      <c r="S1249" s="1" t="str">
        <f t="shared" si="200"/>
        <v>Wind</v>
      </c>
      <c r="T1249" s="1" t="str">
        <f t="shared" si="201"/>
        <v>McIntosh County</v>
      </c>
      <c r="U1249" s="1" t="str">
        <f t="shared" si="202"/>
        <v>ND</v>
      </c>
      <c r="Y1249" s="1">
        <v>1</v>
      </c>
      <c r="Z1249" s="1">
        <f>IF(G1249="Withdrawn",0,1)</f>
        <v>1</v>
      </c>
      <c r="AA1249" s="36">
        <v>1000000</v>
      </c>
      <c r="AB1249" s="36">
        <v>6723874</v>
      </c>
      <c r="AI1249" s="5"/>
      <c r="AJ1249" s="32">
        <v>465966</v>
      </c>
      <c r="AK1249" s="32">
        <v>167518</v>
      </c>
      <c r="AL1249" s="32">
        <v>2323563</v>
      </c>
      <c r="AM1249" s="32">
        <f>163530056</f>
        <v>163530056</v>
      </c>
      <c r="AN1249" s="32">
        <v>0</v>
      </c>
      <c r="AO1249" s="32">
        <f>AJ1249+AM1249</f>
        <v>163996022</v>
      </c>
      <c r="AP1249" s="32">
        <f>AO1249+AK1249+AL1249+AN1249</f>
        <v>166487103</v>
      </c>
      <c r="AQ1249" s="28">
        <f t="shared" si="205"/>
        <v>655.98408800000004</v>
      </c>
      <c r="AR1249" s="28">
        <f t="shared" si="205"/>
        <v>665.94841199999996</v>
      </c>
      <c r="AS1249" s="16">
        <f t="shared" si="206"/>
        <v>166487103</v>
      </c>
      <c r="AY1249" s="1" t="s">
        <v>2374</v>
      </c>
      <c r="AZ1249" s="2">
        <v>43171</v>
      </c>
      <c r="BC1249" s="2">
        <v>44440</v>
      </c>
      <c r="BD1249" s="1" t="s">
        <v>2485</v>
      </c>
      <c r="BE1249" s="1" t="s">
        <v>285</v>
      </c>
      <c r="BF1249" s="1" t="s">
        <v>194</v>
      </c>
      <c r="BG1249" s="1" t="s">
        <v>2375</v>
      </c>
      <c r="BH1249" s="1" t="s">
        <v>725</v>
      </c>
      <c r="BI1249" s="1" t="s">
        <v>2376</v>
      </c>
      <c r="BJ1249" s="1" t="s">
        <v>126</v>
      </c>
      <c r="BK1249" s="1" t="s">
        <v>2486</v>
      </c>
      <c r="BL1249" s="1">
        <v>250</v>
      </c>
      <c r="BM1249" s="1">
        <v>250</v>
      </c>
      <c r="BN1249" s="1" t="s">
        <v>97</v>
      </c>
      <c r="BO1249" s="1" t="s">
        <v>98</v>
      </c>
      <c r="BP1249" s="1" t="s">
        <v>84</v>
      </c>
      <c r="BR1249" s="1">
        <v>250</v>
      </c>
      <c r="BS1249" s="1">
        <v>250</v>
      </c>
      <c r="BT1249" s="1">
        <v>250</v>
      </c>
      <c r="BU1249" s="1">
        <v>250</v>
      </c>
    </row>
    <row r="1250" spans="4:73" hidden="1" x14ac:dyDescent="0.25">
      <c r="D1250" s="4"/>
      <c r="E1250" s="5" t="str">
        <f t="shared" si="194"/>
        <v>DPP-2018-APR</v>
      </c>
      <c r="F1250" s="5" t="str">
        <f t="shared" si="195"/>
        <v>West</v>
      </c>
      <c r="G1250" s="5" t="str">
        <f t="shared" si="196"/>
        <v>Withdrawn</v>
      </c>
      <c r="H1250" s="6" t="str">
        <f t="shared" si="197"/>
        <v>Not Started</v>
      </c>
      <c r="I1250" s="1" t="s">
        <v>5287</v>
      </c>
      <c r="O1250" s="1" t="str">
        <f t="shared" si="198"/>
        <v>NRIS</v>
      </c>
      <c r="Q1250" s="1">
        <f t="shared" si="199"/>
        <v>20</v>
      </c>
      <c r="S1250" s="1" t="str">
        <f t="shared" si="200"/>
        <v>Battery Storage</v>
      </c>
      <c r="T1250" s="1" t="str">
        <f t="shared" si="201"/>
        <v>Jackson County</v>
      </c>
      <c r="U1250" s="1" t="str">
        <f t="shared" si="202"/>
        <v>MN</v>
      </c>
      <c r="AA1250" s="1"/>
      <c r="AB1250" s="1"/>
      <c r="AI1250" s="5"/>
      <c r="AJ1250" s="5"/>
      <c r="AK1250" s="5"/>
      <c r="AL1250" s="5"/>
      <c r="AM1250" s="5"/>
      <c r="AN1250" s="5"/>
      <c r="AO1250" s="32"/>
      <c r="AP1250" s="32"/>
      <c r="AQ1250" s="28">
        <f t="shared" si="205"/>
        <v>0</v>
      </c>
      <c r="AR1250" s="28">
        <f t="shared" si="205"/>
        <v>0</v>
      </c>
      <c r="AY1250" s="1" t="s">
        <v>73</v>
      </c>
      <c r="AZ1250" s="2">
        <v>43171</v>
      </c>
      <c r="BA1250" s="2">
        <v>43915</v>
      </c>
      <c r="BC1250" s="2">
        <v>44500</v>
      </c>
      <c r="BD1250" s="1" t="s">
        <v>87</v>
      </c>
      <c r="BE1250" s="1" t="s">
        <v>259</v>
      </c>
      <c r="BF1250" s="1" t="s">
        <v>93</v>
      </c>
      <c r="BG1250" s="1" t="s">
        <v>2375</v>
      </c>
      <c r="BH1250" s="1" t="s">
        <v>725</v>
      </c>
      <c r="BI1250" s="1" t="s">
        <v>2376</v>
      </c>
      <c r="BJ1250" s="1" t="s">
        <v>126</v>
      </c>
      <c r="BK1250" s="1" t="s">
        <v>5288</v>
      </c>
      <c r="BL1250" s="1">
        <v>20</v>
      </c>
      <c r="BM1250" s="1">
        <v>20</v>
      </c>
      <c r="BN1250" s="1" t="s">
        <v>2498</v>
      </c>
      <c r="BO1250" s="1" t="s">
        <v>2499</v>
      </c>
      <c r="BP1250" s="1" t="s">
        <v>84</v>
      </c>
      <c r="BR1250" s="1">
        <v>0</v>
      </c>
      <c r="BS1250" s="1">
        <v>0</v>
      </c>
      <c r="BT1250" s="1">
        <v>0</v>
      </c>
      <c r="BU1250" s="1">
        <v>0</v>
      </c>
    </row>
    <row r="1251" spans="4:73" hidden="1" x14ac:dyDescent="0.25">
      <c r="D1251" s="4"/>
      <c r="E1251" s="5" t="str">
        <f t="shared" si="194"/>
        <v>DPP-2018-APR</v>
      </c>
      <c r="F1251" s="5" t="str">
        <f t="shared" si="195"/>
        <v>East (ATC)</v>
      </c>
      <c r="G1251" s="5" t="str">
        <f t="shared" si="196"/>
        <v>Active</v>
      </c>
      <c r="H1251" s="6" t="str">
        <f t="shared" si="197"/>
        <v>Not Started</v>
      </c>
      <c r="I1251" s="1" t="s">
        <v>2489</v>
      </c>
      <c r="O1251" s="1" t="str">
        <f t="shared" si="198"/>
        <v>NRIS</v>
      </c>
      <c r="P1251" s="1" t="s">
        <v>6203</v>
      </c>
      <c r="Q1251" s="1">
        <f t="shared" si="199"/>
        <v>200</v>
      </c>
      <c r="S1251" s="1" t="str">
        <f t="shared" si="200"/>
        <v>Solar</v>
      </c>
      <c r="T1251" s="1" t="str">
        <f t="shared" si="201"/>
        <v>Walworth County</v>
      </c>
      <c r="U1251" s="1" t="str">
        <f t="shared" si="202"/>
        <v>WI</v>
      </c>
      <c r="Y1251" s="1">
        <v>1</v>
      </c>
      <c r="Z1251" s="1">
        <f>IF(G1251="Withdrawn",0,1)</f>
        <v>1</v>
      </c>
      <c r="AA1251" s="36">
        <v>800000</v>
      </c>
      <c r="AB1251" s="36">
        <v>258992</v>
      </c>
      <c r="AI1251" s="5"/>
      <c r="AJ1251" s="32"/>
      <c r="AK1251" s="32"/>
      <c r="AL1251" s="32">
        <v>1950000</v>
      </c>
      <c r="AM1251" s="32">
        <v>750098</v>
      </c>
      <c r="AN1251" s="32">
        <v>13825209</v>
      </c>
      <c r="AO1251" s="32">
        <f>AJ1251+AM1251</f>
        <v>750098</v>
      </c>
      <c r="AP1251" s="32">
        <f>AO1251+AK1251+AL1251+AN1251</f>
        <v>16525307</v>
      </c>
      <c r="AQ1251" s="28">
        <f t="shared" si="205"/>
        <v>3.7504900000000001</v>
      </c>
      <c r="AR1251" s="28">
        <f t="shared" si="205"/>
        <v>82.626535000000004</v>
      </c>
      <c r="AS1251" s="16">
        <f>IF(O1251 = "NRIS",AP1251,AO1251)</f>
        <v>16525307</v>
      </c>
      <c r="AY1251" s="1" t="s">
        <v>2374</v>
      </c>
      <c r="AZ1251" s="2">
        <v>43168</v>
      </c>
      <c r="BC1251" s="2">
        <v>44440</v>
      </c>
      <c r="BD1251" s="1" t="s">
        <v>74</v>
      </c>
      <c r="BE1251" s="1" t="s">
        <v>331</v>
      </c>
      <c r="BF1251" s="1" t="s">
        <v>76</v>
      </c>
      <c r="BG1251" s="1" t="s">
        <v>2375</v>
      </c>
      <c r="BH1251" s="1" t="s">
        <v>2196</v>
      </c>
      <c r="BI1251" s="1" t="s">
        <v>2376</v>
      </c>
      <c r="BJ1251" s="1" t="s">
        <v>126</v>
      </c>
      <c r="BK1251" s="1" t="s">
        <v>2490</v>
      </c>
      <c r="BL1251" s="1">
        <v>200</v>
      </c>
      <c r="BM1251" s="1">
        <v>200</v>
      </c>
      <c r="BN1251" s="1" t="s">
        <v>1485</v>
      </c>
      <c r="BO1251" s="1" t="s">
        <v>1486</v>
      </c>
      <c r="BP1251" s="1" t="s">
        <v>84</v>
      </c>
      <c r="BR1251" s="1">
        <v>200</v>
      </c>
      <c r="BS1251" s="1">
        <v>200</v>
      </c>
      <c r="BT1251" s="1">
        <v>180</v>
      </c>
      <c r="BU1251" s="1">
        <v>180</v>
      </c>
    </row>
    <row r="1252" spans="4:73" hidden="1" x14ac:dyDescent="0.25">
      <c r="D1252" s="4"/>
      <c r="E1252" s="5" t="str">
        <f t="shared" si="194"/>
        <v>DPP-2014-AUG</v>
      </c>
      <c r="F1252" s="5" t="str">
        <f t="shared" si="195"/>
        <v>West</v>
      </c>
      <c r="G1252" s="5" t="str">
        <f t="shared" si="196"/>
        <v>Withdrawn</v>
      </c>
      <c r="H1252" s="6" t="str">
        <f t="shared" si="197"/>
        <v>Withdrawn</v>
      </c>
      <c r="I1252" s="1" t="s">
        <v>2770</v>
      </c>
      <c r="O1252" s="1" t="str">
        <f t="shared" si="198"/>
        <v>NRIS</v>
      </c>
      <c r="Q1252" s="1">
        <f t="shared" si="199"/>
        <v>20</v>
      </c>
      <c r="S1252" s="1" t="str">
        <f t="shared" si="200"/>
        <v>Solar</v>
      </c>
      <c r="T1252" s="1" t="str">
        <f t="shared" si="201"/>
        <v>Yellow Medicine County</v>
      </c>
      <c r="U1252" s="1" t="str">
        <f t="shared" si="202"/>
        <v>MN</v>
      </c>
      <c r="AA1252" s="1"/>
      <c r="AB1252" s="1"/>
      <c r="AI1252" s="5"/>
      <c r="AJ1252" s="5"/>
      <c r="AK1252" s="5"/>
      <c r="AL1252" s="5"/>
      <c r="AM1252" s="5"/>
      <c r="AN1252" s="5"/>
      <c r="AO1252" s="5"/>
      <c r="AP1252" s="5"/>
      <c r="AQ1252" s="5"/>
      <c r="AR1252" s="5"/>
      <c r="AY1252" s="1" t="s">
        <v>73</v>
      </c>
      <c r="AZ1252" s="2">
        <v>41596</v>
      </c>
      <c r="BA1252" s="2">
        <v>42325</v>
      </c>
      <c r="BC1252" s="2">
        <v>43373</v>
      </c>
      <c r="BD1252" s="1" t="s">
        <v>91</v>
      </c>
      <c r="BE1252" s="1" t="s">
        <v>1824</v>
      </c>
      <c r="BF1252" s="1" t="s">
        <v>93</v>
      </c>
      <c r="BG1252" s="1" t="s">
        <v>2584</v>
      </c>
      <c r="BH1252" s="1" t="s">
        <v>725</v>
      </c>
      <c r="BI1252" s="1" t="s">
        <v>2320</v>
      </c>
      <c r="BJ1252" s="1" t="s">
        <v>126</v>
      </c>
      <c r="BK1252" s="1" t="s">
        <v>2771</v>
      </c>
      <c r="BL1252" s="1">
        <v>20</v>
      </c>
      <c r="BM1252" s="1">
        <v>20</v>
      </c>
      <c r="BN1252" s="1" t="s">
        <v>1485</v>
      </c>
      <c r="BP1252" s="1" t="s">
        <v>73</v>
      </c>
      <c r="BQ1252" s="2">
        <v>42644</v>
      </c>
      <c r="BR1252" s="1">
        <v>0</v>
      </c>
      <c r="BS1252" s="1">
        <v>0</v>
      </c>
      <c r="BT1252" s="1">
        <v>0</v>
      </c>
      <c r="BU1252" s="1">
        <v>0</v>
      </c>
    </row>
    <row r="1253" spans="4:73" hidden="1" x14ac:dyDescent="0.25">
      <c r="D1253" s="4"/>
      <c r="E1253" s="5" t="str">
        <f t="shared" si="194"/>
        <v>FES-2014-JUN</v>
      </c>
      <c r="F1253" s="5">
        <f t="shared" si="195"/>
        <v>0</v>
      </c>
      <c r="G1253" s="5" t="str">
        <f t="shared" si="196"/>
        <v>Withdrawn</v>
      </c>
      <c r="H1253" s="6" t="str">
        <f t="shared" si="197"/>
        <v>Not Started</v>
      </c>
      <c r="I1253" s="1" t="s">
        <v>2772</v>
      </c>
      <c r="O1253" s="1" t="str">
        <f t="shared" si="198"/>
        <v>NRIS</v>
      </c>
      <c r="Q1253" s="1">
        <f t="shared" si="199"/>
        <v>201</v>
      </c>
      <c r="S1253" s="1" t="str">
        <f t="shared" si="200"/>
        <v>Wind</v>
      </c>
      <c r="T1253" s="1" t="str">
        <f t="shared" si="201"/>
        <v>Nodaway County</v>
      </c>
      <c r="U1253" s="1" t="str">
        <f t="shared" si="202"/>
        <v>MO</v>
      </c>
      <c r="AA1253" s="1"/>
      <c r="AB1253" s="1"/>
      <c r="AI1253" s="5"/>
      <c r="AJ1253" s="5"/>
      <c r="AK1253" s="5"/>
      <c r="AL1253" s="5"/>
      <c r="AM1253" s="5"/>
      <c r="AN1253" s="5"/>
      <c r="AO1253" s="5"/>
      <c r="AP1253" s="5"/>
      <c r="AQ1253" s="5"/>
      <c r="AR1253" s="5"/>
      <c r="AY1253" s="1" t="s">
        <v>73</v>
      </c>
      <c r="AZ1253" s="2">
        <v>41778</v>
      </c>
      <c r="BA1253" s="2">
        <v>42352</v>
      </c>
      <c r="BD1253" s="1" t="s">
        <v>251</v>
      </c>
      <c r="BE1253" s="1" t="s">
        <v>487</v>
      </c>
      <c r="BF1253" s="1" t="s">
        <v>488</v>
      </c>
      <c r="BG1253" s="1" t="s">
        <v>2455</v>
      </c>
      <c r="BI1253" s="1" t="s">
        <v>536</v>
      </c>
      <c r="BJ1253" s="1" t="s">
        <v>126</v>
      </c>
      <c r="BK1253" s="1" t="s">
        <v>2773</v>
      </c>
      <c r="BL1253" s="1">
        <v>201</v>
      </c>
      <c r="BM1253" s="1">
        <v>201</v>
      </c>
      <c r="BN1253" s="1" t="s">
        <v>97</v>
      </c>
      <c r="BP1253" s="1" t="s">
        <v>84</v>
      </c>
      <c r="BR1253" s="1">
        <v>0</v>
      </c>
      <c r="BS1253" s="1">
        <v>0</v>
      </c>
      <c r="BT1253" s="1">
        <v>0</v>
      </c>
      <c r="BU1253" s="1">
        <v>0</v>
      </c>
    </row>
    <row r="1254" spans="4:73" hidden="1" x14ac:dyDescent="0.25">
      <c r="D1254" s="4"/>
      <c r="E1254" s="5" t="str">
        <f t="shared" si="194"/>
        <v>DPP-2018-APR</v>
      </c>
      <c r="F1254" s="5" t="str">
        <f t="shared" si="195"/>
        <v>East (ITC)</v>
      </c>
      <c r="G1254" s="5" t="str">
        <f t="shared" si="196"/>
        <v>Active</v>
      </c>
      <c r="H1254" s="6" t="str">
        <f t="shared" si="197"/>
        <v>Not Started</v>
      </c>
      <c r="I1254" s="1" t="s">
        <v>2491</v>
      </c>
      <c r="O1254" s="1" t="str">
        <f t="shared" si="198"/>
        <v>NRIS</v>
      </c>
      <c r="Q1254" s="1">
        <f t="shared" si="199"/>
        <v>374.4</v>
      </c>
      <c r="S1254" s="1" t="str">
        <f t="shared" si="200"/>
        <v>Wind</v>
      </c>
      <c r="T1254" s="1" t="str">
        <f t="shared" si="201"/>
        <v>Montcalm County</v>
      </c>
      <c r="U1254" s="1" t="str">
        <f t="shared" si="202"/>
        <v>MI</v>
      </c>
      <c r="AA1254" s="1"/>
      <c r="AB1254" s="1"/>
      <c r="AI1254" s="5"/>
      <c r="AJ1254" s="5"/>
      <c r="AK1254" s="5"/>
      <c r="AL1254" s="5"/>
      <c r="AM1254" s="5"/>
      <c r="AN1254" s="5"/>
      <c r="AO1254" s="32"/>
      <c r="AP1254" s="32"/>
      <c r="AQ1254" s="28">
        <f>AO1254/($Q1254*1000)</f>
        <v>0</v>
      </c>
      <c r="AR1254" s="28">
        <f>AP1254/($Q1254*1000)</f>
        <v>0</v>
      </c>
      <c r="AY1254" s="1" t="s">
        <v>2374</v>
      </c>
      <c r="AZ1254" s="2">
        <v>43171</v>
      </c>
      <c r="BC1254" s="2">
        <v>44360</v>
      </c>
      <c r="BD1254" s="1" t="s">
        <v>139</v>
      </c>
      <c r="BE1254" s="1" t="s">
        <v>2492</v>
      </c>
      <c r="BF1254" s="1" t="s">
        <v>130</v>
      </c>
      <c r="BG1254" s="1" t="s">
        <v>2375</v>
      </c>
      <c r="BH1254" s="1" t="s">
        <v>1808</v>
      </c>
      <c r="BI1254" s="1" t="s">
        <v>2376</v>
      </c>
      <c r="BJ1254" s="1" t="s">
        <v>126</v>
      </c>
      <c r="BK1254" s="1" t="s">
        <v>2493</v>
      </c>
      <c r="BL1254" s="1">
        <v>374.4</v>
      </c>
      <c r="BM1254" s="1">
        <v>374.4</v>
      </c>
      <c r="BN1254" s="1" t="s">
        <v>97</v>
      </c>
      <c r="BO1254" s="1" t="s">
        <v>98</v>
      </c>
      <c r="BP1254" s="1" t="s">
        <v>84</v>
      </c>
      <c r="BQ1254" s="2">
        <v>45443</v>
      </c>
      <c r="BR1254" s="1">
        <v>374.4</v>
      </c>
      <c r="BS1254" s="1">
        <v>374.4</v>
      </c>
      <c r="BT1254" s="1">
        <v>374.4</v>
      </c>
      <c r="BU1254" s="1">
        <v>374.4</v>
      </c>
    </row>
    <row r="1255" spans="4:73" hidden="1" x14ac:dyDescent="0.25">
      <c r="D1255" s="4"/>
      <c r="E1255" s="5" t="str">
        <f t="shared" si="194"/>
        <v>FES-2014-JUN</v>
      </c>
      <c r="F1255" s="5">
        <f t="shared" si="195"/>
        <v>0</v>
      </c>
      <c r="G1255" s="5" t="str">
        <f t="shared" si="196"/>
        <v>Withdrawn</v>
      </c>
      <c r="H1255" s="6" t="str">
        <f t="shared" si="197"/>
        <v>Not Started</v>
      </c>
      <c r="I1255" s="1" t="s">
        <v>2776</v>
      </c>
      <c r="O1255" s="1" t="str">
        <f t="shared" si="198"/>
        <v>NRIS</v>
      </c>
      <c r="Q1255" s="1">
        <f t="shared" si="199"/>
        <v>30</v>
      </c>
      <c r="S1255" s="1" t="str">
        <f t="shared" si="200"/>
        <v>Solar</v>
      </c>
      <c r="T1255" s="1" t="str">
        <f t="shared" si="201"/>
        <v>Craighead County</v>
      </c>
      <c r="U1255" s="1" t="str">
        <f t="shared" si="202"/>
        <v>AR</v>
      </c>
      <c r="AA1255" s="1"/>
      <c r="AB1255" s="1"/>
      <c r="AI1255" s="5"/>
      <c r="AJ1255" s="5"/>
      <c r="AK1255" s="5"/>
      <c r="AL1255" s="5"/>
      <c r="AM1255" s="5"/>
      <c r="AN1255" s="5"/>
      <c r="AO1255" s="5"/>
      <c r="AP1255" s="5"/>
      <c r="AQ1255" s="5"/>
      <c r="AR1255" s="5"/>
      <c r="AY1255" s="1" t="s">
        <v>73</v>
      </c>
      <c r="AZ1255" s="2">
        <v>41778</v>
      </c>
      <c r="BA1255" s="2">
        <v>42352</v>
      </c>
      <c r="BD1255" s="1" t="s">
        <v>59</v>
      </c>
      <c r="BE1255" s="1" t="s">
        <v>2777</v>
      </c>
      <c r="BF1255" s="1" t="s">
        <v>2394</v>
      </c>
      <c r="BG1255" s="1" t="s">
        <v>2455</v>
      </c>
      <c r="BI1255" s="1" t="s">
        <v>536</v>
      </c>
      <c r="BJ1255" s="1" t="s">
        <v>126</v>
      </c>
      <c r="BK1255" s="1" t="s">
        <v>78</v>
      </c>
      <c r="BL1255" s="1">
        <v>30</v>
      </c>
      <c r="BM1255" s="1">
        <v>30</v>
      </c>
      <c r="BN1255" s="1" t="s">
        <v>1485</v>
      </c>
      <c r="BP1255" s="1" t="s">
        <v>84</v>
      </c>
      <c r="BR1255" s="1">
        <v>0</v>
      </c>
      <c r="BS1255" s="1">
        <v>0</v>
      </c>
      <c r="BT1255" s="1">
        <v>0</v>
      </c>
      <c r="BU1255" s="1">
        <v>0</v>
      </c>
    </row>
    <row r="1256" spans="4:73" hidden="1" x14ac:dyDescent="0.25">
      <c r="D1256" s="4"/>
      <c r="E1256" s="5" t="str">
        <f t="shared" si="194"/>
        <v>DPP-2014-FEB</v>
      </c>
      <c r="F1256" s="5" t="str">
        <f t="shared" si="195"/>
        <v>West</v>
      </c>
      <c r="G1256" s="5" t="str">
        <f t="shared" si="196"/>
        <v>Withdrawn</v>
      </c>
      <c r="H1256" s="6" t="str">
        <f t="shared" si="197"/>
        <v>Not Started</v>
      </c>
      <c r="I1256" s="1" t="s">
        <v>2778</v>
      </c>
      <c r="O1256" s="1" t="str">
        <f t="shared" si="198"/>
        <v>NRIS</v>
      </c>
      <c r="Q1256" s="1">
        <f t="shared" si="199"/>
        <v>20</v>
      </c>
      <c r="S1256" s="1" t="str">
        <f t="shared" si="200"/>
        <v>Solar</v>
      </c>
      <c r="T1256" s="1" t="str">
        <f t="shared" si="201"/>
        <v>Murray County</v>
      </c>
      <c r="U1256" s="1" t="str">
        <f t="shared" si="202"/>
        <v>MN</v>
      </c>
      <c r="AA1256" s="1"/>
      <c r="AB1256" s="1"/>
      <c r="AI1256" s="5"/>
      <c r="AJ1256" s="5"/>
      <c r="AK1256" s="5"/>
      <c r="AL1256" s="5"/>
      <c r="AM1256" s="5"/>
      <c r="AN1256" s="5"/>
      <c r="AO1256" s="5"/>
      <c r="AP1256" s="5"/>
      <c r="AQ1256" s="5"/>
      <c r="AR1256" s="5"/>
      <c r="AY1256" s="1" t="s">
        <v>73</v>
      </c>
      <c r="AZ1256" s="2">
        <v>41596</v>
      </c>
      <c r="BA1256" s="2">
        <v>42353</v>
      </c>
      <c r="BC1256" s="2">
        <v>43465</v>
      </c>
      <c r="BD1256" s="1" t="s">
        <v>91</v>
      </c>
      <c r="BE1256" s="1" t="s">
        <v>162</v>
      </c>
      <c r="BF1256" s="1" t="s">
        <v>93</v>
      </c>
      <c r="BG1256" s="1" t="s">
        <v>2749</v>
      </c>
      <c r="BH1256" s="1" t="s">
        <v>725</v>
      </c>
      <c r="BI1256" s="1" t="s">
        <v>77</v>
      </c>
      <c r="BJ1256" s="1" t="s">
        <v>126</v>
      </c>
      <c r="BK1256" s="1" t="s">
        <v>2779</v>
      </c>
      <c r="BL1256" s="1">
        <v>20</v>
      </c>
      <c r="BM1256" s="1">
        <v>20</v>
      </c>
      <c r="BN1256" s="1" t="s">
        <v>1485</v>
      </c>
      <c r="BP1256" s="1" t="s">
        <v>84</v>
      </c>
      <c r="BQ1256" s="2">
        <v>42644</v>
      </c>
      <c r="BR1256" s="1">
        <v>0</v>
      </c>
      <c r="BS1256" s="1">
        <v>0</v>
      </c>
      <c r="BT1256" s="1">
        <v>0</v>
      </c>
      <c r="BU1256" s="1">
        <v>0</v>
      </c>
    </row>
    <row r="1257" spans="4:73" hidden="1" x14ac:dyDescent="0.25">
      <c r="D1257" s="4"/>
      <c r="E1257" s="5" t="str">
        <f t="shared" si="194"/>
        <v>DPP-2015-FEB</v>
      </c>
      <c r="F1257" s="5" t="str">
        <f t="shared" si="195"/>
        <v>East (ITC)</v>
      </c>
      <c r="G1257" s="5" t="str">
        <f t="shared" si="196"/>
        <v>Withdrawn</v>
      </c>
      <c r="H1257" s="6" t="str">
        <f t="shared" si="197"/>
        <v>Not Started</v>
      </c>
      <c r="I1257" s="1" t="s">
        <v>2780</v>
      </c>
      <c r="O1257" s="1" t="str">
        <f t="shared" si="198"/>
        <v>NRIS Only</v>
      </c>
      <c r="Q1257" s="1">
        <f t="shared" si="199"/>
        <v>32</v>
      </c>
      <c r="S1257" s="1" t="str">
        <f t="shared" si="200"/>
        <v>Nuclear</v>
      </c>
      <c r="T1257" s="1" t="str">
        <f t="shared" si="201"/>
        <v>Monroe County</v>
      </c>
      <c r="U1257" s="1" t="str">
        <f t="shared" si="202"/>
        <v>MI</v>
      </c>
      <c r="AA1257" s="1"/>
      <c r="AB1257" s="1"/>
      <c r="AI1257" s="5"/>
      <c r="AJ1257" s="5"/>
      <c r="AK1257" s="5"/>
      <c r="AL1257" s="5"/>
      <c r="AM1257" s="5"/>
      <c r="AN1257" s="5"/>
      <c r="AO1257" s="5"/>
      <c r="AP1257" s="5"/>
      <c r="AQ1257" s="5"/>
      <c r="AR1257" s="5"/>
      <c r="AY1257" s="1" t="s">
        <v>73</v>
      </c>
      <c r="AZ1257" s="2">
        <v>41960</v>
      </c>
      <c r="BA1257" s="2">
        <v>42359</v>
      </c>
      <c r="BC1257" s="2">
        <v>42248</v>
      </c>
      <c r="BD1257" s="1" t="s">
        <v>128</v>
      </c>
      <c r="BE1257" s="1" t="s">
        <v>310</v>
      </c>
      <c r="BF1257" s="1" t="s">
        <v>130</v>
      </c>
      <c r="BG1257" s="1" t="s">
        <v>1438</v>
      </c>
      <c r="BH1257" s="1" t="s">
        <v>1808</v>
      </c>
      <c r="BI1257" s="1" t="s">
        <v>2320</v>
      </c>
      <c r="BJ1257" s="1" t="s">
        <v>1466</v>
      </c>
      <c r="BK1257" s="1" t="s">
        <v>2781</v>
      </c>
      <c r="BL1257" s="1">
        <v>32</v>
      </c>
      <c r="BM1257" s="1">
        <v>32</v>
      </c>
      <c r="BN1257" s="1" t="s">
        <v>387</v>
      </c>
      <c r="BO1257" s="1" t="s">
        <v>355</v>
      </c>
      <c r="BP1257" s="1" t="s">
        <v>84</v>
      </c>
      <c r="BR1257" s="1">
        <v>0</v>
      </c>
      <c r="BS1257" s="1">
        <v>0</v>
      </c>
      <c r="BT1257" s="1">
        <v>0</v>
      </c>
      <c r="BU1257" s="1">
        <v>0</v>
      </c>
    </row>
    <row r="1258" spans="4:73" hidden="1" x14ac:dyDescent="0.25">
      <c r="D1258" s="4"/>
      <c r="E1258" s="5" t="str">
        <f t="shared" si="194"/>
        <v>DPP-2015-FEB</v>
      </c>
      <c r="F1258" s="5" t="str">
        <f t="shared" si="195"/>
        <v>East (ITC)</v>
      </c>
      <c r="G1258" s="5" t="str">
        <f t="shared" si="196"/>
        <v>Withdrawn</v>
      </c>
      <c r="H1258" s="6" t="str">
        <f t="shared" si="197"/>
        <v>Not Started</v>
      </c>
      <c r="I1258" s="1" t="s">
        <v>2782</v>
      </c>
      <c r="O1258" s="1" t="str">
        <f t="shared" si="198"/>
        <v>NRIS Only</v>
      </c>
      <c r="Q1258" s="1">
        <f t="shared" si="199"/>
        <v>30</v>
      </c>
      <c r="S1258" s="1" t="str">
        <f t="shared" si="200"/>
        <v>Gas</v>
      </c>
      <c r="T1258" s="1" t="str">
        <f t="shared" si="201"/>
        <v>St. Clair County</v>
      </c>
      <c r="U1258" s="1" t="str">
        <f t="shared" si="202"/>
        <v>MI</v>
      </c>
      <c r="AA1258" s="1"/>
      <c r="AB1258" s="1"/>
      <c r="AI1258" s="5"/>
      <c r="AJ1258" s="5"/>
      <c r="AK1258" s="5"/>
      <c r="AL1258" s="5"/>
      <c r="AM1258" s="5"/>
      <c r="AN1258" s="5"/>
      <c r="AO1258" s="5"/>
      <c r="AP1258" s="5"/>
      <c r="AQ1258" s="5"/>
      <c r="AR1258" s="5"/>
      <c r="AY1258" s="1" t="s">
        <v>73</v>
      </c>
      <c r="AZ1258" s="2">
        <v>41960</v>
      </c>
      <c r="BA1258" s="2">
        <v>42359</v>
      </c>
      <c r="BC1258" s="2">
        <v>42248</v>
      </c>
      <c r="BD1258" s="1" t="s">
        <v>128</v>
      </c>
      <c r="BE1258" s="1" t="s">
        <v>171</v>
      </c>
      <c r="BF1258" s="1" t="s">
        <v>130</v>
      </c>
      <c r="BG1258" s="1" t="s">
        <v>1438</v>
      </c>
      <c r="BH1258" s="1" t="s">
        <v>1808</v>
      </c>
      <c r="BI1258" s="1" t="s">
        <v>2320</v>
      </c>
      <c r="BJ1258" s="1" t="s">
        <v>1466</v>
      </c>
      <c r="BK1258" s="1" t="s">
        <v>2783</v>
      </c>
      <c r="BL1258" s="1">
        <v>30</v>
      </c>
      <c r="BM1258" s="1">
        <v>30</v>
      </c>
      <c r="BN1258" s="1" t="s">
        <v>64</v>
      </c>
      <c r="BO1258" s="1" t="s">
        <v>355</v>
      </c>
      <c r="BP1258" s="1" t="s">
        <v>84</v>
      </c>
      <c r="BR1258" s="1">
        <v>0</v>
      </c>
      <c r="BS1258" s="1">
        <v>0</v>
      </c>
      <c r="BT1258" s="1">
        <v>0</v>
      </c>
      <c r="BU1258" s="1">
        <v>0</v>
      </c>
    </row>
    <row r="1259" spans="4:73" hidden="1" x14ac:dyDescent="0.25">
      <c r="D1259" s="4"/>
      <c r="E1259" s="5" t="str">
        <f t="shared" si="194"/>
        <v>FES-2015-NOV</v>
      </c>
      <c r="F1259" s="5">
        <f t="shared" si="195"/>
        <v>0</v>
      </c>
      <c r="G1259" s="5" t="str">
        <f t="shared" si="196"/>
        <v>Withdrawn</v>
      </c>
      <c r="H1259" s="6" t="str">
        <f t="shared" si="197"/>
        <v>Not Started</v>
      </c>
      <c r="I1259" s="1" t="s">
        <v>2784</v>
      </c>
      <c r="O1259" s="1" t="str">
        <f t="shared" si="198"/>
        <v>NRIS</v>
      </c>
      <c r="Q1259" s="1">
        <f t="shared" si="199"/>
        <v>326.89999999999998</v>
      </c>
      <c r="S1259" s="1" t="str">
        <f t="shared" si="200"/>
        <v>Gas</v>
      </c>
      <c r="T1259" s="1" t="str">
        <f t="shared" si="201"/>
        <v>Dickey County</v>
      </c>
      <c r="U1259" s="1" t="str">
        <f t="shared" si="202"/>
        <v>ND</v>
      </c>
      <c r="AA1259" s="1"/>
      <c r="AB1259" s="1"/>
      <c r="AI1259" s="5"/>
      <c r="AJ1259" s="5"/>
      <c r="AK1259" s="5"/>
      <c r="AL1259" s="5"/>
      <c r="AM1259" s="5"/>
      <c r="AN1259" s="5"/>
      <c r="AO1259" s="5"/>
      <c r="AP1259" s="5"/>
      <c r="AQ1259" s="5"/>
      <c r="AR1259" s="5"/>
      <c r="AY1259" s="1" t="s">
        <v>73</v>
      </c>
      <c r="AZ1259" s="2">
        <v>42324</v>
      </c>
      <c r="BA1259" s="2">
        <v>42368</v>
      </c>
      <c r="BD1259" s="1" t="s">
        <v>203</v>
      </c>
      <c r="BE1259" s="1" t="s">
        <v>193</v>
      </c>
      <c r="BF1259" s="1" t="s">
        <v>194</v>
      </c>
      <c r="BG1259" s="1" t="s">
        <v>2785</v>
      </c>
      <c r="BI1259" s="1" t="s">
        <v>536</v>
      </c>
      <c r="BJ1259" s="1" t="s">
        <v>126</v>
      </c>
      <c r="BK1259" s="1" t="s">
        <v>2786</v>
      </c>
      <c r="BL1259" s="1">
        <v>321.89999999999998</v>
      </c>
      <c r="BM1259" s="1">
        <v>326.89999999999998</v>
      </c>
      <c r="BN1259" s="1" t="s">
        <v>64</v>
      </c>
      <c r="BO1259" s="1" t="s">
        <v>172</v>
      </c>
      <c r="BP1259" s="1" t="s">
        <v>84</v>
      </c>
      <c r="BR1259" s="1">
        <v>0</v>
      </c>
      <c r="BS1259" s="1">
        <v>0</v>
      </c>
      <c r="BT1259" s="1">
        <v>0</v>
      </c>
      <c r="BU1259" s="1">
        <v>0</v>
      </c>
    </row>
    <row r="1260" spans="4:73" hidden="1" x14ac:dyDescent="0.25">
      <c r="D1260" s="4"/>
      <c r="E1260" s="5" t="str">
        <f t="shared" si="194"/>
        <v>FES-2014-JUN</v>
      </c>
      <c r="F1260" s="5">
        <f t="shared" si="195"/>
        <v>0</v>
      </c>
      <c r="G1260" s="5" t="str">
        <f t="shared" si="196"/>
        <v>Withdrawn</v>
      </c>
      <c r="H1260" s="6" t="str">
        <f t="shared" si="197"/>
        <v>Not Started</v>
      </c>
      <c r="I1260" s="1" t="s">
        <v>2787</v>
      </c>
      <c r="O1260" s="1" t="str">
        <f t="shared" si="198"/>
        <v>ERIS</v>
      </c>
      <c r="Q1260" s="1">
        <f t="shared" si="199"/>
        <v>338</v>
      </c>
      <c r="S1260" s="1" t="str">
        <f t="shared" si="200"/>
        <v>Gas</v>
      </c>
      <c r="T1260" s="1" t="str">
        <f t="shared" si="201"/>
        <v>Calcasieu</v>
      </c>
      <c r="U1260" s="1" t="str">
        <f t="shared" si="202"/>
        <v>LA</v>
      </c>
      <c r="AA1260" s="1"/>
      <c r="AB1260" s="1"/>
      <c r="AI1260" s="5"/>
      <c r="AJ1260" s="5"/>
      <c r="AK1260" s="5"/>
      <c r="AL1260" s="5"/>
      <c r="AM1260" s="5"/>
      <c r="AN1260" s="5"/>
      <c r="AO1260" s="5"/>
      <c r="AP1260" s="5"/>
      <c r="AQ1260" s="5"/>
      <c r="AR1260" s="5"/>
      <c r="AY1260" s="1" t="s">
        <v>73</v>
      </c>
      <c r="AZ1260" s="2">
        <v>41775</v>
      </c>
      <c r="BA1260" s="2">
        <v>42375</v>
      </c>
      <c r="BD1260" s="1" t="s">
        <v>59</v>
      </c>
      <c r="BE1260" s="1" t="s">
        <v>2759</v>
      </c>
      <c r="BF1260" s="1" t="s">
        <v>61</v>
      </c>
      <c r="BG1260" s="1" t="s">
        <v>2455</v>
      </c>
      <c r="BI1260" s="1" t="s">
        <v>536</v>
      </c>
      <c r="BJ1260" s="1" t="s">
        <v>62</v>
      </c>
      <c r="BK1260" s="1" t="s">
        <v>2788</v>
      </c>
      <c r="BL1260" s="1">
        <v>284</v>
      </c>
      <c r="BM1260" s="1">
        <v>338</v>
      </c>
      <c r="BN1260" s="1" t="s">
        <v>64</v>
      </c>
      <c r="BO1260" s="1" t="s">
        <v>94</v>
      </c>
      <c r="BP1260" s="1" t="s">
        <v>84</v>
      </c>
      <c r="BR1260" s="1">
        <v>0</v>
      </c>
      <c r="BS1260" s="1">
        <v>0</v>
      </c>
      <c r="BT1260" s="1">
        <v>0</v>
      </c>
      <c r="BU1260" s="1">
        <v>0</v>
      </c>
    </row>
    <row r="1261" spans="4:73" hidden="1" x14ac:dyDescent="0.25">
      <c r="D1261" s="4"/>
      <c r="E1261" s="5" t="str">
        <f t="shared" si="194"/>
        <v>DPP-2018-APR</v>
      </c>
      <c r="F1261" s="5" t="str">
        <f t="shared" si="195"/>
        <v>East (ATC)</v>
      </c>
      <c r="G1261" s="5" t="str">
        <f t="shared" si="196"/>
        <v>Withdrawn</v>
      </c>
      <c r="H1261" s="6" t="str">
        <f t="shared" si="197"/>
        <v>Not Started</v>
      </c>
      <c r="I1261" s="1" t="s">
        <v>5060</v>
      </c>
      <c r="O1261" s="1" t="str">
        <f t="shared" si="198"/>
        <v>NRIS</v>
      </c>
      <c r="P1261" s="1" t="s">
        <v>6203</v>
      </c>
      <c r="Q1261" s="1">
        <f t="shared" si="199"/>
        <v>200</v>
      </c>
      <c r="S1261" s="1" t="str">
        <f t="shared" si="200"/>
        <v>Solar</v>
      </c>
      <c r="T1261" s="1" t="str">
        <f t="shared" si="201"/>
        <v>Walworth County</v>
      </c>
      <c r="U1261" s="1" t="str">
        <f t="shared" si="202"/>
        <v>WI</v>
      </c>
      <c r="Y1261" s="1">
        <v>0</v>
      </c>
      <c r="AA1261" s="1"/>
      <c r="AB1261" s="1"/>
      <c r="AI1261" s="5"/>
      <c r="AJ1261" s="5"/>
      <c r="AK1261" s="5"/>
      <c r="AL1261" s="5"/>
      <c r="AM1261" s="5"/>
      <c r="AN1261" s="5"/>
      <c r="AO1261" s="32"/>
      <c r="AP1261" s="32"/>
      <c r="AQ1261" s="28">
        <f>AO1261/($Q1261*1000)</f>
        <v>0</v>
      </c>
      <c r="AR1261" s="28">
        <f>AP1261/($Q1261*1000)</f>
        <v>0</v>
      </c>
      <c r="AY1261" s="1" t="s">
        <v>73</v>
      </c>
      <c r="AZ1261" s="2">
        <v>43171</v>
      </c>
      <c r="BA1261" s="2">
        <v>43762</v>
      </c>
      <c r="BC1261" s="2">
        <v>44805</v>
      </c>
      <c r="BD1261" s="1" t="s">
        <v>74</v>
      </c>
      <c r="BE1261" s="1" t="s">
        <v>331</v>
      </c>
      <c r="BF1261" s="1" t="s">
        <v>76</v>
      </c>
      <c r="BG1261" s="1" t="s">
        <v>2375</v>
      </c>
      <c r="BH1261" s="1" t="s">
        <v>2196</v>
      </c>
      <c r="BI1261" s="1" t="s">
        <v>2376</v>
      </c>
      <c r="BJ1261" s="1" t="s">
        <v>126</v>
      </c>
      <c r="BK1261" s="1" t="s">
        <v>5061</v>
      </c>
      <c r="BL1261" s="1">
        <v>200</v>
      </c>
      <c r="BM1261" s="1">
        <v>200</v>
      </c>
      <c r="BN1261" s="1" t="s">
        <v>1485</v>
      </c>
      <c r="BO1261" s="1" t="s">
        <v>1486</v>
      </c>
      <c r="BP1261" s="1" t="s">
        <v>84</v>
      </c>
      <c r="BR1261" s="1">
        <v>0</v>
      </c>
      <c r="BS1261" s="1">
        <v>0</v>
      </c>
      <c r="BT1261" s="1">
        <v>0</v>
      </c>
      <c r="BU1261" s="1">
        <v>0</v>
      </c>
    </row>
    <row r="1262" spans="4:73" hidden="1" x14ac:dyDescent="0.25">
      <c r="D1262" s="4"/>
      <c r="E1262" s="5" t="str">
        <f t="shared" si="194"/>
        <v>FES-2014-JUN</v>
      </c>
      <c r="F1262" s="5">
        <f t="shared" si="195"/>
        <v>0</v>
      </c>
      <c r="G1262" s="5" t="str">
        <f t="shared" si="196"/>
        <v>Withdrawn</v>
      </c>
      <c r="H1262" s="6" t="str">
        <f t="shared" si="197"/>
        <v>Not Started</v>
      </c>
      <c r="I1262" s="1" t="s">
        <v>2791</v>
      </c>
      <c r="O1262" s="1" t="str">
        <f t="shared" si="198"/>
        <v>NRIS</v>
      </c>
      <c r="Q1262" s="1">
        <f t="shared" si="199"/>
        <v>50</v>
      </c>
      <c r="S1262" s="1" t="str">
        <f t="shared" si="200"/>
        <v>Solar</v>
      </c>
      <c r="T1262" s="1" t="str">
        <f t="shared" si="201"/>
        <v>Chisago County</v>
      </c>
      <c r="U1262" s="1" t="str">
        <f t="shared" si="202"/>
        <v>MN</v>
      </c>
      <c r="AA1262" s="1"/>
      <c r="AB1262" s="1"/>
      <c r="AI1262" s="5"/>
      <c r="AJ1262" s="5"/>
      <c r="AK1262" s="5"/>
      <c r="AL1262" s="5"/>
      <c r="AM1262" s="5"/>
      <c r="AN1262" s="5"/>
      <c r="AO1262" s="5"/>
      <c r="AP1262" s="5"/>
      <c r="AQ1262" s="5"/>
      <c r="AR1262" s="5"/>
      <c r="AY1262" s="1" t="s">
        <v>73</v>
      </c>
      <c r="AZ1262" s="2">
        <v>41778</v>
      </c>
      <c r="BA1262" s="2">
        <v>42375</v>
      </c>
      <c r="BD1262" s="1" t="s">
        <v>2432</v>
      </c>
      <c r="BE1262" s="1" t="s">
        <v>142</v>
      </c>
      <c r="BF1262" s="1" t="s">
        <v>93</v>
      </c>
      <c r="BG1262" s="1" t="s">
        <v>2455</v>
      </c>
      <c r="BI1262" s="1" t="s">
        <v>536</v>
      </c>
      <c r="BJ1262" s="1" t="s">
        <v>126</v>
      </c>
      <c r="BK1262" s="1" t="s">
        <v>78</v>
      </c>
      <c r="BL1262" s="1">
        <v>50</v>
      </c>
      <c r="BM1262" s="1">
        <v>50</v>
      </c>
      <c r="BN1262" s="1" t="s">
        <v>1485</v>
      </c>
      <c r="BP1262" s="1" t="s">
        <v>84</v>
      </c>
      <c r="BR1262" s="1">
        <v>0</v>
      </c>
      <c r="BS1262" s="1">
        <v>0</v>
      </c>
      <c r="BT1262" s="1">
        <v>0</v>
      </c>
      <c r="BU1262" s="1">
        <v>0</v>
      </c>
    </row>
    <row r="1263" spans="4:73" hidden="1" x14ac:dyDescent="0.25">
      <c r="D1263" s="4"/>
      <c r="E1263" s="5" t="str">
        <f t="shared" si="194"/>
        <v>FES-2014-JUN</v>
      </c>
      <c r="F1263" s="5">
        <f t="shared" si="195"/>
        <v>0</v>
      </c>
      <c r="G1263" s="5" t="str">
        <f t="shared" si="196"/>
        <v>Withdrawn</v>
      </c>
      <c r="H1263" s="6" t="str">
        <f t="shared" si="197"/>
        <v>Not Started</v>
      </c>
      <c r="I1263" s="1" t="s">
        <v>2792</v>
      </c>
      <c r="O1263" s="1" t="str">
        <f t="shared" si="198"/>
        <v>NRIS</v>
      </c>
      <c r="Q1263" s="1">
        <f t="shared" si="199"/>
        <v>362</v>
      </c>
      <c r="S1263" s="1" t="str">
        <f t="shared" si="200"/>
        <v>Gas</v>
      </c>
      <c r="T1263" s="1" t="str">
        <f t="shared" si="201"/>
        <v>Dickinson County</v>
      </c>
      <c r="U1263" s="1" t="str">
        <f t="shared" si="202"/>
        <v>MI</v>
      </c>
      <c r="AA1263" s="1"/>
      <c r="AB1263" s="1"/>
      <c r="AI1263" s="5"/>
      <c r="AJ1263" s="5"/>
      <c r="AK1263" s="5"/>
      <c r="AL1263" s="5"/>
      <c r="AM1263" s="5"/>
      <c r="AN1263" s="5"/>
      <c r="AO1263" s="5"/>
      <c r="AP1263" s="5"/>
      <c r="AQ1263" s="5"/>
      <c r="AR1263" s="5"/>
      <c r="AY1263" s="1" t="s">
        <v>73</v>
      </c>
      <c r="AZ1263" s="2">
        <v>41778</v>
      </c>
      <c r="BA1263" s="2">
        <v>42375</v>
      </c>
      <c r="BD1263" s="1" t="s">
        <v>74</v>
      </c>
      <c r="BE1263" s="1" t="s">
        <v>467</v>
      </c>
      <c r="BF1263" s="1" t="s">
        <v>130</v>
      </c>
      <c r="BG1263" s="1" t="s">
        <v>2455</v>
      </c>
      <c r="BI1263" s="1" t="s">
        <v>536</v>
      </c>
      <c r="BJ1263" s="1" t="s">
        <v>126</v>
      </c>
      <c r="BK1263" s="1" t="s">
        <v>78</v>
      </c>
      <c r="BL1263" s="1">
        <v>342</v>
      </c>
      <c r="BM1263" s="1">
        <v>362</v>
      </c>
      <c r="BN1263" s="1" t="s">
        <v>64</v>
      </c>
      <c r="BP1263" s="1" t="s">
        <v>84</v>
      </c>
      <c r="BR1263" s="1">
        <v>0</v>
      </c>
      <c r="BS1263" s="1">
        <v>0</v>
      </c>
      <c r="BT1263" s="1">
        <v>0</v>
      </c>
      <c r="BU1263" s="1">
        <v>0</v>
      </c>
    </row>
    <row r="1264" spans="4:73" hidden="1" x14ac:dyDescent="0.25">
      <c r="D1264" s="4"/>
      <c r="E1264" s="5" t="str">
        <f t="shared" si="194"/>
        <v>FES-2014-JUN</v>
      </c>
      <c r="F1264" s="5">
        <f t="shared" si="195"/>
        <v>0</v>
      </c>
      <c r="G1264" s="5" t="str">
        <f t="shared" si="196"/>
        <v>Withdrawn</v>
      </c>
      <c r="H1264" s="6" t="str">
        <f t="shared" si="197"/>
        <v>Not Started</v>
      </c>
      <c r="I1264" s="1" t="s">
        <v>2793</v>
      </c>
      <c r="O1264" s="1" t="str">
        <f t="shared" si="198"/>
        <v>NRIS</v>
      </c>
      <c r="Q1264" s="1">
        <f t="shared" si="199"/>
        <v>725</v>
      </c>
      <c r="S1264" s="1" t="str">
        <f t="shared" si="200"/>
        <v>Gas</v>
      </c>
      <c r="T1264" s="1" t="str">
        <f t="shared" si="201"/>
        <v>Dickinson County</v>
      </c>
      <c r="U1264" s="1" t="str">
        <f t="shared" si="202"/>
        <v>MI</v>
      </c>
      <c r="AA1264" s="1"/>
      <c r="AB1264" s="1"/>
      <c r="AI1264" s="5"/>
      <c r="AJ1264" s="5"/>
      <c r="AK1264" s="5"/>
      <c r="AL1264" s="5"/>
      <c r="AM1264" s="5"/>
      <c r="AN1264" s="5"/>
      <c r="AO1264" s="5"/>
      <c r="AP1264" s="5"/>
      <c r="AQ1264" s="5"/>
      <c r="AR1264" s="5"/>
      <c r="AY1264" s="1" t="s">
        <v>73</v>
      </c>
      <c r="AZ1264" s="2">
        <v>41778</v>
      </c>
      <c r="BA1264" s="2">
        <v>42375</v>
      </c>
      <c r="BD1264" s="1" t="s">
        <v>74</v>
      </c>
      <c r="BE1264" s="1" t="s">
        <v>467</v>
      </c>
      <c r="BF1264" s="1" t="s">
        <v>130</v>
      </c>
      <c r="BG1264" s="1" t="s">
        <v>2455</v>
      </c>
      <c r="BI1264" s="1" t="s">
        <v>536</v>
      </c>
      <c r="BJ1264" s="1" t="s">
        <v>126</v>
      </c>
      <c r="BK1264" s="1" t="s">
        <v>78</v>
      </c>
      <c r="BL1264" s="1">
        <v>690</v>
      </c>
      <c r="BM1264" s="1">
        <v>725</v>
      </c>
      <c r="BN1264" s="1" t="s">
        <v>64</v>
      </c>
      <c r="BP1264" s="1" t="s">
        <v>84</v>
      </c>
      <c r="BR1264" s="1">
        <v>0</v>
      </c>
      <c r="BS1264" s="1">
        <v>0</v>
      </c>
      <c r="BT1264" s="1">
        <v>0</v>
      </c>
      <c r="BU1264" s="1">
        <v>0</v>
      </c>
    </row>
    <row r="1265" spans="4:73" hidden="1" x14ac:dyDescent="0.25">
      <c r="D1265" s="4"/>
      <c r="E1265" s="5" t="str">
        <f t="shared" si="194"/>
        <v>SPA-2014-NOV</v>
      </c>
      <c r="F1265" s="5">
        <f t="shared" si="195"/>
        <v>0</v>
      </c>
      <c r="G1265" s="5" t="str">
        <f t="shared" si="196"/>
        <v>Withdrawn</v>
      </c>
      <c r="H1265" s="6" t="str">
        <f t="shared" si="197"/>
        <v>Not Started</v>
      </c>
      <c r="I1265" s="1" t="s">
        <v>2794</v>
      </c>
      <c r="O1265" s="1" t="str">
        <f t="shared" si="198"/>
        <v>NRIS</v>
      </c>
      <c r="Q1265" s="1">
        <f t="shared" si="199"/>
        <v>79.14</v>
      </c>
      <c r="S1265" s="1" t="str">
        <f t="shared" si="200"/>
        <v>Solar</v>
      </c>
      <c r="T1265" s="1" t="str">
        <f t="shared" si="201"/>
        <v>Lonoke County</v>
      </c>
      <c r="U1265" s="1" t="str">
        <f t="shared" si="202"/>
        <v>AR</v>
      </c>
      <c r="AA1265" s="1"/>
      <c r="AB1265" s="1"/>
      <c r="AI1265" s="5"/>
      <c r="AJ1265" s="5"/>
      <c r="AK1265" s="5"/>
      <c r="AL1265" s="5"/>
      <c r="AM1265" s="5"/>
      <c r="AN1265" s="5"/>
      <c r="AO1265" s="5"/>
      <c r="AP1265" s="5"/>
      <c r="AQ1265" s="5"/>
      <c r="AR1265" s="5"/>
      <c r="AY1265" s="1" t="s">
        <v>73</v>
      </c>
      <c r="AZ1265" s="2">
        <v>41834</v>
      </c>
      <c r="BA1265" s="2">
        <v>42381</v>
      </c>
      <c r="BD1265" s="1" t="s">
        <v>59</v>
      </c>
      <c r="BE1265" s="1" t="s">
        <v>2665</v>
      </c>
      <c r="BF1265" s="1" t="s">
        <v>2394</v>
      </c>
      <c r="BG1265" s="1" t="s">
        <v>2795</v>
      </c>
      <c r="BI1265" s="1" t="s">
        <v>143</v>
      </c>
      <c r="BJ1265" s="1" t="s">
        <v>126</v>
      </c>
      <c r="BK1265" s="1" t="s">
        <v>2796</v>
      </c>
      <c r="BL1265" s="1">
        <v>79.14</v>
      </c>
      <c r="BM1265" s="1">
        <v>79.14</v>
      </c>
      <c r="BN1265" s="1" t="s">
        <v>1485</v>
      </c>
      <c r="BO1265" s="1" t="s">
        <v>1486</v>
      </c>
      <c r="BP1265" s="1" t="s">
        <v>84</v>
      </c>
      <c r="BR1265" s="1">
        <v>0</v>
      </c>
      <c r="BS1265" s="1">
        <v>0</v>
      </c>
      <c r="BT1265" s="1">
        <v>0</v>
      </c>
      <c r="BU1265" s="1">
        <v>0</v>
      </c>
    </row>
    <row r="1266" spans="4:73" hidden="1" x14ac:dyDescent="0.25">
      <c r="D1266" s="4"/>
      <c r="E1266" s="5" t="str">
        <f t="shared" si="194"/>
        <v>DPP-2018-APR</v>
      </c>
      <c r="F1266" s="5" t="str">
        <f t="shared" si="195"/>
        <v>West</v>
      </c>
      <c r="G1266" s="5" t="str">
        <f t="shared" si="196"/>
        <v>Active</v>
      </c>
      <c r="H1266" s="6" t="str">
        <f t="shared" si="197"/>
        <v>Not Started</v>
      </c>
      <c r="I1266" s="1" t="s">
        <v>2496</v>
      </c>
      <c r="O1266" s="1" t="str">
        <f t="shared" si="198"/>
        <v>NRIS</v>
      </c>
      <c r="P1266" s="1" t="s">
        <v>6203</v>
      </c>
      <c r="Q1266" s="1">
        <f t="shared" si="199"/>
        <v>20</v>
      </c>
      <c r="S1266" s="1" t="str">
        <f t="shared" si="200"/>
        <v>Battery Storage</v>
      </c>
      <c r="T1266" s="1" t="str">
        <f t="shared" si="201"/>
        <v>Murray County</v>
      </c>
      <c r="U1266" s="1" t="str">
        <f t="shared" si="202"/>
        <v>MN</v>
      </c>
      <c r="Y1266" s="1">
        <v>1</v>
      </c>
      <c r="Z1266" s="1">
        <f>IF(G1266="Withdrawn",0,1)</f>
        <v>1</v>
      </c>
      <c r="AA1266" s="36">
        <v>80000</v>
      </c>
      <c r="AB1266" s="36">
        <v>120333</v>
      </c>
      <c r="AI1266" s="5"/>
      <c r="AJ1266" s="32">
        <v>0</v>
      </c>
      <c r="AK1266" s="32">
        <v>17686</v>
      </c>
      <c r="AL1266" s="32">
        <v>0</v>
      </c>
      <c r="AM1266" s="32">
        <v>9901</v>
      </c>
      <c r="AN1266" s="32"/>
      <c r="AO1266" s="32">
        <f>AJ1266+AM1266</f>
        <v>9901</v>
      </c>
      <c r="AP1266" s="32">
        <f>AO1266+AK1266+AL1266+AN1266</f>
        <v>27587</v>
      </c>
      <c r="AQ1266" s="28">
        <f>AO1266/($Q1266*1000)</f>
        <v>0.49504999999999999</v>
      </c>
      <c r="AR1266" s="28">
        <f>AP1266/($Q1266*1000)</f>
        <v>1.3793500000000001</v>
      </c>
      <c r="AS1266" s="16">
        <f>IF(O1266 = "NRIS",AP1266,AO1266)</f>
        <v>27587</v>
      </c>
      <c r="AY1266" s="1" t="s">
        <v>2374</v>
      </c>
      <c r="AZ1266" s="2">
        <v>43171</v>
      </c>
      <c r="BC1266" s="2">
        <v>44500</v>
      </c>
      <c r="BD1266" s="1" t="s">
        <v>91</v>
      </c>
      <c r="BE1266" s="1" t="s">
        <v>162</v>
      </c>
      <c r="BF1266" s="1" t="s">
        <v>93</v>
      </c>
      <c r="BG1266" s="1" t="s">
        <v>2375</v>
      </c>
      <c r="BH1266" s="1" t="s">
        <v>725</v>
      </c>
      <c r="BI1266" s="1" t="s">
        <v>2376</v>
      </c>
      <c r="BJ1266" s="1" t="s">
        <v>126</v>
      </c>
      <c r="BK1266" s="1" t="s">
        <v>2497</v>
      </c>
      <c r="BL1266" s="1">
        <v>20</v>
      </c>
      <c r="BM1266" s="1">
        <v>20</v>
      </c>
      <c r="BN1266" s="1" t="s">
        <v>2498</v>
      </c>
      <c r="BO1266" s="1" t="s">
        <v>2499</v>
      </c>
      <c r="BP1266" s="1" t="s">
        <v>84</v>
      </c>
      <c r="BR1266" s="1">
        <v>20</v>
      </c>
      <c r="BS1266" s="1">
        <v>20</v>
      </c>
      <c r="BT1266" s="1">
        <v>20</v>
      </c>
      <c r="BU1266" s="1">
        <v>20</v>
      </c>
    </row>
    <row r="1267" spans="4:73" hidden="1" x14ac:dyDescent="0.25">
      <c r="D1267" s="4"/>
      <c r="E1267" s="5" t="str">
        <f t="shared" si="194"/>
        <v>DPP-2013-AUG</v>
      </c>
      <c r="F1267" s="5" t="str">
        <f t="shared" si="195"/>
        <v>West</v>
      </c>
      <c r="G1267" s="5" t="str">
        <f t="shared" si="196"/>
        <v>Withdrawn</v>
      </c>
      <c r="H1267" s="6" t="str">
        <f t="shared" si="197"/>
        <v>Not Started</v>
      </c>
      <c r="I1267" s="1" t="s">
        <v>2800</v>
      </c>
      <c r="O1267" s="1" t="str">
        <f t="shared" si="198"/>
        <v>NRIS</v>
      </c>
      <c r="Q1267" s="1">
        <f t="shared" si="199"/>
        <v>40</v>
      </c>
      <c r="S1267" s="1" t="str">
        <f t="shared" si="200"/>
        <v>Wind</v>
      </c>
      <c r="T1267" s="1" t="str">
        <f t="shared" si="201"/>
        <v>Kandiyohi County, Meeker County</v>
      </c>
      <c r="U1267" s="1" t="str">
        <f t="shared" si="202"/>
        <v>MN</v>
      </c>
      <c r="AA1267" s="1"/>
      <c r="AB1267" s="1"/>
      <c r="AI1267" s="5"/>
      <c r="AJ1267" s="5"/>
      <c r="AK1267" s="5"/>
      <c r="AL1267" s="5"/>
      <c r="AM1267" s="5"/>
      <c r="AN1267" s="5"/>
      <c r="AO1267" s="5"/>
      <c r="AP1267" s="5"/>
      <c r="AQ1267" s="5"/>
      <c r="AR1267" s="5"/>
      <c r="AY1267" s="1" t="s">
        <v>73</v>
      </c>
      <c r="AZ1267" s="2">
        <v>41463</v>
      </c>
      <c r="BA1267" s="2">
        <v>42394</v>
      </c>
      <c r="BC1267" s="2">
        <v>43405</v>
      </c>
      <c r="BD1267" s="1" t="s">
        <v>91</v>
      </c>
      <c r="BE1267" s="1" t="s">
        <v>2801</v>
      </c>
      <c r="BF1267" s="1" t="s">
        <v>93</v>
      </c>
      <c r="BG1267" s="1" t="s">
        <v>1937</v>
      </c>
      <c r="BH1267" s="1" t="s">
        <v>725</v>
      </c>
      <c r="BI1267" s="1" t="s">
        <v>134</v>
      </c>
      <c r="BJ1267" s="1" t="s">
        <v>126</v>
      </c>
      <c r="BK1267" s="1" t="s">
        <v>2802</v>
      </c>
      <c r="BL1267" s="1">
        <v>40</v>
      </c>
      <c r="BM1267" s="1">
        <v>40</v>
      </c>
      <c r="BN1267" s="1" t="s">
        <v>97</v>
      </c>
      <c r="BO1267" s="1" t="s">
        <v>98</v>
      </c>
      <c r="BP1267" s="1" t="s">
        <v>84</v>
      </c>
      <c r="BQ1267" s="2">
        <v>43647</v>
      </c>
      <c r="BR1267" s="1">
        <v>0</v>
      </c>
      <c r="BS1267" s="1">
        <v>0</v>
      </c>
      <c r="BT1267" s="1">
        <v>0</v>
      </c>
      <c r="BU1267" s="1">
        <v>0</v>
      </c>
    </row>
    <row r="1268" spans="4:73" hidden="1" x14ac:dyDescent="0.25">
      <c r="D1268" s="4"/>
      <c r="E1268" s="5" t="str">
        <f t="shared" si="194"/>
        <v>DPP-2016-FEB</v>
      </c>
      <c r="F1268" s="5" t="str">
        <f t="shared" si="195"/>
        <v>West</v>
      </c>
      <c r="G1268" s="5" t="str">
        <f t="shared" si="196"/>
        <v>Withdrawn</v>
      </c>
      <c r="H1268" s="6" t="str">
        <f t="shared" si="197"/>
        <v>Not Started</v>
      </c>
      <c r="I1268" s="1" t="s">
        <v>2803</v>
      </c>
      <c r="O1268" s="1" t="str">
        <f t="shared" si="198"/>
        <v>NRIS</v>
      </c>
      <c r="Q1268" s="1">
        <f t="shared" si="199"/>
        <v>50</v>
      </c>
      <c r="S1268" s="1" t="str">
        <f t="shared" si="200"/>
        <v>Solar</v>
      </c>
      <c r="T1268" s="1" t="str">
        <f t="shared" si="201"/>
        <v>Cass County,Montgomery County</v>
      </c>
      <c r="U1268" s="1" t="str">
        <f t="shared" si="202"/>
        <v>IA</v>
      </c>
      <c r="AA1268" s="1"/>
      <c r="AB1268" s="1"/>
      <c r="AI1268" s="5"/>
      <c r="AJ1268" s="5"/>
      <c r="AK1268" s="5"/>
      <c r="AL1268" s="5"/>
      <c r="AM1268" s="5"/>
      <c r="AN1268" s="5"/>
      <c r="AO1268" s="5"/>
      <c r="AP1268" s="5"/>
      <c r="AQ1268" s="5"/>
      <c r="AR1268" s="5"/>
      <c r="AY1268" s="1" t="s">
        <v>73</v>
      </c>
      <c r="AZ1268" s="2">
        <v>42324</v>
      </c>
      <c r="BA1268" s="2">
        <v>42417</v>
      </c>
      <c r="BD1268" s="1" t="s">
        <v>251</v>
      </c>
      <c r="BE1268" s="1" t="s">
        <v>2804</v>
      </c>
      <c r="BF1268" s="1" t="s">
        <v>89</v>
      </c>
      <c r="BG1268" s="1" t="s">
        <v>724</v>
      </c>
      <c r="BH1268" s="1" t="s">
        <v>725</v>
      </c>
      <c r="BI1268" s="1" t="s">
        <v>726</v>
      </c>
      <c r="BJ1268" s="1" t="s">
        <v>126</v>
      </c>
      <c r="BK1268" s="1" t="s">
        <v>2805</v>
      </c>
      <c r="BL1268" s="1">
        <v>50</v>
      </c>
      <c r="BM1268" s="1">
        <v>50</v>
      </c>
      <c r="BN1268" s="1" t="s">
        <v>1485</v>
      </c>
      <c r="BO1268" s="1" t="s">
        <v>1486</v>
      </c>
      <c r="BP1268" s="1" t="s">
        <v>84</v>
      </c>
      <c r="BQ1268" s="2">
        <v>42614</v>
      </c>
      <c r="BR1268" s="1">
        <v>0</v>
      </c>
      <c r="BS1268" s="1">
        <v>0</v>
      </c>
      <c r="BT1268" s="1">
        <v>0</v>
      </c>
      <c r="BU1268" s="1">
        <v>0</v>
      </c>
    </row>
    <row r="1269" spans="4:73" hidden="1" x14ac:dyDescent="0.25">
      <c r="D1269" s="4"/>
      <c r="E1269" s="5" t="str">
        <f t="shared" si="194"/>
        <v>DPP-2018-APR</v>
      </c>
      <c r="F1269" s="5" t="str">
        <f t="shared" si="195"/>
        <v>East (ITC)</v>
      </c>
      <c r="G1269" s="5" t="str">
        <f t="shared" si="196"/>
        <v>Withdrawn</v>
      </c>
      <c r="H1269" s="6" t="str">
        <f t="shared" si="197"/>
        <v>Not Started</v>
      </c>
      <c r="I1269" s="1" t="s">
        <v>5133</v>
      </c>
      <c r="O1269" s="1" t="str">
        <f t="shared" si="198"/>
        <v>NRIS</v>
      </c>
      <c r="Q1269" s="1">
        <f t="shared" si="199"/>
        <v>50</v>
      </c>
      <c r="S1269" s="1" t="str">
        <f t="shared" si="200"/>
        <v>Battery Storage</v>
      </c>
      <c r="T1269" s="1" t="str">
        <f t="shared" si="201"/>
        <v>Washtenaw County</v>
      </c>
      <c r="U1269" s="1" t="str">
        <f t="shared" si="202"/>
        <v>MI</v>
      </c>
      <c r="AA1269" s="1"/>
      <c r="AB1269" s="1"/>
      <c r="AI1269" s="5"/>
      <c r="AJ1269" s="5"/>
      <c r="AK1269" s="5"/>
      <c r="AL1269" s="5"/>
      <c r="AM1269" s="5"/>
      <c r="AN1269" s="5"/>
      <c r="AO1269" s="32"/>
      <c r="AP1269" s="32"/>
      <c r="AQ1269" s="28">
        <f>AO1269/($Q1269*1000)</f>
        <v>0</v>
      </c>
      <c r="AR1269" s="28">
        <f>AP1269/($Q1269*1000)</f>
        <v>0</v>
      </c>
      <c r="AY1269" s="1" t="s">
        <v>73</v>
      </c>
      <c r="AZ1269" s="2">
        <v>43171</v>
      </c>
      <c r="BA1269" s="2">
        <v>43790</v>
      </c>
      <c r="BC1269" s="2">
        <v>44135</v>
      </c>
      <c r="BD1269" s="1" t="s">
        <v>128</v>
      </c>
      <c r="BE1269" s="1" t="s">
        <v>271</v>
      </c>
      <c r="BF1269" s="1" t="s">
        <v>130</v>
      </c>
      <c r="BG1269" s="1" t="s">
        <v>2375</v>
      </c>
      <c r="BH1269" s="1" t="s">
        <v>1808</v>
      </c>
      <c r="BI1269" s="1" t="s">
        <v>2376</v>
      </c>
      <c r="BJ1269" s="1" t="s">
        <v>126</v>
      </c>
      <c r="BK1269" s="1" t="s">
        <v>2544</v>
      </c>
      <c r="BL1269" s="1">
        <v>50</v>
      </c>
      <c r="BM1269" s="1">
        <v>50</v>
      </c>
      <c r="BN1269" s="1" t="s">
        <v>2498</v>
      </c>
      <c r="BO1269" s="1" t="s">
        <v>2499</v>
      </c>
      <c r="BP1269" s="1" t="s">
        <v>84</v>
      </c>
      <c r="BR1269" s="1">
        <v>0</v>
      </c>
      <c r="BS1269" s="1">
        <v>0</v>
      </c>
      <c r="BT1269" s="1">
        <v>0</v>
      </c>
      <c r="BU1269" s="1">
        <v>0</v>
      </c>
    </row>
    <row r="1270" spans="4:73" hidden="1" x14ac:dyDescent="0.25">
      <c r="D1270" s="4"/>
      <c r="E1270" s="5" t="str">
        <f t="shared" si="194"/>
        <v>DPP-2018-APR</v>
      </c>
      <c r="F1270" s="5" t="str">
        <f t="shared" si="195"/>
        <v>East (ATC)</v>
      </c>
      <c r="G1270" s="5" t="str">
        <f t="shared" si="196"/>
        <v>Withdrawn</v>
      </c>
      <c r="H1270" s="6" t="str">
        <f t="shared" si="197"/>
        <v>Not Started</v>
      </c>
      <c r="I1270" s="1" t="s">
        <v>5066</v>
      </c>
      <c r="O1270" s="1" t="str">
        <f t="shared" si="198"/>
        <v>NRIS</v>
      </c>
      <c r="P1270" s="1" t="s">
        <v>6203</v>
      </c>
      <c r="Q1270" s="1">
        <f t="shared" si="199"/>
        <v>200</v>
      </c>
      <c r="S1270" s="1" t="str">
        <f t="shared" si="200"/>
        <v>Solar</v>
      </c>
      <c r="T1270" s="1" t="str">
        <f t="shared" si="201"/>
        <v>Walworth County</v>
      </c>
      <c r="U1270" s="1" t="str">
        <f t="shared" si="202"/>
        <v>WI</v>
      </c>
      <c r="Y1270" s="1">
        <v>0</v>
      </c>
      <c r="AA1270" s="1"/>
      <c r="AB1270" s="1"/>
      <c r="AI1270" s="5"/>
      <c r="AJ1270" s="5"/>
      <c r="AK1270" s="5"/>
      <c r="AL1270" s="5"/>
      <c r="AM1270" s="5"/>
      <c r="AN1270" s="5"/>
      <c r="AO1270" s="32"/>
      <c r="AP1270" s="32"/>
      <c r="AQ1270" s="28">
        <f>AO1270/($Q1270*1000)</f>
        <v>0</v>
      </c>
      <c r="AR1270" s="28">
        <f>AP1270/($Q1270*1000)</f>
        <v>0</v>
      </c>
      <c r="AY1270" s="1" t="s">
        <v>73</v>
      </c>
      <c r="AZ1270" s="2">
        <v>43171</v>
      </c>
      <c r="BA1270" s="2">
        <v>43762</v>
      </c>
      <c r="BC1270" s="2">
        <v>44805</v>
      </c>
      <c r="BD1270" s="1" t="s">
        <v>74</v>
      </c>
      <c r="BE1270" s="1" t="s">
        <v>331</v>
      </c>
      <c r="BF1270" s="1" t="s">
        <v>76</v>
      </c>
      <c r="BG1270" s="1" t="s">
        <v>2375</v>
      </c>
      <c r="BH1270" s="1" t="s">
        <v>2196</v>
      </c>
      <c r="BI1270" s="1" t="s">
        <v>2376</v>
      </c>
      <c r="BJ1270" s="1" t="s">
        <v>126</v>
      </c>
      <c r="BK1270" s="1" t="s">
        <v>5061</v>
      </c>
      <c r="BL1270" s="1">
        <v>200</v>
      </c>
      <c r="BM1270" s="1">
        <v>200</v>
      </c>
      <c r="BN1270" s="1" t="s">
        <v>1485</v>
      </c>
      <c r="BO1270" s="1" t="s">
        <v>1486</v>
      </c>
      <c r="BP1270" s="1" t="s">
        <v>84</v>
      </c>
      <c r="BR1270" s="1">
        <v>0</v>
      </c>
      <c r="BS1270" s="1">
        <v>0</v>
      </c>
      <c r="BT1270" s="1">
        <v>0</v>
      </c>
      <c r="BU1270" s="1">
        <v>0</v>
      </c>
    </row>
    <row r="1271" spans="4:73" hidden="1" x14ac:dyDescent="0.25">
      <c r="D1271" s="4"/>
      <c r="E1271" s="5" t="str">
        <f t="shared" si="194"/>
        <v>FES-2014-SEP</v>
      </c>
      <c r="F1271" s="5">
        <f t="shared" si="195"/>
        <v>0</v>
      </c>
      <c r="G1271" s="5" t="str">
        <f t="shared" si="196"/>
        <v>Withdrawn</v>
      </c>
      <c r="H1271" s="6" t="str">
        <f t="shared" si="197"/>
        <v>Not Started</v>
      </c>
      <c r="I1271" s="1" t="s">
        <v>2810</v>
      </c>
      <c r="O1271" s="1" t="str">
        <f t="shared" si="198"/>
        <v>NRIS</v>
      </c>
      <c r="Q1271" s="1">
        <f t="shared" si="199"/>
        <v>571</v>
      </c>
      <c r="S1271" s="1" t="str">
        <f t="shared" si="200"/>
        <v>Gas</v>
      </c>
      <c r="T1271" s="1" t="str">
        <f t="shared" si="201"/>
        <v>Manitowoc County</v>
      </c>
      <c r="U1271" s="1" t="str">
        <f t="shared" si="202"/>
        <v>WI</v>
      </c>
      <c r="AA1271" s="1"/>
      <c r="AB1271" s="1"/>
      <c r="AI1271" s="5"/>
      <c r="AJ1271" s="5"/>
      <c r="AK1271" s="5"/>
      <c r="AL1271" s="5"/>
      <c r="AM1271" s="5"/>
      <c r="AN1271" s="5"/>
      <c r="AO1271" s="5"/>
      <c r="AP1271" s="5"/>
      <c r="AQ1271" s="5"/>
      <c r="AR1271" s="5"/>
      <c r="AY1271" s="1" t="s">
        <v>73</v>
      </c>
      <c r="AZ1271" s="2">
        <v>41869</v>
      </c>
      <c r="BA1271" s="2">
        <v>42447</v>
      </c>
      <c r="BC1271" s="2">
        <v>43616</v>
      </c>
      <c r="BD1271" s="1" t="s">
        <v>74</v>
      </c>
      <c r="BE1271" s="1" t="s">
        <v>75</v>
      </c>
      <c r="BF1271" s="1" t="s">
        <v>76</v>
      </c>
      <c r="BG1271" s="1" t="s">
        <v>2579</v>
      </c>
      <c r="BI1271" s="1" t="s">
        <v>536</v>
      </c>
      <c r="BJ1271" s="1" t="s">
        <v>126</v>
      </c>
      <c r="BK1271" s="1" t="s">
        <v>78</v>
      </c>
      <c r="BL1271" s="1">
        <v>470</v>
      </c>
      <c r="BM1271" s="1">
        <v>571</v>
      </c>
      <c r="BN1271" s="1" t="s">
        <v>64</v>
      </c>
      <c r="BO1271" s="1" t="s">
        <v>2811</v>
      </c>
      <c r="BP1271" s="1" t="s">
        <v>84</v>
      </c>
      <c r="BR1271" s="1">
        <v>0</v>
      </c>
      <c r="BS1271" s="1">
        <v>0</v>
      </c>
      <c r="BT1271" s="1">
        <v>0</v>
      </c>
      <c r="BU1271" s="1">
        <v>0</v>
      </c>
    </row>
    <row r="1272" spans="4:73" hidden="1" x14ac:dyDescent="0.25">
      <c r="D1272" s="4"/>
      <c r="E1272" s="5" t="str">
        <f t="shared" si="194"/>
        <v>DPP-2018-APR</v>
      </c>
      <c r="F1272" s="5" t="str">
        <f t="shared" si="195"/>
        <v>East (ITC)</v>
      </c>
      <c r="G1272" s="5" t="str">
        <f t="shared" si="196"/>
        <v>Withdrawn</v>
      </c>
      <c r="H1272" s="6" t="str">
        <f t="shared" si="197"/>
        <v>Not Started</v>
      </c>
      <c r="I1272" s="1" t="s">
        <v>4823</v>
      </c>
      <c r="O1272" s="1" t="str">
        <f t="shared" si="198"/>
        <v>NRIS</v>
      </c>
      <c r="Q1272" s="1">
        <f t="shared" si="199"/>
        <v>250</v>
      </c>
      <c r="S1272" s="1" t="str">
        <f t="shared" si="200"/>
        <v>Wind</v>
      </c>
      <c r="T1272" s="1" t="str">
        <f t="shared" si="201"/>
        <v>Mecosta County,Montcalm County</v>
      </c>
      <c r="U1272" s="1" t="str">
        <f t="shared" si="202"/>
        <v>MI</v>
      </c>
      <c r="AA1272" s="1"/>
      <c r="AB1272" s="1"/>
      <c r="AI1272" s="5"/>
      <c r="AJ1272" s="5"/>
      <c r="AK1272" s="5"/>
      <c r="AL1272" s="5"/>
      <c r="AM1272" s="5"/>
      <c r="AN1272" s="5"/>
      <c r="AO1272" s="32"/>
      <c r="AP1272" s="32"/>
      <c r="AQ1272" s="28">
        <f>AO1272/($Q1272*1000)</f>
        <v>0</v>
      </c>
      <c r="AR1272" s="28">
        <f>AP1272/($Q1272*1000)</f>
        <v>0</v>
      </c>
      <c r="AY1272" s="1" t="s">
        <v>73</v>
      </c>
      <c r="AZ1272" s="2">
        <v>43171</v>
      </c>
      <c r="BA1272" s="2">
        <v>43552</v>
      </c>
      <c r="BC1272" s="2">
        <v>44075</v>
      </c>
      <c r="BD1272" s="1" t="s">
        <v>139</v>
      </c>
      <c r="BE1272" s="1" t="s">
        <v>4553</v>
      </c>
      <c r="BF1272" s="1" t="s">
        <v>130</v>
      </c>
      <c r="BG1272" s="1" t="s">
        <v>2375</v>
      </c>
      <c r="BH1272" s="1" t="s">
        <v>1808</v>
      </c>
      <c r="BI1272" s="1" t="s">
        <v>2376</v>
      </c>
      <c r="BJ1272" s="1" t="s">
        <v>126</v>
      </c>
      <c r="BK1272" s="1" t="s">
        <v>4824</v>
      </c>
      <c r="BL1272" s="1">
        <v>250</v>
      </c>
      <c r="BM1272" s="1">
        <v>250</v>
      </c>
      <c r="BN1272" s="1" t="s">
        <v>97</v>
      </c>
      <c r="BO1272" s="1" t="s">
        <v>98</v>
      </c>
      <c r="BP1272" s="1" t="s">
        <v>84</v>
      </c>
      <c r="BR1272" s="1">
        <v>0</v>
      </c>
      <c r="BS1272" s="1">
        <v>0</v>
      </c>
      <c r="BT1272" s="1">
        <v>0</v>
      </c>
      <c r="BU1272" s="1">
        <v>0</v>
      </c>
    </row>
    <row r="1273" spans="4:73" hidden="1" x14ac:dyDescent="0.25">
      <c r="D1273" s="4"/>
      <c r="E1273" s="5" t="str">
        <f t="shared" ref="E1273:E1336" si="207">BG1273</f>
        <v>DPP-2018-APR</v>
      </c>
      <c r="F1273" s="5" t="str">
        <f t="shared" ref="F1273:F1336" si="208">BH1273</f>
        <v>South</v>
      </c>
      <c r="G1273" s="5" t="str">
        <f t="shared" ref="G1273:G1336" si="209">AY1273</f>
        <v>Withdrawn</v>
      </c>
      <c r="H1273" s="6" t="str">
        <f t="shared" ref="H1273:H1336" si="210">BP1273</f>
        <v>Not Started</v>
      </c>
      <c r="I1273" s="1" t="s">
        <v>4984</v>
      </c>
      <c r="O1273" s="1" t="str">
        <f t="shared" ref="O1273:O1336" si="211">BJ1273</f>
        <v>NRIS</v>
      </c>
      <c r="Q1273" s="1">
        <f t="shared" ref="Q1273:Q1336" si="212">BM1273</f>
        <v>250</v>
      </c>
      <c r="S1273" s="1" t="str">
        <f t="shared" ref="S1273:S1336" si="213">BN1273</f>
        <v>Solar</v>
      </c>
      <c r="T1273" s="1" t="str">
        <f t="shared" ref="T1273:T1336" si="214">BE1273</f>
        <v>Forrest County</v>
      </c>
      <c r="U1273" s="1" t="str">
        <f t="shared" ref="U1273:U1336" si="215">BF1273</f>
        <v>MS</v>
      </c>
      <c r="AA1273" s="1"/>
      <c r="AB1273" s="1"/>
      <c r="AI1273" s="5"/>
      <c r="AJ1273" s="5"/>
      <c r="AK1273" s="5"/>
      <c r="AL1273" s="5"/>
      <c r="AM1273" s="5"/>
      <c r="AN1273" s="5"/>
      <c r="AO1273" s="32"/>
      <c r="AP1273" s="32"/>
      <c r="AQ1273" s="28">
        <f>AO1273/($Q1273*1000)</f>
        <v>0</v>
      </c>
      <c r="AR1273" s="28">
        <f>AP1273/($Q1273*1000)</f>
        <v>0</v>
      </c>
      <c r="AY1273" s="1" t="s">
        <v>73</v>
      </c>
      <c r="AZ1273" s="2">
        <v>43171</v>
      </c>
      <c r="BA1273" s="2">
        <v>43706</v>
      </c>
      <c r="BC1273" s="2">
        <v>44805</v>
      </c>
      <c r="BD1273" s="1" t="s">
        <v>2739</v>
      </c>
      <c r="BE1273" s="1" t="s">
        <v>4985</v>
      </c>
      <c r="BF1273" s="1" t="s">
        <v>2526</v>
      </c>
      <c r="BG1273" s="1" t="s">
        <v>2375</v>
      </c>
      <c r="BH1273" s="1" t="s">
        <v>2395</v>
      </c>
      <c r="BI1273" s="1" t="s">
        <v>726</v>
      </c>
      <c r="BJ1273" s="1" t="s">
        <v>126</v>
      </c>
      <c r="BK1273" s="1" t="s">
        <v>4986</v>
      </c>
      <c r="BL1273" s="1">
        <v>250</v>
      </c>
      <c r="BM1273" s="1">
        <v>250</v>
      </c>
      <c r="BN1273" s="1" t="s">
        <v>1485</v>
      </c>
      <c r="BO1273" s="1" t="s">
        <v>1486</v>
      </c>
      <c r="BP1273" s="1" t="s">
        <v>84</v>
      </c>
      <c r="BR1273" s="1">
        <v>0</v>
      </c>
      <c r="BS1273" s="1">
        <v>0</v>
      </c>
      <c r="BT1273" s="1">
        <v>0</v>
      </c>
      <c r="BU1273" s="1">
        <v>0</v>
      </c>
    </row>
    <row r="1274" spans="4:73" hidden="1" x14ac:dyDescent="0.25">
      <c r="D1274" s="4"/>
      <c r="E1274" s="5" t="str">
        <f t="shared" si="207"/>
        <v>FES-2014-DEC</v>
      </c>
      <c r="F1274" s="5">
        <f t="shared" si="208"/>
        <v>0</v>
      </c>
      <c r="G1274" s="5" t="str">
        <f t="shared" si="209"/>
        <v>Withdrawn</v>
      </c>
      <c r="H1274" s="6" t="str">
        <f t="shared" si="210"/>
        <v>Not Started</v>
      </c>
      <c r="I1274" s="1" t="s">
        <v>2816</v>
      </c>
      <c r="O1274" s="1" t="str">
        <f t="shared" si="211"/>
        <v>NRIS</v>
      </c>
      <c r="Q1274" s="1">
        <f t="shared" si="212"/>
        <v>1063</v>
      </c>
      <c r="S1274" s="1" t="str">
        <f t="shared" si="213"/>
        <v>Gas</v>
      </c>
      <c r="T1274" s="1" t="str">
        <f t="shared" si="214"/>
        <v>Jefferson Parish</v>
      </c>
      <c r="U1274" s="1" t="str">
        <f t="shared" si="215"/>
        <v>LA</v>
      </c>
      <c r="AA1274" s="1"/>
      <c r="AB1274" s="1"/>
      <c r="AI1274" s="5"/>
      <c r="AJ1274" s="5"/>
      <c r="AK1274" s="5"/>
      <c r="AL1274" s="5"/>
      <c r="AM1274" s="5"/>
      <c r="AN1274" s="5"/>
      <c r="AO1274" s="5"/>
      <c r="AP1274" s="5"/>
      <c r="AQ1274" s="5"/>
      <c r="AR1274" s="5"/>
      <c r="AY1274" s="1" t="s">
        <v>73</v>
      </c>
      <c r="AZ1274" s="2">
        <v>41955</v>
      </c>
      <c r="BA1274" s="2">
        <v>42447</v>
      </c>
      <c r="BC1274" s="2">
        <v>43952</v>
      </c>
      <c r="BD1274" s="1" t="s">
        <v>59</v>
      </c>
      <c r="BE1274" s="1" t="s">
        <v>2817</v>
      </c>
      <c r="BF1274" s="1" t="s">
        <v>61</v>
      </c>
      <c r="BG1274" s="1" t="s">
        <v>2736</v>
      </c>
      <c r="BI1274" s="1" t="s">
        <v>536</v>
      </c>
      <c r="BJ1274" s="1" t="s">
        <v>126</v>
      </c>
      <c r="BK1274" s="1" t="s">
        <v>2818</v>
      </c>
      <c r="BL1274" s="1">
        <v>1078</v>
      </c>
      <c r="BM1274" s="1">
        <v>1063</v>
      </c>
      <c r="BN1274" s="1" t="s">
        <v>64</v>
      </c>
      <c r="BO1274" s="1" t="s">
        <v>2668</v>
      </c>
      <c r="BP1274" s="1" t="s">
        <v>84</v>
      </c>
      <c r="BR1274" s="1">
        <v>0</v>
      </c>
      <c r="BS1274" s="1">
        <v>0</v>
      </c>
      <c r="BT1274" s="1">
        <v>0</v>
      </c>
      <c r="BU1274" s="1">
        <v>0</v>
      </c>
    </row>
    <row r="1275" spans="4:73" hidden="1" x14ac:dyDescent="0.25">
      <c r="D1275" s="4"/>
      <c r="E1275" s="5" t="str">
        <f t="shared" si="207"/>
        <v>Pre-Transition SIS</v>
      </c>
      <c r="F1275" s="5">
        <f t="shared" si="208"/>
        <v>0</v>
      </c>
      <c r="G1275" s="5" t="str">
        <f t="shared" si="209"/>
        <v>Withdrawn</v>
      </c>
      <c r="H1275" s="6" t="str">
        <f t="shared" si="210"/>
        <v>Withdrawn</v>
      </c>
      <c r="I1275" s="1" t="s">
        <v>2819</v>
      </c>
      <c r="O1275" s="1" t="str">
        <f t="shared" si="211"/>
        <v>ERIS</v>
      </c>
      <c r="Q1275" s="1">
        <f t="shared" si="212"/>
        <v>150</v>
      </c>
      <c r="S1275" s="1" t="str">
        <f t="shared" si="213"/>
        <v>Wind</v>
      </c>
      <c r="T1275" s="1" t="str">
        <f t="shared" si="214"/>
        <v>Dickey County</v>
      </c>
      <c r="U1275" s="1" t="str">
        <f t="shared" si="215"/>
        <v>ND</v>
      </c>
      <c r="AA1275" s="1"/>
      <c r="AB1275" s="1"/>
      <c r="AI1275" s="5"/>
      <c r="AJ1275" s="5"/>
      <c r="AK1275" s="5"/>
      <c r="AL1275" s="5"/>
      <c r="AM1275" s="5"/>
      <c r="AN1275" s="5"/>
      <c r="AO1275" s="5"/>
      <c r="AP1275" s="5"/>
      <c r="AQ1275" s="5"/>
      <c r="AR1275" s="5"/>
      <c r="AY1275" s="1" t="s">
        <v>73</v>
      </c>
      <c r="AZ1275" s="2">
        <v>38073</v>
      </c>
      <c r="BA1275" s="2">
        <v>42463</v>
      </c>
      <c r="BB1275" s="2">
        <v>40295</v>
      </c>
      <c r="BC1275" s="2">
        <v>41244</v>
      </c>
      <c r="BD1275" s="1" t="s">
        <v>192</v>
      </c>
      <c r="BE1275" s="1" t="s">
        <v>193</v>
      </c>
      <c r="BF1275" s="1" t="s">
        <v>194</v>
      </c>
      <c r="BG1275" s="1" t="s">
        <v>1058</v>
      </c>
      <c r="BI1275" s="1" t="s">
        <v>134</v>
      </c>
      <c r="BJ1275" s="1" t="s">
        <v>62</v>
      </c>
      <c r="BK1275" s="1" t="s">
        <v>2820</v>
      </c>
      <c r="BL1275" s="1">
        <v>150</v>
      </c>
      <c r="BM1275" s="1">
        <v>150</v>
      </c>
      <c r="BN1275" s="1" t="s">
        <v>97</v>
      </c>
      <c r="BO1275" s="1" t="s">
        <v>98</v>
      </c>
      <c r="BP1275" s="1" t="s">
        <v>73</v>
      </c>
      <c r="BQ1275" s="2">
        <v>38838</v>
      </c>
      <c r="BR1275" s="1">
        <v>0</v>
      </c>
      <c r="BS1275" s="1">
        <v>0</v>
      </c>
      <c r="BT1275" s="1">
        <v>0</v>
      </c>
      <c r="BU1275" s="1">
        <v>0</v>
      </c>
    </row>
    <row r="1276" spans="4:73" x14ac:dyDescent="0.25">
      <c r="D1276" s="4"/>
      <c r="E1276" s="5" t="str">
        <f t="shared" si="207"/>
        <v>DPP-2018-APR</v>
      </c>
      <c r="F1276" s="5" t="str">
        <f t="shared" si="208"/>
        <v>West</v>
      </c>
      <c r="G1276" s="5" t="str">
        <f t="shared" si="209"/>
        <v>Active</v>
      </c>
      <c r="H1276" s="6" t="str">
        <f t="shared" si="210"/>
        <v>Not Started</v>
      </c>
      <c r="I1276" s="1" t="s">
        <v>2510</v>
      </c>
      <c r="L1276" s="1" t="s">
        <v>6196</v>
      </c>
      <c r="M1276" s="1" t="s">
        <v>6147</v>
      </c>
      <c r="O1276" s="1" t="str">
        <f t="shared" si="211"/>
        <v>NRIS</v>
      </c>
      <c r="P1276" s="1" t="s">
        <v>6203</v>
      </c>
      <c r="Q1276" s="1">
        <f t="shared" si="212"/>
        <v>225</v>
      </c>
      <c r="S1276" s="1" t="str">
        <f t="shared" si="213"/>
        <v>Wind</v>
      </c>
      <c r="T1276" s="1" t="str">
        <f t="shared" si="214"/>
        <v>Boone County,Hamilton County</v>
      </c>
      <c r="U1276" s="1" t="str">
        <f t="shared" si="215"/>
        <v>IA</v>
      </c>
      <c r="Y1276" s="1">
        <v>1</v>
      </c>
      <c r="Z1276" s="1">
        <f>IF(G1276="Withdrawn",0,1)</f>
        <v>1</v>
      </c>
      <c r="AA1276" s="36">
        <v>900000</v>
      </c>
      <c r="AB1276" s="36">
        <v>0</v>
      </c>
      <c r="AI1276" s="5"/>
      <c r="AJ1276" s="32">
        <v>0</v>
      </c>
      <c r="AK1276" s="32">
        <v>2000000</v>
      </c>
      <c r="AL1276" s="32">
        <v>0</v>
      </c>
      <c r="AM1276" s="32">
        <f>31353+408508</f>
        <v>439861</v>
      </c>
      <c r="AN1276" s="32">
        <v>18345</v>
      </c>
      <c r="AO1276" s="32">
        <f>AJ1276+AM1276</f>
        <v>439861</v>
      </c>
      <c r="AP1276" s="32">
        <f>AO1276+AK1276+AL1276+AN1276</f>
        <v>2458206</v>
      </c>
      <c r="AQ1276" s="28">
        <f>AO1276/($Q1276*1000)</f>
        <v>1.9549377777777779</v>
      </c>
      <c r="AR1276" s="28">
        <f>AP1276/($Q1276*1000)</f>
        <v>10.92536</v>
      </c>
      <c r="AS1276" s="16">
        <f>IF(O1276 = "NRIS",AP1276,AO1276)</f>
        <v>2458206</v>
      </c>
      <c r="AY1276" s="1" t="s">
        <v>2374</v>
      </c>
      <c r="AZ1276" s="2">
        <v>43171</v>
      </c>
      <c r="BC1276" s="2">
        <v>44715</v>
      </c>
      <c r="BD1276" s="1" t="s">
        <v>87</v>
      </c>
      <c r="BE1276" s="1" t="s">
        <v>2511</v>
      </c>
      <c r="BF1276" s="1" t="s">
        <v>89</v>
      </c>
      <c r="BG1276" s="1" t="s">
        <v>2375</v>
      </c>
      <c r="BH1276" s="1" t="s">
        <v>725</v>
      </c>
      <c r="BI1276" s="1" t="s">
        <v>2376</v>
      </c>
      <c r="BJ1276" s="1" t="s">
        <v>126</v>
      </c>
      <c r="BK1276" s="1" t="s">
        <v>2512</v>
      </c>
      <c r="BL1276" s="1">
        <v>225</v>
      </c>
      <c r="BM1276" s="1">
        <v>225</v>
      </c>
      <c r="BN1276" s="1" t="s">
        <v>97</v>
      </c>
      <c r="BO1276" s="1" t="s">
        <v>98</v>
      </c>
      <c r="BP1276" s="1" t="s">
        <v>84</v>
      </c>
      <c r="BR1276" s="1">
        <v>225</v>
      </c>
      <c r="BS1276" s="1">
        <v>225</v>
      </c>
      <c r="BT1276" s="1">
        <v>0</v>
      </c>
      <c r="BU1276" s="1">
        <v>0</v>
      </c>
    </row>
    <row r="1277" spans="4:73" hidden="1" x14ac:dyDescent="0.25">
      <c r="D1277" s="4"/>
      <c r="E1277" s="5" t="str">
        <f t="shared" si="207"/>
        <v>Pre-Transition SIS</v>
      </c>
      <c r="F1277" s="5">
        <f t="shared" si="208"/>
        <v>0</v>
      </c>
      <c r="G1277" s="5" t="str">
        <f t="shared" si="209"/>
        <v>Withdrawn</v>
      </c>
      <c r="H1277" s="6" t="str">
        <f t="shared" si="210"/>
        <v>Withdrawn</v>
      </c>
      <c r="I1277" s="1" t="s">
        <v>2823</v>
      </c>
      <c r="O1277" s="1" t="str">
        <f t="shared" si="211"/>
        <v>NRIS</v>
      </c>
      <c r="Q1277" s="1">
        <f t="shared" si="212"/>
        <v>1563</v>
      </c>
      <c r="S1277" s="1" t="str">
        <f t="shared" si="213"/>
        <v>Nuclear</v>
      </c>
      <c r="T1277" s="1" t="str">
        <f t="shared" si="214"/>
        <v>Monroe County</v>
      </c>
      <c r="U1277" s="1" t="str">
        <f t="shared" si="215"/>
        <v>MI</v>
      </c>
      <c r="AA1277" s="1"/>
      <c r="AB1277" s="1"/>
      <c r="AI1277" s="5"/>
      <c r="AJ1277" s="5"/>
      <c r="AK1277" s="5"/>
      <c r="AL1277" s="5"/>
      <c r="AM1277" s="5"/>
      <c r="AN1277" s="5"/>
      <c r="AO1277" s="5"/>
      <c r="AP1277" s="5"/>
      <c r="AQ1277" s="5"/>
      <c r="AR1277" s="5"/>
      <c r="AY1277" s="1" t="s">
        <v>73</v>
      </c>
      <c r="AZ1277" s="2">
        <v>39350</v>
      </c>
      <c r="BA1277" s="2">
        <v>42474</v>
      </c>
      <c r="BB1277" s="2">
        <v>40291</v>
      </c>
      <c r="BC1277" s="2">
        <v>44196</v>
      </c>
      <c r="BD1277" s="1" t="s">
        <v>128</v>
      </c>
      <c r="BE1277" s="1" t="s">
        <v>310</v>
      </c>
      <c r="BF1277" s="1" t="s">
        <v>130</v>
      </c>
      <c r="BG1277" s="1" t="s">
        <v>1058</v>
      </c>
      <c r="BI1277" s="1" t="s">
        <v>77</v>
      </c>
      <c r="BJ1277" s="1" t="s">
        <v>126</v>
      </c>
      <c r="BK1277" s="1" t="s">
        <v>2824</v>
      </c>
      <c r="BL1277" s="1">
        <v>1563</v>
      </c>
      <c r="BM1277" s="1">
        <v>1563</v>
      </c>
      <c r="BN1277" s="1" t="s">
        <v>387</v>
      </c>
      <c r="BO1277" s="1" t="s">
        <v>355</v>
      </c>
      <c r="BP1277" s="1" t="s">
        <v>73</v>
      </c>
      <c r="BQ1277" s="2">
        <v>40329</v>
      </c>
      <c r="BR1277" s="1">
        <v>0</v>
      </c>
      <c r="BS1277" s="1">
        <v>0</v>
      </c>
      <c r="BT1277" s="1">
        <v>0</v>
      </c>
      <c r="BU1277" s="1">
        <v>0</v>
      </c>
    </row>
    <row r="1278" spans="4:73" hidden="1" x14ac:dyDescent="0.25">
      <c r="D1278" s="4"/>
      <c r="E1278" s="5" t="str">
        <f t="shared" si="207"/>
        <v>FES-2015-JAN</v>
      </c>
      <c r="F1278" s="5">
        <f t="shared" si="208"/>
        <v>0</v>
      </c>
      <c r="G1278" s="5" t="str">
        <f t="shared" si="209"/>
        <v>Withdrawn</v>
      </c>
      <c r="H1278" s="6" t="str">
        <f t="shared" si="210"/>
        <v>Not Started</v>
      </c>
      <c r="I1278" s="1" t="s">
        <v>2825</v>
      </c>
      <c r="O1278" s="1" t="str">
        <f t="shared" si="211"/>
        <v>NRIS</v>
      </c>
      <c r="Q1278" s="1">
        <f t="shared" si="212"/>
        <v>26</v>
      </c>
      <c r="S1278" s="1" t="str">
        <f t="shared" si="213"/>
        <v>Wood</v>
      </c>
      <c r="T1278" s="1" t="str">
        <f t="shared" si="214"/>
        <v>Marquette County</v>
      </c>
      <c r="U1278" s="1" t="str">
        <f t="shared" si="215"/>
        <v>MI</v>
      </c>
      <c r="AA1278" s="1"/>
      <c r="AB1278" s="1"/>
      <c r="AI1278" s="5"/>
      <c r="AJ1278" s="5"/>
      <c r="AK1278" s="5"/>
      <c r="AL1278" s="5"/>
      <c r="AM1278" s="5"/>
      <c r="AN1278" s="5"/>
      <c r="AO1278" s="5"/>
      <c r="AP1278" s="5"/>
      <c r="AQ1278" s="5"/>
      <c r="AR1278" s="5"/>
      <c r="AY1278" s="1" t="s">
        <v>73</v>
      </c>
      <c r="AZ1278" s="2">
        <v>41984</v>
      </c>
      <c r="BA1278" s="2">
        <v>42486</v>
      </c>
      <c r="BC1278" s="2">
        <v>42644</v>
      </c>
      <c r="BD1278" s="1" t="s">
        <v>74</v>
      </c>
      <c r="BE1278" s="1" t="s">
        <v>1166</v>
      </c>
      <c r="BF1278" s="1" t="s">
        <v>130</v>
      </c>
      <c r="BG1278" s="1" t="s">
        <v>2826</v>
      </c>
      <c r="BI1278" s="1" t="s">
        <v>536</v>
      </c>
      <c r="BJ1278" s="1" t="s">
        <v>126</v>
      </c>
      <c r="BK1278" s="1" t="s">
        <v>2827</v>
      </c>
      <c r="BL1278" s="1">
        <v>26</v>
      </c>
      <c r="BM1278" s="1">
        <v>26</v>
      </c>
      <c r="BN1278" s="1" t="s">
        <v>1273</v>
      </c>
      <c r="BO1278" s="1" t="s">
        <v>355</v>
      </c>
      <c r="BP1278" s="1" t="s">
        <v>84</v>
      </c>
      <c r="BQ1278" s="2">
        <v>42993</v>
      </c>
      <c r="BR1278" s="1">
        <v>0</v>
      </c>
      <c r="BS1278" s="1">
        <v>0</v>
      </c>
      <c r="BT1278" s="1">
        <v>0</v>
      </c>
      <c r="BU1278" s="1">
        <v>0</v>
      </c>
    </row>
    <row r="1279" spans="4:73" hidden="1" x14ac:dyDescent="0.25">
      <c r="D1279" s="4"/>
      <c r="E1279" s="5" t="str">
        <f t="shared" si="207"/>
        <v>DPP-2018-APR</v>
      </c>
      <c r="F1279" s="5" t="str">
        <f t="shared" si="208"/>
        <v>East (ATC)</v>
      </c>
      <c r="G1279" s="5" t="str">
        <f t="shared" si="209"/>
        <v>Withdrawn</v>
      </c>
      <c r="H1279" s="6" t="str">
        <f t="shared" si="210"/>
        <v>Not Started</v>
      </c>
      <c r="I1279" s="1" t="s">
        <v>5379</v>
      </c>
      <c r="O1279" s="1" t="str">
        <f t="shared" si="211"/>
        <v>NRIS</v>
      </c>
      <c r="P1279" s="1" t="s">
        <v>6203</v>
      </c>
      <c r="Q1279" s="1">
        <f t="shared" si="212"/>
        <v>50</v>
      </c>
      <c r="S1279" s="1" t="str">
        <f t="shared" si="213"/>
        <v>Battery Storage</v>
      </c>
      <c r="T1279" s="1" t="str">
        <f t="shared" si="214"/>
        <v>Jefferson County</v>
      </c>
      <c r="U1279" s="1" t="str">
        <f t="shared" si="215"/>
        <v>WI</v>
      </c>
      <c r="Y1279" s="1">
        <v>1</v>
      </c>
      <c r="Z1279" s="1">
        <f>IF(G1279="Withdrawn",0,1)</f>
        <v>0</v>
      </c>
      <c r="AA1279" s="36">
        <v>200000</v>
      </c>
      <c r="AB1279" s="36">
        <v>887940</v>
      </c>
      <c r="AI1279" s="5"/>
      <c r="AJ1279" s="32"/>
      <c r="AK1279" s="32"/>
      <c r="AL1279" s="32">
        <v>896378</v>
      </c>
      <c r="AM1279" s="32">
        <v>6009313</v>
      </c>
      <c r="AN1279" s="32">
        <v>5531570</v>
      </c>
      <c r="AO1279" s="32">
        <f>AJ1279+AM1279</f>
        <v>6009313</v>
      </c>
      <c r="AP1279" s="32">
        <f>AO1279+AK1279+AL1279+AN1279</f>
        <v>12437261</v>
      </c>
      <c r="AQ1279" s="28">
        <f t="shared" ref="AQ1279:AR1283" si="216">AO1279/($Q1279*1000)</f>
        <v>120.18626</v>
      </c>
      <c r="AR1279" s="28">
        <f t="shared" si="216"/>
        <v>248.74521999999999</v>
      </c>
      <c r="AS1279" s="16">
        <f>IF(O1279 = "NRIS",AP1279,AO1279)</f>
        <v>12437261</v>
      </c>
      <c r="AY1279" s="1" t="s">
        <v>73</v>
      </c>
      <c r="AZ1279" s="2">
        <v>43171</v>
      </c>
      <c r="BA1279" s="2">
        <v>43970</v>
      </c>
      <c r="BC1279" s="2">
        <v>44500</v>
      </c>
      <c r="BD1279" s="1" t="s">
        <v>74</v>
      </c>
      <c r="BE1279" s="1" t="s">
        <v>1073</v>
      </c>
      <c r="BF1279" s="1" t="s">
        <v>76</v>
      </c>
      <c r="BG1279" s="1" t="s">
        <v>2375</v>
      </c>
      <c r="BH1279" s="1" t="s">
        <v>2196</v>
      </c>
      <c r="BI1279" s="1" t="s">
        <v>2376</v>
      </c>
      <c r="BJ1279" s="1" t="s">
        <v>126</v>
      </c>
      <c r="BK1279" s="1" t="s">
        <v>5380</v>
      </c>
      <c r="BL1279" s="1">
        <v>50</v>
      </c>
      <c r="BM1279" s="1">
        <v>50</v>
      </c>
      <c r="BN1279" s="1" t="s">
        <v>2498</v>
      </c>
      <c r="BO1279" s="1" t="s">
        <v>2499</v>
      </c>
      <c r="BP1279" s="1" t="s">
        <v>84</v>
      </c>
      <c r="BR1279" s="1">
        <v>50</v>
      </c>
      <c r="BS1279" s="1">
        <v>50</v>
      </c>
      <c r="BT1279" s="1">
        <v>0</v>
      </c>
      <c r="BU1279" s="1">
        <v>0</v>
      </c>
    </row>
    <row r="1280" spans="4:73" hidden="1" x14ac:dyDescent="0.25">
      <c r="D1280" s="4"/>
      <c r="E1280" s="5" t="str">
        <f t="shared" si="207"/>
        <v>DPP-2018-APR</v>
      </c>
      <c r="F1280" s="5" t="str">
        <f t="shared" si="208"/>
        <v>East (ITC)</v>
      </c>
      <c r="G1280" s="5" t="str">
        <f t="shared" si="209"/>
        <v>Withdrawn</v>
      </c>
      <c r="H1280" s="6" t="str">
        <f t="shared" si="210"/>
        <v>Not Started</v>
      </c>
      <c r="I1280" s="1" t="s">
        <v>4818</v>
      </c>
      <c r="O1280" s="1" t="str">
        <f t="shared" si="211"/>
        <v>NRIS</v>
      </c>
      <c r="Q1280" s="1">
        <f t="shared" si="212"/>
        <v>100</v>
      </c>
      <c r="S1280" s="1" t="str">
        <f t="shared" si="213"/>
        <v>Solar</v>
      </c>
      <c r="T1280" s="1" t="str">
        <f t="shared" si="214"/>
        <v>Jackson County</v>
      </c>
      <c r="U1280" s="1" t="str">
        <f t="shared" si="215"/>
        <v>MI</v>
      </c>
      <c r="AA1280" s="1"/>
      <c r="AB1280" s="1"/>
      <c r="AI1280" s="5"/>
      <c r="AJ1280" s="5"/>
      <c r="AK1280" s="5"/>
      <c r="AL1280" s="5"/>
      <c r="AM1280" s="5"/>
      <c r="AN1280" s="5"/>
      <c r="AO1280" s="32"/>
      <c r="AP1280" s="32"/>
      <c r="AQ1280" s="28">
        <f t="shared" si="216"/>
        <v>0</v>
      </c>
      <c r="AR1280" s="28">
        <f t="shared" si="216"/>
        <v>0</v>
      </c>
      <c r="AY1280" s="1" t="s">
        <v>73</v>
      </c>
      <c r="AZ1280" s="2">
        <v>43171</v>
      </c>
      <c r="BA1280" s="2">
        <v>43551</v>
      </c>
      <c r="BC1280" s="2">
        <v>44075</v>
      </c>
      <c r="BD1280" s="1" t="s">
        <v>139</v>
      </c>
      <c r="BE1280" s="1" t="s">
        <v>259</v>
      </c>
      <c r="BF1280" s="1" t="s">
        <v>130</v>
      </c>
      <c r="BG1280" s="1" t="s">
        <v>2375</v>
      </c>
      <c r="BH1280" s="1" t="s">
        <v>1808</v>
      </c>
      <c r="BI1280" s="1" t="s">
        <v>2376</v>
      </c>
      <c r="BJ1280" s="1" t="s">
        <v>126</v>
      </c>
      <c r="BK1280" s="1" t="s">
        <v>4819</v>
      </c>
      <c r="BL1280" s="1">
        <v>100</v>
      </c>
      <c r="BM1280" s="1">
        <v>100</v>
      </c>
      <c r="BN1280" s="1" t="s">
        <v>1485</v>
      </c>
      <c r="BO1280" s="1" t="s">
        <v>1486</v>
      </c>
      <c r="BP1280" s="1" t="s">
        <v>84</v>
      </c>
      <c r="BR1280" s="1">
        <v>0</v>
      </c>
      <c r="BS1280" s="1">
        <v>0</v>
      </c>
      <c r="BT1280" s="1">
        <v>0</v>
      </c>
      <c r="BU1280" s="1">
        <v>0</v>
      </c>
    </row>
    <row r="1281" spans="4:73" hidden="1" x14ac:dyDescent="0.25">
      <c r="D1281" s="4"/>
      <c r="E1281" s="5" t="str">
        <f t="shared" si="207"/>
        <v>DPP-2018-APR</v>
      </c>
      <c r="F1281" s="5" t="str">
        <f t="shared" si="208"/>
        <v>East (ATC)</v>
      </c>
      <c r="G1281" s="5" t="str">
        <f t="shared" si="209"/>
        <v>Withdrawn</v>
      </c>
      <c r="H1281" s="6" t="str">
        <f t="shared" si="210"/>
        <v>Not Started</v>
      </c>
      <c r="I1281" s="1" t="s">
        <v>5384</v>
      </c>
      <c r="O1281" s="1" t="str">
        <f t="shared" si="211"/>
        <v>NRIS</v>
      </c>
      <c r="P1281" s="1" t="s">
        <v>6203</v>
      </c>
      <c r="Q1281" s="1">
        <f t="shared" si="212"/>
        <v>300</v>
      </c>
      <c r="S1281" s="1" t="str">
        <f t="shared" si="213"/>
        <v>Solar</v>
      </c>
      <c r="T1281" s="1" t="str">
        <f t="shared" si="214"/>
        <v>Jefferson County</v>
      </c>
      <c r="U1281" s="1" t="str">
        <f t="shared" si="215"/>
        <v>WI</v>
      </c>
      <c r="Y1281" s="1">
        <v>1</v>
      </c>
      <c r="Z1281" s="1">
        <f>IF(G1281="Withdrawn",0,1)</f>
        <v>0</v>
      </c>
      <c r="AA1281" s="36">
        <v>1200000</v>
      </c>
      <c r="AB1281" s="36">
        <v>1969396</v>
      </c>
      <c r="AI1281" s="5"/>
      <c r="AJ1281" s="32"/>
      <c r="AK1281" s="32"/>
      <c r="AL1281" s="32">
        <v>12022954</v>
      </c>
      <c r="AM1281" s="32">
        <v>6009313</v>
      </c>
      <c r="AN1281" s="32">
        <v>22121983</v>
      </c>
      <c r="AO1281" s="32">
        <f>AJ1281+AM1281</f>
        <v>6009313</v>
      </c>
      <c r="AP1281" s="32">
        <f>AO1281+AK1281+AL1281+AN1281</f>
        <v>40154250</v>
      </c>
      <c r="AQ1281" s="28">
        <f t="shared" si="216"/>
        <v>20.031043333333333</v>
      </c>
      <c r="AR1281" s="28">
        <f t="shared" si="216"/>
        <v>133.8475</v>
      </c>
      <c r="AS1281" s="16">
        <f>IF(O1281 = "NRIS",AP1281,AO1281)</f>
        <v>40154250</v>
      </c>
      <c r="AY1281" s="1" t="s">
        <v>73</v>
      </c>
      <c r="AZ1281" s="2">
        <v>43171</v>
      </c>
      <c r="BA1281" s="2">
        <v>43970</v>
      </c>
      <c r="BC1281" s="2">
        <v>44500</v>
      </c>
      <c r="BD1281" s="1" t="s">
        <v>74</v>
      </c>
      <c r="BE1281" s="1" t="s">
        <v>1073</v>
      </c>
      <c r="BF1281" s="1" t="s">
        <v>76</v>
      </c>
      <c r="BG1281" s="1" t="s">
        <v>2375</v>
      </c>
      <c r="BH1281" s="1" t="s">
        <v>2196</v>
      </c>
      <c r="BI1281" s="1" t="s">
        <v>2376</v>
      </c>
      <c r="BJ1281" s="1" t="s">
        <v>126</v>
      </c>
      <c r="BK1281" s="1" t="s">
        <v>5385</v>
      </c>
      <c r="BL1281" s="1">
        <v>300</v>
      </c>
      <c r="BM1281" s="1">
        <v>300</v>
      </c>
      <c r="BN1281" s="1" t="s">
        <v>1485</v>
      </c>
      <c r="BO1281" s="1" t="s">
        <v>1486</v>
      </c>
      <c r="BP1281" s="1" t="s">
        <v>84</v>
      </c>
      <c r="BR1281" s="1">
        <v>200</v>
      </c>
      <c r="BS1281" s="1">
        <v>200</v>
      </c>
      <c r="BT1281" s="1">
        <v>0</v>
      </c>
      <c r="BU1281" s="1">
        <v>0</v>
      </c>
    </row>
    <row r="1282" spans="4:73" hidden="1" x14ac:dyDescent="0.25">
      <c r="D1282" s="4"/>
      <c r="E1282" s="5" t="str">
        <f t="shared" si="207"/>
        <v>DPP-2018-APR</v>
      </c>
      <c r="F1282" s="5" t="str">
        <f t="shared" si="208"/>
        <v>West</v>
      </c>
      <c r="G1282" s="5" t="str">
        <f t="shared" si="209"/>
        <v>Withdrawn</v>
      </c>
      <c r="H1282" s="6" t="str">
        <f t="shared" si="210"/>
        <v>Not Started</v>
      </c>
      <c r="I1282" s="1" t="s">
        <v>5291</v>
      </c>
      <c r="O1282" s="1" t="str">
        <f t="shared" si="211"/>
        <v>NRIS</v>
      </c>
      <c r="Q1282" s="1">
        <f t="shared" si="212"/>
        <v>30</v>
      </c>
      <c r="S1282" s="1" t="str">
        <f t="shared" si="213"/>
        <v>Battery Storage</v>
      </c>
      <c r="T1282" s="1" t="str">
        <f t="shared" si="214"/>
        <v>Goodhue County</v>
      </c>
      <c r="U1282" s="1" t="str">
        <f t="shared" si="215"/>
        <v>MN</v>
      </c>
      <c r="AA1282" s="1"/>
      <c r="AB1282" s="1"/>
      <c r="AI1282" s="5"/>
      <c r="AJ1282" s="5"/>
      <c r="AK1282" s="5"/>
      <c r="AL1282" s="5"/>
      <c r="AM1282" s="5"/>
      <c r="AN1282" s="5"/>
      <c r="AO1282" s="32"/>
      <c r="AP1282" s="32"/>
      <c r="AQ1282" s="28">
        <f t="shared" si="216"/>
        <v>0</v>
      </c>
      <c r="AR1282" s="28">
        <f t="shared" si="216"/>
        <v>0</v>
      </c>
      <c r="AY1282" s="1" t="s">
        <v>73</v>
      </c>
      <c r="AZ1282" s="2">
        <v>43171</v>
      </c>
      <c r="BA1282" s="2">
        <v>43915</v>
      </c>
      <c r="BC1282" s="2">
        <v>44500</v>
      </c>
      <c r="BD1282" s="1" t="s">
        <v>91</v>
      </c>
      <c r="BE1282" s="1" t="s">
        <v>222</v>
      </c>
      <c r="BF1282" s="1" t="s">
        <v>93</v>
      </c>
      <c r="BG1282" s="1" t="s">
        <v>2375</v>
      </c>
      <c r="BH1282" s="1" t="s">
        <v>725</v>
      </c>
      <c r="BI1282" s="1" t="s">
        <v>2376</v>
      </c>
      <c r="BJ1282" s="1" t="s">
        <v>126</v>
      </c>
      <c r="BK1282" s="1" t="s">
        <v>5292</v>
      </c>
      <c r="BL1282" s="1">
        <v>30</v>
      </c>
      <c r="BM1282" s="1">
        <v>30</v>
      </c>
      <c r="BN1282" s="1" t="s">
        <v>2498</v>
      </c>
      <c r="BO1282" s="1" t="s">
        <v>2499</v>
      </c>
      <c r="BP1282" s="1" t="s">
        <v>84</v>
      </c>
      <c r="BR1282" s="1">
        <v>0</v>
      </c>
      <c r="BS1282" s="1">
        <v>0</v>
      </c>
      <c r="BT1282" s="1">
        <v>0</v>
      </c>
      <c r="BU1282" s="1">
        <v>0</v>
      </c>
    </row>
    <row r="1283" spans="4:73" hidden="1" x14ac:dyDescent="0.25">
      <c r="D1283" s="4"/>
      <c r="E1283" s="5" t="str">
        <f t="shared" si="207"/>
        <v>DPP-2018-APR</v>
      </c>
      <c r="F1283" s="5" t="str">
        <f t="shared" si="208"/>
        <v>Central</v>
      </c>
      <c r="G1283" s="5" t="str">
        <f t="shared" si="209"/>
        <v>Active</v>
      </c>
      <c r="H1283" s="6" t="str">
        <f t="shared" si="210"/>
        <v>Under Construction</v>
      </c>
      <c r="I1283" s="1" t="s">
        <v>2522</v>
      </c>
      <c r="O1283" s="1" t="str">
        <f t="shared" si="211"/>
        <v>NRIS</v>
      </c>
      <c r="P1283" s="1" t="s">
        <v>6203</v>
      </c>
      <c r="Q1283" s="1">
        <f t="shared" si="212"/>
        <v>144</v>
      </c>
      <c r="S1283" s="1" t="str">
        <f t="shared" si="213"/>
        <v>Wind</v>
      </c>
      <c r="T1283" s="1" t="str">
        <f t="shared" si="214"/>
        <v>Mason County</v>
      </c>
      <c r="U1283" s="1" t="str">
        <f t="shared" si="215"/>
        <v>IL</v>
      </c>
      <c r="Y1283" s="1">
        <v>1</v>
      </c>
      <c r="Z1283" s="1">
        <f>IF(G1283="Withdrawn",0,1)</f>
        <v>1</v>
      </c>
      <c r="AA1283" s="36">
        <v>576000</v>
      </c>
      <c r="AB1283" s="36">
        <v>0</v>
      </c>
      <c r="AI1283" s="5"/>
      <c r="AJ1283" s="32"/>
      <c r="AK1283" s="32"/>
      <c r="AL1283" s="32">
        <v>149800</v>
      </c>
      <c r="AM1283" s="32">
        <v>1156000</v>
      </c>
      <c r="AN1283" s="32">
        <v>0</v>
      </c>
      <c r="AO1283" s="32">
        <f>AJ1283+AM1283</f>
        <v>1156000</v>
      </c>
      <c r="AP1283" s="32">
        <f>AO1283+AK1283+AL1283+AN1283</f>
        <v>1305800</v>
      </c>
      <c r="AQ1283" s="28">
        <f t="shared" si="216"/>
        <v>8.0277777777777786</v>
      </c>
      <c r="AR1283" s="28">
        <f t="shared" si="216"/>
        <v>9.0680555555555564</v>
      </c>
      <c r="AS1283" s="16">
        <f>IF(O1283 = "NRIS",AP1283,AO1283)</f>
        <v>1305800</v>
      </c>
      <c r="AY1283" s="1" t="s">
        <v>2374</v>
      </c>
      <c r="AZ1283" s="2">
        <v>43171</v>
      </c>
      <c r="BC1283" s="2">
        <v>44104</v>
      </c>
      <c r="BD1283" s="1" t="s">
        <v>122</v>
      </c>
      <c r="BE1283" s="1" t="s">
        <v>1218</v>
      </c>
      <c r="BF1283" s="1" t="s">
        <v>124</v>
      </c>
      <c r="BG1283" s="1" t="s">
        <v>2375</v>
      </c>
      <c r="BH1283" s="1" t="s">
        <v>2435</v>
      </c>
      <c r="BI1283" s="1" t="s">
        <v>2376</v>
      </c>
      <c r="BJ1283" s="1" t="s">
        <v>126</v>
      </c>
      <c r="BK1283" s="1" t="s">
        <v>2523</v>
      </c>
      <c r="BL1283" s="1">
        <v>144</v>
      </c>
      <c r="BM1283" s="1">
        <v>144</v>
      </c>
      <c r="BN1283" s="1" t="s">
        <v>97</v>
      </c>
      <c r="BO1283" s="1" t="s">
        <v>98</v>
      </c>
      <c r="BP1283" s="1" t="s">
        <v>71</v>
      </c>
      <c r="BQ1283" s="2">
        <v>44119</v>
      </c>
      <c r="BR1283" s="1">
        <v>144</v>
      </c>
      <c r="BS1283" s="1">
        <v>144</v>
      </c>
      <c r="BT1283" s="1">
        <v>144</v>
      </c>
      <c r="BU1283" s="1">
        <v>144</v>
      </c>
    </row>
    <row r="1284" spans="4:73" hidden="1" x14ac:dyDescent="0.25">
      <c r="D1284" s="4"/>
      <c r="E1284" s="5" t="str">
        <f t="shared" si="207"/>
        <v>DPP-2015-AUG</v>
      </c>
      <c r="F1284" s="5" t="str">
        <f t="shared" si="208"/>
        <v>West</v>
      </c>
      <c r="G1284" s="5" t="str">
        <f t="shared" si="209"/>
        <v>Withdrawn</v>
      </c>
      <c r="H1284" s="6" t="str">
        <f t="shared" si="210"/>
        <v>Not Started</v>
      </c>
      <c r="I1284" s="1" t="s">
        <v>2841</v>
      </c>
      <c r="O1284" s="1" t="str">
        <f t="shared" si="211"/>
        <v>NRIS</v>
      </c>
      <c r="Q1284" s="1">
        <f t="shared" si="212"/>
        <v>24.75</v>
      </c>
      <c r="S1284" s="1" t="str">
        <f t="shared" si="213"/>
        <v>Solar</v>
      </c>
      <c r="T1284" s="1" t="str">
        <f t="shared" si="214"/>
        <v>Lyon County</v>
      </c>
      <c r="U1284" s="1" t="str">
        <f t="shared" si="215"/>
        <v>MN</v>
      </c>
      <c r="AA1284" s="1"/>
      <c r="AB1284" s="1"/>
      <c r="AI1284" s="5"/>
      <c r="AJ1284" s="5"/>
      <c r="AK1284" s="5"/>
      <c r="AL1284" s="5"/>
      <c r="AM1284" s="5"/>
      <c r="AN1284" s="5"/>
      <c r="AO1284" s="5"/>
      <c r="AP1284" s="5"/>
      <c r="AQ1284" s="5"/>
      <c r="AR1284" s="5"/>
      <c r="AY1284" s="1" t="s">
        <v>73</v>
      </c>
      <c r="AZ1284" s="2">
        <v>41774</v>
      </c>
      <c r="BA1284" s="2">
        <v>42509</v>
      </c>
      <c r="BC1284" s="2">
        <v>43009</v>
      </c>
      <c r="BD1284" s="1" t="s">
        <v>91</v>
      </c>
      <c r="BE1284" s="1" t="s">
        <v>409</v>
      </c>
      <c r="BF1284" s="1" t="s">
        <v>93</v>
      </c>
      <c r="BG1284" s="1" t="s">
        <v>1807</v>
      </c>
      <c r="BH1284" s="1" t="s">
        <v>725</v>
      </c>
      <c r="BI1284" s="1" t="s">
        <v>134</v>
      </c>
      <c r="BJ1284" s="1" t="s">
        <v>126</v>
      </c>
      <c r="BK1284" s="1" t="s">
        <v>2842</v>
      </c>
      <c r="BL1284" s="1">
        <v>24.39</v>
      </c>
      <c r="BM1284" s="1">
        <v>24.75</v>
      </c>
      <c r="BN1284" s="1" t="s">
        <v>1485</v>
      </c>
      <c r="BO1284" s="1" t="s">
        <v>1486</v>
      </c>
      <c r="BP1284" s="1" t="s">
        <v>84</v>
      </c>
      <c r="BQ1284" s="2">
        <v>43617</v>
      </c>
      <c r="BR1284" s="1">
        <v>0</v>
      </c>
      <c r="BS1284" s="1">
        <v>0</v>
      </c>
      <c r="BT1284" s="1">
        <v>0</v>
      </c>
      <c r="BU1284" s="1">
        <v>0</v>
      </c>
    </row>
    <row r="1285" spans="4:73" hidden="1" x14ac:dyDescent="0.25">
      <c r="D1285" s="4"/>
      <c r="E1285" s="5" t="str">
        <f t="shared" si="207"/>
        <v>FES-2014-DEC</v>
      </c>
      <c r="F1285" s="5">
        <f t="shared" si="208"/>
        <v>0</v>
      </c>
      <c r="G1285" s="5" t="str">
        <f t="shared" si="209"/>
        <v>Withdrawn</v>
      </c>
      <c r="H1285" s="6" t="str">
        <f t="shared" si="210"/>
        <v>Not Started</v>
      </c>
      <c r="I1285" s="1" t="s">
        <v>2843</v>
      </c>
      <c r="O1285" s="1" t="str">
        <f t="shared" si="211"/>
        <v>NRIS</v>
      </c>
      <c r="Q1285" s="1">
        <f t="shared" si="212"/>
        <v>991</v>
      </c>
      <c r="S1285" s="1" t="str">
        <f t="shared" si="213"/>
        <v>Gas</v>
      </c>
      <c r="T1285" s="1" t="str">
        <f t="shared" si="214"/>
        <v>Orleans Parish</v>
      </c>
      <c r="U1285" s="1" t="str">
        <f t="shared" si="215"/>
        <v>LA</v>
      </c>
      <c r="AA1285" s="1"/>
      <c r="AB1285" s="1"/>
      <c r="AI1285" s="5"/>
      <c r="AJ1285" s="5"/>
      <c r="AK1285" s="5"/>
      <c r="AL1285" s="5"/>
      <c r="AM1285" s="5"/>
      <c r="AN1285" s="5"/>
      <c r="AO1285" s="5"/>
      <c r="AP1285" s="5"/>
      <c r="AQ1285" s="5"/>
      <c r="AR1285" s="5"/>
      <c r="AY1285" s="1" t="s">
        <v>73</v>
      </c>
      <c r="AZ1285" s="2">
        <v>41953</v>
      </c>
      <c r="BA1285" s="2">
        <v>42536</v>
      </c>
      <c r="BC1285" s="2">
        <v>43525</v>
      </c>
      <c r="BD1285" s="1" t="s">
        <v>59</v>
      </c>
      <c r="BE1285" s="1" t="s">
        <v>2844</v>
      </c>
      <c r="BF1285" s="1" t="s">
        <v>61</v>
      </c>
      <c r="BG1285" s="1" t="s">
        <v>2736</v>
      </c>
      <c r="BI1285" s="1" t="s">
        <v>536</v>
      </c>
      <c r="BJ1285" s="1" t="s">
        <v>126</v>
      </c>
      <c r="BK1285" s="1" t="s">
        <v>78</v>
      </c>
      <c r="BL1285" s="1">
        <v>991</v>
      </c>
      <c r="BM1285" s="1">
        <v>991</v>
      </c>
      <c r="BN1285" s="1" t="s">
        <v>64</v>
      </c>
      <c r="BO1285" s="1" t="s">
        <v>2668</v>
      </c>
      <c r="BP1285" s="1" t="s">
        <v>84</v>
      </c>
      <c r="BR1285" s="1">
        <v>0</v>
      </c>
      <c r="BS1285" s="1">
        <v>0</v>
      </c>
      <c r="BT1285" s="1">
        <v>0</v>
      </c>
      <c r="BU1285" s="1">
        <v>0</v>
      </c>
    </row>
    <row r="1286" spans="4:73" hidden="1" x14ac:dyDescent="0.25">
      <c r="D1286" s="4"/>
      <c r="E1286" s="5" t="str">
        <f t="shared" si="207"/>
        <v>FES-JUN-2015</v>
      </c>
      <c r="F1286" s="5">
        <f t="shared" si="208"/>
        <v>0</v>
      </c>
      <c r="G1286" s="5" t="str">
        <f t="shared" si="209"/>
        <v>Withdrawn</v>
      </c>
      <c r="H1286" s="6" t="str">
        <f t="shared" si="210"/>
        <v>Not Started</v>
      </c>
      <c r="I1286" s="1" t="s">
        <v>2845</v>
      </c>
      <c r="O1286" s="1" t="str">
        <f t="shared" si="211"/>
        <v>NRIS</v>
      </c>
      <c r="Q1286" s="1">
        <f t="shared" si="212"/>
        <v>598.4</v>
      </c>
      <c r="S1286" s="1" t="str">
        <f t="shared" si="213"/>
        <v>Wind</v>
      </c>
      <c r="T1286" s="1" t="str">
        <f t="shared" si="214"/>
        <v>Emmet County</v>
      </c>
      <c r="U1286" s="1" t="str">
        <f t="shared" si="215"/>
        <v>IA</v>
      </c>
      <c r="AA1286" s="1"/>
      <c r="AB1286" s="1"/>
      <c r="AI1286" s="5"/>
      <c r="AJ1286" s="5"/>
      <c r="AK1286" s="5"/>
      <c r="AL1286" s="5"/>
      <c r="AM1286" s="5"/>
      <c r="AN1286" s="5"/>
      <c r="AO1286" s="5"/>
      <c r="AP1286" s="5"/>
      <c r="AQ1286" s="5"/>
      <c r="AR1286" s="5"/>
      <c r="AY1286" s="1" t="s">
        <v>73</v>
      </c>
      <c r="AZ1286" s="2">
        <v>42142</v>
      </c>
      <c r="BA1286" s="2">
        <v>42536</v>
      </c>
      <c r="BC1286" s="2">
        <v>42643</v>
      </c>
      <c r="BD1286" s="1" t="s">
        <v>87</v>
      </c>
      <c r="BE1286" s="1" t="s">
        <v>845</v>
      </c>
      <c r="BF1286" s="1" t="s">
        <v>89</v>
      </c>
      <c r="BG1286" s="1" t="s">
        <v>2846</v>
      </c>
      <c r="BI1286" s="1" t="s">
        <v>536</v>
      </c>
      <c r="BJ1286" s="1" t="s">
        <v>126</v>
      </c>
      <c r="BK1286" s="1" t="s">
        <v>78</v>
      </c>
      <c r="BL1286" s="1">
        <v>598.4</v>
      </c>
      <c r="BM1286" s="1">
        <v>598.4</v>
      </c>
      <c r="BN1286" s="1" t="s">
        <v>97</v>
      </c>
      <c r="BO1286" s="1" t="s">
        <v>98</v>
      </c>
      <c r="BP1286" s="1" t="s">
        <v>84</v>
      </c>
      <c r="BR1286" s="1">
        <v>0</v>
      </c>
      <c r="BS1286" s="1">
        <v>0</v>
      </c>
      <c r="BT1286" s="1">
        <v>0</v>
      </c>
      <c r="BU1286" s="1">
        <v>0</v>
      </c>
    </row>
    <row r="1287" spans="4:73" hidden="1" x14ac:dyDescent="0.25">
      <c r="D1287" s="4"/>
      <c r="E1287" s="5" t="str">
        <f t="shared" si="207"/>
        <v>DPP-2018-APR</v>
      </c>
      <c r="F1287" s="5" t="str">
        <f t="shared" si="208"/>
        <v>East (ITC)</v>
      </c>
      <c r="G1287" s="5" t="str">
        <f t="shared" si="209"/>
        <v>Withdrawn</v>
      </c>
      <c r="H1287" s="6" t="str">
        <f t="shared" si="210"/>
        <v>Not Started</v>
      </c>
      <c r="I1287" s="1" t="s">
        <v>5143</v>
      </c>
      <c r="O1287" s="1" t="str">
        <f t="shared" si="211"/>
        <v>NRIS</v>
      </c>
      <c r="Q1287" s="1">
        <f t="shared" si="212"/>
        <v>200</v>
      </c>
      <c r="S1287" s="1" t="str">
        <f t="shared" si="213"/>
        <v>Wind</v>
      </c>
      <c r="T1287" s="1" t="str">
        <f t="shared" si="214"/>
        <v>Monroe County</v>
      </c>
      <c r="U1287" s="1" t="str">
        <f t="shared" si="215"/>
        <v>MI</v>
      </c>
      <c r="AA1287" s="1"/>
      <c r="AB1287" s="1"/>
      <c r="AI1287" s="5"/>
      <c r="AJ1287" s="5"/>
      <c r="AK1287" s="5"/>
      <c r="AL1287" s="5"/>
      <c r="AM1287" s="5"/>
      <c r="AN1287" s="5"/>
      <c r="AO1287" s="32"/>
      <c r="AP1287" s="32"/>
      <c r="AQ1287" s="28">
        <f>AO1287/($Q1287*1000)</f>
        <v>0</v>
      </c>
      <c r="AR1287" s="28">
        <f>AP1287/($Q1287*1000)</f>
        <v>0</v>
      </c>
      <c r="AY1287" s="1" t="s">
        <v>73</v>
      </c>
      <c r="AZ1287" s="2">
        <v>43171</v>
      </c>
      <c r="BA1287" s="2">
        <v>43790</v>
      </c>
      <c r="BC1287" s="2">
        <v>44135</v>
      </c>
      <c r="BD1287" s="1" t="s">
        <v>128</v>
      </c>
      <c r="BE1287" s="1" t="s">
        <v>310</v>
      </c>
      <c r="BF1287" s="1" t="s">
        <v>130</v>
      </c>
      <c r="BG1287" s="1" t="s">
        <v>2375</v>
      </c>
      <c r="BH1287" s="1" t="s">
        <v>1808</v>
      </c>
      <c r="BI1287" s="1" t="s">
        <v>2376</v>
      </c>
      <c r="BJ1287" s="1" t="s">
        <v>126</v>
      </c>
      <c r="BK1287" s="1" t="s">
        <v>5144</v>
      </c>
      <c r="BL1287" s="1">
        <v>200</v>
      </c>
      <c r="BM1287" s="1">
        <v>200</v>
      </c>
      <c r="BN1287" s="1" t="s">
        <v>97</v>
      </c>
      <c r="BO1287" s="1" t="s">
        <v>98</v>
      </c>
      <c r="BP1287" s="1" t="s">
        <v>84</v>
      </c>
      <c r="BR1287" s="1">
        <v>0</v>
      </c>
      <c r="BS1287" s="1">
        <v>0</v>
      </c>
      <c r="BT1287" s="1">
        <v>0</v>
      </c>
      <c r="BU1287" s="1">
        <v>0</v>
      </c>
    </row>
    <row r="1288" spans="4:73" hidden="1" x14ac:dyDescent="0.25">
      <c r="D1288" s="4"/>
      <c r="E1288" s="5" t="str">
        <f t="shared" si="207"/>
        <v>DPP-2018-APR</v>
      </c>
      <c r="F1288" s="5" t="str">
        <f t="shared" si="208"/>
        <v>West</v>
      </c>
      <c r="G1288" s="5" t="str">
        <f t="shared" si="209"/>
        <v>Withdrawn</v>
      </c>
      <c r="H1288" s="6" t="str">
        <f t="shared" si="210"/>
        <v>Not Started</v>
      </c>
      <c r="I1288" s="1" t="s">
        <v>5295</v>
      </c>
      <c r="O1288" s="1" t="str">
        <f t="shared" si="211"/>
        <v>NRIS</v>
      </c>
      <c r="Q1288" s="1">
        <f t="shared" si="212"/>
        <v>125</v>
      </c>
      <c r="S1288" s="1" t="str">
        <f t="shared" si="213"/>
        <v>Solar</v>
      </c>
      <c r="T1288" s="1" t="str">
        <f t="shared" si="214"/>
        <v>Jackson County</v>
      </c>
      <c r="U1288" s="1" t="str">
        <f t="shared" si="215"/>
        <v>MN</v>
      </c>
      <c r="AA1288" s="1"/>
      <c r="AB1288" s="1"/>
      <c r="AI1288" s="5"/>
      <c r="AJ1288" s="5"/>
      <c r="AK1288" s="5"/>
      <c r="AL1288" s="5"/>
      <c r="AM1288" s="5"/>
      <c r="AN1288" s="5"/>
      <c r="AO1288" s="32"/>
      <c r="AP1288" s="32"/>
      <c r="AQ1288" s="28">
        <f>AO1288/($Q1288*1000)</f>
        <v>0</v>
      </c>
      <c r="AR1288" s="28">
        <f>AP1288/($Q1288*1000)</f>
        <v>0</v>
      </c>
      <c r="AY1288" s="1" t="s">
        <v>73</v>
      </c>
      <c r="AZ1288" s="2">
        <v>43171</v>
      </c>
      <c r="BA1288" s="2">
        <v>43915</v>
      </c>
      <c r="BC1288" s="2">
        <v>44500</v>
      </c>
      <c r="BD1288" s="1" t="s">
        <v>87</v>
      </c>
      <c r="BE1288" s="1" t="s">
        <v>259</v>
      </c>
      <c r="BF1288" s="1" t="s">
        <v>93</v>
      </c>
      <c r="BG1288" s="1" t="s">
        <v>2375</v>
      </c>
      <c r="BH1288" s="1" t="s">
        <v>725</v>
      </c>
      <c r="BI1288" s="1" t="s">
        <v>2376</v>
      </c>
      <c r="BJ1288" s="1" t="s">
        <v>126</v>
      </c>
      <c r="BK1288" s="1" t="s">
        <v>5288</v>
      </c>
      <c r="BL1288" s="1">
        <v>125</v>
      </c>
      <c r="BM1288" s="1">
        <v>125</v>
      </c>
      <c r="BN1288" s="1" t="s">
        <v>1485</v>
      </c>
      <c r="BO1288" s="1" t="s">
        <v>1486</v>
      </c>
      <c r="BP1288" s="1" t="s">
        <v>84</v>
      </c>
      <c r="BR1288" s="1">
        <v>0</v>
      </c>
      <c r="BS1288" s="1">
        <v>0</v>
      </c>
      <c r="BT1288" s="1">
        <v>0</v>
      </c>
      <c r="BU1288" s="1">
        <v>0</v>
      </c>
    </row>
    <row r="1289" spans="4:73" hidden="1" x14ac:dyDescent="0.25">
      <c r="D1289" s="4"/>
      <c r="E1289" s="5" t="str">
        <f t="shared" si="207"/>
        <v>FES-2015-JUN</v>
      </c>
      <c r="F1289" s="5">
        <f t="shared" si="208"/>
        <v>0</v>
      </c>
      <c r="G1289" s="5" t="str">
        <f t="shared" si="209"/>
        <v>Withdrawn</v>
      </c>
      <c r="H1289" s="6" t="str">
        <f t="shared" si="210"/>
        <v>Not Started</v>
      </c>
      <c r="I1289" s="1" t="s">
        <v>2853</v>
      </c>
      <c r="O1289" s="1" t="str">
        <f t="shared" si="211"/>
        <v>NRIS</v>
      </c>
      <c r="Q1289" s="1">
        <f t="shared" si="212"/>
        <v>200</v>
      </c>
      <c r="S1289" s="1" t="str">
        <f t="shared" si="213"/>
        <v>Solar</v>
      </c>
      <c r="T1289" s="1" t="str">
        <f t="shared" si="214"/>
        <v>Montgomery County</v>
      </c>
      <c r="U1289" s="1" t="str">
        <f t="shared" si="215"/>
        <v>IL</v>
      </c>
      <c r="AA1289" s="1"/>
      <c r="AB1289" s="1"/>
      <c r="AI1289" s="5"/>
      <c r="AJ1289" s="5"/>
      <c r="AK1289" s="5"/>
      <c r="AL1289" s="5"/>
      <c r="AM1289" s="5"/>
      <c r="AN1289" s="5"/>
      <c r="AO1289" s="5"/>
      <c r="AP1289" s="5"/>
      <c r="AQ1289" s="5"/>
      <c r="AR1289" s="5"/>
      <c r="AY1289" s="1" t="s">
        <v>73</v>
      </c>
      <c r="AZ1289" s="2">
        <v>42142</v>
      </c>
      <c r="BA1289" s="2">
        <v>42536</v>
      </c>
      <c r="BC1289" s="2">
        <v>42643</v>
      </c>
      <c r="BD1289" s="1" t="s">
        <v>122</v>
      </c>
      <c r="BE1289" s="1" t="s">
        <v>763</v>
      </c>
      <c r="BF1289" s="1" t="s">
        <v>124</v>
      </c>
      <c r="BG1289" s="1" t="s">
        <v>2854</v>
      </c>
      <c r="BI1289" s="1" t="s">
        <v>536</v>
      </c>
      <c r="BJ1289" s="1" t="s">
        <v>126</v>
      </c>
      <c r="BK1289" s="1" t="s">
        <v>78</v>
      </c>
      <c r="BL1289" s="1">
        <v>200</v>
      </c>
      <c r="BM1289" s="1">
        <v>200</v>
      </c>
      <c r="BN1289" s="1" t="s">
        <v>1485</v>
      </c>
      <c r="BO1289" s="1" t="s">
        <v>1486</v>
      </c>
      <c r="BP1289" s="1" t="s">
        <v>84</v>
      </c>
      <c r="BR1289" s="1">
        <v>0</v>
      </c>
      <c r="BS1289" s="1">
        <v>0</v>
      </c>
      <c r="BT1289" s="1">
        <v>0</v>
      </c>
      <c r="BU1289" s="1">
        <v>0</v>
      </c>
    </row>
    <row r="1290" spans="4:73" hidden="1" x14ac:dyDescent="0.25">
      <c r="D1290" s="4"/>
      <c r="E1290" s="5" t="str">
        <f t="shared" si="207"/>
        <v>DPP-2018-APR</v>
      </c>
      <c r="F1290" s="5" t="str">
        <f t="shared" si="208"/>
        <v>Central</v>
      </c>
      <c r="G1290" s="5" t="str">
        <f t="shared" si="209"/>
        <v>Active</v>
      </c>
      <c r="H1290" s="6" t="str">
        <f t="shared" si="210"/>
        <v>Not Started</v>
      </c>
      <c r="I1290" s="1" t="s">
        <v>2530</v>
      </c>
      <c r="O1290" s="1" t="str">
        <f t="shared" si="211"/>
        <v>NRIS</v>
      </c>
      <c r="P1290" s="1" t="s">
        <v>6203</v>
      </c>
      <c r="Q1290" s="1">
        <f t="shared" si="212"/>
        <v>300</v>
      </c>
      <c r="S1290" s="1" t="str">
        <f t="shared" si="213"/>
        <v>Solar</v>
      </c>
      <c r="T1290" s="1" t="str">
        <f t="shared" si="214"/>
        <v>Lake County</v>
      </c>
      <c r="U1290" s="1" t="str">
        <f t="shared" si="215"/>
        <v>IN</v>
      </c>
      <c r="Y1290" s="1">
        <v>1</v>
      </c>
      <c r="Z1290" s="1">
        <f>IF(G1290="Withdrawn",0,1)</f>
        <v>1</v>
      </c>
      <c r="AA1290" s="36">
        <v>1200000</v>
      </c>
      <c r="AB1290" s="36">
        <v>300000</v>
      </c>
      <c r="AI1290" s="5"/>
      <c r="AJ1290" s="32"/>
      <c r="AK1290" s="32"/>
      <c r="AL1290" s="32">
        <v>6280000</v>
      </c>
      <c r="AM1290" s="32">
        <v>24582234</v>
      </c>
      <c r="AN1290" s="32">
        <v>0</v>
      </c>
      <c r="AO1290" s="32">
        <f>AJ1290+AM1290</f>
        <v>24582234</v>
      </c>
      <c r="AP1290" s="32">
        <f>AO1290+AK1290+AL1290+AN1290</f>
        <v>30862234</v>
      </c>
      <c r="AQ1290" s="28">
        <f>AO1290/($Q1290*1000)</f>
        <v>81.940780000000004</v>
      </c>
      <c r="AR1290" s="28">
        <f>AP1290/($Q1290*1000)</f>
        <v>102.87411333333333</v>
      </c>
      <c r="AS1290" s="16">
        <f>IF(O1290 = "NRIS",AP1290,AO1290)</f>
        <v>30862234</v>
      </c>
      <c r="AY1290" s="1" t="s">
        <v>2374</v>
      </c>
      <c r="AZ1290" s="2">
        <v>43171</v>
      </c>
      <c r="BC1290" s="2">
        <v>44500</v>
      </c>
      <c r="BD1290" s="1" t="s">
        <v>804</v>
      </c>
      <c r="BE1290" s="1" t="s">
        <v>1102</v>
      </c>
      <c r="BF1290" s="1" t="s">
        <v>103</v>
      </c>
      <c r="BG1290" s="1" t="s">
        <v>2375</v>
      </c>
      <c r="BH1290" s="1" t="s">
        <v>2435</v>
      </c>
      <c r="BI1290" s="1" t="s">
        <v>2376</v>
      </c>
      <c r="BJ1290" s="1" t="s">
        <v>126</v>
      </c>
      <c r="BK1290" s="1" t="s">
        <v>2531</v>
      </c>
      <c r="BL1290" s="1">
        <v>300</v>
      </c>
      <c r="BM1290" s="1">
        <v>300</v>
      </c>
      <c r="BN1290" s="1" t="s">
        <v>1485</v>
      </c>
      <c r="BO1290" s="1" t="s">
        <v>1486</v>
      </c>
      <c r="BP1290" s="1" t="s">
        <v>84</v>
      </c>
      <c r="BR1290" s="1">
        <v>200</v>
      </c>
      <c r="BS1290" s="1">
        <v>200</v>
      </c>
      <c r="BT1290" s="1">
        <v>200</v>
      </c>
      <c r="BU1290" s="1">
        <v>200</v>
      </c>
    </row>
    <row r="1291" spans="4:73" hidden="1" x14ac:dyDescent="0.25">
      <c r="D1291" s="4"/>
      <c r="E1291" s="5" t="str">
        <f t="shared" si="207"/>
        <v>DPP-2016-AUG</v>
      </c>
      <c r="F1291" s="5" t="str">
        <f t="shared" si="208"/>
        <v>East (ITC)</v>
      </c>
      <c r="G1291" s="5" t="str">
        <f t="shared" si="209"/>
        <v>Withdrawn</v>
      </c>
      <c r="H1291" s="6" t="str">
        <f t="shared" si="210"/>
        <v>Not Started</v>
      </c>
      <c r="I1291" s="1" t="s">
        <v>4507</v>
      </c>
      <c r="O1291" s="1" t="str">
        <f t="shared" si="211"/>
        <v>NRIS</v>
      </c>
      <c r="Q1291" s="1">
        <f t="shared" si="212"/>
        <v>150</v>
      </c>
      <c r="S1291" s="1" t="str">
        <f t="shared" si="213"/>
        <v>Combined Cycle</v>
      </c>
      <c r="T1291" s="1" t="str">
        <f t="shared" si="214"/>
        <v>Manistee County</v>
      </c>
      <c r="U1291" s="1" t="str">
        <f t="shared" si="215"/>
        <v>MI</v>
      </c>
      <c r="AA1291" s="1"/>
      <c r="AB1291" s="1"/>
      <c r="AI1291" s="5"/>
      <c r="AJ1291" s="5"/>
      <c r="AK1291" s="5"/>
      <c r="AL1291" s="5"/>
      <c r="AM1291" s="5"/>
      <c r="AN1291" s="5"/>
      <c r="AO1291" s="5"/>
      <c r="AP1291" s="5"/>
      <c r="AQ1291" s="5"/>
      <c r="AR1291" s="5"/>
      <c r="AY1291" s="1" t="s">
        <v>73</v>
      </c>
      <c r="AZ1291" s="2">
        <v>42499</v>
      </c>
      <c r="BA1291" s="2">
        <v>43378</v>
      </c>
      <c r="BC1291" s="2">
        <v>43617</v>
      </c>
      <c r="BD1291" s="1" t="s">
        <v>139</v>
      </c>
      <c r="BE1291" s="1" t="s">
        <v>461</v>
      </c>
      <c r="BF1291" s="1" t="s">
        <v>130</v>
      </c>
      <c r="BG1291" s="1" t="s">
        <v>3161</v>
      </c>
      <c r="BH1291" s="1" t="s">
        <v>1808</v>
      </c>
      <c r="BI1291" s="1" t="s">
        <v>726</v>
      </c>
      <c r="BJ1291" s="1" t="s">
        <v>126</v>
      </c>
      <c r="BK1291" s="1" t="s">
        <v>4508</v>
      </c>
      <c r="BL1291" s="1">
        <v>150</v>
      </c>
      <c r="BM1291" s="1">
        <v>150</v>
      </c>
      <c r="BN1291" s="1" t="s">
        <v>94</v>
      </c>
      <c r="BO1291" s="1" t="s">
        <v>94</v>
      </c>
      <c r="BP1291" s="1" t="s">
        <v>84</v>
      </c>
      <c r="BR1291" s="1">
        <v>150</v>
      </c>
      <c r="BS1291" s="1">
        <v>150</v>
      </c>
      <c r="BT1291" s="1">
        <v>150</v>
      </c>
      <c r="BU1291" s="1">
        <v>150</v>
      </c>
    </row>
    <row r="1292" spans="4:73" hidden="1" x14ac:dyDescent="0.25">
      <c r="D1292" s="4"/>
      <c r="E1292" s="5" t="str">
        <f t="shared" si="207"/>
        <v>DPP-2018-APR</v>
      </c>
      <c r="F1292" s="5" t="str">
        <f t="shared" si="208"/>
        <v>Central</v>
      </c>
      <c r="G1292" s="5" t="str">
        <f t="shared" si="209"/>
        <v>Withdrawn</v>
      </c>
      <c r="H1292" s="6" t="str">
        <f t="shared" si="210"/>
        <v>Not Started</v>
      </c>
      <c r="I1292" s="1" t="s">
        <v>5220</v>
      </c>
      <c r="O1292" s="1" t="str">
        <f t="shared" si="211"/>
        <v>NRIS</v>
      </c>
      <c r="P1292" s="1" t="s">
        <v>6203</v>
      </c>
      <c r="Q1292" s="1">
        <f t="shared" si="212"/>
        <v>300</v>
      </c>
      <c r="S1292" s="1" t="str">
        <f t="shared" si="213"/>
        <v>Solar</v>
      </c>
      <c r="T1292" s="1" t="str">
        <f t="shared" si="214"/>
        <v>Cape Girardeau County</v>
      </c>
      <c r="U1292" s="1" t="str">
        <f t="shared" si="215"/>
        <v>MO</v>
      </c>
      <c r="Y1292" s="1">
        <v>0</v>
      </c>
      <c r="Z1292" s="1">
        <f>IF(G1292="Withdrawn",0,1)</f>
        <v>0</v>
      </c>
      <c r="AA1292" s="1"/>
      <c r="AB1292" s="1"/>
      <c r="AI1292" s="5"/>
      <c r="AJ1292" s="5"/>
      <c r="AK1292" s="5"/>
      <c r="AL1292" s="5"/>
      <c r="AM1292" s="5"/>
      <c r="AN1292" s="5"/>
      <c r="AO1292" s="32"/>
      <c r="AP1292" s="32"/>
      <c r="AQ1292" s="28">
        <f>AO1292/($Q1292*1000)</f>
        <v>0</v>
      </c>
      <c r="AR1292" s="28">
        <f>AP1292/($Q1292*1000)</f>
        <v>0</v>
      </c>
      <c r="AY1292" s="1" t="s">
        <v>73</v>
      </c>
      <c r="AZ1292" s="2">
        <v>43171</v>
      </c>
      <c r="BA1292" s="2">
        <v>43837</v>
      </c>
      <c r="BC1292" s="2">
        <v>44500</v>
      </c>
      <c r="BD1292" s="1" t="s">
        <v>486</v>
      </c>
      <c r="BE1292" s="1" t="s">
        <v>2652</v>
      </c>
      <c r="BF1292" s="1" t="s">
        <v>488</v>
      </c>
      <c r="BG1292" s="1" t="s">
        <v>2375</v>
      </c>
      <c r="BH1292" s="1" t="s">
        <v>2435</v>
      </c>
      <c r="BI1292" s="1" t="s">
        <v>2376</v>
      </c>
      <c r="BJ1292" s="1" t="s">
        <v>126</v>
      </c>
      <c r="BK1292" s="1" t="s">
        <v>2653</v>
      </c>
      <c r="BL1292" s="1">
        <v>300</v>
      </c>
      <c r="BM1292" s="1">
        <v>300</v>
      </c>
      <c r="BN1292" s="1" t="s">
        <v>1485</v>
      </c>
      <c r="BO1292" s="1" t="s">
        <v>1486</v>
      </c>
      <c r="BP1292" s="1" t="s">
        <v>84</v>
      </c>
      <c r="BR1292" s="1">
        <v>0</v>
      </c>
      <c r="BS1292" s="1">
        <v>0</v>
      </c>
      <c r="BT1292" s="1">
        <v>0</v>
      </c>
      <c r="BU1292" s="1">
        <v>0</v>
      </c>
    </row>
    <row r="1293" spans="4:73" hidden="1" x14ac:dyDescent="0.25">
      <c r="D1293" s="4"/>
      <c r="E1293" s="5" t="str">
        <f t="shared" si="207"/>
        <v>FES-2015-JUN</v>
      </c>
      <c r="F1293" s="5">
        <f t="shared" si="208"/>
        <v>0</v>
      </c>
      <c r="G1293" s="5" t="str">
        <f t="shared" si="209"/>
        <v>Withdrawn</v>
      </c>
      <c r="H1293" s="6" t="str">
        <f t="shared" si="210"/>
        <v>Not Started</v>
      </c>
      <c r="I1293" s="1" t="s">
        <v>2865</v>
      </c>
      <c r="O1293" s="1" t="str">
        <f t="shared" si="211"/>
        <v>NRIS</v>
      </c>
      <c r="Q1293" s="1">
        <f t="shared" si="212"/>
        <v>200</v>
      </c>
      <c r="S1293" s="1" t="str">
        <f t="shared" si="213"/>
        <v>Solar</v>
      </c>
      <c r="T1293" s="1" t="str">
        <f t="shared" si="214"/>
        <v>St. Tammany Parish</v>
      </c>
      <c r="U1293" s="1" t="str">
        <f t="shared" si="215"/>
        <v>LA</v>
      </c>
      <c r="AA1293" s="1"/>
      <c r="AB1293" s="1"/>
      <c r="AI1293" s="5"/>
      <c r="AJ1293" s="5"/>
      <c r="AK1293" s="5"/>
      <c r="AL1293" s="5"/>
      <c r="AM1293" s="5"/>
      <c r="AN1293" s="5"/>
      <c r="AO1293" s="5"/>
      <c r="AP1293" s="5"/>
      <c r="AQ1293" s="5"/>
      <c r="AR1293" s="5"/>
      <c r="AY1293" s="1" t="s">
        <v>73</v>
      </c>
      <c r="AZ1293" s="2">
        <v>42142</v>
      </c>
      <c r="BA1293" s="2">
        <v>42536</v>
      </c>
      <c r="BC1293" s="2">
        <v>42643</v>
      </c>
      <c r="BD1293" s="1" t="s">
        <v>59</v>
      </c>
      <c r="BE1293" s="1" t="s">
        <v>2866</v>
      </c>
      <c r="BF1293" s="1" t="s">
        <v>61</v>
      </c>
      <c r="BG1293" s="1" t="s">
        <v>2854</v>
      </c>
      <c r="BI1293" s="1" t="s">
        <v>536</v>
      </c>
      <c r="BJ1293" s="1" t="s">
        <v>126</v>
      </c>
      <c r="BK1293" s="1" t="s">
        <v>78</v>
      </c>
      <c r="BL1293" s="1">
        <v>200</v>
      </c>
      <c r="BM1293" s="1">
        <v>200</v>
      </c>
      <c r="BN1293" s="1" t="s">
        <v>1485</v>
      </c>
      <c r="BO1293" s="1" t="s">
        <v>1486</v>
      </c>
      <c r="BP1293" s="1" t="s">
        <v>84</v>
      </c>
      <c r="BR1293" s="1">
        <v>0</v>
      </c>
      <c r="BS1293" s="1">
        <v>0</v>
      </c>
      <c r="BT1293" s="1">
        <v>0</v>
      </c>
      <c r="BU1293" s="1">
        <v>0</v>
      </c>
    </row>
    <row r="1294" spans="4:73" hidden="1" x14ac:dyDescent="0.25">
      <c r="D1294" s="4"/>
      <c r="E1294" s="5" t="str">
        <f t="shared" si="207"/>
        <v>DPP-2018-APR</v>
      </c>
      <c r="F1294" s="5" t="str">
        <f t="shared" si="208"/>
        <v>South</v>
      </c>
      <c r="G1294" s="5" t="str">
        <f t="shared" si="209"/>
        <v>Done</v>
      </c>
      <c r="H1294" s="6" t="str">
        <f t="shared" si="210"/>
        <v>Under Construction</v>
      </c>
      <c r="I1294" s="1" t="s">
        <v>2538</v>
      </c>
      <c r="O1294" s="1" t="str">
        <f t="shared" si="211"/>
        <v>NRIS</v>
      </c>
      <c r="Q1294" s="1">
        <f t="shared" si="212"/>
        <v>500</v>
      </c>
      <c r="S1294" s="1" t="str">
        <f t="shared" si="213"/>
        <v>Solar</v>
      </c>
      <c r="T1294" s="1" t="str">
        <f t="shared" si="214"/>
        <v>St. Francis County</v>
      </c>
      <c r="U1294" s="1" t="str">
        <f t="shared" si="215"/>
        <v>AR</v>
      </c>
      <c r="AA1294" s="1"/>
      <c r="AB1294" s="1"/>
      <c r="AI1294" s="5"/>
      <c r="AJ1294" s="5"/>
      <c r="AK1294" s="5"/>
      <c r="AL1294" s="5"/>
      <c r="AM1294" s="5"/>
      <c r="AN1294" s="5"/>
      <c r="AO1294" s="32"/>
      <c r="AP1294" s="32"/>
      <c r="AQ1294" s="28">
        <f>AO1294/($Q1294*1000)</f>
        <v>0</v>
      </c>
      <c r="AR1294" s="28">
        <f>AP1294/($Q1294*1000)</f>
        <v>0</v>
      </c>
      <c r="AY1294" s="1" t="s">
        <v>58</v>
      </c>
      <c r="AZ1294" s="2">
        <v>43171</v>
      </c>
      <c r="BB1294" s="2">
        <v>44062</v>
      </c>
      <c r="BC1294" s="2">
        <v>44500</v>
      </c>
      <c r="BD1294" s="1" t="s">
        <v>2392</v>
      </c>
      <c r="BE1294" s="1" t="s">
        <v>2539</v>
      </c>
      <c r="BF1294" s="1" t="s">
        <v>2394</v>
      </c>
      <c r="BG1294" s="1" t="s">
        <v>2375</v>
      </c>
      <c r="BH1294" s="1" t="s">
        <v>2395</v>
      </c>
      <c r="BI1294" s="1" t="s">
        <v>726</v>
      </c>
      <c r="BJ1294" s="1" t="s">
        <v>126</v>
      </c>
      <c r="BK1294" s="1" t="s">
        <v>2540</v>
      </c>
      <c r="BL1294" s="1">
        <v>500</v>
      </c>
      <c r="BM1294" s="1">
        <v>500</v>
      </c>
      <c r="BN1294" s="1" t="s">
        <v>1485</v>
      </c>
      <c r="BO1294" s="1" t="s">
        <v>1486</v>
      </c>
      <c r="BP1294" s="1" t="s">
        <v>71</v>
      </c>
      <c r="BQ1294" s="2">
        <v>45047</v>
      </c>
      <c r="BR1294" s="1">
        <v>500</v>
      </c>
      <c r="BS1294" s="1">
        <v>500</v>
      </c>
      <c r="BT1294" s="1">
        <v>450</v>
      </c>
      <c r="BU1294" s="1">
        <v>400</v>
      </c>
    </row>
    <row r="1295" spans="4:73" hidden="1" x14ac:dyDescent="0.25">
      <c r="D1295" s="4"/>
      <c r="E1295" s="5" t="str">
        <f t="shared" si="207"/>
        <v>DPP-2015-AUG</v>
      </c>
      <c r="F1295" s="5" t="str">
        <f t="shared" si="208"/>
        <v>South</v>
      </c>
      <c r="G1295" s="5" t="str">
        <f t="shared" si="209"/>
        <v>Withdrawn</v>
      </c>
      <c r="H1295" s="6" t="str">
        <f t="shared" si="210"/>
        <v>Not Started</v>
      </c>
      <c r="I1295" s="1" t="s">
        <v>2870</v>
      </c>
      <c r="O1295" s="1" t="str">
        <f t="shared" si="211"/>
        <v>NRIS</v>
      </c>
      <c r="Q1295" s="1">
        <f t="shared" si="212"/>
        <v>44.1</v>
      </c>
      <c r="S1295" s="1" t="str">
        <f t="shared" si="213"/>
        <v>Waste Heat Recovery</v>
      </c>
      <c r="T1295" s="1" t="str">
        <f t="shared" si="214"/>
        <v>St. Mary Parish</v>
      </c>
      <c r="U1295" s="1" t="str">
        <f t="shared" si="215"/>
        <v>LA</v>
      </c>
      <c r="AA1295" s="1"/>
      <c r="AB1295" s="1"/>
      <c r="AI1295" s="5"/>
      <c r="AJ1295" s="5"/>
      <c r="AK1295" s="5"/>
      <c r="AL1295" s="5"/>
      <c r="AM1295" s="5"/>
      <c r="AN1295" s="5"/>
      <c r="AO1295" s="5"/>
      <c r="AP1295" s="5"/>
      <c r="AQ1295" s="5"/>
      <c r="AR1295" s="5"/>
      <c r="AY1295" s="1" t="s">
        <v>73</v>
      </c>
      <c r="AZ1295" s="2">
        <v>42142</v>
      </c>
      <c r="BA1295" s="2">
        <v>42538</v>
      </c>
      <c r="BC1295" s="2">
        <v>43009</v>
      </c>
      <c r="BD1295" s="1" t="s">
        <v>2711</v>
      </c>
      <c r="BE1295" s="1" t="s">
        <v>2871</v>
      </c>
      <c r="BF1295" s="1" t="s">
        <v>61</v>
      </c>
      <c r="BG1295" s="1" t="s">
        <v>1807</v>
      </c>
      <c r="BH1295" s="1" t="s">
        <v>2395</v>
      </c>
      <c r="BI1295" s="1" t="s">
        <v>2320</v>
      </c>
      <c r="BJ1295" s="1" t="s">
        <v>126</v>
      </c>
      <c r="BK1295" s="1" t="s">
        <v>2872</v>
      </c>
      <c r="BL1295" s="1">
        <v>44.1</v>
      </c>
      <c r="BM1295" s="1">
        <v>44.1</v>
      </c>
      <c r="BN1295" s="1" t="s">
        <v>1132</v>
      </c>
      <c r="BO1295" s="1" t="s">
        <v>94</v>
      </c>
      <c r="BP1295" s="1" t="s">
        <v>84</v>
      </c>
      <c r="BR1295" s="1">
        <v>0</v>
      </c>
      <c r="BS1295" s="1">
        <v>0</v>
      </c>
      <c r="BT1295" s="1">
        <v>0</v>
      </c>
      <c r="BU1295" s="1">
        <v>0</v>
      </c>
    </row>
    <row r="1296" spans="4:73" hidden="1" x14ac:dyDescent="0.25">
      <c r="D1296" s="4"/>
      <c r="E1296" s="5" t="str">
        <f t="shared" si="207"/>
        <v>DPP-2018-APR</v>
      </c>
      <c r="F1296" s="5" t="str">
        <f t="shared" si="208"/>
        <v>West</v>
      </c>
      <c r="G1296" s="5" t="str">
        <f t="shared" si="209"/>
        <v>Withdrawn</v>
      </c>
      <c r="H1296" s="6" t="str">
        <f t="shared" si="210"/>
        <v>Not Started</v>
      </c>
      <c r="I1296" s="1" t="s">
        <v>5296</v>
      </c>
      <c r="O1296" s="1" t="str">
        <f t="shared" si="211"/>
        <v>NRIS</v>
      </c>
      <c r="Q1296" s="1">
        <f t="shared" si="212"/>
        <v>300</v>
      </c>
      <c r="S1296" s="1" t="str">
        <f t="shared" si="213"/>
        <v>Solar</v>
      </c>
      <c r="T1296" s="1" t="str">
        <f t="shared" si="214"/>
        <v>Wabasha County</v>
      </c>
      <c r="U1296" s="1" t="str">
        <f t="shared" si="215"/>
        <v>MN</v>
      </c>
      <c r="AA1296" s="1"/>
      <c r="AB1296" s="1"/>
      <c r="AI1296" s="5"/>
      <c r="AJ1296" s="5"/>
      <c r="AK1296" s="5"/>
      <c r="AL1296" s="5"/>
      <c r="AM1296" s="5"/>
      <c r="AN1296" s="5"/>
      <c r="AO1296" s="32"/>
      <c r="AP1296" s="32"/>
      <c r="AQ1296" s="28">
        <f t="shared" ref="AQ1296:AR1299" si="217">AO1296/($Q1296*1000)</f>
        <v>0</v>
      </c>
      <c r="AR1296" s="28">
        <f t="shared" si="217"/>
        <v>0</v>
      </c>
      <c r="AY1296" s="1" t="s">
        <v>73</v>
      </c>
      <c r="AZ1296" s="2">
        <v>43171</v>
      </c>
      <c r="BA1296" s="2">
        <v>43915</v>
      </c>
      <c r="BC1296" s="2">
        <v>44500</v>
      </c>
      <c r="BD1296" s="1" t="s">
        <v>91</v>
      </c>
      <c r="BE1296" s="1" t="s">
        <v>5283</v>
      </c>
      <c r="BF1296" s="1" t="s">
        <v>93</v>
      </c>
      <c r="BG1296" s="1" t="s">
        <v>2375</v>
      </c>
      <c r="BH1296" s="1" t="s">
        <v>725</v>
      </c>
      <c r="BI1296" s="1" t="s">
        <v>2376</v>
      </c>
      <c r="BJ1296" s="1" t="s">
        <v>126</v>
      </c>
      <c r="BK1296" s="1" t="s">
        <v>5297</v>
      </c>
      <c r="BL1296" s="1">
        <v>300</v>
      </c>
      <c r="BM1296" s="1">
        <v>300</v>
      </c>
      <c r="BN1296" s="1" t="s">
        <v>1485</v>
      </c>
      <c r="BO1296" s="1" t="s">
        <v>1486</v>
      </c>
      <c r="BP1296" s="1" t="s">
        <v>84</v>
      </c>
      <c r="BR1296" s="1">
        <v>0</v>
      </c>
      <c r="BS1296" s="1">
        <v>0</v>
      </c>
      <c r="BT1296" s="1">
        <v>0</v>
      </c>
      <c r="BU1296" s="1">
        <v>0</v>
      </c>
    </row>
    <row r="1297" spans="4:73" hidden="1" x14ac:dyDescent="0.25">
      <c r="D1297" s="4"/>
      <c r="E1297" s="5" t="str">
        <f t="shared" si="207"/>
        <v>DPP-2018-APR</v>
      </c>
      <c r="F1297" s="5" t="str">
        <f t="shared" si="208"/>
        <v>East (ITC)</v>
      </c>
      <c r="G1297" s="5" t="str">
        <f t="shared" si="209"/>
        <v>Active</v>
      </c>
      <c r="H1297" s="6" t="str">
        <f t="shared" si="210"/>
        <v>Not Started</v>
      </c>
      <c r="I1297" s="1" t="s">
        <v>2543</v>
      </c>
      <c r="O1297" s="1" t="str">
        <f t="shared" si="211"/>
        <v>NRIS</v>
      </c>
      <c r="Q1297" s="1">
        <f t="shared" si="212"/>
        <v>200</v>
      </c>
      <c r="S1297" s="1" t="str">
        <f t="shared" si="213"/>
        <v>Solar</v>
      </c>
      <c r="T1297" s="1" t="str">
        <f t="shared" si="214"/>
        <v>Washtenaw County</v>
      </c>
      <c r="U1297" s="1" t="str">
        <f t="shared" si="215"/>
        <v>MI</v>
      </c>
      <c r="AA1297" s="1"/>
      <c r="AB1297" s="1"/>
      <c r="AI1297" s="5"/>
      <c r="AJ1297" s="5"/>
      <c r="AK1297" s="5"/>
      <c r="AL1297" s="5"/>
      <c r="AM1297" s="5"/>
      <c r="AN1297" s="5"/>
      <c r="AO1297" s="32"/>
      <c r="AP1297" s="32"/>
      <c r="AQ1297" s="28">
        <f t="shared" si="217"/>
        <v>0</v>
      </c>
      <c r="AR1297" s="28">
        <f t="shared" si="217"/>
        <v>0</v>
      </c>
      <c r="AY1297" s="1" t="s">
        <v>2374</v>
      </c>
      <c r="AZ1297" s="2">
        <v>43171</v>
      </c>
      <c r="BC1297" s="2">
        <v>44500</v>
      </c>
      <c r="BD1297" s="1" t="s">
        <v>128</v>
      </c>
      <c r="BE1297" s="1" t="s">
        <v>271</v>
      </c>
      <c r="BF1297" s="1" t="s">
        <v>130</v>
      </c>
      <c r="BG1297" s="1" t="s">
        <v>2375</v>
      </c>
      <c r="BH1297" s="1" t="s">
        <v>1808</v>
      </c>
      <c r="BI1297" s="1" t="s">
        <v>2376</v>
      </c>
      <c r="BJ1297" s="1" t="s">
        <v>126</v>
      </c>
      <c r="BK1297" s="1" t="s">
        <v>2544</v>
      </c>
      <c r="BL1297" s="1">
        <v>200</v>
      </c>
      <c r="BM1297" s="1">
        <v>200</v>
      </c>
      <c r="BN1297" s="1" t="s">
        <v>1485</v>
      </c>
      <c r="BO1297" s="1" t="s">
        <v>1486</v>
      </c>
      <c r="BP1297" s="1" t="s">
        <v>84</v>
      </c>
      <c r="BQ1297" s="2">
        <v>45078</v>
      </c>
      <c r="BR1297" s="1">
        <v>150</v>
      </c>
      <c r="BS1297" s="1">
        <v>150</v>
      </c>
      <c r="BT1297" s="1">
        <v>150</v>
      </c>
      <c r="BU1297" s="1">
        <v>150</v>
      </c>
    </row>
    <row r="1298" spans="4:73" hidden="1" x14ac:dyDescent="0.25">
      <c r="D1298" s="4"/>
      <c r="E1298" s="5" t="str">
        <f t="shared" si="207"/>
        <v>DPP-2018-APR</v>
      </c>
      <c r="F1298" s="5" t="str">
        <f t="shared" si="208"/>
        <v>Central</v>
      </c>
      <c r="G1298" s="5" t="str">
        <f t="shared" si="209"/>
        <v>Active</v>
      </c>
      <c r="H1298" s="6" t="str">
        <f t="shared" si="210"/>
        <v>Not Started</v>
      </c>
      <c r="I1298" s="1" t="s">
        <v>2545</v>
      </c>
      <c r="O1298" s="1" t="str">
        <f t="shared" si="211"/>
        <v>NRIS</v>
      </c>
      <c r="P1298" s="1" t="s">
        <v>6203</v>
      </c>
      <c r="Q1298" s="1">
        <f t="shared" si="212"/>
        <v>195</v>
      </c>
      <c r="S1298" s="1" t="str">
        <f t="shared" si="213"/>
        <v>Solar</v>
      </c>
      <c r="T1298" s="1" t="str">
        <f t="shared" si="214"/>
        <v>Clinton County</v>
      </c>
      <c r="U1298" s="1" t="str">
        <f t="shared" si="215"/>
        <v>IN</v>
      </c>
      <c r="Y1298" s="1">
        <v>1</v>
      </c>
      <c r="Z1298" s="1">
        <f>IF(G1298="Withdrawn",0,1)</f>
        <v>1</v>
      </c>
      <c r="AA1298" s="36">
        <v>1200000</v>
      </c>
      <c r="AB1298" s="36">
        <v>4996500</v>
      </c>
      <c r="AI1298" s="5"/>
      <c r="AJ1298" s="32"/>
      <c r="AK1298" s="32"/>
      <c r="AL1298" s="32">
        <v>5655000</v>
      </c>
      <c r="AM1298" s="32">
        <f>12954151+11260800</f>
        <v>24214951</v>
      </c>
      <c r="AN1298" s="32">
        <v>18954200</v>
      </c>
      <c r="AO1298" s="32">
        <f>AJ1298+AM1298</f>
        <v>24214951</v>
      </c>
      <c r="AP1298" s="32">
        <f>AO1298+AK1298+AL1298+AN1298</f>
        <v>48824151</v>
      </c>
      <c r="AQ1298" s="28">
        <f t="shared" si="217"/>
        <v>124.1792358974359</v>
      </c>
      <c r="AR1298" s="28">
        <f t="shared" si="217"/>
        <v>250.38026153846153</v>
      </c>
      <c r="AS1298" s="16">
        <f>IF(O1298 = "NRIS",AP1298,AO1298)</f>
        <v>48824151</v>
      </c>
      <c r="AY1298" s="1" t="s">
        <v>2374</v>
      </c>
      <c r="AZ1298" s="2">
        <v>43171</v>
      </c>
      <c r="BC1298" s="2">
        <v>44865</v>
      </c>
      <c r="BD1298" s="1" t="s">
        <v>2546</v>
      </c>
      <c r="BE1298" s="1" t="s">
        <v>88</v>
      </c>
      <c r="BF1298" s="1" t="s">
        <v>103</v>
      </c>
      <c r="BG1298" s="1" t="s">
        <v>2375</v>
      </c>
      <c r="BH1298" s="1" t="s">
        <v>2435</v>
      </c>
      <c r="BI1298" s="1" t="s">
        <v>2376</v>
      </c>
      <c r="BJ1298" s="1" t="s">
        <v>126</v>
      </c>
      <c r="BK1298" s="1" t="s">
        <v>2547</v>
      </c>
      <c r="BL1298" s="1">
        <v>195</v>
      </c>
      <c r="BM1298" s="1">
        <v>195</v>
      </c>
      <c r="BN1298" s="1" t="s">
        <v>1485</v>
      </c>
      <c r="BO1298" s="1" t="s">
        <v>1486</v>
      </c>
      <c r="BP1298" s="1" t="s">
        <v>84</v>
      </c>
      <c r="BR1298" s="1">
        <v>195</v>
      </c>
      <c r="BS1298" s="1">
        <v>195</v>
      </c>
      <c r="BT1298" s="1">
        <v>195</v>
      </c>
      <c r="BU1298" s="1">
        <v>195</v>
      </c>
    </row>
    <row r="1299" spans="4:73" hidden="1" x14ac:dyDescent="0.25">
      <c r="D1299" s="4"/>
      <c r="E1299" s="5" t="str">
        <f t="shared" si="207"/>
        <v>DPP-2018-APR</v>
      </c>
      <c r="F1299" s="5" t="str">
        <f t="shared" si="208"/>
        <v>East (ITC)</v>
      </c>
      <c r="G1299" s="5" t="str">
        <f t="shared" si="209"/>
        <v>Withdrawn</v>
      </c>
      <c r="H1299" s="6" t="str">
        <f t="shared" si="210"/>
        <v>Not Started</v>
      </c>
      <c r="I1299" s="1" t="s">
        <v>5145</v>
      </c>
      <c r="O1299" s="1" t="str">
        <f t="shared" si="211"/>
        <v>NRIS</v>
      </c>
      <c r="Q1299" s="1">
        <f t="shared" si="212"/>
        <v>200</v>
      </c>
      <c r="S1299" s="1" t="str">
        <f t="shared" si="213"/>
        <v>Wind</v>
      </c>
      <c r="T1299" s="1" t="str">
        <f t="shared" si="214"/>
        <v>Ionia County</v>
      </c>
      <c r="U1299" s="1" t="str">
        <f t="shared" si="215"/>
        <v>MI</v>
      </c>
      <c r="AA1299" s="1"/>
      <c r="AB1299" s="1"/>
      <c r="AI1299" s="5"/>
      <c r="AJ1299" s="5"/>
      <c r="AK1299" s="5"/>
      <c r="AL1299" s="5"/>
      <c r="AM1299" s="5"/>
      <c r="AN1299" s="5"/>
      <c r="AO1299" s="32"/>
      <c r="AP1299" s="32"/>
      <c r="AQ1299" s="28">
        <f t="shared" si="217"/>
        <v>0</v>
      </c>
      <c r="AR1299" s="28">
        <f t="shared" si="217"/>
        <v>0</v>
      </c>
      <c r="AY1299" s="1" t="s">
        <v>73</v>
      </c>
      <c r="AZ1299" s="2">
        <v>43171</v>
      </c>
      <c r="BA1299" s="2">
        <v>43790</v>
      </c>
      <c r="BC1299" s="2">
        <v>44135</v>
      </c>
      <c r="BD1299" s="1" t="s">
        <v>139</v>
      </c>
      <c r="BE1299" s="1" t="s">
        <v>3024</v>
      </c>
      <c r="BF1299" s="1" t="s">
        <v>130</v>
      </c>
      <c r="BG1299" s="1" t="s">
        <v>2375</v>
      </c>
      <c r="BH1299" s="1" t="s">
        <v>1808</v>
      </c>
      <c r="BI1299" s="1" t="s">
        <v>2376</v>
      </c>
      <c r="BJ1299" s="1" t="s">
        <v>126</v>
      </c>
      <c r="BK1299" s="1" t="s">
        <v>3025</v>
      </c>
      <c r="BL1299" s="1">
        <v>200</v>
      </c>
      <c r="BM1299" s="1">
        <v>200</v>
      </c>
      <c r="BN1299" s="1" t="s">
        <v>97</v>
      </c>
      <c r="BO1299" s="1" t="s">
        <v>98</v>
      </c>
      <c r="BP1299" s="1" t="s">
        <v>84</v>
      </c>
      <c r="BR1299" s="1">
        <v>0</v>
      </c>
      <c r="BS1299" s="1">
        <v>0</v>
      </c>
      <c r="BT1299" s="1">
        <v>0</v>
      </c>
      <c r="BU1299" s="1">
        <v>0</v>
      </c>
    </row>
    <row r="1300" spans="4:73" hidden="1" x14ac:dyDescent="0.25">
      <c r="D1300" s="4"/>
      <c r="E1300" s="5" t="str">
        <f t="shared" si="207"/>
        <v>FES-2013-APR</v>
      </c>
      <c r="F1300" s="5">
        <f t="shared" si="208"/>
        <v>0</v>
      </c>
      <c r="G1300" s="5" t="str">
        <f t="shared" si="209"/>
        <v>Withdrawn</v>
      </c>
      <c r="H1300" s="6" t="str">
        <f t="shared" si="210"/>
        <v>Not Started</v>
      </c>
      <c r="I1300" s="1" t="s">
        <v>2884</v>
      </c>
      <c r="O1300" s="1" t="str">
        <f t="shared" si="211"/>
        <v>NRIS</v>
      </c>
      <c r="Q1300" s="1">
        <f t="shared" si="212"/>
        <v>150</v>
      </c>
      <c r="S1300" s="1" t="str">
        <f t="shared" si="213"/>
        <v>Wind</v>
      </c>
      <c r="T1300" s="1" t="str">
        <f t="shared" si="214"/>
        <v>Iroquois County</v>
      </c>
      <c r="U1300" s="1" t="str">
        <f t="shared" si="215"/>
        <v>IL</v>
      </c>
      <c r="AA1300" s="1"/>
      <c r="AB1300" s="1"/>
      <c r="AI1300" s="5"/>
      <c r="AJ1300" s="5"/>
      <c r="AK1300" s="5"/>
      <c r="AL1300" s="5"/>
      <c r="AM1300" s="5"/>
      <c r="AN1300" s="5"/>
      <c r="AO1300" s="5"/>
      <c r="AP1300" s="5"/>
      <c r="AQ1300" s="5"/>
      <c r="AR1300" s="5"/>
      <c r="AY1300" s="1" t="s">
        <v>73</v>
      </c>
      <c r="AZ1300" s="2">
        <v>41351</v>
      </c>
      <c r="BA1300" s="2">
        <v>42544</v>
      </c>
      <c r="BC1300" s="2">
        <v>41883</v>
      </c>
      <c r="BD1300" s="1" t="s">
        <v>236</v>
      </c>
      <c r="BE1300" s="1" t="s">
        <v>754</v>
      </c>
      <c r="BF1300" s="1" t="s">
        <v>124</v>
      </c>
      <c r="BG1300" s="1" t="s">
        <v>2571</v>
      </c>
      <c r="BI1300" s="1" t="s">
        <v>536</v>
      </c>
      <c r="BJ1300" s="1" t="s">
        <v>126</v>
      </c>
      <c r="BK1300" s="1" t="s">
        <v>2885</v>
      </c>
      <c r="BL1300" s="1">
        <v>150</v>
      </c>
      <c r="BM1300" s="1">
        <v>150</v>
      </c>
      <c r="BN1300" s="1" t="s">
        <v>97</v>
      </c>
      <c r="BP1300" s="1" t="s">
        <v>84</v>
      </c>
      <c r="BR1300" s="1">
        <v>0</v>
      </c>
      <c r="BS1300" s="1">
        <v>0</v>
      </c>
      <c r="BT1300" s="1">
        <v>0</v>
      </c>
      <c r="BU1300" s="1">
        <v>0</v>
      </c>
    </row>
    <row r="1301" spans="4:73" hidden="1" x14ac:dyDescent="0.25">
      <c r="D1301" s="4"/>
      <c r="E1301" s="5" t="str">
        <f t="shared" si="207"/>
        <v>DPP-2018-APR</v>
      </c>
      <c r="F1301" s="5" t="str">
        <f t="shared" si="208"/>
        <v>East (ITC)</v>
      </c>
      <c r="G1301" s="5" t="str">
        <f t="shared" si="209"/>
        <v>Withdrawn</v>
      </c>
      <c r="H1301" s="6" t="str">
        <f t="shared" si="210"/>
        <v>Not Started</v>
      </c>
      <c r="I1301" s="1" t="s">
        <v>5146</v>
      </c>
      <c r="O1301" s="1" t="str">
        <f t="shared" si="211"/>
        <v>NRIS</v>
      </c>
      <c r="Q1301" s="1">
        <f t="shared" si="212"/>
        <v>200</v>
      </c>
      <c r="S1301" s="1" t="str">
        <f t="shared" si="213"/>
        <v>Wind</v>
      </c>
      <c r="T1301" s="1" t="str">
        <f t="shared" si="214"/>
        <v>Gratiot County</v>
      </c>
      <c r="U1301" s="1" t="str">
        <f t="shared" si="215"/>
        <v>MI</v>
      </c>
      <c r="AA1301" s="1"/>
      <c r="AB1301" s="1"/>
      <c r="AI1301" s="5"/>
      <c r="AJ1301" s="5"/>
      <c r="AK1301" s="5"/>
      <c r="AL1301" s="5"/>
      <c r="AM1301" s="5"/>
      <c r="AN1301" s="5"/>
      <c r="AO1301" s="32"/>
      <c r="AP1301" s="32"/>
      <c r="AQ1301" s="28">
        <f t="shared" ref="AQ1301:AR1306" si="218">AO1301/($Q1301*1000)</f>
        <v>0</v>
      </c>
      <c r="AR1301" s="28">
        <f t="shared" si="218"/>
        <v>0</v>
      </c>
      <c r="AY1301" s="1" t="s">
        <v>73</v>
      </c>
      <c r="AZ1301" s="2">
        <v>43171</v>
      </c>
      <c r="BA1301" s="2">
        <v>43790</v>
      </c>
      <c r="BC1301" s="2">
        <v>44135</v>
      </c>
      <c r="BD1301" s="1" t="s">
        <v>139</v>
      </c>
      <c r="BE1301" s="1" t="s">
        <v>1264</v>
      </c>
      <c r="BF1301" s="1" t="s">
        <v>130</v>
      </c>
      <c r="BG1301" s="1" t="s">
        <v>2375</v>
      </c>
      <c r="BH1301" s="1" t="s">
        <v>1808</v>
      </c>
      <c r="BI1301" s="1" t="s">
        <v>2376</v>
      </c>
      <c r="BJ1301" s="1" t="s">
        <v>126</v>
      </c>
      <c r="BK1301" s="1" t="s">
        <v>5147</v>
      </c>
      <c r="BL1301" s="1">
        <v>200</v>
      </c>
      <c r="BM1301" s="1">
        <v>200</v>
      </c>
      <c r="BN1301" s="1" t="s">
        <v>97</v>
      </c>
      <c r="BO1301" s="1" t="s">
        <v>98</v>
      </c>
      <c r="BP1301" s="1" t="s">
        <v>84</v>
      </c>
      <c r="BR1301" s="1">
        <v>0</v>
      </c>
      <c r="BS1301" s="1">
        <v>0</v>
      </c>
      <c r="BT1301" s="1">
        <v>0</v>
      </c>
      <c r="BU1301" s="1">
        <v>0</v>
      </c>
    </row>
    <row r="1302" spans="4:73" hidden="1" x14ac:dyDescent="0.25">
      <c r="D1302" s="4"/>
      <c r="E1302" s="5" t="str">
        <f t="shared" si="207"/>
        <v>DPP-2018-APR</v>
      </c>
      <c r="F1302" s="5" t="str">
        <f t="shared" si="208"/>
        <v>Central</v>
      </c>
      <c r="G1302" s="5" t="str">
        <f t="shared" si="209"/>
        <v>Withdrawn</v>
      </c>
      <c r="H1302" s="6" t="str">
        <f t="shared" si="210"/>
        <v>Not Started</v>
      </c>
      <c r="I1302" s="1" t="s">
        <v>4406</v>
      </c>
      <c r="O1302" s="1" t="str">
        <f t="shared" si="211"/>
        <v>External NRIS</v>
      </c>
      <c r="P1302" s="1" t="s">
        <v>6203</v>
      </c>
      <c r="Q1302" s="1">
        <f t="shared" si="212"/>
        <v>44</v>
      </c>
      <c r="S1302" s="1" t="str">
        <f t="shared" si="213"/>
        <v>Wind</v>
      </c>
      <c r="T1302" s="1" t="str">
        <f t="shared" si="214"/>
        <v>Pike County</v>
      </c>
      <c r="U1302" s="1" t="str">
        <f t="shared" si="215"/>
        <v>IL</v>
      </c>
      <c r="Y1302" s="1">
        <v>0</v>
      </c>
      <c r="Z1302" s="1">
        <f t="shared" ref="Z1302:Z1303" si="219">IF(G1302="Withdrawn",0,1)</f>
        <v>0</v>
      </c>
      <c r="AA1302" s="1"/>
      <c r="AB1302" s="1"/>
      <c r="AI1302" s="5"/>
      <c r="AJ1302" s="5"/>
      <c r="AK1302" s="5"/>
      <c r="AL1302" s="5"/>
      <c r="AM1302" s="5"/>
      <c r="AN1302" s="5"/>
      <c r="AO1302" s="32"/>
      <c r="AP1302" s="32"/>
      <c r="AQ1302" s="28">
        <f t="shared" si="218"/>
        <v>0</v>
      </c>
      <c r="AR1302" s="28">
        <f t="shared" si="218"/>
        <v>0</v>
      </c>
      <c r="AY1302" s="1" t="s">
        <v>73</v>
      </c>
      <c r="AZ1302" s="2">
        <v>43171</v>
      </c>
      <c r="BA1302" s="2">
        <v>43237</v>
      </c>
      <c r="BC1302" s="2">
        <v>43677</v>
      </c>
      <c r="BD1302" s="1" t="s">
        <v>2424</v>
      </c>
      <c r="BE1302" s="1" t="s">
        <v>248</v>
      </c>
      <c r="BF1302" s="1" t="s">
        <v>124</v>
      </c>
      <c r="BG1302" s="1" t="s">
        <v>2375</v>
      </c>
      <c r="BH1302" s="1" t="s">
        <v>2435</v>
      </c>
      <c r="BI1302" s="1" t="s">
        <v>2376</v>
      </c>
      <c r="BJ1302" s="1" t="s">
        <v>2993</v>
      </c>
      <c r="BK1302" s="1" t="s">
        <v>4407</v>
      </c>
      <c r="BL1302" s="1">
        <v>44</v>
      </c>
      <c r="BM1302" s="1">
        <v>44</v>
      </c>
      <c r="BN1302" s="1" t="s">
        <v>97</v>
      </c>
      <c r="BO1302" s="1" t="s">
        <v>98</v>
      </c>
      <c r="BP1302" s="1" t="s">
        <v>84</v>
      </c>
      <c r="BR1302" s="1">
        <v>0</v>
      </c>
      <c r="BS1302" s="1">
        <v>0</v>
      </c>
      <c r="BT1302" s="1">
        <v>0</v>
      </c>
      <c r="BU1302" s="1">
        <v>0</v>
      </c>
    </row>
    <row r="1303" spans="4:73" hidden="1" x14ac:dyDescent="0.25">
      <c r="D1303" s="4"/>
      <c r="E1303" s="5" t="str">
        <f t="shared" si="207"/>
        <v>DPP-2018-APR</v>
      </c>
      <c r="F1303" s="5" t="str">
        <f t="shared" si="208"/>
        <v>Central</v>
      </c>
      <c r="G1303" s="5" t="str">
        <f t="shared" si="209"/>
        <v>Active</v>
      </c>
      <c r="H1303" s="6" t="str">
        <f t="shared" si="210"/>
        <v>Not Started</v>
      </c>
      <c r="I1303" s="1" t="s">
        <v>2553</v>
      </c>
      <c r="O1303" s="1" t="str">
        <f t="shared" si="211"/>
        <v>NRIS</v>
      </c>
      <c r="P1303" s="1" t="s">
        <v>6203</v>
      </c>
      <c r="Q1303" s="1">
        <f t="shared" si="212"/>
        <v>240</v>
      </c>
      <c r="S1303" s="1" t="str">
        <f t="shared" si="213"/>
        <v>Solar</v>
      </c>
      <c r="T1303" s="1" t="str">
        <f t="shared" si="214"/>
        <v>Jasper County,Pulaski County</v>
      </c>
      <c r="U1303" s="1" t="str">
        <f t="shared" si="215"/>
        <v>IN</v>
      </c>
      <c r="Y1303" s="1">
        <v>1</v>
      </c>
      <c r="Z1303" s="1">
        <f t="shared" si="219"/>
        <v>1</v>
      </c>
      <c r="AA1303" s="36">
        <v>960000</v>
      </c>
      <c r="AB1303" s="36">
        <v>540000</v>
      </c>
      <c r="AI1303" s="5"/>
      <c r="AJ1303" s="32"/>
      <c r="AK1303" s="32"/>
      <c r="AL1303" s="32">
        <v>0</v>
      </c>
      <c r="AM1303" s="32">
        <v>22837834</v>
      </c>
      <c r="AN1303" s="32">
        <v>0</v>
      </c>
      <c r="AO1303" s="32">
        <f>AJ1303+AM1303</f>
        <v>22837834</v>
      </c>
      <c r="AP1303" s="32">
        <f>AO1303+AK1303+AL1303+AN1303</f>
        <v>22837834</v>
      </c>
      <c r="AQ1303" s="28">
        <f t="shared" si="218"/>
        <v>95.157641666666663</v>
      </c>
      <c r="AR1303" s="28">
        <f t="shared" si="218"/>
        <v>95.157641666666663</v>
      </c>
      <c r="AS1303" s="16">
        <f>IF(O1303 = "NRIS",AP1303,AO1303)</f>
        <v>22837834</v>
      </c>
      <c r="AY1303" s="1" t="s">
        <v>2374</v>
      </c>
      <c r="AZ1303" s="2">
        <v>43171</v>
      </c>
      <c r="BC1303" s="2">
        <v>44805</v>
      </c>
      <c r="BD1303" s="1" t="s">
        <v>804</v>
      </c>
      <c r="BE1303" s="1" t="s">
        <v>2554</v>
      </c>
      <c r="BF1303" s="1" t="s">
        <v>103</v>
      </c>
      <c r="BG1303" s="1" t="s">
        <v>2375</v>
      </c>
      <c r="BH1303" s="1" t="s">
        <v>2435</v>
      </c>
      <c r="BI1303" s="1" t="s">
        <v>2376</v>
      </c>
      <c r="BJ1303" s="1" t="s">
        <v>126</v>
      </c>
      <c r="BK1303" s="1" t="s">
        <v>2555</v>
      </c>
      <c r="BL1303" s="1">
        <v>240</v>
      </c>
      <c r="BM1303" s="1">
        <v>240</v>
      </c>
      <c r="BN1303" s="1" t="s">
        <v>1485</v>
      </c>
      <c r="BO1303" s="1" t="s">
        <v>1486</v>
      </c>
      <c r="BP1303" s="1" t="s">
        <v>84</v>
      </c>
      <c r="BR1303" s="1">
        <v>240</v>
      </c>
      <c r="BS1303" s="1">
        <v>240</v>
      </c>
      <c r="BT1303" s="1">
        <v>240</v>
      </c>
      <c r="BU1303" s="1">
        <v>240</v>
      </c>
    </row>
    <row r="1304" spans="4:73" hidden="1" x14ac:dyDescent="0.25">
      <c r="D1304" s="4"/>
      <c r="E1304" s="5" t="str">
        <f t="shared" si="207"/>
        <v>DPP-2018-APR</v>
      </c>
      <c r="F1304" s="5" t="str">
        <f t="shared" si="208"/>
        <v>East (ITC)</v>
      </c>
      <c r="G1304" s="5" t="str">
        <f t="shared" si="209"/>
        <v>Withdrawn</v>
      </c>
      <c r="H1304" s="6" t="str">
        <f t="shared" si="210"/>
        <v>Not Started</v>
      </c>
      <c r="I1304" s="1" t="s">
        <v>5150</v>
      </c>
      <c r="O1304" s="1" t="str">
        <f t="shared" si="211"/>
        <v>NRIS</v>
      </c>
      <c r="Q1304" s="1">
        <f t="shared" si="212"/>
        <v>200</v>
      </c>
      <c r="S1304" s="1" t="str">
        <f t="shared" si="213"/>
        <v>Wind</v>
      </c>
      <c r="T1304" s="1" t="str">
        <f t="shared" si="214"/>
        <v>Washtenaw County</v>
      </c>
      <c r="U1304" s="1" t="str">
        <f t="shared" si="215"/>
        <v>MI</v>
      </c>
      <c r="AA1304" s="1"/>
      <c r="AB1304" s="1"/>
      <c r="AI1304" s="5"/>
      <c r="AJ1304" s="5"/>
      <c r="AK1304" s="5"/>
      <c r="AL1304" s="5"/>
      <c r="AM1304" s="5"/>
      <c r="AN1304" s="5"/>
      <c r="AO1304" s="32"/>
      <c r="AP1304" s="32"/>
      <c r="AQ1304" s="28">
        <f t="shared" si="218"/>
        <v>0</v>
      </c>
      <c r="AR1304" s="28">
        <f t="shared" si="218"/>
        <v>0</v>
      </c>
      <c r="AY1304" s="1" t="s">
        <v>73</v>
      </c>
      <c r="AZ1304" s="2">
        <v>43171</v>
      </c>
      <c r="BA1304" s="2">
        <v>43790</v>
      </c>
      <c r="BC1304" s="2">
        <v>44135</v>
      </c>
      <c r="BD1304" s="1" t="s">
        <v>128</v>
      </c>
      <c r="BE1304" s="1" t="s">
        <v>271</v>
      </c>
      <c r="BF1304" s="1" t="s">
        <v>130</v>
      </c>
      <c r="BG1304" s="1" t="s">
        <v>2375</v>
      </c>
      <c r="BH1304" s="1" t="s">
        <v>1808</v>
      </c>
      <c r="BI1304" s="1" t="s">
        <v>2376</v>
      </c>
      <c r="BJ1304" s="1" t="s">
        <v>126</v>
      </c>
      <c r="BK1304" s="1" t="s">
        <v>5151</v>
      </c>
      <c r="BL1304" s="1">
        <v>200</v>
      </c>
      <c r="BM1304" s="1">
        <v>200</v>
      </c>
      <c r="BN1304" s="1" t="s">
        <v>97</v>
      </c>
      <c r="BO1304" s="1" t="s">
        <v>98</v>
      </c>
      <c r="BP1304" s="1" t="s">
        <v>84</v>
      </c>
      <c r="BR1304" s="1">
        <v>0</v>
      </c>
      <c r="BS1304" s="1">
        <v>0</v>
      </c>
      <c r="BT1304" s="1">
        <v>0</v>
      </c>
      <c r="BU1304" s="1">
        <v>0</v>
      </c>
    </row>
    <row r="1305" spans="4:73" hidden="1" x14ac:dyDescent="0.25">
      <c r="D1305" s="4"/>
      <c r="E1305" s="5" t="str">
        <f t="shared" si="207"/>
        <v>DPP-2018-APR</v>
      </c>
      <c r="F1305" s="5" t="str">
        <f t="shared" si="208"/>
        <v>Central</v>
      </c>
      <c r="G1305" s="5" t="str">
        <f t="shared" si="209"/>
        <v>Active</v>
      </c>
      <c r="H1305" s="6" t="str">
        <f t="shared" si="210"/>
        <v>Not Started</v>
      </c>
      <c r="I1305" s="1" t="s">
        <v>2558</v>
      </c>
      <c r="O1305" s="1" t="str">
        <f t="shared" si="211"/>
        <v>NRIS</v>
      </c>
      <c r="P1305" s="1" t="s">
        <v>6203</v>
      </c>
      <c r="Q1305" s="1">
        <f t="shared" si="212"/>
        <v>200</v>
      </c>
      <c r="S1305" s="1" t="str">
        <f t="shared" si="213"/>
        <v>Wind</v>
      </c>
      <c r="T1305" s="1" t="str">
        <f t="shared" si="214"/>
        <v>Jasper County,Pulaski County</v>
      </c>
      <c r="U1305" s="1" t="str">
        <f t="shared" si="215"/>
        <v>IN</v>
      </c>
      <c r="Y1305" s="1">
        <v>1</v>
      </c>
      <c r="Z1305" s="1">
        <f>IF(G1305="Withdrawn",0,1)</f>
        <v>1</v>
      </c>
      <c r="AA1305" s="36">
        <v>800000</v>
      </c>
      <c r="AB1305" s="36">
        <v>0</v>
      </c>
      <c r="AI1305" s="5"/>
      <c r="AJ1305" s="32"/>
      <c r="AK1305" s="32"/>
      <c r="AL1305" s="32">
        <v>0</v>
      </c>
      <c r="AM1305" s="32">
        <v>1102243</v>
      </c>
      <c r="AN1305" s="32">
        <v>0</v>
      </c>
      <c r="AO1305" s="32">
        <f>AJ1305+AM1305</f>
        <v>1102243</v>
      </c>
      <c r="AP1305" s="32">
        <f>AO1305+AK1305+AL1305+AN1305</f>
        <v>1102243</v>
      </c>
      <c r="AQ1305" s="28">
        <f t="shared" si="218"/>
        <v>5.511215</v>
      </c>
      <c r="AR1305" s="28">
        <f t="shared" si="218"/>
        <v>5.511215</v>
      </c>
      <c r="AS1305" s="16">
        <f>IF(O1305 = "NRIS",AP1305,AO1305)</f>
        <v>1102243</v>
      </c>
      <c r="AY1305" s="1" t="s">
        <v>2374</v>
      </c>
      <c r="AZ1305" s="2">
        <v>43171</v>
      </c>
      <c r="BC1305" s="2">
        <v>44805</v>
      </c>
      <c r="BD1305" s="1" t="s">
        <v>804</v>
      </c>
      <c r="BE1305" s="1" t="s">
        <v>2554</v>
      </c>
      <c r="BF1305" s="1" t="s">
        <v>103</v>
      </c>
      <c r="BG1305" s="1" t="s">
        <v>2375</v>
      </c>
      <c r="BH1305" s="1" t="s">
        <v>2435</v>
      </c>
      <c r="BI1305" s="1" t="s">
        <v>2376</v>
      </c>
      <c r="BJ1305" s="1" t="s">
        <v>126</v>
      </c>
      <c r="BK1305" s="1" t="s">
        <v>2559</v>
      </c>
      <c r="BL1305" s="1">
        <v>200</v>
      </c>
      <c r="BM1305" s="1">
        <v>200</v>
      </c>
      <c r="BN1305" s="1" t="s">
        <v>97</v>
      </c>
      <c r="BO1305" s="1" t="s">
        <v>98</v>
      </c>
      <c r="BP1305" s="1" t="s">
        <v>84</v>
      </c>
      <c r="BR1305" s="1">
        <v>200</v>
      </c>
      <c r="BS1305" s="1">
        <v>200</v>
      </c>
      <c r="BT1305" s="1">
        <v>200</v>
      </c>
      <c r="BU1305" s="1">
        <v>200</v>
      </c>
    </row>
    <row r="1306" spans="4:73" hidden="1" x14ac:dyDescent="0.25">
      <c r="D1306" s="4"/>
      <c r="E1306" s="5" t="str">
        <f t="shared" si="207"/>
        <v>DPP-2018-APR</v>
      </c>
      <c r="F1306" s="5" t="str">
        <f t="shared" si="208"/>
        <v>South</v>
      </c>
      <c r="G1306" s="5" t="str">
        <f t="shared" si="209"/>
        <v>Withdrawn</v>
      </c>
      <c r="H1306" s="6" t="str">
        <f t="shared" si="210"/>
        <v>Not Started</v>
      </c>
      <c r="I1306" s="1" t="s">
        <v>4991</v>
      </c>
      <c r="O1306" s="1" t="str">
        <f t="shared" si="211"/>
        <v>NRIS</v>
      </c>
      <c r="Q1306" s="1">
        <f t="shared" si="212"/>
        <v>100</v>
      </c>
      <c r="S1306" s="1" t="str">
        <f t="shared" si="213"/>
        <v>Solar</v>
      </c>
      <c r="T1306" s="1" t="str">
        <f t="shared" si="214"/>
        <v>Washington County</v>
      </c>
      <c r="U1306" s="1" t="str">
        <f t="shared" si="215"/>
        <v>MS</v>
      </c>
      <c r="AA1306" s="1"/>
      <c r="AB1306" s="1"/>
      <c r="AI1306" s="5"/>
      <c r="AJ1306" s="5"/>
      <c r="AK1306" s="5"/>
      <c r="AL1306" s="5"/>
      <c r="AM1306" s="5"/>
      <c r="AN1306" s="5"/>
      <c r="AO1306" s="32"/>
      <c r="AP1306" s="32"/>
      <c r="AQ1306" s="28">
        <f t="shared" si="218"/>
        <v>0</v>
      </c>
      <c r="AR1306" s="28">
        <f t="shared" si="218"/>
        <v>0</v>
      </c>
      <c r="AY1306" s="1" t="s">
        <v>73</v>
      </c>
      <c r="AZ1306" s="2">
        <v>43171</v>
      </c>
      <c r="BA1306" s="2">
        <v>43706</v>
      </c>
      <c r="BC1306" s="2">
        <v>44454</v>
      </c>
      <c r="BD1306" s="1" t="s">
        <v>2949</v>
      </c>
      <c r="BE1306" s="1" t="s">
        <v>395</v>
      </c>
      <c r="BF1306" s="1" t="s">
        <v>2526</v>
      </c>
      <c r="BG1306" s="1" t="s">
        <v>2375</v>
      </c>
      <c r="BH1306" s="1" t="s">
        <v>2395</v>
      </c>
      <c r="BI1306" s="1" t="s">
        <v>726</v>
      </c>
      <c r="BJ1306" s="1" t="s">
        <v>126</v>
      </c>
      <c r="BK1306" s="1" t="s">
        <v>4992</v>
      </c>
      <c r="BL1306" s="1">
        <v>100</v>
      </c>
      <c r="BM1306" s="1">
        <v>100</v>
      </c>
      <c r="BN1306" s="1" t="s">
        <v>1485</v>
      </c>
      <c r="BO1306" s="1" t="s">
        <v>1486</v>
      </c>
      <c r="BP1306" s="1" t="s">
        <v>84</v>
      </c>
      <c r="BR1306" s="1">
        <v>0</v>
      </c>
      <c r="BS1306" s="1">
        <v>0</v>
      </c>
      <c r="BT1306" s="1">
        <v>0</v>
      </c>
      <c r="BU1306" s="1">
        <v>0</v>
      </c>
    </row>
    <row r="1307" spans="4:73" hidden="1" x14ac:dyDescent="0.25">
      <c r="D1307" s="4"/>
      <c r="E1307" s="5" t="str">
        <f t="shared" si="207"/>
        <v>DPP-2015-FEB</v>
      </c>
      <c r="F1307" s="5" t="str">
        <f t="shared" si="208"/>
        <v>East (ITC)</v>
      </c>
      <c r="G1307" s="5" t="str">
        <f t="shared" si="209"/>
        <v>Withdrawn</v>
      </c>
      <c r="H1307" s="6" t="str">
        <f t="shared" si="210"/>
        <v>Not Started</v>
      </c>
      <c r="I1307" s="1" t="s">
        <v>2900</v>
      </c>
      <c r="O1307" s="1" t="str">
        <f t="shared" si="211"/>
        <v>NRIS</v>
      </c>
      <c r="Q1307" s="1">
        <f t="shared" si="212"/>
        <v>200</v>
      </c>
      <c r="S1307" s="1" t="str">
        <f t="shared" si="213"/>
        <v>Wind</v>
      </c>
      <c r="T1307" s="1" t="str">
        <f t="shared" si="214"/>
        <v>Sanilac County</v>
      </c>
      <c r="U1307" s="1" t="str">
        <f t="shared" si="215"/>
        <v>MI</v>
      </c>
      <c r="AA1307" s="1"/>
      <c r="AB1307" s="1"/>
      <c r="AI1307" s="5"/>
      <c r="AJ1307" s="5"/>
      <c r="AK1307" s="5"/>
      <c r="AL1307" s="5"/>
      <c r="AM1307" s="5"/>
      <c r="AN1307" s="5"/>
      <c r="AO1307" s="5"/>
      <c r="AP1307" s="5"/>
      <c r="AQ1307" s="5"/>
      <c r="AR1307" s="5"/>
      <c r="AY1307" s="1" t="s">
        <v>73</v>
      </c>
      <c r="AZ1307" s="2">
        <v>41957</v>
      </c>
      <c r="BA1307" s="2">
        <v>42551</v>
      </c>
      <c r="BC1307" s="2">
        <v>42644</v>
      </c>
      <c r="BD1307" s="1" t="s">
        <v>128</v>
      </c>
      <c r="BE1307" s="1" t="s">
        <v>681</v>
      </c>
      <c r="BF1307" s="1" t="s">
        <v>130</v>
      </c>
      <c r="BG1307" s="1" t="s">
        <v>1438</v>
      </c>
      <c r="BH1307" s="1" t="s">
        <v>1808</v>
      </c>
      <c r="BI1307" s="1" t="s">
        <v>2320</v>
      </c>
      <c r="BJ1307" s="1" t="s">
        <v>126</v>
      </c>
      <c r="BK1307" s="1" t="s">
        <v>2901</v>
      </c>
      <c r="BL1307" s="1">
        <v>200</v>
      </c>
      <c r="BM1307" s="1">
        <v>200</v>
      </c>
      <c r="BN1307" s="1" t="s">
        <v>97</v>
      </c>
      <c r="BO1307" s="1" t="s">
        <v>98</v>
      </c>
      <c r="BP1307" s="1" t="s">
        <v>84</v>
      </c>
      <c r="BQ1307" s="2">
        <v>43358</v>
      </c>
      <c r="BR1307" s="1">
        <v>0</v>
      </c>
      <c r="BS1307" s="1">
        <v>0</v>
      </c>
      <c r="BT1307" s="1">
        <v>0</v>
      </c>
      <c r="BU1307" s="1">
        <v>0</v>
      </c>
    </row>
    <row r="1308" spans="4:73" hidden="1" x14ac:dyDescent="0.25">
      <c r="D1308" s="4"/>
      <c r="E1308" s="5" t="str">
        <f t="shared" si="207"/>
        <v>DPP-2018-APR</v>
      </c>
      <c r="F1308" s="5" t="str">
        <f t="shared" si="208"/>
        <v>East (ITC)</v>
      </c>
      <c r="G1308" s="5" t="str">
        <f t="shared" si="209"/>
        <v>Active</v>
      </c>
      <c r="H1308" s="6" t="str">
        <f t="shared" si="210"/>
        <v>Not Started</v>
      </c>
      <c r="I1308" s="1" t="s">
        <v>2563</v>
      </c>
      <c r="O1308" s="1" t="str">
        <f t="shared" si="211"/>
        <v>NRIS</v>
      </c>
      <c r="Q1308" s="1">
        <f t="shared" si="212"/>
        <v>100</v>
      </c>
      <c r="S1308" s="1" t="str">
        <f t="shared" si="213"/>
        <v>Solar</v>
      </c>
      <c r="T1308" s="1" t="str">
        <f t="shared" si="214"/>
        <v>Oceana County</v>
      </c>
      <c r="U1308" s="1" t="str">
        <f t="shared" si="215"/>
        <v>MI</v>
      </c>
      <c r="AA1308" s="1"/>
      <c r="AB1308" s="1"/>
      <c r="AI1308" s="5"/>
      <c r="AJ1308" s="5"/>
      <c r="AK1308" s="5"/>
      <c r="AL1308" s="5"/>
      <c r="AM1308" s="5"/>
      <c r="AN1308" s="5"/>
      <c r="AO1308" s="32"/>
      <c r="AP1308" s="32"/>
      <c r="AQ1308" s="28">
        <f>AO1308/($Q1308*1000)</f>
        <v>0</v>
      </c>
      <c r="AR1308" s="28">
        <f>AP1308/($Q1308*1000)</f>
        <v>0</v>
      </c>
      <c r="AY1308" s="1" t="s">
        <v>2374</v>
      </c>
      <c r="AZ1308" s="2">
        <v>43171</v>
      </c>
      <c r="BC1308" s="2">
        <v>44216</v>
      </c>
      <c r="BD1308" s="1" t="s">
        <v>139</v>
      </c>
      <c r="BE1308" s="1" t="s">
        <v>140</v>
      </c>
      <c r="BF1308" s="1" t="s">
        <v>130</v>
      </c>
      <c r="BG1308" s="1" t="s">
        <v>2375</v>
      </c>
      <c r="BH1308" s="1" t="s">
        <v>1808</v>
      </c>
      <c r="BI1308" s="1" t="s">
        <v>2376</v>
      </c>
      <c r="BJ1308" s="1" t="s">
        <v>126</v>
      </c>
      <c r="BK1308" s="1" t="s">
        <v>2564</v>
      </c>
      <c r="BL1308" s="1">
        <v>100</v>
      </c>
      <c r="BM1308" s="1">
        <v>100</v>
      </c>
      <c r="BN1308" s="1" t="s">
        <v>1485</v>
      </c>
      <c r="BO1308" s="1" t="s">
        <v>1486</v>
      </c>
      <c r="BP1308" s="1" t="s">
        <v>84</v>
      </c>
      <c r="BR1308" s="1">
        <v>100</v>
      </c>
      <c r="BS1308" s="1">
        <v>100</v>
      </c>
      <c r="BT1308" s="1">
        <v>100</v>
      </c>
      <c r="BU1308" s="1">
        <v>100</v>
      </c>
    </row>
    <row r="1309" spans="4:73" hidden="1" x14ac:dyDescent="0.25">
      <c r="D1309" s="4"/>
      <c r="E1309" s="5" t="str">
        <f t="shared" si="207"/>
        <v>DPP-2018-APR</v>
      </c>
      <c r="F1309" s="5" t="str">
        <f t="shared" si="208"/>
        <v>West</v>
      </c>
      <c r="G1309" s="5" t="str">
        <f t="shared" si="209"/>
        <v>Active</v>
      </c>
      <c r="H1309" s="6" t="str">
        <f t="shared" si="210"/>
        <v>Not Started</v>
      </c>
      <c r="I1309" s="1" t="s">
        <v>2565</v>
      </c>
      <c r="O1309" s="1" t="str">
        <f t="shared" si="211"/>
        <v>NRIS</v>
      </c>
      <c r="P1309" s="1" t="s">
        <v>6203</v>
      </c>
      <c r="Q1309" s="1">
        <f t="shared" si="212"/>
        <v>150</v>
      </c>
      <c r="S1309" s="1" t="str">
        <f t="shared" si="213"/>
        <v>Solar</v>
      </c>
      <c r="T1309" s="1" t="str">
        <f t="shared" si="214"/>
        <v>Mower County</v>
      </c>
      <c r="U1309" s="1" t="str">
        <f t="shared" si="215"/>
        <v>MN</v>
      </c>
      <c r="Y1309" s="1">
        <v>1</v>
      </c>
      <c r="Z1309" s="1">
        <f>IF(G1309="Withdrawn",0,1)</f>
        <v>1</v>
      </c>
      <c r="AA1309" s="36">
        <v>600000</v>
      </c>
      <c r="AB1309" s="36">
        <v>80963</v>
      </c>
      <c r="AI1309" s="5"/>
      <c r="AJ1309" s="32">
        <v>0</v>
      </c>
      <c r="AK1309" s="32">
        <v>71345</v>
      </c>
      <c r="AL1309" s="32">
        <v>0</v>
      </c>
      <c r="AM1309" s="32">
        <f>1615550+219957+928500</f>
        <v>2764007</v>
      </c>
      <c r="AN1309" s="32"/>
      <c r="AO1309" s="32">
        <f>AJ1309+AM1309</f>
        <v>2764007</v>
      </c>
      <c r="AP1309" s="32">
        <f>AO1309+AK1309+AL1309+AN1309</f>
        <v>2835352</v>
      </c>
      <c r="AQ1309" s="28">
        <f>AP1309/($Q1309*1000)</f>
        <v>18.902346666666666</v>
      </c>
      <c r="AR1309" s="28">
        <f>AP1309/($Q1309*1000)</f>
        <v>18.902346666666666</v>
      </c>
      <c r="AS1309" s="16">
        <f>IF(O1309 = "NRIS",AP1309,AO1309)</f>
        <v>2835352</v>
      </c>
      <c r="AY1309" s="1" t="s">
        <v>2374</v>
      </c>
      <c r="AZ1309" s="2">
        <v>43171</v>
      </c>
      <c r="BC1309" s="2">
        <v>44075</v>
      </c>
      <c r="BD1309" s="1" t="s">
        <v>91</v>
      </c>
      <c r="BE1309" s="1" t="s">
        <v>179</v>
      </c>
      <c r="BF1309" s="1" t="s">
        <v>93</v>
      </c>
      <c r="BG1309" s="1" t="s">
        <v>2375</v>
      </c>
      <c r="BH1309" s="1" t="s">
        <v>725</v>
      </c>
      <c r="BI1309" s="1" t="s">
        <v>2376</v>
      </c>
      <c r="BJ1309" s="1" t="s">
        <v>126</v>
      </c>
      <c r="BK1309" s="1" t="s">
        <v>1616</v>
      </c>
      <c r="BL1309" s="1">
        <v>150</v>
      </c>
      <c r="BM1309" s="1">
        <v>150</v>
      </c>
      <c r="BN1309" s="1" t="s">
        <v>1485</v>
      </c>
      <c r="BO1309" s="1" t="s">
        <v>1486</v>
      </c>
      <c r="BP1309" s="1" t="s">
        <v>84</v>
      </c>
      <c r="BR1309" s="1">
        <v>150</v>
      </c>
      <c r="BS1309" s="1">
        <v>150</v>
      </c>
      <c r="BT1309" s="1">
        <v>150</v>
      </c>
      <c r="BU1309" s="1">
        <v>150</v>
      </c>
    </row>
    <row r="1310" spans="4:73" hidden="1" x14ac:dyDescent="0.25">
      <c r="D1310" s="4"/>
      <c r="E1310" s="5" t="str">
        <f t="shared" si="207"/>
        <v>DPP-2018-APR</v>
      </c>
      <c r="F1310" s="5" t="str">
        <f t="shared" si="208"/>
        <v>South</v>
      </c>
      <c r="G1310" s="5" t="str">
        <f t="shared" si="209"/>
        <v>Withdrawn</v>
      </c>
      <c r="H1310" s="6" t="str">
        <f t="shared" si="210"/>
        <v>Not Started</v>
      </c>
      <c r="I1310" s="1" t="s">
        <v>4993</v>
      </c>
      <c r="O1310" s="1" t="str">
        <f t="shared" si="211"/>
        <v>NRIS</v>
      </c>
      <c r="Q1310" s="1">
        <f t="shared" si="212"/>
        <v>300</v>
      </c>
      <c r="S1310" s="1" t="str">
        <f t="shared" si="213"/>
        <v>Solar</v>
      </c>
      <c r="T1310" s="1" t="str">
        <f t="shared" si="214"/>
        <v>Iberville Parish</v>
      </c>
      <c r="U1310" s="1" t="str">
        <f t="shared" si="215"/>
        <v>LA</v>
      </c>
      <c r="AA1310" s="1"/>
      <c r="AB1310" s="1"/>
      <c r="AI1310" s="5"/>
      <c r="AJ1310" s="5"/>
      <c r="AK1310" s="5"/>
      <c r="AL1310" s="5"/>
      <c r="AM1310" s="5"/>
      <c r="AN1310" s="5"/>
      <c r="AO1310" s="32"/>
      <c r="AP1310" s="32"/>
      <c r="AQ1310" s="28">
        <f>AO1310/($Q1310*1000)</f>
        <v>0</v>
      </c>
      <c r="AR1310" s="28">
        <f>AP1310/($Q1310*1000)</f>
        <v>0</v>
      </c>
      <c r="AY1310" s="1" t="s">
        <v>73</v>
      </c>
      <c r="AZ1310" s="2">
        <v>43171</v>
      </c>
      <c r="BA1310" s="2">
        <v>43706</v>
      </c>
      <c r="BC1310" s="2">
        <v>44454</v>
      </c>
      <c r="BD1310" s="1" t="s">
        <v>2574</v>
      </c>
      <c r="BE1310" s="1" t="s">
        <v>3002</v>
      </c>
      <c r="BF1310" s="1" t="s">
        <v>61</v>
      </c>
      <c r="BG1310" s="1" t="s">
        <v>2375</v>
      </c>
      <c r="BH1310" s="1" t="s">
        <v>2395</v>
      </c>
      <c r="BI1310" s="1" t="s">
        <v>726</v>
      </c>
      <c r="BJ1310" s="1" t="s">
        <v>126</v>
      </c>
      <c r="BK1310" s="1" t="s">
        <v>4994</v>
      </c>
      <c r="BL1310" s="1">
        <v>300</v>
      </c>
      <c r="BM1310" s="1">
        <v>300</v>
      </c>
      <c r="BN1310" s="1" t="s">
        <v>1485</v>
      </c>
      <c r="BO1310" s="1" t="s">
        <v>1486</v>
      </c>
      <c r="BP1310" s="1" t="s">
        <v>84</v>
      </c>
      <c r="BR1310" s="1">
        <v>0</v>
      </c>
      <c r="BS1310" s="1">
        <v>0</v>
      </c>
      <c r="BT1310" s="1">
        <v>0</v>
      </c>
      <c r="BU1310" s="1">
        <v>0</v>
      </c>
    </row>
    <row r="1311" spans="4:73" hidden="1" x14ac:dyDescent="0.25">
      <c r="D1311" s="4"/>
      <c r="E1311" s="5" t="str">
        <f t="shared" si="207"/>
        <v>SPA Parked</v>
      </c>
      <c r="F1311" s="5">
        <f t="shared" si="208"/>
        <v>0</v>
      </c>
      <c r="G1311" s="5" t="str">
        <f t="shared" si="209"/>
        <v>Withdrawn</v>
      </c>
      <c r="H1311" s="6" t="str">
        <f t="shared" si="210"/>
        <v>Not Started</v>
      </c>
      <c r="I1311" s="1" t="s">
        <v>2909</v>
      </c>
      <c r="O1311" s="1" t="str">
        <f t="shared" si="211"/>
        <v>NRIS</v>
      </c>
      <c r="Q1311" s="1">
        <f t="shared" si="212"/>
        <v>2400</v>
      </c>
      <c r="S1311" s="1" t="str">
        <f t="shared" si="213"/>
        <v>High Voltage DC</v>
      </c>
      <c r="T1311" s="1" t="str">
        <f t="shared" si="214"/>
        <v>White County</v>
      </c>
      <c r="U1311" s="1" t="str">
        <f t="shared" si="215"/>
        <v>IN</v>
      </c>
      <c r="AA1311" s="1"/>
      <c r="AB1311" s="1"/>
      <c r="AI1311" s="5"/>
      <c r="AJ1311" s="5"/>
      <c r="AK1311" s="5"/>
      <c r="AL1311" s="5"/>
      <c r="AM1311" s="5"/>
      <c r="AN1311" s="5"/>
      <c r="AO1311" s="5"/>
      <c r="AP1311" s="5"/>
      <c r="AQ1311" s="5"/>
      <c r="AR1311" s="5"/>
      <c r="AY1311" s="1" t="s">
        <v>73</v>
      </c>
      <c r="AZ1311" s="2">
        <v>40885</v>
      </c>
      <c r="BA1311" s="2">
        <v>42566</v>
      </c>
      <c r="BC1311" s="2">
        <v>43313</v>
      </c>
      <c r="BD1311" s="1" t="s">
        <v>804</v>
      </c>
      <c r="BE1311" s="1" t="s">
        <v>805</v>
      </c>
      <c r="BF1311" s="1" t="s">
        <v>103</v>
      </c>
      <c r="BG1311" s="1" t="s">
        <v>2594</v>
      </c>
      <c r="BI1311" s="1" t="s">
        <v>143</v>
      </c>
      <c r="BJ1311" s="1" t="s">
        <v>126</v>
      </c>
      <c r="BK1311" s="1" t="s">
        <v>2910</v>
      </c>
      <c r="BL1311" s="1">
        <v>2400</v>
      </c>
      <c r="BM1311" s="1">
        <v>2400</v>
      </c>
      <c r="BN1311" s="1" t="s">
        <v>2911</v>
      </c>
      <c r="BO1311" s="1" t="s">
        <v>98</v>
      </c>
      <c r="BP1311" s="1" t="s">
        <v>84</v>
      </c>
      <c r="BR1311" s="1">
        <v>0</v>
      </c>
      <c r="BS1311" s="1">
        <v>0</v>
      </c>
      <c r="BT1311" s="1">
        <v>0</v>
      </c>
      <c r="BU1311" s="1">
        <v>0</v>
      </c>
    </row>
    <row r="1312" spans="4:73" hidden="1" x14ac:dyDescent="0.25">
      <c r="D1312" s="4"/>
      <c r="E1312" s="5" t="str">
        <f t="shared" si="207"/>
        <v>DPP-2018-APR</v>
      </c>
      <c r="F1312" s="5" t="str">
        <f t="shared" si="208"/>
        <v>Central</v>
      </c>
      <c r="G1312" s="5" t="str">
        <f t="shared" si="209"/>
        <v>Active</v>
      </c>
      <c r="H1312" s="6" t="str">
        <f t="shared" si="210"/>
        <v>Not Started</v>
      </c>
      <c r="I1312" s="1" t="s">
        <v>2568</v>
      </c>
      <c r="O1312" s="1" t="str">
        <f t="shared" si="211"/>
        <v>NRIS</v>
      </c>
      <c r="P1312" s="1" t="s">
        <v>6203</v>
      </c>
      <c r="Q1312" s="1">
        <f t="shared" si="212"/>
        <v>200</v>
      </c>
      <c r="S1312" s="1" t="str">
        <f t="shared" si="213"/>
        <v>Solar</v>
      </c>
      <c r="T1312" s="1" t="str">
        <f t="shared" si="214"/>
        <v>Gibson County</v>
      </c>
      <c r="U1312" s="1" t="str">
        <f t="shared" si="215"/>
        <v>IN</v>
      </c>
      <c r="Y1312" s="1">
        <v>1</v>
      </c>
      <c r="Z1312" s="1">
        <f>IF(G1312="Withdrawn",0,1)</f>
        <v>1</v>
      </c>
      <c r="AA1312" s="36">
        <v>800000</v>
      </c>
      <c r="AB1312" s="36">
        <v>1805435</v>
      </c>
      <c r="AI1312" s="5"/>
      <c r="AJ1312" s="32"/>
      <c r="AK1312" s="32"/>
      <c r="AL1312" s="32">
        <v>2531000</v>
      </c>
      <c r="AM1312" s="32">
        <v>1216300</v>
      </c>
      <c r="AN1312" s="32">
        <v>26798315</v>
      </c>
      <c r="AO1312" s="32">
        <f>AJ1312+AM1312</f>
        <v>1216300</v>
      </c>
      <c r="AP1312" s="32">
        <f>AO1312+AK1312+AL1312+AN1312</f>
        <v>30545615</v>
      </c>
      <c r="AQ1312" s="28">
        <f>AO1312/($Q1312*1000)</f>
        <v>6.0815000000000001</v>
      </c>
      <c r="AR1312" s="28">
        <f>AP1312/($Q1312*1000)</f>
        <v>152.72807499999999</v>
      </c>
      <c r="AS1312" s="16">
        <f>IF(O1312 = "NRIS",AP1312,AO1312)</f>
        <v>30545615</v>
      </c>
      <c r="AY1312" s="1" t="s">
        <v>2374</v>
      </c>
      <c r="AZ1312" s="2">
        <v>43171</v>
      </c>
      <c r="BC1312" s="2">
        <v>44198</v>
      </c>
      <c r="BD1312" s="1" t="s">
        <v>197</v>
      </c>
      <c r="BE1312" s="1" t="s">
        <v>198</v>
      </c>
      <c r="BF1312" s="1" t="s">
        <v>103</v>
      </c>
      <c r="BG1312" s="1" t="s">
        <v>2375</v>
      </c>
      <c r="BH1312" s="1" t="s">
        <v>2435</v>
      </c>
      <c r="BI1312" s="1" t="s">
        <v>2376</v>
      </c>
      <c r="BJ1312" s="1" t="s">
        <v>126</v>
      </c>
      <c r="BK1312" s="1" t="s">
        <v>2569</v>
      </c>
      <c r="BL1312" s="1">
        <v>200</v>
      </c>
      <c r="BM1312" s="1">
        <v>200</v>
      </c>
      <c r="BN1312" s="1" t="s">
        <v>1485</v>
      </c>
      <c r="BO1312" s="1" t="s">
        <v>1486</v>
      </c>
      <c r="BP1312" s="1" t="s">
        <v>84</v>
      </c>
      <c r="BR1312" s="1">
        <v>200</v>
      </c>
      <c r="BS1312" s="1">
        <v>200</v>
      </c>
      <c r="BT1312" s="1">
        <v>200</v>
      </c>
      <c r="BU1312" s="1">
        <v>200</v>
      </c>
    </row>
    <row r="1313" spans="4:73" hidden="1" x14ac:dyDescent="0.25">
      <c r="D1313" s="4"/>
      <c r="E1313" s="5" t="str">
        <f t="shared" si="207"/>
        <v>FES-2015-SEP</v>
      </c>
      <c r="F1313" s="5">
        <f t="shared" si="208"/>
        <v>0</v>
      </c>
      <c r="G1313" s="5" t="str">
        <f t="shared" si="209"/>
        <v>Withdrawn</v>
      </c>
      <c r="H1313" s="6" t="str">
        <f t="shared" si="210"/>
        <v>Not Started</v>
      </c>
      <c r="I1313" s="1" t="s">
        <v>2915</v>
      </c>
      <c r="O1313" s="1" t="str">
        <f t="shared" si="211"/>
        <v>NRIS</v>
      </c>
      <c r="Q1313" s="1">
        <f t="shared" si="212"/>
        <v>50</v>
      </c>
      <c r="S1313" s="1" t="str">
        <f t="shared" si="213"/>
        <v>Solar</v>
      </c>
      <c r="T1313" s="1" t="str">
        <f t="shared" si="214"/>
        <v>Wayne County</v>
      </c>
      <c r="U1313" s="1" t="str">
        <f t="shared" si="215"/>
        <v>MI</v>
      </c>
      <c r="AA1313" s="1"/>
      <c r="AB1313" s="1"/>
      <c r="AI1313" s="5"/>
      <c r="AJ1313" s="5"/>
      <c r="AK1313" s="5"/>
      <c r="AL1313" s="5"/>
      <c r="AM1313" s="5"/>
      <c r="AN1313" s="5"/>
      <c r="AO1313" s="5"/>
      <c r="AP1313" s="5"/>
      <c r="AQ1313" s="5"/>
      <c r="AR1313" s="5"/>
      <c r="AY1313" s="1" t="s">
        <v>73</v>
      </c>
      <c r="AZ1313" s="2">
        <v>42235</v>
      </c>
      <c r="BA1313" s="2">
        <v>42566</v>
      </c>
      <c r="BC1313" s="2">
        <v>42675</v>
      </c>
      <c r="BD1313" s="1" t="s">
        <v>128</v>
      </c>
      <c r="BE1313" s="1" t="s">
        <v>129</v>
      </c>
      <c r="BF1313" s="1" t="s">
        <v>130</v>
      </c>
      <c r="BG1313" s="1" t="s">
        <v>2752</v>
      </c>
      <c r="BI1313" s="1" t="s">
        <v>536</v>
      </c>
      <c r="BJ1313" s="1" t="s">
        <v>126</v>
      </c>
      <c r="BK1313" s="1" t="s">
        <v>2916</v>
      </c>
      <c r="BL1313" s="1">
        <v>50</v>
      </c>
      <c r="BM1313" s="1">
        <v>50</v>
      </c>
      <c r="BN1313" s="1" t="s">
        <v>1485</v>
      </c>
      <c r="BO1313" s="1" t="s">
        <v>1486</v>
      </c>
      <c r="BP1313" s="1" t="s">
        <v>84</v>
      </c>
      <c r="BR1313" s="1">
        <v>0</v>
      </c>
      <c r="BS1313" s="1">
        <v>0</v>
      </c>
      <c r="BT1313" s="1">
        <v>0</v>
      </c>
      <c r="BU1313" s="1">
        <v>0</v>
      </c>
    </row>
    <row r="1314" spans="4:73" hidden="1" x14ac:dyDescent="0.25">
      <c r="D1314" s="4"/>
      <c r="E1314" s="5" t="str">
        <f t="shared" si="207"/>
        <v>DPP-2018-APR</v>
      </c>
      <c r="F1314" s="5" t="str">
        <f t="shared" si="208"/>
        <v>East (ITC)</v>
      </c>
      <c r="G1314" s="5" t="str">
        <f t="shared" si="209"/>
        <v>Withdrawn</v>
      </c>
      <c r="H1314" s="6" t="str">
        <f t="shared" si="210"/>
        <v>Not Started</v>
      </c>
      <c r="I1314" s="1" t="s">
        <v>4555</v>
      </c>
      <c r="O1314" s="1" t="str">
        <f t="shared" si="211"/>
        <v>NRIS</v>
      </c>
      <c r="Q1314" s="1">
        <f t="shared" si="212"/>
        <v>350</v>
      </c>
      <c r="S1314" s="1" t="str">
        <f t="shared" si="213"/>
        <v>Wind</v>
      </c>
      <c r="T1314" s="1" t="str">
        <f t="shared" si="214"/>
        <v>Cass County</v>
      </c>
      <c r="U1314" s="1" t="str">
        <f t="shared" si="215"/>
        <v>MI</v>
      </c>
      <c r="AA1314" s="1"/>
      <c r="AB1314" s="1"/>
      <c r="AI1314" s="5"/>
      <c r="AJ1314" s="5"/>
      <c r="AK1314" s="5"/>
      <c r="AL1314" s="5"/>
      <c r="AM1314" s="5"/>
      <c r="AN1314" s="5"/>
      <c r="AO1314" s="32"/>
      <c r="AP1314" s="32"/>
      <c r="AQ1314" s="28">
        <f t="shared" ref="AQ1314:AR1321" si="220">AO1314/($Q1314*1000)</f>
        <v>0</v>
      </c>
      <c r="AR1314" s="28">
        <f t="shared" si="220"/>
        <v>0</v>
      </c>
      <c r="AY1314" s="1" t="s">
        <v>73</v>
      </c>
      <c r="AZ1314" s="2">
        <v>43171</v>
      </c>
      <c r="BA1314" s="2">
        <v>43405</v>
      </c>
      <c r="BC1314" s="2">
        <v>44075</v>
      </c>
      <c r="BD1314" s="1" t="s">
        <v>139</v>
      </c>
      <c r="BE1314" s="1" t="s">
        <v>226</v>
      </c>
      <c r="BF1314" s="1" t="s">
        <v>130</v>
      </c>
      <c r="BG1314" s="1" t="s">
        <v>2375</v>
      </c>
      <c r="BH1314" s="1" t="s">
        <v>1808</v>
      </c>
      <c r="BI1314" s="1" t="s">
        <v>2376</v>
      </c>
      <c r="BJ1314" s="1" t="s">
        <v>126</v>
      </c>
      <c r="BK1314" s="1" t="s">
        <v>4556</v>
      </c>
      <c r="BL1314" s="1">
        <v>350</v>
      </c>
      <c r="BM1314" s="1">
        <v>350</v>
      </c>
      <c r="BN1314" s="1" t="s">
        <v>97</v>
      </c>
      <c r="BO1314" s="1" t="s">
        <v>98</v>
      </c>
      <c r="BP1314" s="1" t="s">
        <v>84</v>
      </c>
      <c r="BR1314" s="1">
        <v>0</v>
      </c>
      <c r="BS1314" s="1">
        <v>0</v>
      </c>
      <c r="BT1314" s="1">
        <v>0</v>
      </c>
      <c r="BU1314" s="1">
        <v>0</v>
      </c>
    </row>
    <row r="1315" spans="4:73" hidden="1" x14ac:dyDescent="0.25">
      <c r="D1315" s="4"/>
      <c r="E1315" s="5" t="str">
        <f t="shared" si="207"/>
        <v>DPP-2018-APR</v>
      </c>
      <c r="F1315" s="5" t="str">
        <f t="shared" si="208"/>
        <v>South</v>
      </c>
      <c r="G1315" s="5" t="str">
        <f t="shared" si="209"/>
        <v>Done</v>
      </c>
      <c r="H1315" s="6" t="str">
        <f t="shared" si="210"/>
        <v>Under Construction</v>
      </c>
      <c r="I1315" s="1" t="s">
        <v>2573</v>
      </c>
      <c r="O1315" s="1" t="str">
        <f t="shared" si="211"/>
        <v>NRIS</v>
      </c>
      <c r="Q1315" s="1">
        <f t="shared" si="212"/>
        <v>200</v>
      </c>
      <c r="S1315" s="1" t="str">
        <f t="shared" si="213"/>
        <v>Solar</v>
      </c>
      <c r="T1315" s="1" t="str">
        <f t="shared" si="214"/>
        <v>St. James Parish</v>
      </c>
      <c r="U1315" s="1" t="str">
        <f t="shared" si="215"/>
        <v>LA</v>
      </c>
      <c r="AA1315" s="1"/>
      <c r="AB1315" s="1"/>
      <c r="AI1315" s="5"/>
      <c r="AJ1315" s="5"/>
      <c r="AK1315" s="5"/>
      <c r="AL1315" s="5"/>
      <c r="AM1315" s="5"/>
      <c r="AN1315" s="5"/>
      <c r="AO1315" s="32"/>
      <c r="AP1315" s="32"/>
      <c r="AQ1315" s="28">
        <f t="shared" si="220"/>
        <v>0</v>
      </c>
      <c r="AR1315" s="28">
        <f t="shared" si="220"/>
        <v>0</v>
      </c>
      <c r="AY1315" s="1" t="s">
        <v>58</v>
      </c>
      <c r="AZ1315" s="2">
        <v>43171</v>
      </c>
      <c r="BB1315" s="2">
        <v>44202</v>
      </c>
      <c r="BC1315" s="2">
        <v>44454</v>
      </c>
      <c r="BD1315" s="1" t="s">
        <v>2574</v>
      </c>
      <c r="BE1315" s="1" t="s">
        <v>2575</v>
      </c>
      <c r="BF1315" s="1" t="s">
        <v>61</v>
      </c>
      <c r="BG1315" s="1" t="s">
        <v>2375</v>
      </c>
      <c r="BH1315" s="1" t="s">
        <v>2395</v>
      </c>
      <c r="BI1315" s="1" t="s">
        <v>726</v>
      </c>
      <c r="BJ1315" s="1" t="s">
        <v>126</v>
      </c>
      <c r="BK1315" s="1" t="s">
        <v>2576</v>
      </c>
      <c r="BL1315" s="1">
        <v>200</v>
      </c>
      <c r="BM1315" s="1">
        <v>200</v>
      </c>
      <c r="BN1315" s="1" t="s">
        <v>1485</v>
      </c>
      <c r="BO1315" s="1" t="s">
        <v>1486</v>
      </c>
      <c r="BP1315" s="1" t="s">
        <v>71</v>
      </c>
      <c r="BQ1315" s="2">
        <v>44805</v>
      </c>
      <c r="BR1315" s="1">
        <v>200</v>
      </c>
      <c r="BS1315" s="1">
        <v>200</v>
      </c>
      <c r="BT1315" s="1">
        <v>200</v>
      </c>
      <c r="BU1315" s="1">
        <v>200</v>
      </c>
    </row>
    <row r="1316" spans="4:73" hidden="1" x14ac:dyDescent="0.25">
      <c r="D1316" s="4"/>
      <c r="E1316" s="5" t="str">
        <f t="shared" si="207"/>
        <v>DPP-2018-APR</v>
      </c>
      <c r="F1316" s="5" t="str">
        <f t="shared" si="208"/>
        <v>East (ITC)</v>
      </c>
      <c r="G1316" s="5" t="str">
        <f t="shared" si="209"/>
        <v>Withdrawn</v>
      </c>
      <c r="H1316" s="6" t="str">
        <f t="shared" si="210"/>
        <v>Not Started</v>
      </c>
      <c r="I1316" s="1" t="s">
        <v>4557</v>
      </c>
      <c r="O1316" s="1" t="str">
        <f t="shared" si="211"/>
        <v>NRIS</v>
      </c>
      <c r="Q1316" s="1">
        <f t="shared" si="212"/>
        <v>250</v>
      </c>
      <c r="S1316" s="1" t="str">
        <f t="shared" si="213"/>
        <v>Wind</v>
      </c>
      <c r="T1316" s="1" t="str">
        <f t="shared" si="214"/>
        <v>Cass County</v>
      </c>
      <c r="U1316" s="1" t="str">
        <f t="shared" si="215"/>
        <v>MI</v>
      </c>
      <c r="AA1316" s="1"/>
      <c r="AB1316" s="1"/>
      <c r="AI1316" s="5"/>
      <c r="AJ1316" s="5"/>
      <c r="AK1316" s="5"/>
      <c r="AL1316" s="5"/>
      <c r="AM1316" s="5"/>
      <c r="AN1316" s="5"/>
      <c r="AO1316" s="32"/>
      <c r="AP1316" s="32"/>
      <c r="AQ1316" s="28">
        <f t="shared" si="220"/>
        <v>0</v>
      </c>
      <c r="AR1316" s="28">
        <f t="shared" si="220"/>
        <v>0</v>
      </c>
      <c r="AY1316" s="1" t="s">
        <v>73</v>
      </c>
      <c r="AZ1316" s="2">
        <v>43171</v>
      </c>
      <c r="BA1316" s="2">
        <v>43405</v>
      </c>
      <c r="BC1316" s="2">
        <v>44075</v>
      </c>
      <c r="BD1316" s="1" t="s">
        <v>139</v>
      </c>
      <c r="BE1316" s="1" t="s">
        <v>226</v>
      </c>
      <c r="BF1316" s="1" t="s">
        <v>130</v>
      </c>
      <c r="BG1316" s="1" t="s">
        <v>2375</v>
      </c>
      <c r="BH1316" s="1" t="s">
        <v>1808</v>
      </c>
      <c r="BI1316" s="1" t="s">
        <v>2376</v>
      </c>
      <c r="BJ1316" s="1" t="s">
        <v>126</v>
      </c>
      <c r="BK1316" s="1" t="s">
        <v>4556</v>
      </c>
      <c r="BL1316" s="1">
        <v>250</v>
      </c>
      <c r="BM1316" s="1">
        <v>250</v>
      </c>
      <c r="BN1316" s="1" t="s">
        <v>97</v>
      </c>
      <c r="BO1316" s="1" t="s">
        <v>98</v>
      </c>
      <c r="BP1316" s="1" t="s">
        <v>84</v>
      </c>
      <c r="BR1316" s="1">
        <v>0</v>
      </c>
      <c r="BS1316" s="1">
        <v>0</v>
      </c>
      <c r="BT1316" s="1">
        <v>0</v>
      </c>
      <c r="BU1316" s="1">
        <v>0</v>
      </c>
    </row>
    <row r="1317" spans="4:73" hidden="1" x14ac:dyDescent="0.25">
      <c r="D1317" s="4"/>
      <c r="E1317" s="5" t="str">
        <f t="shared" si="207"/>
        <v>DPP-2018-APR</v>
      </c>
      <c r="F1317" s="5" t="str">
        <f t="shared" si="208"/>
        <v>South</v>
      </c>
      <c r="G1317" s="5" t="str">
        <f t="shared" si="209"/>
        <v>Withdrawn</v>
      </c>
      <c r="H1317" s="6" t="str">
        <f t="shared" si="210"/>
        <v>Not Started</v>
      </c>
      <c r="I1317" s="1" t="s">
        <v>4995</v>
      </c>
      <c r="O1317" s="1" t="str">
        <f t="shared" si="211"/>
        <v>NRIS</v>
      </c>
      <c r="Q1317" s="1">
        <f t="shared" si="212"/>
        <v>300</v>
      </c>
      <c r="S1317" s="1" t="str">
        <f t="shared" si="213"/>
        <v>Solar</v>
      </c>
      <c r="T1317" s="1" t="str">
        <f t="shared" si="214"/>
        <v>Mississippi County</v>
      </c>
      <c r="U1317" s="1" t="str">
        <f t="shared" si="215"/>
        <v>AR</v>
      </c>
      <c r="AA1317" s="1"/>
      <c r="AB1317" s="1"/>
      <c r="AI1317" s="5"/>
      <c r="AJ1317" s="5"/>
      <c r="AK1317" s="5"/>
      <c r="AL1317" s="5"/>
      <c r="AM1317" s="5"/>
      <c r="AN1317" s="5"/>
      <c r="AO1317" s="32"/>
      <c r="AP1317" s="32"/>
      <c r="AQ1317" s="28">
        <f t="shared" si="220"/>
        <v>0</v>
      </c>
      <c r="AR1317" s="28">
        <f t="shared" si="220"/>
        <v>0</v>
      </c>
      <c r="AY1317" s="1" t="s">
        <v>73</v>
      </c>
      <c r="AZ1317" s="2">
        <v>43171</v>
      </c>
      <c r="BA1317" s="2">
        <v>43706</v>
      </c>
      <c r="BC1317" s="2">
        <v>44454</v>
      </c>
      <c r="BD1317" s="1" t="s">
        <v>2392</v>
      </c>
      <c r="BE1317" s="1" t="s">
        <v>2745</v>
      </c>
      <c r="BF1317" s="1" t="s">
        <v>2394</v>
      </c>
      <c r="BG1317" s="1" t="s">
        <v>2375</v>
      </c>
      <c r="BH1317" s="1" t="s">
        <v>2395</v>
      </c>
      <c r="BI1317" s="1" t="s">
        <v>726</v>
      </c>
      <c r="BJ1317" s="1" t="s">
        <v>126</v>
      </c>
      <c r="BK1317" s="1" t="s">
        <v>2746</v>
      </c>
      <c r="BL1317" s="1">
        <v>300</v>
      </c>
      <c r="BM1317" s="1">
        <v>300</v>
      </c>
      <c r="BN1317" s="1" t="s">
        <v>1485</v>
      </c>
      <c r="BO1317" s="1" t="s">
        <v>1486</v>
      </c>
      <c r="BP1317" s="1" t="s">
        <v>84</v>
      </c>
      <c r="BR1317" s="1">
        <v>0</v>
      </c>
      <c r="BS1317" s="1">
        <v>0</v>
      </c>
      <c r="BT1317" s="1">
        <v>0</v>
      </c>
      <c r="BU1317" s="1">
        <v>0</v>
      </c>
    </row>
    <row r="1318" spans="4:73" hidden="1" x14ac:dyDescent="0.25">
      <c r="D1318" s="4"/>
      <c r="E1318" s="5" t="str">
        <f t="shared" si="207"/>
        <v>DPP-2018-APR</v>
      </c>
      <c r="F1318" s="5" t="str">
        <f t="shared" si="208"/>
        <v>South</v>
      </c>
      <c r="G1318" s="5" t="str">
        <f t="shared" si="209"/>
        <v>Withdrawn</v>
      </c>
      <c r="H1318" s="6" t="str">
        <f t="shared" si="210"/>
        <v>Not Started</v>
      </c>
      <c r="I1318" s="1" t="s">
        <v>5002</v>
      </c>
      <c r="O1318" s="1" t="str">
        <f t="shared" si="211"/>
        <v>NRIS</v>
      </c>
      <c r="Q1318" s="1">
        <f t="shared" si="212"/>
        <v>200</v>
      </c>
      <c r="S1318" s="1" t="str">
        <f t="shared" si="213"/>
        <v>Solar</v>
      </c>
      <c r="T1318" s="1" t="str">
        <f t="shared" si="214"/>
        <v>St. Charles Parish</v>
      </c>
      <c r="U1318" s="1" t="str">
        <f t="shared" si="215"/>
        <v>LA</v>
      </c>
      <c r="AA1318" s="1"/>
      <c r="AB1318" s="1"/>
      <c r="AI1318" s="5"/>
      <c r="AJ1318" s="5"/>
      <c r="AK1318" s="5"/>
      <c r="AL1318" s="5"/>
      <c r="AM1318" s="5"/>
      <c r="AN1318" s="5"/>
      <c r="AO1318" s="32"/>
      <c r="AP1318" s="32"/>
      <c r="AQ1318" s="28">
        <f t="shared" si="220"/>
        <v>0</v>
      </c>
      <c r="AR1318" s="28">
        <f t="shared" si="220"/>
        <v>0</v>
      </c>
      <c r="AY1318" s="1" t="s">
        <v>73</v>
      </c>
      <c r="AZ1318" s="2">
        <v>43171</v>
      </c>
      <c r="BA1318" s="2">
        <v>43706</v>
      </c>
      <c r="BC1318" s="2">
        <v>44454</v>
      </c>
      <c r="BD1318" s="1" t="s">
        <v>2574</v>
      </c>
      <c r="BE1318" s="1" t="s">
        <v>2735</v>
      </c>
      <c r="BF1318" s="1" t="s">
        <v>61</v>
      </c>
      <c r="BG1318" s="1" t="s">
        <v>2375</v>
      </c>
      <c r="BH1318" s="1" t="s">
        <v>2395</v>
      </c>
      <c r="BI1318" s="1" t="s">
        <v>726</v>
      </c>
      <c r="BJ1318" s="1" t="s">
        <v>126</v>
      </c>
      <c r="BK1318" s="1" t="s">
        <v>5003</v>
      </c>
      <c r="BL1318" s="1">
        <v>200</v>
      </c>
      <c r="BM1318" s="1">
        <v>200</v>
      </c>
      <c r="BN1318" s="1" t="s">
        <v>1485</v>
      </c>
      <c r="BO1318" s="1" t="s">
        <v>1486</v>
      </c>
      <c r="BP1318" s="1" t="s">
        <v>84</v>
      </c>
      <c r="BR1318" s="1">
        <v>0</v>
      </c>
      <c r="BS1318" s="1">
        <v>0</v>
      </c>
      <c r="BT1318" s="1">
        <v>0</v>
      </c>
      <c r="BU1318" s="1">
        <v>0</v>
      </c>
    </row>
    <row r="1319" spans="4:73" hidden="1" x14ac:dyDescent="0.25">
      <c r="D1319" s="4"/>
      <c r="E1319" s="5" t="str">
        <f t="shared" si="207"/>
        <v>DPP-2018-APR</v>
      </c>
      <c r="F1319" s="5" t="str">
        <f t="shared" si="208"/>
        <v>Central</v>
      </c>
      <c r="G1319" s="5" t="str">
        <f t="shared" si="209"/>
        <v>Withdrawn</v>
      </c>
      <c r="H1319" s="6" t="str">
        <f t="shared" si="210"/>
        <v>Not Started</v>
      </c>
      <c r="I1319" s="1" t="s">
        <v>4797</v>
      </c>
      <c r="O1319" s="1" t="str">
        <f t="shared" si="211"/>
        <v>NRIS</v>
      </c>
      <c r="P1319" s="1" t="s">
        <v>6203</v>
      </c>
      <c r="Q1319" s="1">
        <f t="shared" si="212"/>
        <v>99</v>
      </c>
      <c r="S1319" s="1" t="str">
        <f t="shared" si="213"/>
        <v>Wind</v>
      </c>
      <c r="T1319" s="1" t="str">
        <f t="shared" si="214"/>
        <v>DeWitt County,McLean County</v>
      </c>
      <c r="U1319" s="1" t="str">
        <f t="shared" si="215"/>
        <v>IL</v>
      </c>
      <c r="Y1319" s="1">
        <v>0</v>
      </c>
      <c r="Z1319" s="1">
        <f>IF(G1319="Withdrawn",0,1)</f>
        <v>0</v>
      </c>
      <c r="AA1319" s="1"/>
      <c r="AB1319" s="1"/>
      <c r="AI1319" s="5"/>
      <c r="AJ1319" s="5"/>
      <c r="AK1319" s="5"/>
      <c r="AL1319" s="5"/>
      <c r="AM1319" s="5"/>
      <c r="AN1319" s="5"/>
      <c r="AO1319" s="32"/>
      <c r="AP1319" s="32"/>
      <c r="AQ1319" s="28">
        <f t="shared" si="220"/>
        <v>0</v>
      </c>
      <c r="AR1319" s="28">
        <f t="shared" si="220"/>
        <v>0</v>
      </c>
      <c r="AY1319" s="1" t="s">
        <v>73</v>
      </c>
      <c r="AZ1319" s="2">
        <v>43171</v>
      </c>
      <c r="BA1319" s="2">
        <v>43546</v>
      </c>
      <c r="BC1319" s="2">
        <v>44075</v>
      </c>
      <c r="BD1319" s="1" t="s">
        <v>122</v>
      </c>
      <c r="BE1319" s="1" t="s">
        <v>4798</v>
      </c>
      <c r="BF1319" s="1" t="s">
        <v>124</v>
      </c>
      <c r="BG1319" s="1" t="s">
        <v>2375</v>
      </c>
      <c r="BH1319" s="1" t="s">
        <v>2435</v>
      </c>
      <c r="BI1319" s="1" t="s">
        <v>2376</v>
      </c>
      <c r="BJ1319" s="1" t="s">
        <v>126</v>
      </c>
      <c r="BK1319" s="1" t="s">
        <v>4799</v>
      </c>
      <c r="BL1319" s="1">
        <v>99</v>
      </c>
      <c r="BM1319" s="1">
        <v>99</v>
      </c>
      <c r="BN1319" s="1" t="s">
        <v>97</v>
      </c>
      <c r="BO1319" s="1" t="s">
        <v>98</v>
      </c>
      <c r="BP1319" s="1" t="s">
        <v>84</v>
      </c>
      <c r="BR1319" s="1">
        <v>0</v>
      </c>
      <c r="BS1319" s="1">
        <v>0</v>
      </c>
      <c r="BT1319" s="1">
        <v>0</v>
      </c>
      <c r="BU1319" s="1">
        <v>0</v>
      </c>
    </row>
    <row r="1320" spans="4:73" hidden="1" x14ac:dyDescent="0.25">
      <c r="D1320" s="4"/>
      <c r="E1320" s="5" t="str">
        <f t="shared" si="207"/>
        <v>DPP-2018-APR</v>
      </c>
      <c r="F1320" s="5" t="str">
        <f t="shared" si="208"/>
        <v>West</v>
      </c>
      <c r="G1320" s="5" t="str">
        <f t="shared" si="209"/>
        <v>Withdrawn</v>
      </c>
      <c r="H1320" s="6" t="str">
        <f t="shared" si="210"/>
        <v>Not Started</v>
      </c>
      <c r="I1320" s="1" t="s">
        <v>4827</v>
      </c>
      <c r="O1320" s="1" t="str">
        <f t="shared" si="211"/>
        <v>NRIS</v>
      </c>
      <c r="Q1320" s="1">
        <f t="shared" si="212"/>
        <v>300</v>
      </c>
      <c r="S1320" s="1" t="str">
        <f t="shared" si="213"/>
        <v>Wind</v>
      </c>
      <c r="T1320" s="1" t="str">
        <f t="shared" si="214"/>
        <v>Polk County</v>
      </c>
      <c r="U1320" s="1" t="str">
        <f t="shared" si="215"/>
        <v>MN</v>
      </c>
      <c r="AA1320" s="1"/>
      <c r="AB1320" s="1"/>
      <c r="AI1320" s="5"/>
      <c r="AJ1320" s="5"/>
      <c r="AK1320" s="5"/>
      <c r="AL1320" s="5"/>
      <c r="AM1320" s="5"/>
      <c r="AN1320" s="5"/>
      <c r="AO1320" s="32"/>
      <c r="AP1320" s="32"/>
      <c r="AQ1320" s="28">
        <f t="shared" si="220"/>
        <v>0</v>
      </c>
      <c r="AR1320" s="28">
        <f t="shared" si="220"/>
        <v>0</v>
      </c>
      <c r="AY1320" s="1" t="s">
        <v>73</v>
      </c>
      <c r="AZ1320" s="2">
        <v>43171</v>
      </c>
      <c r="BA1320" s="2">
        <v>43552</v>
      </c>
      <c r="BC1320" s="2">
        <v>44075</v>
      </c>
      <c r="BD1320" s="1" t="s">
        <v>203</v>
      </c>
      <c r="BE1320" s="1" t="s">
        <v>958</v>
      </c>
      <c r="BF1320" s="1" t="s">
        <v>93</v>
      </c>
      <c r="BG1320" s="1" t="s">
        <v>2375</v>
      </c>
      <c r="BH1320" s="1" t="s">
        <v>725</v>
      </c>
      <c r="BI1320" s="1" t="s">
        <v>2376</v>
      </c>
      <c r="BJ1320" s="1" t="s">
        <v>126</v>
      </c>
      <c r="BK1320" s="1" t="s">
        <v>4828</v>
      </c>
      <c r="BL1320" s="1">
        <v>300</v>
      </c>
      <c r="BM1320" s="1">
        <v>300</v>
      </c>
      <c r="BN1320" s="1" t="s">
        <v>97</v>
      </c>
      <c r="BO1320" s="1" t="s">
        <v>98</v>
      </c>
      <c r="BP1320" s="1" t="s">
        <v>84</v>
      </c>
      <c r="BR1320" s="1">
        <v>0</v>
      </c>
      <c r="BS1320" s="1">
        <v>0</v>
      </c>
      <c r="BT1320" s="1">
        <v>0</v>
      </c>
      <c r="BU1320" s="1">
        <v>0</v>
      </c>
    </row>
    <row r="1321" spans="4:73" hidden="1" x14ac:dyDescent="0.25">
      <c r="D1321" s="4"/>
      <c r="E1321" s="5" t="str">
        <f t="shared" si="207"/>
        <v>DPP-2018-APR</v>
      </c>
      <c r="F1321" s="5" t="str">
        <f t="shared" si="208"/>
        <v>West</v>
      </c>
      <c r="G1321" s="5" t="str">
        <f t="shared" si="209"/>
        <v>Withdrawn</v>
      </c>
      <c r="H1321" s="6" t="str">
        <f t="shared" si="210"/>
        <v>Not Started</v>
      </c>
      <c r="I1321" s="1" t="s">
        <v>4829</v>
      </c>
      <c r="O1321" s="1" t="str">
        <f t="shared" si="211"/>
        <v>NRIS</v>
      </c>
      <c r="Q1321" s="1">
        <f t="shared" si="212"/>
        <v>400</v>
      </c>
      <c r="S1321" s="1" t="str">
        <f t="shared" si="213"/>
        <v>Wind</v>
      </c>
      <c r="T1321" s="1" t="str">
        <f t="shared" si="214"/>
        <v>Grundy County,Mercer County</v>
      </c>
      <c r="U1321" s="1" t="str">
        <f t="shared" si="215"/>
        <v>MO</v>
      </c>
      <c r="AA1321" s="1"/>
      <c r="AB1321" s="1"/>
      <c r="AI1321" s="5"/>
      <c r="AJ1321" s="5"/>
      <c r="AK1321" s="5"/>
      <c r="AL1321" s="5"/>
      <c r="AM1321" s="5"/>
      <c r="AN1321" s="5"/>
      <c r="AO1321" s="32"/>
      <c r="AP1321" s="32"/>
      <c r="AQ1321" s="28">
        <f t="shared" si="220"/>
        <v>0</v>
      </c>
      <c r="AR1321" s="28">
        <f t="shared" si="220"/>
        <v>0</v>
      </c>
      <c r="AY1321" s="1" t="s">
        <v>73</v>
      </c>
      <c r="AZ1321" s="2">
        <v>43171</v>
      </c>
      <c r="BA1321" s="2">
        <v>43552</v>
      </c>
      <c r="BC1321" s="2">
        <v>44075</v>
      </c>
      <c r="BD1321" s="1" t="s">
        <v>486</v>
      </c>
      <c r="BE1321" s="1" t="s">
        <v>4830</v>
      </c>
      <c r="BF1321" s="1" t="s">
        <v>488</v>
      </c>
      <c r="BG1321" s="1" t="s">
        <v>2375</v>
      </c>
      <c r="BH1321" s="1" t="s">
        <v>725</v>
      </c>
      <c r="BI1321" s="1" t="s">
        <v>2376</v>
      </c>
      <c r="BJ1321" s="1" t="s">
        <v>126</v>
      </c>
      <c r="BK1321" s="1" t="s">
        <v>4831</v>
      </c>
      <c r="BL1321" s="1">
        <v>400</v>
      </c>
      <c r="BM1321" s="1">
        <v>400</v>
      </c>
      <c r="BN1321" s="1" t="s">
        <v>97</v>
      </c>
      <c r="BO1321" s="1" t="s">
        <v>98</v>
      </c>
      <c r="BP1321" s="1" t="s">
        <v>84</v>
      </c>
      <c r="BR1321" s="1">
        <v>0</v>
      </c>
      <c r="BS1321" s="1">
        <v>0</v>
      </c>
      <c r="BT1321" s="1">
        <v>0</v>
      </c>
      <c r="BU1321" s="1">
        <v>0</v>
      </c>
    </row>
    <row r="1322" spans="4:73" hidden="1" x14ac:dyDescent="0.25">
      <c r="D1322" s="4"/>
      <c r="E1322" s="5" t="str">
        <f t="shared" si="207"/>
        <v>DPP-2010-AUG</v>
      </c>
      <c r="F1322" s="5" t="str">
        <f t="shared" si="208"/>
        <v>MI</v>
      </c>
      <c r="G1322" s="5" t="str">
        <f t="shared" si="209"/>
        <v>Done</v>
      </c>
      <c r="H1322" s="6" t="str">
        <f t="shared" si="210"/>
        <v>In Service</v>
      </c>
      <c r="I1322" s="1" t="s">
        <v>2937</v>
      </c>
      <c r="O1322" s="1" t="str">
        <f t="shared" si="211"/>
        <v>ERIS</v>
      </c>
      <c r="Q1322" s="1">
        <f t="shared" si="212"/>
        <v>60</v>
      </c>
      <c r="S1322" s="1" t="str">
        <f t="shared" si="213"/>
        <v>Wind</v>
      </c>
      <c r="T1322" s="1" t="str">
        <f t="shared" si="214"/>
        <v>Huron County</v>
      </c>
      <c r="U1322" s="1" t="str">
        <f t="shared" si="215"/>
        <v>MI</v>
      </c>
      <c r="AA1322" s="1"/>
      <c r="AB1322" s="1"/>
      <c r="AI1322" s="5"/>
      <c r="AJ1322" s="5"/>
      <c r="AK1322" s="5"/>
      <c r="AL1322" s="5"/>
      <c r="AM1322" s="5"/>
      <c r="AN1322" s="5"/>
      <c r="AO1322" s="5"/>
      <c r="AP1322" s="5"/>
      <c r="AQ1322" s="5"/>
      <c r="AR1322" s="5"/>
      <c r="AY1322" s="1" t="s">
        <v>58</v>
      </c>
      <c r="AZ1322" s="2">
        <v>40283</v>
      </c>
      <c r="BB1322" s="2">
        <v>41051</v>
      </c>
      <c r="BC1322" s="2">
        <v>41250</v>
      </c>
      <c r="BD1322" s="1" t="s">
        <v>128</v>
      </c>
      <c r="BE1322" s="1" t="s">
        <v>546</v>
      </c>
      <c r="BF1322" s="1" t="s">
        <v>130</v>
      </c>
      <c r="BG1322" s="1" t="s">
        <v>1550</v>
      </c>
      <c r="BH1322" s="1" t="s">
        <v>130</v>
      </c>
      <c r="BI1322" s="1" t="s">
        <v>77</v>
      </c>
      <c r="BJ1322" s="1" t="s">
        <v>62</v>
      </c>
      <c r="BK1322" s="1" t="s">
        <v>2938</v>
      </c>
      <c r="BL1322" s="1">
        <v>60</v>
      </c>
      <c r="BM1322" s="1">
        <v>60</v>
      </c>
      <c r="BN1322" s="1" t="s">
        <v>97</v>
      </c>
      <c r="BO1322" s="1" t="s">
        <v>98</v>
      </c>
      <c r="BP1322" s="1" t="s">
        <v>65</v>
      </c>
      <c r="BQ1322" s="2">
        <v>41182</v>
      </c>
      <c r="BR1322" s="1">
        <v>0</v>
      </c>
      <c r="BS1322" s="1">
        <v>0</v>
      </c>
      <c r="BT1322" s="1">
        <v>0</v>
      </c>
      <c r="BU1322" s="1">
        <v>0</v>
      </c>
    </row>
    <row r="1323" spans="4:73" hidden="1" x14ac:dyDescent="0.25">
      <c r="D1323" s="4"/>
      <c r="E1323" s="5" t="str">
        <f t="shared" si="207"/>
        <v>SPA-2013-MAR</v>
      </c>
      <c r="F1323" s="5">
        <f t="shared" si="208"/>
        <v>0</v>
      </c>
      <c r="G1323" s="5" t="str">
        <f t="shared" si="209"/>
        <v>Withdrawn</v>
      </c>
      <c r="H1323" s="6" t="str">
        <f t="shared" si="210"/>
        <v>Not Started</v>
      </c>
      <c r="I1323" s="1" t="s">
        <v>2939</v>
      </c>
      <c r="O1323" s="1" t="str">
        <f t="shared" si="211"/>
        <v>ERIS</v>
      </c>
      <c r="Q1323" s="1">
        <f t="shared" si="212"/>
        <v>32</v>
      </c>
      <c r="S1323" s="1" t="str">
        <f t="shared" si="213"/>
        <v>Wind</v>
      </c>
      <c r="T1323" s="1" t="str">
        <f t="shared" si="214"/>
        <v>Brown County</v>
      </c>
      <c r="U1323" s="1" t="str">
        <f t="shared" si="215"/>
        <v>MN</v>
      </c>
      <c r="AA1323" s="1"/>
      <c r="AB1323" s="1"/>
      <c r="AI1323" s="5"/>
      <c r="AJ1323" s="5"/>
      <c r="AK1323" s="5"/>
      <c r="AL1323" s="5"/>
      <c r="AM1323" s="5"/>
      <c r="AN1323" s="5"/>
      <c r="AO1323" s="5"/>
      <c r="AP1323" s="5"/>
      <c r="AQ1323" s="5"/>
      <c r="AR1323" s="5"/>
      <c r="AY1323" s="1" t="s">
        <v>73</v>
      </c>
      <c r="AZ1323" s="2">
        <v>38839</v>
      </c>
      <c r="BA1323" s="2">
        <v>42576</v>
      </c>
      <c r="BC1323" s="2">
        <v>39417</v>
      </c>
      <c r="BD1323" s="1" t="s">
        <v>87</v>
      </c>
      <c r="BE1323" s="1" t="s">
        <v>302</v>
      </c>
      <c r="BF1323" s="1" t="s">
        <v>93</v>
      </c>
      <c r="BG1323" s="1" t="s">
        <v>2940</v>
      </c>
      <c r="BI1323" s="1" t="s">
        <v>143</v>
      </c>
      <c r="BJ1323" s="1" t="s">
        <v>62</v>
      </c>
      <c r="BK1323" s="1" t="s">
        <v>2941</v>
      </c>
      <c r="BL1323" s="1">
        <v>32</v>
      </c>
      <c r="BM1323" s="1">
        <v>32</v>
      </c>
      <c r="BN1323" s="1" t="s">
        <v>97</v>
      </c>
      <c r="BO1323" s="1" t="s">
        <v>98</v>
      </c>
      <c r="BP1323" s="1" t="s">
        <v>84</v>
      </c>
      <c r="BR1323" s="1">
        <v>0</v>
      </c>
      <c r="BS1323" s="1">
        <v>0</v>
      </c>
      <c r="BT1323" s="1">
        <v>0</v>
      </c>
      <c r="BU1323" s="1">
        <v>0</v>
      </c>
    </row>
    <row r="1324" spans="4:73" hidden="1" x14ac:dyDescent="0.25">
      <c r="D1324" s="4"/>
      <c r="E1324" s="5" t="str">
        <f t="shared" si="207"/>
        <v>DPP-2018-APR</v>
      </c>
      <c r="F1324" s="5" t="str">
        <f t="shared" si="208"/>
        <v>East (ITC)</v>
      </c>
      <c r="G1324" s="5" t="str">
        <f t="shared" si="209"/>
        <v>Withdrawn</v>
      </c>
      <c r="H1324" s="6" t="str">
        <f t="shared" si="210"/>
        <v>Not Started</v>
      </c>
      <c r="I1324" s="1" t="s">
        <v>5166</v>
      </c>
      <c r="O1324" s="1" t="str">
        <f t="shared" si="211"/>
        <v>NRIS</v>
      </c>
      <c r="Q1324" s="1">
        <f t="shared" si="212"/>
        <v>70</v>
      </c>
      <c r="S1324" s="1" t="str">
        <f t="shared" si="213"/>
        <v>Solar</v>
      </c>
      <c r="T1324" s="1" t="str">
        <f t="shared" si="214"/>
        <v>Eaton County</v>
      </c>
      <c r="U1324" s="1" t="str">
        <f t="shared" si="215"/>
        <v>MI</v>
      </c>
      <c r="AA1324" s="1"/>
      <c r="AB1324" s="1"/>
      <c r="AI1324" s="5"/>
      <c r="AJ1324" s="5"/>
      <c r="AK1324" s="5"/>
      <c r="AL1324" s="5"/>
      <c r="AM1324" s="5"/>
      <c r="AN1324" s="5"/>
      <c r="AO1324" s="32"/>
      <c r="AP1324" s="32"/>
      <c r="AQ1324" s="28">
        <f t="shared" ref="AQ1324:AR1329" si="221">AO1324/($Q1324*1000)</f>
        <v>0</v>
      </c>
      <c r="AR1324" s="28">
        <f t="shared" si="221"/>
        <v>0</v>
      </c>
      <c r="AY1324" s="1" t="s">
        <v>73</v>
      </c>
      <c r="AZ1324" s="2">
        <v>43171</v>
      </c>
      <c r="BA1324" s="2">
        <v>43801</v>
      </c>
      <c r="BC1324" s="2">
        <v>44440</v>
      </c>
      <c r="BD1324" s="1" t="s">
        <v>139</v>
      </c>
      <c r="BE1324" s="1" t="s">
        <v>2317</v>
      </c>
      <c r="BF1324" s="1" t="s">
        <v>130</v>
      </c>
      <c r="BG1324" s="1" t="s">
        <v>2375</v>
      </c>
      <c r="BH1324" s="1" t="s">
        <v>1808</v>
      </c>
      <c r="BI1324" s="1" t="s">
        <v>2376</v>
      </c>
      <c r="BJ1324" s="1" t="s">
        <v>126</v>
      </c>
      <c r="BK1324" s="1" t="s">
        <v>5167</v>
      </c>
      <c r="BL1324" s="1">
        <v>70</v>
      </c>
      <c r="BM1324" s="1">
        <v>70</v>
      </c>
      <c r="BN1324" s="1" t="s">
        <v>1485</v>
      </c>
      <c r="BO1324" s="1" t="s">
        <v>1486</v>
      </c>
      <c r="BP1324" s="1" t="s">
        <v>84</v>
      </c>
      <c r="BR1324" s="1">
        <v>0</v>
      </c>
      <c r="BS1324" s="1">
        <v>0</v>
      </c>
      <c r="BT1324" s="1">
        <v>0</v>
      </c>
      <c r="BU1324" s="1">
        <v>0</v>
      </c>
    </row>
    <row r="1325" spans="4:73" hidden="1" x14ac:dyDescent="0.25">
      <c r="D1325" s="4"/>
      <c r="E1325" s="5" t="str">
        <f t="shared" si="207"/>
        <v>DPP-2018-APR</v>
      </c>
      <c r="F1325" s="5" t="str">
        <f t="shared" si="208"/>
        <v>West</v>
      </c>
      <c r="G1325" s="5" t="str">
        <f t="shared" si="209"/>
        <v>Active</v>
      </c>
      <c r="H1325" s="6" t="str">
        <f t="shared" si="210"/>
        <v>Not Started</v>
      </c>
      <c r="I1325" s="1" t="s">
        <v>2596</v>
      </c>
      <c r="O1325" s="1" t="str">
        <f t="shared" si="211"/>
        <v>NRIS</v>
      </c>
      <c r="Q1325" s="1">
        <f t="shared" si="212"/>
        <v>150</v>
      </c>
      <c r="S1325" s="1" t="str">
        <f t="shared" si="213"/>
        <v>Solar</v>
      </c>
      <c r="T1325" s="1" t="str">
        <f t="shared" si="214"/>
        <v>Clinton County</v>
      </c>
      <c r="U1325" s="1" t="str">
        <f t="shared" si="215"/>
        <v>IA</v>
      </c>
      <c r="AA1325" s="1"/>
      <c r="AB1325" s="1"/>
      <c r="AI1325" s="5"/>
      <c r="AJ1325" s="5"/>
      <c r="AK1325" s="5"/>
      <c r="AL1325" s="5"/>
      <c r="AM1325" s="5"/>
      <c r="AN1325" s="5"/>
      <c r="AO1325" s="32"/>
      <c r="AP1325" s="32"/>
      <c r="AQ1325" s="28">
        <f t="shared" si="221"/>
        <v>0</v>
      </c>
      <c r="AR1325" s="28">
        <f t="shared" si="221"/>
        <v>0</v>
      </c>
      <c r="AY1325" s="1" t="s">
        <v>2374</v>
      </c>
      <c r="AZ1325" s="2">
        <v>43171</v>
      </c>
      <c r="BC1325" s="2">
        <v>44075</v>
      </c>
      <c r="BD1325" s="1" t="s">
        <v>87</v>
      </c>
      <c r="BE1325" s="1" t="s">
        <v>88</v>
      </c>
      <c r="BF1325" s="1" t="s">
        <v>89</v>
      </c>
      <c r="BG1325" s="1" t="s">
        <v>2375</v>
      </c>
      <c r="BH1325" s="1" t="s">
        <v>725</v>
      </c>
      <c r="BI1325" s="1" t="s">
        <v>2376</v>
      </c>
      <c r="BJ1325" s="1" t="s">
        <v>126</v>
      </c>
      <c r="BK1325" s="1" t="s">
        <v>2597</v>
      </c>
      <c r="BL1325" s="1">
        <v>150</v>
      </c>
      <c r="BM1325" s="1">
        <v>150</v>
      </c>
      <c r="BN1325" s="1" t="s">
        <v>1485</v>
      </c>
      <c r="BO1325" s="1" t="s">
        <v>1486</v>
      </c>
      <c r="BP1325" s="1" t="s">
        <v>84</v>
      </c>
      <c r="BR1325" s="1">
        <v>150</v>
      </c>
      <c r="BS1325" s="1">
        <v>150</v>
      </c>
      <c r="BT1325" s="1">
        <v>150</v>
      </c>
      <c r="BU1325" s="1">
        <v>150</v>
      </c>
    </row>
    <row r="1326" spans="4:73" hidden="1" x14ac:dyDescent="0.25">
      <c r="D1326" s="4"/>
      <c r="E1326" s="5" t="str">
        <f t="shared" si="207"/>
        <v>DPP-2018-APR</v>
      </c>
      <c r="F1326" s="5" t="str">
        <f t="shared" si="208"/>
        <v>East (ATC)</v>
      </c>
      <c r="G1326" s="5" t="str">
        <f t="shared" si="209"/>
        <v>Withdrawn</v>
      </c>
      <c r="H1326" s="6" t="str">
        <f t="shared" si="210"/>
        <v>Not Started</v>
      </c>
      <c r="I1326" s="1" t="s">
        <v>5386</v>
      </c>
      <c r="O1326" s="1" t="str">
        <f t="shared" si="211"/>
        <v>NRIS</v>
      </c>
      <c r="P1326" s="1" t="s">
        <v>6203</v>
      </c>
      <c r="Q1326" s="1">
        <f t="shared" si="212"/>
        <v>300</v>
      </c>
      <c r="S1326" s="1" t="str">
        <f t="shared" si="213"/>
        <v>Wind</v>
      </c>
      <c r="T1326" s="1" t="str">
        <f t="shared" si="214"/>
        <v>Marathon County,Taylor County,Wood County</v>
      </c>
      <c r="U1326" s="1" t="str">
        <f t="shared" si="215"/>
        <v>WI</v>
      </c>
      <c r="Y1326" s="1">
        <v>1</v>
      </c>
      <c r="Z1326" s="1">
        <f>IF(G1326="Withdrawn",0,1)</f>
        <v>0</v>
      </c>
      <c r="AA1326" s="36">
        <v>1200000</v>
      </c>
      <c r="AB1326" s="36">
        <v>547326</v>
      </c>
      <c r="AI1326" s="5"/>
      <c r="AJ1326" s="32"/>
      <c r="AK1326" s="32"/>
      <c r="AL1326" s="32">
        <v>4061000</v>
      </c>
      <c r="AM1326" s="32">
        <v>11492260</v>
      </c>
      <c r="AN1326" s="32">
        <v>11400000</v>
      </c>
      <c r="AO1326" s="32">
        <f>AJ1326+AM1326</f>
        <v>11492260</v>
      </c>
      <c r="AP1326" s="32">
        <f>AO1326+AK1326+AL1326+AN1326</f>
        <v>26953260</v>
      </c>
      <c r="AQ1326" s="28">
        <f t="shared" si="221"/>
        <v>38.307533333333332</v>
      </c>
      <c r="AR1326" s="28">
        <f t="shared" si="221"/>
        <v>89.844200000000001</v>
      </c>
      <c r="AS1326" s="16">
        <f>IF(O1326 = "NRIS",AP1326,AO1326)</f>
        <v>26953260</v>
      </c>
      <c r="AY1326" s="1" t="s">
        <v>73</v>
      </c>
      <c r="AZ1326" s="2">
        <v>43171</v>
      </c>
      <c r="BA1326" s="2">
        <v>43970</v>
      </c>
      <c r="BC1326" s="2">
        <v>44440</v>
      </c>
      <c r="BD1326" s="1" t="s">
        <v>74</v>
      </c>
      <c r="BE1326" s="1" t="s">
        <v>5387</v>
      </c>
      <c r="BF1326" s="1" t="s">
        <v>76</v>
      </c>
      <c r="BG1326" s="1" t="s">
        <v>2375</v>
      </c>
      <c r="BH1326" s="1" t="s">
        <v>2196</v>
      </c>
      <c r="BI1326" s="1" t="s">
        <v>2376</v>
      </c>
      <c r="BJ1326" s="1" t="s">
        <v>126</v>
      </c>
      <c r="BK1326" s="1" t="s">
        <v>5388</v>
      </c>
      <c r="BL1326" s="1">
        <v>300</v>
      </c>
      <c r="BM1326" s="1">
        <v>300</v>
      </c>
      <c r="BN1326" s="1" t="s">
        <v>97</v>
      </c>
      <c r="BO1326" s="1" t="s">
        <v>98</v>
      </c>
      <c r="BP1326" s="1" t="s">
        <v>84</v>
      </c>
      <c r="BR1326" s="1">
        <v>300</v>
      </c>
      <c r="BS1326" s="1">
        <v>300</v>
      </c>
      <c r="BT1326" s="1">
        <v>0</v>
      </c>
      <c r="BU1326" s="1">
        <v>0</v>
      </c>
    </row>
    <row r="1327" spans="4:73" hidden="1" x14ac:dyDescent="0.25">
      <c r="D1327" s="4"/>
      <c r="E1327" s="5" t="str">
        <f t="shared" si="207"/>
        <v>DPP-2018-APR</v>
      </c>
      <c r="F1327" s="5" t="str">
        <f t="shared" si="208"/>
        <v>West</v>
      </c>
      <c r="G1327" s="5" t="str">
        <f t="shared" si="209"/>
        <v>Withdrawn</v>
      </c>
      <c r="H1327" s="6" t="str">
        <f t="shared" si="210"/>
        <v>Not Started</v>
      </c>
      <c r="I1327" s="1" t="s">
        <v>5302</v>
      </c>
      <c r="O1327" s="1" t="str">
        <f t="shared" si="211"/>
        <v>NRIS</v>
      </c>
      <c r="Q1327" s="1">
        <f t="shared" si="212"/>
        <v>120</v>
      </c>
      <c r="S1327" s="1" t="str">
        <f t="shared" si="213"/>
        <v>Solar</v>
      </c>
      <c r="T1327" s="1" t="str">
        <f t="shared" si="214"/>
        <v>Nobles County</v>
      </c>
      <c r="U1327" s="1" t="str">
        <f t="shared" si="215"/>
        <v>MN</v>
      </c>
      <c r="AA1327" s="1"/>
      <c r="AB1327" s="1"/>
      <c r="AI1327" s="5"/>
      <c r="AJ1327" s="5"/>
      <c r="AK1327" s="5"/>
      <c r="AL1327" s="5"/>
      <c r="AM1327" s="5"/>
      <c r="AN1327" s="5"/>
      <c r="AO1327" s="32"/>
      <c r="AP1327" s="32"/>
      <c r="AQ1327" s="28">
        <f t="shared" si="221"/>
        <v>0</v>
      </c>
      <c r="AR1327" s="28">
        <f t="shared" si="221"/>
        <v>0</v>
      </c>
      <c r="AY1327" s="1" t="s">
        <v>73</v>
      </c>
      <c r="AZ1327" s="2">
        <v>43171</v>
      </c>
      <c r="BA1327" s="2">
        <v>43915</v>
      </c>
      <c r="BC1327" s="2">
        <v>44198</v>
      </c>
      <c r="BD1327" s="1" t="s">
        <v>87</v>
      </c>
      <c r="BE1327" s="1" t="s">
        <v>347</v>
      </c>
      <c r="BF1327" s="1" t="s">
        <v>93</v>
      </c>
      <c r="BG1327" s="1" t="s">
        <v>2375</v>
      </c>
      <c r="BH1327" s="1" t="s">
        <v>725</v>
      </c>
      <c r="BI1327" s="1" t="s">
        <v>2376</v>
      </c>
      <c r="BJ1327" s="1" t="s">
        <v>126</v>
      </c>
      <c r="BK1327" s="1" t="s">
        <v>5303</v>
      </c>
      <c r="BL1327" s="1">
        <v>120</v>
      </c>
      <c r="BM1327" s="1">
        <v>120</v>
      </c>
      <c r="BN1327" s="1" t="s">
        <v>1485</v>
      </c>
      <c r="BO1327" s="1" t="s">
        <v>1486</v>
      </c>
      <c r="BP1327" s="1" t="s">
        <v>84</v>
      </c>
      <c r="BR1327" s="1">
        <v>0</v>
      </c>
      <c r="BS1327" s="1">
        <v>0</v>
      </c>
      <c r="BT1327" s="1">
        <v>0</v>
      </c>
      <c r="BU1327" s="1">
        <v>0</v>
      </c>
    </row>
    <row r="1328" spans="4:73" hidden="1" x14ac:dyDescent="0.25">
      <c r="D1328" s="4"/>
      <c r="E1328" s="5" t="str">
        <f t="shared" si="207"/>
        <v>DPP-2018-APR</v>
      </c>
      <c r="F1328" s="5" t="str">
        <f t="shared" si="208"/>
        <v>Central</v>
      </c>
      <c r="G1328" s="5" t="str">
        <f t="shared" si="209"/>
        <v>Active</v>
      </c>
      <c r="H1328" s="6" t="str">
        <f t="shared" si="210"/>
        <v>Not Started</v>
      </c>
      <c r="I1328" s="1" t="s">
        <v>2601</v>
      </c>
      <c r="O1328" s="1" t="str">
        <f t="shared" si="211"/>
        <v>NRIS</v>
      </c>
      <c r="P1328" s="1" t="s">
        <v>6203</v>
      </c>
      <c r="Q1328" s="1">
        <f t="shared" si="212"/>
        <v>200</v>
      </c>
      <c r="S1328" s="1" t="str">
        <f t="shared" si="213"/>
        <v>Solar</v>
      </c>
      <c r="T1328" s="1" t="str">
        <f t="shared" si="214"/>
        <v>Scott County</v>
      </c>
      <c r="U1328" s="1" t="str">
        <f t="shared" si="215"/>
        <v>MO</v>
      </c>
      <c r="Y1328" s="1">
        <v>1</v>
      </c>
      <c r="Z1328" s="1">
        <f>IF(G1328="Withdrawn",0,1)</f>
        <v>1</v>
      </c>
      <c r="AA1328" s="36">
        <v>800000</v>
      </c>
      <c r="AB1328" s="36">
        <v>935301</v>
      </c>
      <c r="AI1328" s="5"/>
      <c r="AJ1328" s="32"/>
      <c r="AK1328" s="32"/>
      <c r="AL1328" s="32">
        <v>656000</v>
      </c>
      <c r="AM1328" s="32">
        <v>8322000</v>
      </c>
      <c r="AN1328" s="32">
        <v>1319532</v>
      </c>
      <c r="AO1328" s="32">
        <f>AJ1328+AM1328</f>
        <v>8322000</v>
      </c>
      <c r="AP1328" s="32">
        <f>AO1328+AK1328+AL1328+AN1328</f>
        <v>10297532</v>
      </c>
      <c r="AQ1328" s="28">
        <f t="shared" si="221"/>
        <v>41.61</v>
      </c>
      <c r="AR1328" s="28">
        <f t="shared" si="221"/>
        <v>51.487659999999998</v>
      </c>
      <c r="AS1328" s="16">
        <f>IF(O1328 = "NRIS",AP1328,AO1328)</f>
        <v>10297532</v>
      </c>
      <c r="AY1328" s="1" t="s">
        <v>2374</v>
      </c>
      <c r="AZ1328" s="2">
        <v>43171</v>
      </c>
      <c r="BC1328" s="2">
        <v>44198</v>
      </c>
      <c r="BD1328" s="1" t="s">
        <v>486</v>
      </c>
      <c r="BE1328" s="1" t="s">
        <v>265</v>
      </c>
      <c r="BF1328" s="1" t="s">
        <v>488</v>
      </c>
      <c r="BG1328" s="1" t="s">
        <v>2375</v>
      </c>
      <c r="BH1328" s="1" t="s">
        <v>2435</v>
      </c>
      <c r="BI1328" s="1" t="s">
        <v>2376</v>
      </c>
      <c r="BJ1328" s="1" t="s">
        <v>126</v>
      </c>
      <c r="BK1328" s="1" t="s">
        <v>2602</v>
      </c>
      <c r="BL1328" s="1">
        <v>200</v>
      </c>
      <c r="BM1328" s="1">
        <v>200</v>
      </c>
      <c r="BN1328" s="1" t="s">
        <v>1485</v>
      </c>
      <c r="BO1328" s="1" t="s">
        <v>1486</v>
      </c>
      <c r="BP1328" s="1" t="s">
        <v>84</v>
      </c>
      <c r="BR1328" s="1">
        <v>200</v>
      </c>
      <c r="BS1328" s="1">
        <v>200</v>
      </c>
      <c r="BT1328" s="1">
        <v>200</v>
      </c>
      <c r="BU1328" s="1">
        <v>200</v>
      </c>
    </row>
    <row r="1329" spans="4:73" hidden="1" x14ac:dyDescent="0.25">
      <c r="D1329" s="4"/>
      <c r="E1329" s="5" t="str">
        <f t="shared" si="207"/>
        <v>DPP-2018-APR</v>
      </c>
      <c r="F1329" s="5" t="str">
        <f t="shared" si="208"/>
        <v>East (ITC)</v>
      </c>
      <c r="G1329" s="5" t="str">
        <f t="shared" si="209"/>
        <v>Withdrawn</v>
      </c>
      <c r="H1329" s="6" t="str">
        <f t="shared" si="210"/>
        <v>Not Started</v>
      </c>
      <c r="I1329" s="1" t="s">
        <v>5778</v>
      </c>
      <c r="O1329" s="1" t="str">
        <f t="shared" si="211"/>
        <v>NRIS</v>
      </c>
      <c r="Q1329" s="1">
        <f t="shared" si="212"/>
        <v>150</v>
      </c>
      <c r="S1329" s="1" t="str">
        <f t="shared" si="213"/>
        <v>Solar</v>
      </c>
      <c r="T1329" s="1" t="str">
        <f t="shared" si="214"/>
        <v>Shiawassee County</v>
      </c>
      <c r="U1329" s="1" t="str">
        <f t="shared" si="215"/>
        <v>MI</v>
      </c>
      <c r="AA1329" s="1"/>
      <c r="AB1329" s="1"/>
      <c r="AI1329" s="5"/>
      <c r="AJ1329" s="5"/>
      <c r="AK1329" s="5"/>
      <c r="AL1329" s="5"/>
      <c r="AM1329" s="5"/>
      <c r="AN1329" s="5"/>
      <c r="AO1329" s="32"/>
      <c r="AP1329" s="32"/>
      <c r="AQ1329" s="28">
        <f t="shared" si="221"/>
        <v>0</v>
      </c>
      <c r="AR1329" s="28">
        <f t="shared" si="221"/>
        <v>0</v>
      </c>
      <c r="AY1329" s="1" t="s">
        <v>73</v>
      </c>
      <c r="AZ1329" s="2">
        <v>43171</v>
      </c>
      <c r="BA1329" s="2">
        <v>44231</v>
      </c>
      <c r="BC1329" s="2">
        <v>44198</v>
      </c>
      <c r="BD1329" s="1" t="s">
        <v>139</v>
      </c>
      <c r="BE1329" s="1" t="s">
        <v>368</v>
      </c>
      <c r="BF1329" s="1" t="s">
        <v>130</v>
      </c>
      <c r="BG1329" s="1" t="s">
        <v>2375</v>
      </c>
      <c r="BH1329" s="1" t="s">
        <v>1808</v>
      </c>
      <c r="BI1329" s="1" t="s">
        <v>2376</v>
      </c>
      <c r="BJ1329" s="1" t="s">
        <v>126</v>
      </c>
      <c r="BK1329" s="1" t="s">
        <v>5779</v>
      </c>
      <c r="BL1329" s="1">
        <v>150</v>
      </c>
      <c r="BM1329" s="1">
        <v>150</v>
      </c>
      <c r="BN1329" s="1" t="s">
        <v>1485</v>
      </c>
      <c r="BO1329" s="1" t="s">
        <v>1486</v>
      </c>
      <c r="BP1329" s="1" t="s">
        <v>84</v>
      </c>
      <c r="BR1329" s="1">
        <v>150</v>
      </c>
      <c r="BS1329" s="1">
        <v>150</v>
      </c>
      <c r="BT1329" s="1">
        <v>150</v>
      </c>
      <c r="BU1329" s="1">
        <v>150</v>
      </c>
    </row>
    <row r="1330" spans="4:73" hidden="1" x14ac:dyDescent="0.25">
      <c r="D1330" s="4"/>
      <c r="E1330" s="5" t="str">
        <f t="shared" si="207"/>
        <v>DPP-2017-FEB</v>
      </c>
      <c r="F1330" s="5" t="str">
        <f t="shared" si="208"/>
        <v>East (ITC)</v>
      </c>
      <c r="G1330" s="5" t="str">
        <f t="shared" si="209"/>
        <v>Done</v>
      </c>
      <c r="H1330" s="6" t="str">
        <f t="shared" si="210"/>
        <v>Under Construction</v>
      </c>
      <c r="I1330" s="1" t="s">
        <v>5421</v>
      </c>
      <c r="O1330" s="1" t="str">
        <f t="shared" si="211"/>
        <v>ERIS</v>
      </c>
      <c r="Q1330" s="1">
        <f t="shared" si="212"/>
        <v>0</v>
      </c>
      <c r="S1330" s="1" t="str">
        <f t="shared" si="213"/>
        <v>Landfill Gas</v>
      </c>
      <c r="T1330" s="1" t="str">
        <f t="shared" si="214"/>
        <v>Macomb County</v>
      </c>
      <c r="U1330" s="1" t="str">
        <f t="shared" si="215"/>
        <v>MI</v>
      </c>
      <c r="AA1330" s="1"/>
      <c r="AB1330" s="1"/>
      <c r="AI1330" s="5"/>
      <c r="AJ1330" s="5"/>
      <c r="AK1330" s="5"/>
      <c r="AL1330" s="5"/>
      <c r="AM1330" s="5"/>
      <c r="AN1330" s="5"/>
      <c r="AO1330" s="5"/>
      <c r="AP1330" s="5"/>
      <c r="AQ1330" s="5"/>
      <c r="AR1330" s="5"/>
      <c r="AY1330" s="1" t="s">
        <v>58</v>
      </c>
      <c r="AZ1330" s="2">
        <v>42537</v>
      </c>
      <c r="BB1330" s="2">
        <v>43581</v>
      </c>
      <c r="BC1330" s="2">
        <v>40360</v>
      </c>
      <c r="BD1330" s="1" t="s">
        <v>128</v>
      </c>
      <c r="BE1330" s="1" t="s">
        <v>2218</v>
      </c>
      <c r="BF1330" s="1" t="s">
        <v>130</v>
      </c>
      <c r="BG1330" s="1" t="s">
        <v>3220</v>
      </c>
      <c r="BH1330" s="1" t="s">
        <v>1808</v>
      </c>
      <c r="BI1330" s="1" t="s">
        <v>726</v>
      </c>
      <c r="BJ1330" s="1" t="s">
        <v>62</v>
      </c>
      <c r="BK1330" s="1" t="s">
        <v>5422</v>
      </c>
      <c r="BL1330" s="1">
        <v>1.6</v>
      </c>
      <c r="BM1330" s="1">
        <v>0</v>
      </c>
      <c r="BN1330" s="1" t="s">
        <v>1730</v>
      </c>
      <c r="BO1330" s="1" t="s">
        <v>150</v>
      </c>
      <c r="BP1330" s="1" t="s">
        <v>71</v>
      </c>
      <c r="BQ1330" s="2">
        <v>40360</v>
      </c>
      <c r="BR1330" s="1">
        <v>1.6</v>
      </c>
      <c r="BS1330" s="1">
        <v>0</v>
      </c>
      <c r="BT1330" s="1">
        <v>1.6</v>
      </c>
      <c r="BU1330" s="1">
        <v>0</v>
      </c>
    </row>
    <row r="1331" spans="4:73" hidden="1" x14ac:dyDescent="0.25">
      <c r="D1331" s="4"/>
      <c r="E1331" s="5" t="str">
        <f t="shared" si="207"/>
        <v>FES-2014-DEC</v>
      </c>
      <c r="F1331" s="5">
        <f t="shared" si="208"/>
        <v>0</v>
      </c>
      <c r="G1331" s="5" t="str">
        <f t="shared" si="209"/>
        <v>Withdrawn</v>
      </c>
      <c r="H1331" s="6" t="str">
        <f t="shared" si="210"/>
        <v>Not Started</v>
      </c>
      <c r="I1331" s="1" t="s">
        <v>2960</v>
      </c>
      <c r="O1331" s="1" t="str">
        <f t="shared" si="211"/>
        <v>NRIS</v>
      </c>
      <c r="Q1331" s="1">
        <f t="shared" si="212"/>
        <v>75</v>
      </c>
      <c r="S1331" s="1" t="str">
        <f t="shared" si="213"/>
        <v>Solar</v>
      </c>
      <c r="T1331" s="1" t="str">
        <f t="shared" si="214"/>
        <v>Washtenaw County</v>
      </c>
      <c r="U1331" s="1" t="str">
        <f t="shared" si="215"/>
        <v>MI</v>
      </c>
      <c r="AA1331" s="1"/>
      <c r="AB1331" s="1"/>
      <c r="AI1331" s="5"/>
      <c r="AJ1331" s="5"/>
      <c r="AK1331" s="5"/>
      <c r="AL1331" s="5"/>
      <c r="AM1331" s="5"/>
      <c r="AN1331" s="5"/>
      <c r="AO1331" s="5"/>
      <c r="AP1331" s="5"/>
      <c r="AQ1331" s="5"/>
      <c r="AR1331" s="5"/>
      <c r="AY1331" s="1" t="s">
        <v>73</v>
      </c>
      <c r="AZ1331" s="2">
        <v>41960</v>
      </c>
      <c r="BA1331" s="2">
        <v>42605</v>
      </c>
      <c r="BC1331" s="2">
        <v>42614</v>
      </c>
      <c r="BD1331" s="1" t="s">
        <v>128</v>
      </c>
      <c r="BE1331" s="1" t="s">
        <v>271</v>
      </c>
      <c r="BF1331" s="1" t="s">
        <v>130</v>
      </c>
      <c r="BG1331" s="1" t="s">
        <v>2736</v>
      </c>
      <c r="BI1331" s="1" t="s">
        <v>536</v>
      </c>
      <c r="BJ1331" s="1" t="s">
        <v>126</v>
      </c>
      <c r="BK1331" s="1" t="s">
        <v>2961</v>
      </c>
      <c r="BL1331" s="1">
        <v>75</v>
      </c>
      <c r="BM1331" s="1">
        <v>75</v>
      </c>
      <c r="BN1331" s="1" t="s">
        <v>1485</v>
      </c>
      <c r="BO1331" s="1" t="s">
        <v>1486</v>
      </c>
      <c r="BP1331" s="1" t="s">
        <v>84</v>
      </c>
      <c r="BR1331" s="1">
        <v>0</v>
      </c>
      <c r="BS1331" s="1">
        <v>0</v>
      </c>
      <c r="BT1331" s="1">
        <v>0</v>
      </c>
      <c r="BU1331" s="1">
        <v>0</v>
      </c>
    </row>
    <row r="1332" spans="4:73" hidden="1" x14ac:dyDescent="0.25">
      <c r="D1332" s="4"/>
      <c r="E1332" s="5" t="str">
        <f t="shared" si="207"/>
        <v>DPP-2018-APR</v>
      </c>
      <c r="F1332" s="5" t="str">
        <f t="shared" si="208"/>
        <v>East (ITC)</v>
      </c>
      <c r="G1332" s="5" t="str">
        <f t="shared" si="209"/>
        <v>Withdrawn</v>
      </c>
      <c r="H1332" s="6" t="str">
        <f t="shared" si="210"/>
        <v>Not Started</v>
      </c>
      <c r="I1332" s="1" t="s">
        <v>5780</v>
      </c>
      <c r="O1332" s="1" t="str">
        <f t="shared" si="211"/>
        <v>NRIS</v>
      </c>
      <c r="Q1332" s="1">
        <f t="shared" si="212"/>
        <v>170</v>
      </c>
      <c r="S1332" s="1" t="str">
        <f t="shared" si="213"/>
        <v>Solar</v>
      </c>
      <c r="T1332" s="1" t="str">
        <f t="shared" si="214"/>
        <v>Shiawassee County</v>
      </c>
      <c r="U1332" s="1" t="str">
        <f t="shared" si="215"/>
        <v>MI</v>
      </c>
      <c r="AA1332" s="1"/>
      <c r="AB1332" s="1"/>
      <c r="AI1332" s="5"/>
      <c r="AJ1332" s="5"/>
      <c r="AK1332" s="5"/>
      <c r="AL1332" s="5"/>
      <c r="AM1332" s="5"/>
      <c r="AN1332" s="5"/>
      <c r="AO1332" s="32"/>
      <c r="AP1332" s="32"/>
      <c r="AQ1332" s="28">
        <f>AO1332/($Q1332*1000)</f>
        <v>0</v>
      </c>
      <c r="AR1332" s="28">
        <f>AP1332/($Q1332*1000)</f>
        <v>0</v>
      </c>
      <c r="AY1332" s="1" t="s">
        <v>73</v>
      </c>
      <c r="AZ1332" s="2">
        <v>43171</v>
      </c>
      <c r="BA1332" s="2">
        <v>44231</v>
      </c>
      <c r="BC1332" s="2">
        <v>44198</v>
      </c>
      <c r="BD1332" s="1" t="s">
        <v>139</v>
      </c>
      <c r="BE1332" s="1" t="s">
        <v>368</v>
      </c>
      <c r="BF1332" s="1" t="s">
        <v>130</v>
      </c>
      <c r="BG1332" s="1" t="s">
        <v>2375</v>
      </c>
      <c r="BH1332" s="1" t="s">
        <v>1808</v>
      </c>
      <c r="BI1332" s="1" t="s">
        <v>2376</v>
      </c>
      <c r="BJ1332" s="1" t="s">
        <v>126</v>
      </c>
      <c r="BK1332" s="1" t="s">
        <v>5781</v>
      </c>
      <c r="BL1332" s="1">
        <v>170</v>
      </c>
      <c r="BM1332" s="1">
        <v>170</v>
      </c>
      <c r="BN1332" s="1" t="s">
        <v>1485</v>
      </c>
      <c r="BO1332" s="1" t="s">
        <v>1486</v>
      </c>
      <c r="BP1332" s="1" t="s">
        <v>84</v>
      </c>
      <c r="BR1332" s="1">
        <v>170</v>
      </c>
      <c r="BS1332" s="1">
        <v>170</v>
      </c>
      <c r="BT1332" s="1">
        <v>170</v>
      </c>
      <c r="BU1332" s="1">
        <v>170</v>
      </c>
    </row>
    <row r="1333" spans="4:73" hidden="1" x14ac:dyDescent="0.25">
      <c r="D1333" s="4"/>
      <c r="E1333" s="5" t="str">
        <f t="shared" si="207"/>
        <v>FES-2014-DEC</v>
      </c>
      <c r="F1333" s="5">
        <f t="shared" si="208"/>
        <v>0</v>
      </c>
      <c r="G1333" s="5" t="str">
        <f t="shared" si="209"/>
        <v>Withdrawn</v>
      </c>
      <c r="H1333" s="6" t="str">
        <f t="shared" si="210"/>
        <v>Not Started</v>
      </c>
      <c r="I1333" s="1" t="s">
        <v>2964</v>
      </c>
      <c r="O1333" s="1" t="str">
        <f t="shared" si="211"/>
        <v>NRIS</v>
      </c>
      <c r="Q1333" s="1">
        <f t="shared" si="212"/>
        <v>50</v>
      </c>
      <c r="S1333" s="1" t="str">
        <f t="shared" si="213"/>
        <v>Solar</v>
      </c>
      <c r="T1333" s="1" t="str">
        <f t="shared" si="214"/>
        <v>Jefferson County</v>
      </c>
      <c r="U1333" s="1" t="str">
        <f t="shared" si="215"/>
        <v>TX</v>
      </c>
      <c r="AA1333" s="1"/>
      <c r="AB1333" s="1"/>
      <c r="AI1333" s="5"/>
      <c r="AJ1333" s="5"/>
      <c r="AK1333" s="5"/>
      <c r="AL1333" s="5"/>
      <c r="AM1333" s="5"/>
      <c r="AN1333" s="5"/>
      <c r="AO1333" s="5"/>
      <c r="AP1333" s="5"/>
      <c r="AQ1333" s="5"/>
      <c r="AR1333" s="5"/>
      <c r="AY1333" s="1" t="s">
        <v>73</v>
      </c>
      <c r="AZ1333" s="2">
        <v>41960</v>
      </c>
      <c r="BA1333" s="2">
        <v>42612</v>
      </c>
      <c r="BC1333" s="2">
        <v>43101</v>
      </c>
      <c r="BD1333" s="1" t="s">
        <v>59</v>
      </c>
      <c r="BE1333" s="1" t="s">
        <v>1073</v>
      </c>
      <c r="BF1333" s="1" t="s">
        <v>67</v>
      </c>
      <c r="BG1333" s="1" t="s">
        <v>2736</v>
      </c>
      <c r="BI1333" s="1" t="s">
        <v>536</v>
      </c>
      <c r="BJ1333" s="1" t="s">
        <v>126</v>
      </c>
      <c r="BK1333" s="1" t="s">
        <v>2965</v>
      </c>
      <c r="BL1333" s="1">
        <v>50</v>
      </c>
      <c r="BM1333" s="1">
        <v>50</v>
      </c>
      <c r="BN1333" s="1" t="s">
        <v>1485</v>
      </c>
      <c r="BO1333" s="1" t="s">
        <v>1486</v>
      </c>
      <c r="BP1333" s="1" t="s">
        <v>84</v>
      </c>
      <c r="BR1333" s="1">
        <v>0</v>
      </c>
      <c r="BS1333" s="1">
        <v>0</v>
      </c>
      <c r="BT1333" s="1">
        <v>0</v>
      </c>
      <c r="BU1333" s="1">
        <v>0</v>
      </c>
    </row>
    <row r="1334" spans="4:73" hidden="1" x14ac:dyDescent="0.25">
      <c r="D1334" s="4"/>
      <c r="E1334" s="5" t="str">
        <f t="shared" si="207"/>
        <v>DPP-2016-AUG</v>
      </c>
      <c r="F1334" s="5" t="str">
        <f t="shared" si="208"/>
        <v>Central</v>
      </c>
      <c r="G1334" s="5" t="str">
        <f t="shared" si="209"/>
        <v>Withdrawn</v>
      </c>
      <c r="H1334" s="6" t="str">
        <f t="shared" si="210"/>
        <v>Not Started</v>
      </c>
      <c r="I1334" s="1" t="s">
        <v>3207</v>
      </c>
      <c r="O1334" s="1" t="str">
        <f t="shared" si="211"/>
        <v>External NRIS</v>
      </c>
      <c r="Q1334" s="1">
        <f t="shared" si="212"/>
        <v>829</v>
      </c>
      <c r="S1334" s="1" t="str">
        <f t="shared" si="213"/>
        <v>Nuclear</v>
      </c>
      <c r="T1334" s="1" t="str">
        <f t="shared" si="214"/>
        <v>Dauphin County</v>
      </c>
      <c r="U1334" s="1" t="str">
        <f t="shared" si="215"/>
        <v>PA</v>
      </c>
      <c r="AA1334" s="1"/>
      <c r="AB1334" s="1"/>
      <c r="AI1334" s="5"/>
      <c r="AJ1334" s="5"/>
      <c r="AK1334" s="5"/>
      <c r="AL1334" s="5"/>
      <c r="AM1334" s="5"/>
      <c r="AN1334" s="5"/>
      <c r="AO1334" s="5"/>
      <c r="AP1334" s="5"/>
      <c r="AQ1334" s="5"/>
      <c r="AR1334" s="5"/>
      <c r="AY1334" s="1" t="s">
        <v>73</v>
      </c>
      <c r="AZ1334" s="2">
        <v>42545</v>
      </c>
      <c r="BA1334" s="2">
        <v>42766</v>
      </c>
      <c r="BC1334" s="2">
        <v>21064</v>
      </c>
      <c r="BD1334" s="1" t="s">
        <v>3208</v>
      </c>
      <c r="BE1334" s="1" t="s">
        <v>3209</v>
      </c>
      <c r="BF1334" s="1" t="s">
        <v>1047</v>
      </c>
      <c r="BG1334" s="1" t="s">
        <v>3161</v>
      </c>
      <c r="BH1334" s="1" t="s">
        <v>2435</v>
      </c>
      <c r="BI1334" s="1" t="s">
        <v>726</v>
      </c>
      <c r="BJ1334" s="1" t="s">
        <v>2993</v>
      </c>
      <c r="BK1334" s="1" t="s">
        <v>3210</v>
      </c>
      <c r="BL1334" s="1">
        <v>805</v>
      </c>
      <c r="BM1334" s="1">
        <v>829</v>
      </c>
      <c r="BN1334" s="1" t="s">
        <v>387</v>
      </c>
      <c r="BO1334" s="1" t="s">
        <v>387</v>
      </c>
      <c r="BP1334" s="1" t="s">
        <v>84</v>
      </c>
      <c r="BR1334" s="1">
        <v>0</v>
      </c>
      <c r="BS1334" s="1">
        <v>0</v>
      </c>
      <c r="BT1334" s="1">
        <v>0</v>
      </c>
      <c r="BU1334" s="1">
        <v>0</v>
      </c>
    </row>
    <row r="1335" spans="4:73" hidden="1" x14ac:dyDescent="0.25">
      <c r="D1335" s="4"/>
      <c r="E1335" s="5" t="str">
        <f t="shared" si="207"/>
        <v>DPP-2016-AUG</v>
      </c>
      <c r="F1335" s="5" t="str">
        <f t="shared" si="208"/>
        <v>Central</v>
      </c>
      <c r="G1335" s="5" t="str">
        <f t="shared" si="209"/>
        <v>Withdrawn</v>
      </c>
      <c r="H1335" s="6" t="str">
        <f t="shared" si="210"/>
        <v>Not Started</v>
      </c>
      <c r="I1335" s="1" t="s">
        <v>4739</v>
      </c>
      <c r="O1335" s="1" t="str">
        <f t="shared" si="211"/>
        <v>External NRIS</v>
      </c>
      <c r="Q1335" s="1">
        <f t="shared" si="212"/>
        <v>296</v>
      </c>
      <c r="S1335" s="1" t="str">
        <f t="shared" si="213"/>
        <v>Gas</v>
      </c>
      <c r="T1335" s="1" t="str">
        <f t="shared" si="214"/>
        <v>Cook County</v>
      </c>
      <c r="U1335" s="1" t="str">
        <f t="shared" si="215"/>
        <v>IL</v>
      </c>
      <c r="AA1335" s="1"/>
      <c r="AB1335" s="1"/>
      <c r="AI1335" s="5"/>
      <c r="AJ1335" s="5"/>
      <c r="AK1335" s="5"/>
      <c r="AL1335" s="5"/>
      <c r="AM1335" s="5"/>
      <c r="AN1335" s="5"/>
      <c r="AO1335" s="5"/>
      <c r="AP1335" s="5"/>
      <c r="AQ1335" s="5"/>
      <c r="AR1335" s="5"/>
      <c r="AY1335" s="1" t="s">
        <v>73</v>
      </c>
      <c r="AZ1335" s="2">
        <v>42545</v>
      </c>
      <c r="BA1335" s="2">
        <v>43487</v>
      </c>
      <c r="BD1335" s="1" t="s">
        <v>3254</v>
      </c>
      <c r="BE1335" s="1" t="s">
        <v>1250</v>
      </c>
      <c r="BF1335" s="1" t="s">
        <v>124</v>
      </c>
      <c r="BG1335" s="1" t="s">
        <v>3161</v>
      </c>
      <c r="BH1335" s="1" t="s">
        <v>2435</v>
      </c>
      <c r="BI1335" s="1" t="s">
        <v>726</v>
      </c>
      <c r="BJ1335" s="1" t="s">
        <v>2993</v>
      </c>
      <c r="BK1335" s="1" t="s">
        <v>4740</v>
      </c>
      <c r="BL1335" s="1">
        <v>296</v>
      </c>
      <c r="BM1335" s="1">
        <v>296</v>
      </c>
      <c r="BN1335" s="1" t="s">
        <v>64</v>
      </c>
      <c r="BO1335" s="1" t="s">
        <v>150</v>
      </c>
      <c r="BP1335" s="1" t="s">
        <v>84</v>
      </c>
      <c r="BR1335" s="1">
        <v>296</v>
      </c>
      <c r="BS1335" s="1">
        <v>296</v>
      </c>
      <c r="BT1335" s="1">
        <v>296</v>
      </c>
      <c r="BU1335" s="1">
        <v>296</v>
      </c>
    </row>
    <row r="1336" spans="4:73" hidden="1" x14ac:dyDescent="0.25">
      <c r="D1336" s="4"/>
      <c r="E1336" s="5" t="str">
        <f t="shared" si="207"/>
        <v>DPP-2018-APR</v>
      </c>
      <c r="F1336" s="5" t="str">
        <f t="shared" si="208"/>
        <v>East (ITC)</v>
      </c>
      <c r="G1336" s="5" t="str">
        <f t="shared" si="209"/>
        <v>Withdrawn</v>
      </c>
      <c r="H1336" s="6" t="str">
        <f t="shared" si="210"/>
        <v>Not Started</v>
      </c>
      <c r="I1336" s="1" t="s">
        <v>5782</v>
      </c>
      <c r="O1336" s="1" t="str">
        <f t="shared" si="211"/>
        <v>NRIS</v>
      </c>
      <c r="Q1336" s="1">
        <f t="shared" si="212"/>
        <v>90</v>
      </c>
      <c r="S1336" s="1" t="str">
        <f t="shared" si="213"/>
        <v>Solar</v>
      </c>
      <c r="T1336" s="1" t="str">
        <f t="shared" si="214"/>
        <v>Ingham County</v>
      </c>
      <c r="U1336" s="1" t="str">
        <f t="shared" si="215"/>
        <v>MI</v>
      </c>
      <c r="AA1336" s="1"/>
      <c r="AB1336" s="1"/>
      <c r="AI1336" s="5"/>
      <c r="AJ1336" s="5"/>
      <c r="AK1336" s="5"/>
      <c r="AL1336" s="5"/>
      <c r="AM1336" s="5"/>
      <c r="AN1336" s="5"/>
      <c r="AO1336" s="32"/>
      <c r="AP1336" s="32"/>
      <c r="AQ1336" s="28">
        <f t="shared" ref="AQ1336:AR1343" si="222">AO1336/($Q1336*1000)</f>
        <v>0</v>
      </c>
      <c r="AR1336" s="28">
        <f t="shared" si="222"/>
        <v>0</v>
      </c>
      <c r="AY1336" s="1" t="s">
        <v>73</v>
      </c>
      <c r="AZ1336" s="2">
        <v>43171</v>
      </c>
      <c r="BA1336" s="2">
        <v>44231</v>
      </c>
      <c r="BC1336" s="2">
        <v>44198</v>
      </c>
      <c r="BD1336" s="1" t="s">
        <v>139</v>
      </c>
      <c r="BE1336" s="1" t="s">
        <v>273</v>
      </c>
      <c r="BF1336" s="1" t="s">
        <v>130</v>
      </c>
      <c r="BG1336" s="1" t="s">
        <v>2375</v>
      </c>
      <c r="BH1336" s="1" t="s">
        <v>1808</v>
      </c>
      <c r="BI1336" s="1" t="s">
        <v>2376</v>
      </c>
      <c r="BJ1336" s="1" t="s">
        <v>126</v>
      </c>
      <c r="BK1336" s="1" t="s">
        <v>5783</v>
      </c>
      <c r="BL1336" s="1">
        <v>90</v>
      </c>
      <c r="BM1336" s="1">
        <v>90</v>
      </c>
      <c r="BN1336" s="1" t="s">
        <v>1485</v>
      </c>
      <c r="BO1336" s="1" t="s">
        <v>1486</v>
      </c>
      <c r="BP1336" s="1" t="s">
        <v>84</v>
      </c>
      <c r="BR1336" s="1">
        <v>90</v>
      </c>
      <c r="BS1336" s="1">
        <v>90</v>
      </c>
      <c r="BT1336" s="1">
        <v>90</v>
      </c>
      <c r="BU1336" s="1">
        <v>90</v>
      </c>
    </row>
    <row r="1337" spans="4:73" hidden="1" x14ac:dyDescent="0.25">
      <c r="D1337" s="4"/>
      <c r="E1337" s="5" t="str">
        <f t="shared" ref="E1337:E1400" si="223">BG1337</f>
        <v>DPP-2018-APR</v>
      </c>
      <c r="F1337" s="5" t="str">
        <f t="shared" ref="F1337:F1400" si="224">BH1337</f>
        <v>South</v>
      </c>
      <c r="G1337" s="5" t="str">
        <f t="shared" ref="G1337:G1400" si="225">AY1337</f>
        <v>Withdrawn</v>
      </c>
      <c r="H1337" s="6" t="str">
        <f t="shared" ref="H1337:H1400" si="226">BP1337</f>
        <v>Not Started</v>
      </c>
      <c r="I1337" s="1" t="s">
        <v>5006</v>
      </c>
      <c r="O1337" s="1" t="str">
        <f t="shared" ref="O1337:O1400" si="227">BJ1337</f>
        <v>NRIS</v>
      </c>
      <c r="Q1337" s="1">
        <f t="shared" ref="Q1337:Q1400" si="228">BM1337</f>
        <v>150</v>
      </c>
      <c r="S1337" s="1" t="str">
        <f t="shared" ref="S1337:S1400" si="229">BN1337</f>
        <v>Solar</v>
      </c>
      <c r="T1337" s="1" t="str">
        <f t="shared" ref="T1337:T1400" si="230">BE1337</f>
        <v>Craighead County</v>
      </c>
      <c r="U1337" s="1" t="str">
        <f t="shared" ref="U1337:U1400" si="231">BF1337</f>
        <v>AR</v>
      </c>
      <c r="AA1337" s="1"/>
      <c r="AB1337" s="1"/>
      <c r="AI1337" s="5"/>
      <c r="AJ1337" s="5"/>
      <c r="AK1337" s="5"/>
      <c r="AL1337" s="5"/>
      <c r="AM1337" s="5"/>
      <c r="AN1337" s="5"/>
      <c r="AO1337" s="32"/>
      <c r="AP1337" s="32"/>
      <c r="AQ1337" s="28">
        <f t="shared" si="222"/>
        <v>0</v>
      </c>
      <c r="AR1337" s="28">
        <f t="shared" si="222"/>
        <v>0</v>
      </c>
      <c r="AY1337" s="1" t="s">
        <v>73</v>
      </c>
      <c r="AZ1337" s="2">
        <v>43171</v>
      </c>
      <c r="BA1337" s="2">
        <v>43706</v>
      </c>
      <c r="BC1337" s="2">
        <v>44454</v>
      </c>
      <c r="BD1337" s="1" t="s">
        <v>2392</v>
      </c>
      <c r="BE1337" s="1" t="s">
        <v>2777</v>
      </c>
      <c r="BF1337" s="1" t="s">
        <v>2394</v>
      </c>
      <c r="BG1337" s="1" t="s">
        <v>2375</v>
      </c>
      <c r="BH1337" s="1" t="s">
        <v>2395</v>
      </c>
      <c r="BI1337" s="1" t="s">
        <v>726</v>
      </c>
      <c r="BJ1337" s="1" t="s">
        <v>126</v>
      </c>
      <c r="BK1337" s="1" t="s">
        <v>5007</v>
      </c>
      <c r="BL1337" s="1">
        <v>150</v>
      </c>
      <c r="BM1337" s="1">
        <v>150</v>
      </c>
      <c r="BN1337" s="1" t="s">
        <v>1485</v>
      </c>
      <c r="BO1337" s="1" t="s">
        <v>1486</v>
      </c>
      <c r="BP1337" s="1" t="s">
        <v>84</v>
      </c>
      <c r="BR1337" s="1">
        <v>0</v>
      </c>
      <c r="BS1337" s="1">
        <v>0</v>
      </c>
      <c r="BT1337" s="1">
        <v>0</v>
      </c>
      <c r="BU1337" s="1">
        <v>0</v>
      </c>
    </row>
    <row r="1338" spans="4:73" hidden="1" x14ac:dyDescent="0.25">
      <c r="D1338" s="4"/>
      <c r="E1338" s="5" t="str">
        <f t="shared" si="223"/>
        <v>DPP-2018-APR</v>
      </c>
      <c r="F1338" s="5" t="str">
        <f t="shared" si="224"/>
        <v>West</v>
      </c>
      <c r="G1338" s="5" t="str">
        <f t="shared" si="225"/>
        <v>Active</v>
      </c>
      <c r="H1338" s="6" t="str">
        <f t="shared" si="226"/>
        <v>Not Started</v>
      </c>
      <c r="I1338" s="1" t="s">
        <v>2614</v>
      </c>
      <c r="O1338" s="1" t="str">
        <f t="shared" si="227"/>
        <v>NRIS</v>
      </c>
      <c r="P1338" s="1" t="s">
        <v>6203</v>
      </c>
      <c r="Q1338" s="1">
        <f t="shared" si="228"/>
        <v>100</v>
      </c>
      <c r="S1338" s="1" t="str">
        <f t="shared" si="229"/>
        <v>Solar</v>
      </c>
      <c r="T1338" s="1" t="str">
        <f t="shared" si="230"/>
        <v>Saint Croix County</v>
      </c>
      <c r="U1338" s="1" t="str">
        <f t="shared" si="231"/>
        <v>WI</v>
      </c>
      <c r="Y1338" s="1">
        <v>1</v>
      </c>
      <c r="Z1338" s="1">
        <f>IF(G1338="Withdrawn",0,1)</f>
        <v>1</v>
      </c>
      <c r="AA1338" s="36">
        <v>400000</v>
      </c>
      <c r="AB1338" s="36">
        <v>0</v>
      </c>
      <c r="AI1338" s="5"/>
      <c r="AJ1338" s="32">
        <v>0</v>
      </c>
      <c r="AK1338" s="32">
        <v>54955</v>
      </c>
      <c r="AL1338" s="32">
        <v>0</v>
      </c>
      <c r="AM1338" s="32">
        <f>10904962+1511000</f>
        <v>12415962</v>
      </c>
      <c r="AN1338" s="32">
        <v>0</v>
      </c>
      <c r="AO1338" s="32">
        <f>AJ1338+AM1338</f>
        <v>12415962</v>
      </c>
      <c r="AP1338" s="32">
        <f>AO1338+AK1338+AL1338+AN1338</f>
        <v>12470917</v>
      </c>
      <c r="AQ1338" s="28">
        <f t="shared" si="222"/>
        <v>124.15962</v>
      </c>
      <c r="AR1338" s="28">
        <f t="shared" si="222"/>
        <v>124.70917</v>
      </c>
      <c r="AS1338" s="16">
        <f>IF(O1338 = "NRIS",AP1338,AO1338)</f>
        <v>12470917</v>
      </c>
      <c r="AY1338" s="1" t="s">
        <v>2374</v>
      </c>
      <c r="AZ1338" s="2">
        <v>43171</v>
      </c>
      <c r="BC1338" s="2">
        <v>44834</v>
      </c>
      <c r="BD1338" s="1" t="s">
        <v>91</v>
      </c>
      <c r="BE1338" s="1" t="s">
        <v>2342</v>
      </c>
      <c r="BF1338" s="1" t="s">
        <v>76</v>
      </c>
      <c r="BG1338" s="1" t="s">
        <v>2375</v>
      </c>
      <c r="BH1338" s="1" t="s">
        <v>725</v>
      </c>
      <c r="BI1338" s="1" t="s">
        <v>2376</v>
      </c>
      <c r="BJ1338" s="1" t="s">
        <v>126</v>
      </c>
      <c r="BK1338" s="1" t="s">
        <v>2615</v>
      </c>
      <c r="BL1338" s="1">
        <v>100</v>
      </c>
      <c r="BM1338" s="1">
        <v>100</v>
      </c>
      <c r="BN1338" s="1" t="s">
        <v>1485</v>
      </c>
      <c r="BO1338" s="1" t="s">
        <v>1486</v>
      </c>
      <c r="BP1338" s="1" t="s">
        <v>84</v>
      </c>
      <c r="BR1338" s="1">
        <v>100</v>
      </c>
      <c r="BS1338" s="1">
        <v>100</v>
      </c>
      <c r="BT1338" s="1">
        <v>100</v>
      </c>
      <c r="BU1338" s="1">
        <v>100</v>
      </c>
    </row>
    <row r="1339" spans="4:73" hidden="1" x14ac:dyDescent="0.25">
      <c r="D1339" s="4"/>
      <c r="E1339" s="5" t="str">
        <f t="shared" si="223"/>
        <v>DPP-2018-APR</v>
      </c>
      <c r="F1339" s="5" t="str">
        <f t="shared" si="224"/>
        <v>South</v>
      </c>
      <c r="G1339" s="5" t="str">
        <f t="shared" si="225"/>
        <v>Withdrawn</v>
      </c>
      <c r="H1339" s="6" t="str">
        <f t="shared" si="226"/>
        <v>Not Started</v>
      </c>
      <c r="I1339" s="1" t="s">
        <v>5012</v>
      </c>
      <c r="O1339" s="1" t="str">
        <f t="shared" si="227"/>
        <v>NRIS</v>
      </c>
      <c r="Q1339" s="1">
        <f t="shared" si="228"/>
        <v>200</v>
      </c>
      <c r="S1339" s="1" t="str">
        <f t="shared" si="229"/>
        <v>Solar</v>
      </c>
      <c r="T1339" s="1" t="str">
        <f t="shared" si="230"/>
        <v>Desha County,Drew County</v>
      </c>
      <c r="U1339" s="1" t="str">
        <f t="shared" si="231"/>
        <v>AR</v>
      </c>
      <c r="AA1339" s="1"/>
      <c r="AB1339" s="1"/>
      <c r="AI1339" s="5"/>
      <c r="AJ1339" s="5"/>
      <c r="AK1339" s="5"/>
      <c r="AL1339" s="5"/>
      <c r="AM1339" s="5"/>
      <c r="AN1339" s="5"/>
      <c r="AO1339" s="32"/>
      <c r="AP1339" s="32"/>
      <c r="AQ1339" s="28">
        <f t="shared" si="222"/>
        <v>0</v>
      </c>
      <c r="AR1339" s="28">
        <f t="shared" si="222"/>
        <v>0</v>
      </c>
      <c r="AY1339" s="1" t="s">
        <v>73</v>
      </c>
      <c r="AZ1339" s="2">
        <v>43171</v>
      </c>
      <c r="BA1339" s="2">
        <v>43706</v>
      </c>
      <c r="BC1339" s="2">
        <v>44454</v>
      </c>
      <c r="BD1339" s="1" t="s">
        <v>2392</v>
      </c>
      <c r="BE1339" s="1" t="s">
        <v>5013</v>
      </c>
      <c r="BF1339" s="1" t="s">
        <v>2394</v>
      </c>
      <c r="BG1339" s="1" t="s">
        <v>2375</v>
      </c>
      <c r="BH1339" s="1" t="s">
        <v>2395</v>
      </c>
      <c r="BI1339" s="1" t="s">
        <v>726</v>
      </c>
      <c r="BJ1339" s="1" t="s">
        <v>126</v>
      </c>
      <c r="BK1339" s="1" t="s">
        <v>5014</v>
      </c>
      <c r="BL1339" s="1">
        <v>200</v>
      </c>
      <c r="BM1339" s="1">
        <v>200</v>
      </c>
      <c r="BN1339" s="1" t="s">
        <v>1485</v>
      </c>
      <c r="BO1339" s="1" t="s">
        <v>1486</v>
      </c>
      <c r="BP1339" s="1" t="s">
        <v>84</v>
      </c>
      <c r="BR1339" s="1">
        <v>0</v>
      </c>
      <c r="BS1339" s="1">
        <v>0</v>
      </c>
      <c r="BT1339" s="1">
        <v>0</v>
      </c>
      <c r="BU1339" s="1">
        <v>0</v>
      </c>
    </row>
    <row r="1340" spans="4:73" hidden="1" x14ac:dyDescent="0.25">
      <c r="D1340" s="4"/>
      <c r="E1340" s="5" t="str">
        <f t="shared" si="223"/>
        <v>DPP-2018-APR</v>
      </c>
      <c r="F1340" s="5" t="str">
        <f t="shared" si="224"/>
        <v>Central</v>
      </c>
      <c r="G1340" s="5" t="str">
        <f t="shared" si="225"/>
        <v>Active</v>
      </c>
      <c r="H1340" s="6" t="str">
        <f t="shared" si="226"/>
        <v>Not Started</v>
      </c>
      <c r="I1340" s="1" t="s">
        <v>2619</v>
      </c>
      <c r="O1340" s="1" t="str">
        <f t="shared" si="227"/>
        <v>NRIS</v>
      </c>
      <c r="P1340" s="1" t="s">
        <v>6203</v>
      </c>
      <c r="Q1340" s="1">
        <f t="shared" si="228"/>
        <v>150</v>
      </c>
      <c r="S1340" s="1" t="str">
        <f t="shared" si="229"/>
        <v>Solar</v>
      </c>
      <c r="T1340" s="1" t="str">
        <f t="shared" si="230"/>
        <v>Washington County</v>
      </c>
      <c r="U1340" s="1" t="str">
        <f t="shared" si="231"/>
        <v>IL</v>
      </c>
      <c r="Y1340" s="1">
        <v>1</v>
      </c>
      <c r="Z1340" s="1">
        <f>IF(G1340="Withdrawn",0,1)</f>
        <v>1</v>
      </c>
      <c r="AA1340" s="36">
        <v>600000</v>
      </c>
      <c r="AB1340" s="36">
        <v>27877</v>
      </c>
      <c r="AI1340" s="5"/>
      <c r="AJ1340" s="32"/>
      <c r="AK1340" s="32"/>
      <c r="AL1340" s="32">
        <v>0</v>
      </c>
      <c r="AM1340" s="32">
        <v>7653000</v>
      </c>
      <c r="AN1340" s="32">
        <v>1227725</v>
      </c>
      <c r="AO1340" s="32">
        <f>AJ1340+AM1340</f>
        <v>7653000</v>
      </c>
      <c r="AP1340" s="32">
        <f>AO1340+AK1340+AL1340+AN1340</f>
        <v>8880725</v>
      </c>
      <c r="AQ1340" s="28">
        <f t="shared" si="222"/>
        <v>51.02</v>
      </c>
      <c r="AR1340" s="28">
        <f t="shared" si="222"/>
        <v>59.204833333333333</v>
      </c>
      <c r="AS1340" s="16">
        <f>IF(O1340 = "NRIS",AP1340,AO1340)</f>
        <v>8880725</v>
      </c>
      <c r="AY1340" s="1" t="s">
        <v>2374</v>
      </c>
      <c r="AZ1340" s="2">
        <v>43171</v>
      </c>
      <c r="BC1340" s="2">
        <v>44198</v>
      </c>
      <c r="BD1340" s="1" t="s">
        <v>122</v>
      </c>
      <c r="BE1340" s="1" t="s">
        <v>395</v>
      </c>
      <c r="BF1340" s="1" t="s">
        <v>124</v>
      </c>
      <c r="BG1340" s="1" t="s">
        <v>2375</v>
      </c>
      <c r="BH1340" s="1" t="s">
        <v>2435</v>
      </c>
      <c r="BI1340" s="1" t="s">
        <v>2376</v>
      </c>
      <c r="BJ1340" s="1" t="s">
        <v>126</v>
      </c>
      <c r="BK1340" s="1" t="s">
        <v>2620</v>
      </c>
      <c r="BL1340" s="1">
        <v>150</v>
      </c>
      <c r="BM1340" s="1">
        <v>150</v>
      </c>
      <c r="BN1340" s="1" t="s">
        <v>1485</v>
      </c>
      <c r="BO1340" s="1" t="s">
        <v>1486</v>
      </c>
      <c r="BP1340" s="1" t="s">
        <v>84</v>
      </c>
      <c r="BR1340" s="1">
        <v>150</v>
      </c>
      <c r="BS1340" s="1">
        <v>150</v>
      </c>
      <c r="BT1340" s="1">
        <v>150</v>
      </c>
      <c r="BU1340" s="1">
        <v>150</v>
      </c>
    </row>
    <row r="1341" spans="4:73" hidden="1" x14ac:dyDescent="0.25">
      <c r="D1341" s="4"/>
      <c r="E1341" s="5" t="str">
        <f t="shared" si="223"/>
        <v>DPP-2018-APR</v>
      </c>
      <c r="F1341" s="5" t="str">
        <f t="shared" si="224"/>
        <v>South</v>
      </c>
      <c r="G1341" s="5" t="str">
        <f t="shared" si="225"/>
        <v>Withdrawn</v>
      </c>
      <c r="H1341" s="6" t="str">
        <f t="shared" si="226"/>
        <v>Not Started</v>
      </c>
      <c r="I1341" s="1" t="s">
        <v>5015</v>
      </c>
      <c r="O1341" s="1" t="str">
        <f t="shared" si="227"/>
        <v>NRIS</v>
      </c>
      <c r="Q1341" s="1">
        <f t="shared" si="228"/>
        <v>300</v>
      </c>
      <c r="S1341" s="1" t="str">
        <f t="shared" si="229"/>
        <v>Solar</v>
      </c>
      <c r="T1341" s="1" t="str">
        <f t="shared" si="230"/>
        <v>DeSoto County</v>
      </c>
      <c r="U1341" s="1" t="str">
        <f t="shared" si="231"/>
        <v>MS</v>
      </c>
      <c r="AA1341" s="1"/>
      <c r="AB1341" s="1"/>
      <c r="AI1341" s="5"/>
      <c r="AJ1341" s="5"/>
      <c r="AK1341" s="5"/>
      <c r="AL1341" s="5"/>
      <c r="AM1341" s="5"/>
      <c r="AN1341" s="5"/>
      <c r="AO1341" s="32"/>
      <c r="AP1341" s="32"/>
      <c r="AQ1341" s="28">
        <f t="shared" si="222"/>
        <v>0</v>
      </c>
      <c r="AR1341" s="28">
        <f t="shared" si="222"/>
        <v>0</v>
      </c>
      <c r="AY1341" s="1" t="s">
        <v>73</v>
      </c>
      <c r="AZ1341" s="2">
        <v>43171</v>
      </c>
      <c r="BA1341" s="2">
        <v>43706</v>
      </c>
      <c r="BC1341" s="2">
        <v>44454</v>
      </c>
      <c r="BD1341" s="1" t="s">
        <v>2949</v>
      </c>
      <c r="BE1341" s="1" t="s">
        <v>2525</v>
      </c>
      <c r="BF1341" s="1" t="s">
        <v>2526</v>
      </c>
      <c r="BG1341" s="1" t="s">
        <v>2375</v>
      </c>
      <c r="BH1341" s="1" t="s">
        <v>2395</v>
      </c>
      <c r="BI1341" s="1" t="s">
        <v>726</v>
      </c>
      <c r="BJ1341" s="1" t="s">
        <v>126</v>
      </c>
      <c r="BK1341" s="1" t="s">
        <v>5016</v>
      </c>
      <c r="BL1341" s="1">
        <v>300</v>
      </c>
      <c r="BM1341" s="1">
        <v>300</v>
      </c>
      <c r="BN1341" s="1" t="s">
        <v>1485</v>
      </c>
      <c r="BO1341" s="1" t="s">
        <v>1486</v>
      </c>
      <c r="BP1341" s="1" t="s">
        <v>84</v>
      </c>
      <c r="BR1341" s="1">
        <v>0</v>
      </c>
      <c r="BS1341" s="1">
        <v>0</v>
      </c>
      <c r="BT1341" s="1">
        <v>0</v>
      </c>
      <c r="BU1341" s="1">
        <v>0</v>
      </c>
    </row>
    <row r="1342" spans="4:73" hidden="1" x14ac:dyDescent="0.25">
      <c r="D1342" s="4"/>
      <c r="E1342" s="5" t="str">
        <f t="shared" si="223"/>
        <v>DPP-2018-APR</v>
      </c>
      <c r="F1342" s="5" t="str">
        <f t="shared" si="224"/>
        <v>Central</v>
      </c>
      <c r="G1342" s="5" t="str">
        <f t="shared" si="225"/>
        <v>Active</v>
      </c>
      <c r="H1342" s="6" t="str">
        <f t="shared" si="226"/>
        <v>Not Started</v>
      </c>
      <c r="I1342" s="1" t="s">
        <v>2623</v>
      </c>
      <c r="O1342" s="1" t="str">
        <f t="shared" si="227"/>
        <v>NRIS</v>
      </c>
      <c r="P1342" s="1" t="s">
        <v>6203</v>
      </c>
      <c r="Q1342" s="1">
        <f t="shared" si="228"/>
        <v>150</v>
      </c>
      <c r="S1342" s="1" t="str">
        <f t="shared" si="229"/>
        <v>Solar</v>
      </c>
      <c r="T1342" s="1" t="str">
        <f t="shared" si="230"/>
        <v>Saline County</v>
      </c>
      <c r="U1342" s="1" t="str">
        <f t="shared" si="231"/>
        <v>IL</v>
      </c>
      <c r="Y1342" s="1">
        <v>1</v>
      </c>
      <c r="Z1342" s="1">
        <f>IF(G1342="Withdrawn",0,1)</f>
        <v>1</v>
      </c>
      <c r="AA1342" s="36">
        <v>600000</v>
      </c>
      <c r="AB1342" s="36">
        <v>200000</v>
      </c>
      <c r="AI1342" s="5"/>
      <c r="AJ1342" s="32"/>
      <c r="AK1342" s="32"/>
      <c r="AL1342" s="32">
        <v>0</v>
      </c>
      <c r="AM1342" s="32">
        <v>6422000</v>
      </c>
      <c r="AN1342" s="32">
        <v>0</v>
      </c>
      <c r="AO1342" s="32">
        <f>AJ1342+AM1342</f>
        <v>6422000</v>
      </c>
      <c r="AP1342" s="32">
        <f>AO1342+AK1342+AL1342+AN1342</f>
        <v>6422000</v>
      </c>
      <c r="AQ1342" s="28">
        <f t="shared" si="222"/>
        <v>42.813333333333333</v>
      </c>
      <c r="AR1342" s="28">
        <f t="shared" si="222"/>
        <v>42.813333333333333</v>
      </c>
      <c r="AS1342" s="16">
        <f>IF(O1342 = "NRIS",AP1342,AO1342)</f>
        <v>6422000</v>
      </c>
      <c r="AY1342" s="1" t="s">
        <v>2374</v>
      </c>
      <c r="AZ1342" s="2">
        <v>43171</v>
      </c>
      <c r="BC1342" s="2">
        <v>44198</v>
      </c>
      <c r="BD1342" s="1" t="s">
        <v>122</v>
      </c>
      <c r="BE1342" s="1" t="s">
        <v>2624</v>
      </c>
      <c r="BF1342" s="1" t="s">
        <v>124</v>
      </c>
      <c r="BG1342" s="1" t="s">
        <v>2375</v>
      </c>
      <c r="BH1342" s="1" t="s">
        <v>2435</v>
      </c>
      <c r="BI1342" s="1" t="s">
        <v>2376</v>
      </c>
      <c r="BJ1342" s="1" t="s">
        <v>126</v>
      </c>
      <c r="BK1342" s="1" t="s">
        <v>2625</v>
      </c>
      <c r="BL1342" s="1">
        <v>150</v>
      </c>
      <c r="BM1342" s="1">
        <v>150</v>
      </c>
      <c r="BN1342" s="1" t="s">
        <v>1485</v>
      </c>
      <c r="BO1342" s="1" t="s">
        <v>1486</v>
      </c>
      <c r="BP1342" s="1" t="s">
        <v>84</v>
      </c>
      <c r="BR1342" s="1">
        <v>150</v>
      </c>
      <c r="BS1342" s="1">
        <v>150</v>
      </c>
      <c r="BT1342" s="1">
        <v>150</v>
      </c>
      <c r="BU1342" s="1">
        <v>150</v>
      </c>
    </row>
    <row r="1343" spans="4:73" hidden="1" x14ac:dyDescent="0.25">
      <c r="D1343" s="4"/>
      <c r="E1343" s="5" t="str">
        <f t="shared" si="223"/>
        <v>DPP-2018-APR</v>
      </c>
      <c r="F1343" s="5" t="str">
        <f t="shared" si="224"/>
        <v>South</v>
      </c>
      <c r="G1343" s="5" t="str">
        <f t="shared" si="225"/>
        <v>Withdrawn</v>
      </c>
      <c r="H1343" s="6" t="str">
        <f t="shared" si="226"/>
        <v>Not Started</v>
      </c>
      <c r="I1343" s="1" t="s">
        <v>5019</v>
      </c>
      <c r="O1343" s="1" t="str">
        <f t="shared" si="227"/>
        <v>NRIS</v>
      </c>
      <c r="Q1343" s="1">
        <f t="shared" si="228"/>
        <v>500</v>
      </c>
      <c r="S1343" s="1" t="str">
        <f t="shared" si="229"/>
        <v>Solar</v>
      </c>
      <c r="T1343" s="1" t="str">
        <f t="shared" si="230"/>
        <v>Lonoke County,Pulaski County</v>
      </c>
      <c r="U1343" s="1" t="str">
        <f t="shared" si="231"/>
        <v>AR</v>
      </c>
      <c r="AA1343" s="1"/>
      <c r="AB1343" s="1"/>
      <c r="AI1343" s="5"/>
      <c r="AJ1343" s="5"/>
      <c r="AK1343" s="5"/>
      <c r="AL1343" s="5"/>
      <c r="AM1343" s="5"/>
      <c r="AN1343" s="5"/>
      <c r="AO1343" s="32"/>
      <c r="AP1343" s="32"/>
      <c r="AQ1343" s="28">
        <f t="shared" si="222"/>
        <v>0</v>
      </c>
      <c r="AR1343" s="28">
        <f t="shared" si="222"/>
        <v>0</v>
      </c>
      <c r="AY1343" s="1" t="s">
        <v>73</v>
      </c>
      <c r="AZ1343" s="2">
        <v>43171</v>
      </c>
      <c r="BA1343" s="2">
        <v>43706</v>
      </c>
      <c r="BC1343" s="2">
        <v>44454</v>
      </c>
      <c r="BD1343" s="1" t="s">
        <v>2392</v>
      </c>
      <c r="BE1343" s="1" t="s">
        <v>5020</v>
      </c>
      <c r="BF1343" s="1" t="s">
        <v>2394</v>
      </c>
      <c r="BG1343" s="1" t="s">
        <v>2375</v>
      </c>
      <c r="BH1343" s="1" t="s">
        <v>2395</v>
      </c>
      <c r="BI1343" s="1" t="s">
        <v>726</v>
      </c>
      <c r="BJ1343" s="1" t="s">
        <v>126</v>
      </c>
      <c r="BK1343" s="1" t="s">
        <v>3030</v>
      </c>
      <c r="BL1343" s="1">
        <v>500</v>
      </c>
      <c r="BM1343" s="1">
        <v>500</v>
      </c>
      <c r="BN1343" s="1" t="s">
        <v>1485</v>
      </c>
      <c r="BO1343" s="1" t="s">
        <v>1486</v>
      </c>
      <c r="BP1343" s="1" t="s">
        <v>84</v>
      </c>
      <c r="BR1343" s="1">
        <v>0</v>
      </c>
      <c r="BS1343" s="1">
        <v>0</v>
      </c>
      <c r="BT1343" s="1">
        <v>0</v>
      </c>
      <c r="BU1343" s="1">
        <v>0</v>
      </c>
    </row>
    <row r="1344" spans="4:73" hidden="1" x14ac:dyDescent="0.25">
      <c r="D1344" s="4"/>
      <c r="E1344" s="5" t="str">
        <f t="shared" si="223"/>
        <v>FES-2015-NOV</v>
      </c>
      <c r="F1344" s="5">
        <f t="shared" si="224"/>
        <v>0</v>
      </c>
      <c r="G1344" s="5" t="str">
        <f t="shared" si="225"/>
        <v>Withdrawn</v>
      </c>
      <c r="H1344" s="6" t="str">
        <f t="shared" si="226"/>
        <v>Not Started</v>
      </c>
      <c r="I1344" s="1" t="s">
        <v>2986</v>
      </c>
      <c r="O1344" s="1" t="str">
        <f t="shared" si="227"/>
        <v>NRIS</v>
      </c>
      <c r="Q1344" s="1">
        <f t="shared" si="228"/>
        <v>999</v>
      </c>
      <c r="S1344" s="1" t="str">
        <f t="shared" si="229"/>
        <v>Combined Cycle</v>
      </c>
      <c r="T1344" s="1" t="str">
        <f t="shared" si="230"/>
        <v>San Jacinto County</v>
      </c>
      <c r="U1344" s="1" t="str">
        <f t="shared" si="231"/>
        <v>TX</v>
      </c>
      <c r="AA1344" s="1"/>
      <c r="AB1344" s="1"/>
      <c r="AI1344" s="5"/>
      <c r="AJ1344" s="5"/>
      <c r="AK1344" s="5"/>
      <c r="AL1344" s="5"/>
      <c r="AM1344" s="5"/>
      <c r="AN1344" s="5"/>
      <c r="AO1344" s="5"/>
      <c r="AP1344" s="5"/>
      <c r="AQ1344" s="5"/>
      <c r="AR1344" s="5"/>
      <c r="AY1344" s="1" t="s">
        <v>73</v>
      </c>
      <c r="AZ1344" s="2">
        <v>42300</v>
      </c>
      <c r="BA1344" s="2">
        <v>42614</v>
      </c>
      <c r="BC1344" s="2">
        <v>44105</v>
      </c>
      <c r="BD1344" s="1" t="s">
        <v>59</v>
      </c>
      <c r="BE1344" s="1" t="s">
        <v>2987</v>
      </c>
      <c r="BF1344" s="1" t="s">
        <v>67</v>
      </c>
      <c r="BG1344" s="1" t="s">
        <v>2785</v>
      </c>
      <c r="BI1344" s="1" t="s">
        <v>536</v>
      </c>
      <c r="BJ1344" s="1" t="s">
        <v>126</v>
      </c>
      <c r="BK1344" s="1" t="s">
        <v>2988</v>
      </c>
      <c r="BL1344" s="1">
        <v>923</v>
      </c>
      <c r="BM1344" s="1">
        <v>999</v>
      </c>
      <c r="BN1344" s="1" t="s">
        <v>94</v>
      </c>
      <c r="BO1344" s="1" t="s">
        <v>94</v>
      </c>
      <c r="BP1344" s="1" t="s">
        <v>84</v>
      </c>
      <c r="BR1344" s="1">
        <v>0</v>
      </c>
      <c r="BS1344" s="1">
        <v>0</v>
      </c>
      <c r="BT1344" s="1">
        <v>0</v>
      </c>
      <c r="BU1344" s="1">
        <v>0</v>
      </c>
    </row>
    <row r="1345" spans="4:73" hidden="1" x14ac:dyDescent="0.25">
      <c r="D1345" s="4"/>
      <c r="E1345" s="5" t="str">
        <f t="shared" si="223"/>
        <v>FES-2014-DEC</v>
      </c>
      <c r="F1345" s="5">
        <f t="shared" si="224"/>
        <v>0</v>
      </c>
      <c r="G1345" s="5" t="str">
        <f t="shared" si="225"/>
        <v>Withdrawn</v>
      </c>
      <c r="H1345" s="6" t="str">
        <f t="shared" si="226"/>
        <v>Not Started</v>
      </c>
      <c r="I1345" s="1" t="s">
        <v>2989</v>
      </c>
      <c r="O1345" s="1" t="str">
        <f t="shared" si="227"/>
        <v>NRIS</v>
      </c>
      <c r="Q1345" s="1">
        <f t="shared" si="228"/>
        <v>243</v>
      </c>
      <c r="S1345" s="1" t="str">
        <f t="shared" si="229"/>
        <v>Gas</v>
      </c>
      <c r="T1345" s="1" t="str">
        <f t="shared" si="230"/>
        <v>Marquette County</v>
      </c>
      <c r="U1345" s="1" t="str">
        <f t="shared" si="231"/>
        <v>MI</v>
      </c>
      <c r="AA1345" s="1"/>
      <c r="AB1345" s="1"/>
      <c r="AI1345" s="5"/>
      <c r="AJ1345" s="5"/>
      <c r="AK1345" s="5"/>
      <c r="AL1345" s="5"/>
      <c r="AM1345" s="5"/>
      <c r="AN1345" s="5"/>
      <c r="AO1345" s="5"/>
      <c r="AP1345" s="5"/>
      <c r="AQ1345" s="5"/>
      <c r="AR1345" s="5"/>
      <c r="AY1345" s="1" t="s">
        <v>73</v>
      </c>
      <c r="AZ1345" s="2">
        <v>41957</v>
      </c>
      <c r="BA1345" s="2">
        <v>42626</v>
      </c>
      <c r="BC1345" s="2">
        <v>42887</v>
      </c>
      <c r="BD1345" s="1" t="s">
        <v>74</v>
      </c>
      <c r="BE1345" s="1" t="s">
        <v>1166</v>
      </c>
      <c r="BF1345" s="1" t="s">
        <v>130</v>
      </c>
      <c r="BG1345" s="1" t="s">
        <v>2736</v>
      </c>
      <c r="BI1345" s="1" t="s">
        <v>536</v>
      </c>
      <c r="BJ1345" s="1" t="s">
        <v>126</v>
      </c>
      <c r="BK1345" s="1" t="s">
        <v>78</v>
      </c>
      <c r="BL1345" s="1">
        <v>218</v>
      </c>
      <c r="BM1345" s="1">
        <v>243</v>
      </c>
      <c r="BN1345" s="1" t="s">
        <v>64</v>
      </c>
      <c r="BO1345" s="1" t="s">
        <v>105</v>
      </c>
      <c r="BP1345" s="1" t="s">
        <v>84</v>
      </c>
      <c r="BR1345" s="1">
        <v>0</v>
      </c>
      <c r="BS1345" s="1">
        <v>0</v>
      </c>
      <c r="BT1345" s="1">
        <v>0</v>
      </c>
      <c r="BU1345" s="1">
        <v>0</v>
      </c>
    </row>
    <row r="1346" spans="4:73" hidden="1" x14ac:dyDescent="0.25">
      <c r="D1346" s="4"/>
      <c r="E1346" s="5" t="str">
        <f t="shared" si="223"/>
        <v>DPP-2018-APR</v>
      </c>
      <c r="F1346" s="5" t="str">
        <f t="shared" si="224"/>
        <v>West</v>
      </c>
      <c r="G1346" s="5" t="str">
        <f t="shared" si="225"/>
        <v>Withdrawn</v>
      </c>
      <c r="H1346" s="6" t="str">
        <f t="shared" si="226"/>
        <v>Not Started</v>
      </c>
      <c r="I1346" s="1" t="s">
        <v>5879</v>
      </c>
      <c r="O1346" s="1" t="str">
        <f t="shared" si="227"/>
        <v>NRIS</v>
      </c>
      <c r="P1346" s="1" t="s">
        <v>6203</v>
      </c>
      <c r="Q1346" s="1">
        <f t="shared" si="228"/>
        <v>40</v>
      </c>
      <c r="S1346" s="1" t="str">
        <f t="shared" si="229"/>
        <v>Solar</v>
      </c>
      <c r="T1346" s="1" t="str">
        <f t="shared" si="230"/>
        <v>Jackson County</v>
      </c>
      <c r="U1346" s="1" t="str">
        <f t="shared" si="231"/>
        <v>MN</v>
      </c>
      <c r="Y1346" s="1">
        <v>1</v>
      </c>
      <c r="Z1346" s="1">
        <f>IF(G1346="Withdrawn",0,1)</f>
        <v>0</v>
      </c>
      <c r="AA1346" s="36">
        <v>160000</v>
      </c>
      <c r="AB1346" s="36">
        <v>225567</v>
      </c>
      <c r="AI1346" s="5"/>
      <c r="AJ1346" s="32">
        <v>0</v>
      </c>
      <c r="AK1346" s="32">
        <v>250853</v>
      </c>
      <c r="AL1346" s="32">
        <v>0</v>
      </c>
      <c r="AM1346" s="32">
        <f>96800000+0</f>
        <v>96800000</v>
      </c>
      <c r="AN1346" s="32">
        <v>10000000</v>
      </c>
      <c r="AO1346" s="32">
        <f>AJ1346+AM1346</f>
        <v>96800000</v>
      </c>
      <c r="AP1346" s="32">
        <f>AO1346+AK1346+AL1346+AN1346</f>
        <v>107050853</v>
      </c>
      <c r="AQ1346" s="28">
        <f t="shared" ref="AQ1346:AR1349" si="232">AO1346/($Q1346*1000)</f>
        <v>2420</v>
      </c>
      <c r="AR1346" s="28">
        <f t="shared" si="232"/>
        <v>2676.2713250000002</v>
      </c>
      <c r="AS1346" s="16">
        <f>IF(O1346 = "NRIS",AP1346,AO1346)</f>
        <v>107050853</v>
      </c>
      <c r="AY1346" s="1" t="s">
        <v>73</v>
      </c>
      <c r="AZ1346" s="2">
        <v>43171</v>
      </c>
      <c r="BA1346" s="2">
        <v>44264</v>
      </c>
      <c r="BC1346" s="2">
        <v>44834</v>
      </c>
      <c r="BD1346" s="1" t="s">
        <v>91</v>
      </c>
      <c r="BE1346" s="1" t="s">
        <v>259</v>
      </c>
      <c r="BF1346" s="1" t="s">
        <v>93</v>
      </c>
      <c r="BG1346" s="1" t="s">
        <v>2375</v>
      </c>
      <c r="BH1346" s="1" t="s">
        <v>725</v>
      </c>
      <c r="BI1346" s="1" t="s">
        <v>2376</v>
      </c>
      <c r="BJ1346" s="1" t="s">
        <v>126</v>
      </c>
      <c r="BK1346" s="1" t="s">
        <v>1697</v>
      </c>
      <c r="BL1346" s="1">
        <v>40</v>
      </c>
      <c r="BM1346" s="1">
        <v>40</v>
      </c>
      <c r="BN1346" s="1" t="s">
        <v>1485</v>
      </c>
      <c r="BO1346" s="1" t="s">
        <v>1486</v>
      </c>
      <c r="BP1346" s="1" t="s">
        <v>84</v>
      </c>
      <c r="BR1346" s="1">
        <v>40</v>
      </c>
      <c r="BS1346" s="1">
        <v>40</v>
      </c>
      <c r="BT1346" s="1">
        <v>0</v>
      </c>
      <c r="BU1346" s="1">
        <v>0</v>
      </c>
    </row>
    <row r="1347" spans="4:73" hidden="1" x14ac:dyDescent="0.25">
      <c r="D1347" s="4"/>
      <c r="E1347" s="5" t="str">
        <f t="shared" si="223"/>
        <v>DPP-2018-APR</v>
      </c>
      <c r="F1347" s="5" t="str">
        <f t="shared" si="224"/>
        <v>South</v>
      </c>
      <c r="G1347" s="5" t="str">
        <f t="shared" si="225"/>
        <v>Withdrawn</v>
      </c>
      <c r="H1347" s="6" t="str">
        <f t="shared" si="226"/>
        <v>Not Started</v>
      </c>
      <c r="I1347" s="1" t="s">
        <v>5021</v>
      </c>
      <c r="O1347" s="1" t="str">
        <f t="shared" si="227"/>
        <v>NRIS</v>
      </c>
      <c r="Q1347" s="1">
        <f t="shared" si="228"/>
        <v>200</v>
      </c>
      <c r="S1347" s="1" t="str">
        <f t="shared" si="229"/>
        <v>Solar</v>
      </c>
      <c r="T1347" s="1" t="str">
        <f t="shared" si="230"/>
        <v>Iberville Parish</v>
      </c>
      <c r="U1347" s="1" t="str">
        <f t="shared" si="231"/>
        <v>LA</v>
      </c>
      <c r="AA1347" s="1"/>
      <c r="AB1347" s="1"/>
      <c r="AI1347" s="5"/>
      <c r="AJ1347" s="5"/>
      <c r="AK1347" s="5"/>
      <c r="AL1347" s="5"/>
      <c r="AM1347" s="5"/>
      <c r="AN1347" s="5"/>
      <c r="AO1347" s="32"/>
      <c r="AP1347" s="32"/>
      <c r="AQ1347" s="28">
        <f t="shared" si="232"/>
        <v>0</v>
      </c>
      <c r="AR1347" s="28">
        <f t="shared" si="232"/>
        <v>0</v>
      </c>
      <c r="AY1347" s="1" t="s">
        <v>73</v>
      </c>
      <c r="AZ1347" s="2">
        <v>43171</v>
      </c>
      <c r="BA1347" s="2">
        <v>43706</v>
      </c>
      <c r="BC1347" s="2">
        <v>44454</v>
      </c>
      <c r="BD1347" s="1" t="s">
        <v>2574</v>
      </c>
      <c r="BE1347" s="1" t="s">
        <v>3002</v>
      </c>
      <c r="BF1347" s="1" t="s">
        <v>61</v>
      </c>
      <c r="BG1347" s="1" t="s">
        <v>2375</v>
      </c>
      <c r="BH1347" s="1" t="s">
        <v>2395</v>
      </c>
      <c r="BI1347" s="1" t="s">
        <v>726</v>
      </c>
      <c r="BJ1347" s="1" t="s">
        <v>126</v>
      </c>
      <c r="BK1347" s="1" t="s">
        <v>5022</v>
      </c>
      <c r="BL1347" s="1">
        <v>200</v>
      </c>
      <c r="BM1347" s="1">
        <v>200</v>
      </c>
      <c r="BN1347" s="1" t="s">
        <v>1485</v>
      </c>
      <c r="BO1347" s="1" t="s">
        <v>1486</v>
      </c>
      <c r="BP1347" s="1" t="s">
        <v>84</v>
      </c>
      <c r="BR1347" s="1">
        <v>0</v>
      </c>
      <c r="BS1347" s="1">
        <v>0</v>
      </c>
      <c r="BT1347" s="1">
        <v>0</v>
      </c>
      <c r="BU1347" s="1">
        <v>0</v>
      </c>
    </row>
    <row r="1348" spans="4:73" hidden="1" x14ac:dyDescent="0.25">
      <c r="D1348" s="4"/>
      <c r="E1348" s="5" t="str">
        <f t="shared" si="223"/>
        <v>DPP-2018-APR</v>
      </c>
      <c r="F1348" s="5" t="str">
        <f t="shared" si="224"/>
        <v>South</v>
      </c>
      <c r="G1348" s="5" t="str">
        <f t="shared" si="225"/>
        <v>Withdrawn</v>
      </c>
      <c r="H1348" s="6" t="str">
        <f t="shared" si="226"/>
        <v>Not Started</v>
      </c>
      <c r="I1348" s="1" t="s">
        <v>5025</v>
      </c>
      <c r="O1348" s="1" t="str">
        <f t="shared" si="227"/>
        <v>NRIS</v>
      </c>
      <c r="Q1348" s="1">
        <f t="shared" si="228"/>
        <v>200</v>
      </c>
      <c r="S1348" s="1" t="str">
        <f t="shared" si="229"/>
        <v>Solar</v>
      </c>
      <c r="T1348" s="1" t="str">
        <f t="shared" si="230"/>
        <v>Grimes County</v>
      </c>
      <c r="U1348" s="1" t="str">
        <f t="shared" si="231"/>
        <v>TX</v>
      </c>
      <c r="AA1348" s="1"/>
      <c r="AB1348" s="1"/>
      <c r="AI1348" s="5"/>
      <c r="AJ1348" s="5"/>
      <c r="AK1348" s="5"/>
      <c r="AL1348" s="5"/>
      <c r="AM1348" s="5"/>
      <c r="AN1348" s="5"/>
      <c r="AO1348" s="32"/>
      <c r="AP1348" s="32"/>
      <c r="AQ1348" s="28">
        <f t="shared" si="232"/>
        <v>0</v>
      </c>
      <c r="AR1348" s="28">
        <f t="shared" si="232"/>
        <v>0</v>
      </c>
      <c r="AY1348" s="1" t="s">
        <v>73</v>
      </c>
      <c r="AZ1348" s="2">
        <v>43171</v>
      </c>
      <c r="BA1348" s="2">
        <v>43706</v>
      </c>
      <c r="BC1348" s="2">
        <v>44454</v>
      </c>
      <c r="BD1348" s="1" t="s">
        <v>2461</v>
      </c>
      <c r="BE1348" s="1" t="s">
        <v>3489</v>
      </c>
      <c r="BF1348" s="1" t="s">
        <v>67</v>
      </c>
      <c r="BG1348" s="1" t="s">
        <v>2375</v>
      </c>
      <c r="BH1348" s="1" t="s">
        <v>2395</v>
      </c>
      <c r="BI1348" s="1" t="s">
        <v>726</v>
      </c>
      <c r="BJ1348" s="1" t="s">
        <v>126</v>
      </c>
      <c r="BK1348" s="1" t="s">
        <v>5026</v>
      </c>
      <c r="BL1348" s="1">
        <v>200</v>
      </c>
      <c r="BM1348" s="1">
        <v>200</v>
      </c>
      <c r="BN1348" s="1" t="s">
        <v>1485</v>
      </c>
      <c r="BO1348" s="1" t="s">
        <v>1486</v>
      </c>
      <c r="BP1348" s="1" t="s">
        <v>84</v>
      </c>
      <c r="BR1348" s="1">
        <v>0</v>
      </c>
      <c r="BS1348" s="1">
        <v>0</v>
      </c>
      <c r="BT1348" s="1">
        <v>0</v>
      </c>
      <c r="BU1348" s="1">
        <v>0</v>
      </c>
    </row>
    <row r="1349" spans="4:73" hidden="1" x14ac:dyDescent="0.25">
      <c r="D1349" s="4"/>
      <c r="E1349" s="5" t="str">
        <f t="shared" si="223"/>
        <v>DPP-2018-APR</v>
      </c>
      <c r="F1349" s="5" t="str">
        <f t="shared" si="224"/>
        <v>East (ATC)</v>
      </c>
      <c r="G1349" s="5" t="str">
        <f t="shared" si="225"/>
        <v>Active</v>
      </c>
      <c r="H1349" s="6" t="str">
        <f t="shared" si="226"/>
        <v>Not Started</v>
      </c>
      <c r="I1349" s="1" t="s">
        <v>2638</v>
      </c>
      <c r="O1349" s="1" t="str">
        <f t="shared" si="227"/>
        <v>NRIS</v>
      </c>
      <c r="P1349" s="1" t="s">
        <v>6203</v>
      </c>
      <c r="Q1349" s="1">
        <f t="shared" si="228"/>
        <v>20</v>
      </c>
      <c r="S1349" s="1" t="str">
        <f t="shared" si="229"/>
        <v>Battery Storage</v>
      </c>
      <c r="T1349" s="1" t="str">
        <f t="shared" si="230"/>
        <v>Manitowoc County</v>
      </c>
      <c r="U1349" s="1" t="str">
        <f t="shared" si="231"/>
        <v>WI</v>
      </c>
      <c r="Y1349" s="1">
        <v>1</v>
      </c>
      <c r="Z1349" s="1">
        <f>IF(G1349="Withdrawn",0,1)</f>
        <v>1</v>
      </c>
      <c r="AA1349" s="36">
        <v>80000</v>
      </c>
      <c r="AB1349" s="36">
        <v>0</v>
      </c>
      <c r="AI1349" s="5"/>
      <c r="AJ1349" s="32"/>
      <c r="AK1349" s="32"/>
      <c r="AL1349" s="32"/>
      <c r="AM1349" s="32"/>
      <c r="AN1349" s="32"/>
      <c r="AO1349" s="32">
        <f>AJ1349+AM1349</f>
        <v>0</v>
      </c>
      <c r="AP1349" s="32">
        <f>AO1349+AK1349+AL1349+AN1349</f>
        <v>0</v>
      </c>
      <c r="AQ1349" s="28">
        <f t="shared" si="232"/>
        <v>0</v>
      </c>
      <c r="AR1349" s="28">
        <f t="shared" si="232"/>
        <v>0</v>
      </c>
      <c r="AS1349" s="16">
        <f>IF(O1349 = "NRIS",AP1349,AO1349)</f>
        <v>0</v>
      </c>
      <c r="AY1349" s="1" t="s">
        <v>2374</v>
      </c>
      <c r="AZ1349" s="2">
        <v>43171</v>
      </c>
      <c r="BC1349" s="2">
        <v>44440</v>
      </c>
      <c r="BD1349" s="1" t="s">
        <v>74</v>
      </c>
      <c r="BE1349" s="1" t="s">
        <v>75</v>
      </c>
      <c r="BF1349" s="1" t="s">
        <v>76</v>
      </c>
      <c r="BG1349" s="1" t="s">
        <v>2375</v>
      </c>
      <c r="BH1349" s="1" t="s">
        <v>2196</v>
      </c>
      <c r="BI1349" s="1" t="s">
        <v>2376</v>
      </c>
      <c r="BJ1349" s="1" t="s">
        <v>126</v>
      </c>
      <c r="BK1349" s="1" t="s">
        <v>2639</v>
      </c>
      <c r="BL1349" s="1">
        <v>20</v>
      </c>
      <c r="BM1349" s="1">
        <v>20</v>
      </c>
      <c r="BN1349" s="1" t="s">
        <v>2498</v>
      </c>
      <c r="BO1349" s="1" t="s">
        <v>2499</v>
      </c>
      <c r="BP1349" s="1" t="s">
        <v>84</v>
      </c>
      <c r="BR1349" s="1">
        <v>20</v>
      </c>
      <c r="BS1349" s="1">
        <v>20</v>
      </c>
      <c r="BT1349" s="1">
        <v>20</v>
      </c>
      <c r="BU1349" s="1">
        <v>20</v>
      </c>
    </row>
    <row r="1350" spans="4:73" hidden="1" x14ac:dyDescent="0.25">
      <c r="D1350" s="4"/>
      <c r="E1350" s="5" t="str">
        <f t="shared" si="223"/>
        <v>FES-2015-JUL</v>
      </c>
      <c r="F1350" s="5">
        <f t="shared" si="224"/>
        <v>0</v>
      </c>
      <c r="G1350" s="5" t="str">
        <f t="shared" si="225"/>
        <v>Withdrawn</v>
      </c>
      <c r="H1350" s="6" t="str">
        <f t="shared" si="226"/>
        <v>Not Started</v>
      </c>
      <c r="I1350" s="1" t="s">
        <v>2999</v>
      </c>
      <c r="O1350" s="1" t="str">
        <f t="shared" si="227"/>
        <v>NRIS</v>
      </c>
      <c r="Q1350" s="1">
        <f t="shared" si="228"/>
        <v>150</v>
      </c>
      <c r="S1350" s="1" t="str">
        <f t="shared" si="229"/>
        <v>Wind</v>
      </c>
      <c r="T1350" s="1" t="str">
        <f t="shared" si="230"/>
        <v>Marquette County</v>
      </c>
      <c r="U1350" s="1" t="str">
        <f t="shared" si="231"/>
        <v>MI</v>
      </c>
      <c r="AA1350" s="1"/>
      <c r="AB1350" s="1"/>
      <c r="AI1350" s="5"/>
      <c r="AJ1350" s="5"/>
      <c r="AK1350" s="5"/>
      <c r="AL1350" s="5"/>
      <c r="AM1350" s="5"/>
      <c r="AN1350" s="5"/>
      <c r="AO1350" s="5"/>
      <c r="AP1350" s="5"/>
      <c r="AQ1350" s="5"/>
      <c r="AR1350" s="5"/>
      <c r="AY1350" s="1" t="s">
        <v>73</v>
      </c>
      <c r="AZ1350" s="2">
        <v>42198</v>
      </c>
      <c r="BA1350" s="2">
        <v>42626</v>
      </c>
      <c r="BC1350" s="2">
        <v>43221</v>
      </c>
      <c r="BD1350" s="1" t="s">
        <v>74</v>
      </c>
      <c r="BE1350" s="1" t="s">
        <v>1166</v>
      </c>
      <c r="BF1350" s="1" t="s">
        <v>130</v>
      </c>
      <c r="BG1350" s="1" t="s">
        <v>3000</v>
      </c>
      <c r="BI1350" s="1" t="s">
        <v>536</v>
      </c>
      <c r="BJ1350" s="1" t="s">
        <v>126</v>
      </c>
      <c r="BK1350" s="1" t="s">
        <v>78</v>
      </c>
      <c r="BL1350" s="1">
        <v>150</v>
      </c>
      <c r="BM1350" s="1">
        <v>150</v>
      </c>
      <c r="BN1350" s="1" t="s">
        <v>97</v>
      </c>
      <c r="BO1350" s="1" t="s">
        <v>98</v>
      </c>
      <c r="BP1350" s="1" t="s">
        <v>84</v>
      </c>
      <c r="BR1350" s="1">
        <v>0</v>
      </c>
      <c r="BS1350" s="1">
        <v>0</v>
      </c>
      <c r="BT1350" s="1">
        <v>0</v>
      </c>
      <c r="BU1350" s="1">
        <v>0</v>
      </c>
    </row>
    <row r="1351" spans="4:73" hidden="1" x14ac:dyDescent="0.25">
      <c r="D1351" s="4"/>
      <c r="E1351" s="5" t="str">
        <f t="shared" si="223"/>
        <v>DPP-2018-APR</v>
      </c>
      <c r="F1351" s="5" t="str">
        <f t="shared" si="224"/>
        <v>Central</v>
      </c>
      <c r="G1351" s="5" t="str">
        <f t="shared" si="225"/>
        <v>Active</v>
      </c>
      <c r="H1351" s="6" t="str">
        <f t="shared" si="226"/>
        <v>Not Started</v>
      </c>
      <c r="I1351" s="1" t="s">
        <v>2640</v>
      </c>
      <c r="O1351" s="1" t="str">
        <f t="shared" si="227"/>
        <v>NRIS</v>
      </c>
      <c r="P1351" s="1" t="s">
        <v>6203</v>
      </c>
      <c r="Q1351" s="1">
        <f t="shared" si="228"/>
        <v>70</v>
      </c>
      <c r="S1351" s="1" t="str">
        <f t="shared" si="229"/>
        <v>Solar</v>
      </c>
      <c r="T1351" s="1" t="str">
        <f t="shared" si="230"/>
        <v>Logan County</v>
      </c>
      <c r="U1351" s="1" t="str">
        <f t="shared" si="231"/>
        <v>IL</v>
      </c>
      <c r="Y1351" s="1">
        <v>1</v>
      </c>
      <c r="Z1351" s="1">
        <f>IF(G1351="Withdrawn",0,1)</f>
        <v>1</v>
      </c>
      <c r="AA1351" s="36">
        <v>280000</v>
      </c>
      <c r="AB1351" s="36">
        <v>0</v>
      </c>
      <c r="AI1351" s="5"/>
      <c r="AJ1351" s="32"/>
      <c r="AK1351" s="32"/>
      <c r="AL1351" s="32">
        <v>0</v>
      </c>
      <c r="AM1351" s="32">
        <v>1031000</v>
      </c>
      <c r="AN1351" s="32">
        <v>0</v>
      </c>
      <c r="AO1351" s="32">
        <f>AJ1351+AM1351</f>
        <v>1031000</v>
      </c>
      <c r="AP1351" s="32">
        <f>AO1351+AK1351+AL1351+AN1351</f>
        <v>1031000</v>
      </c>
      <c r="AQ1351" s="28">
        <f t="shared" ref="AQ1351:AR1354" si="233">AO1351/($Q1351*1000)</f>
        <v>14.728571428571428</v>
      </c>
      <c r="AR1351" s="28">
        <f t="shared" si="233"/>
        <v>14.728571428571428</v>
      </c>
      <c r="AS1351" s="16">
        <f>IF(O1351 = "NRIS",AP1351,AO1351)</f>
        <v>1031000</v>
      </c>
      <c r="AY1351" s="1" t="s">
        <v>2374</v>
      </c>
      <c r="AZ1351" s="2">
        <v>43171</v>
      </c>
      <c r="BC1351" s="2">
        <v>44360</v>
      </c>
      <c r="BD1351" s="1" t="s">
        <v>122</v>
      </c>
      <c r="BE1351" s="1" t="s">
        <v>840</v>
      </c>
      <c r="BF1351" s="1" t="s">
        <v>124</v>
      </c>
      <c r="BG1351" s="1" t="s">
        <v>2375</v>
      </c>
      <c r="BH1351" s="1" t="s">
        <v>2435</v>
      </c>
      <c r="BI1351" s="1" t="s">
        <v>2376</v>
      </c>
      <c r="BJ1351" s="1" t="s">
        <v>126</v>
      </c>
      <c r="BK1351" s="1" t="s">
        <v>2641</v>
      </c>
      <c r="BL1351" s="1">
        <v>70</v>
      </c>
      <c r="BM1351" s="1">
        <v>70</v>
      </c>
      <c r="BN1351" s="1" t="s">
        <v>1485</v>
      </c>
      <c r="BO1351" s="1" t="s">
        <v>1486</v>
      </c>
      <c r="BP1351" s="1" t="s">
        <v>84</v>
      </c>
      <c r="BR1351" s="1">
        <v>70</v>
      </c>
      <c r="BS1351" s="1">
        <v>70</v>
      </c>
      <c r="BT1351" s="1">
        <v>70</v>
      </c>
      <c r="BU1351" s="1">
        <v>70</v>
      </c>
    </row>
    <row r="1352" spans="4:73" hidden="1" x14ac:dyDescent="0.25">
      <c r="D1352" s="4"/>
      <c r="E1352" s="5" t="str">
        <f t="shared" si="223"/>
        <v>DPP-2018-APR</v>
      </c>
      <c r="F1352" s="5" t="str">
        <f t="shared" si="224"/>
        <v>East (ITC)</v>
      </c>
      <c r="G1352" s="5" t="str">
        <f t="shared" si="225"/>
        <v>Withdrawn</v>
      </c>
      <c r="H1352" s="6" t="str">
        <f t="shared" si="226"/>
        <v>Not Started</v>
      </c>
      <c r="I1352" s="1" t="s">
        <v>5412</v>
      </c>
      <c r="O1352" s="1" t="str">
        <f t="shared" si="227"/>
        <v>NRIS</v>
      </c>
      <c r="Q1352" s="1">
        <f t="shared" si="228"/>
        <v>20</v>
      </c>
      <c r="S1352" s="1" t="str">
        <f t="shared" si="229"/>
        <v>Battery Storage</v>
      </c>
      <c r="T1352" s="1" t="str">
        <f t="shared" si="230"/>
        <v>Tuscola County</v>
      </c>
      <c r="U1352" s="1" t="str">
        <f t="shared" si="231"/>
        <v>MI</v>
      </c>
      <c r="AA1352" s="1"/>
      <c r="AB1352" s="1"/>
      <c r="AI1352" s="5"/>
      <c r="AJ1352" s="5"/>
      <c r="AK1352" s="5"/>
      <c r="AL1352" s="5"/>
      <c r="AM1352" s="5"/>
      <c r="AN1352" s="5"/>
      <c r="AO1352" s="32"/>
      <c r="AP1352" s="32"/>
      <c r="AQ1352" s="28">
        <f t="shared" si="233"/>
        <v>0</v>
      </c>
      <c r="AR1352" s="28">
        <f t="shared" si="233"/>
        <v>0</v>
      </c>
      <c r="AY1352" s="1" t="s">
        <v>73</v>
      </c>
      <c r="AZ1352" s="2">
        <v>43171</v>
      </c>
      <c r="BA1352" s="2">
        <v>44012</v>
      </c>
      <c r="BC1352" s="2">
        <v>44440</v>
      </c>
      <c r="BD1352" s="1" t="s">
        <v>128</v>
      </c>
      <c r="BE1352" s="1" t="s">
        <v>1504</v>
      </c>
      <c r="BF1352" s="1" t="s">
        <v>130</v>
      </c>
      <c r="BG1352" s="1" t="s">
        <v>2375</v>
      </c>
      <c r="BH1352" s="1" t="s">
        <v>1808</v>
      </c>
      <c r="BI1352" s="1" t="s">
        <v>2376</v>
      </c>
      <c r="BJ1352" s="1" t="s">
        <v>126</v>
      </c>
      <c r="BK1352" s="1" t="s">
        <v>5413</v>
      </c>
      <c r="BL1352" s="1">
        <v>20</v>
      </c>
      <c r="BM1352" s="1">
        <v>20</v>
      </c>
      <c r="BN1352" s="1" t="s">
        <v>2498</v>
      </c>
      <c r="BO1352" s="1" t="s">
        <v>2499</v>
      </c>
      <c r="BP1352" s="1" t="s">
        <v>84</v>
      </c>
      <c r="BR1352" s="1">
        <v>20</v>
      </c>
      <c r="BS1352" s="1">
        <v>20</v>
      </c>
      <c r="BT1352" s="1">
        <v>0</v>
      </c>
      <c r="BU1352" s="1">
        <v>0</v>
      </c>
    </row>
    <row r="1353" spans="4:73" hidden="1" x14ac:dyDescent="0.25">
      <c r="D1353" s="4"/>
      <c r="E1353" s="5" t="str">
        <f t="shared" si="223"/>
        <v>DPP-2018-APR</v>
      </c>
      <c r="F1353" s="5" t="str">
        <f t="shared" si="224"/>
        <v>East (ATC)</v>
      </c>
      <c r="G1353" s="5" t="str">
        <f t="shared" si="225"/>
        <v>Withdrawn</v>
      </c>
      <c r="H1353" s="6" t="str">
        <f t="shared" si="226"/>
        <v>Not Started</v>
      </c>
      <c r="I1353" s="1" t="s">
        <v>5067</v>
      </c>
      <c r="O1353" s="1" t="str">
        <f t="shared" si="227"/>
        <v>NRIS</v>
      </c>
      <c r="P1353" s="1" t="s">
        <v>6203</v>
      </c>
      <c r="Q1353" s="1">
        <f t="shared" si="228"/>
        <v>100</v>
      </c>
      <c r="S1353" s="1" t="str">
        <f t="shared" si="229"/>
        <v>Battery Storage</v>
      </c>
      <c r="T1353" s="1" t="str">
        <f t="shared" si="230"/>
        <v>Washington County,Waukesha County</v>
      </c>
      <c r="U1353" s="1" t="str">
        <f t="shared" si="231"/>
        <v>WI</v>
      </c>
      <c r="Y1353" s="1">
        <v>0</v>
      </c>
      <c r="AA1353" s="1"/>
      <c r="AB1353" s="1"/>
      <c r="AI1353" s="5"/>
      <c r="AJ1353" s="5"/>
      <c r="AK1353" s="5"/>
      <c r="AL1353" s="5"/>
      <c r="AM1353" s="5"/>
      <c r="AN1353" s="5"/>
      <c r="AO1353" s="32"/>
      <c r="AP1353" s="32"/>
      <c r="AQ1353" s="28">
        <f t="shared" si="233"/>
        <v>0</v>
      </c>
      <c r="AR1353" s="28">
        <f t="shared" si="233"/>
        <v>0</v>
      </c>
      <c r="AY1353" s="1" t="s">
        <v>73</v>
      </c>
      <c r="AZ1353" s="2">
        <v>43171</v>
      </c>
      <c r="BA1353" s="2">
        <v>43762</v>
      </c>
      <c r="BC1353" s="2">
        <v>44440</v>
      </c>
      <c r="BD1353" s="1" t="s">
        <v>74</v>
      </c>
      <c r="BE1353" s="1" t="s">
        <v>5068</v>
      </c>
      <c r="BF1353" s="1" t="s">
        <v>76</v>
      </c>
      <c r="BG1353" s="1" t="s">
        <v>2375</v>
      </c>
      <c r="BH1353" s="1" t="s">
        <v>2196</v>
      </c>
      <c r="BI1353" s="1" t="s">
        <v>2376</v>
      </c>
      <c r="BJ1353" s="1" t="s">
        <v>126</v>
      </c>
      <c r="BK1353" s="1" t="s">
        <v>5069</v>
      </c>
      <c r="BL1353" s="1">
        <v>100</v>
      </c>
      <c r="BM1353" s="1">
        <v>100</v>
      </c>
      <c r="BN1353" s="1" t="s">
        <v>2498</v>
      </c>
      <c r="BO1353" s="1" t="s">
        <v>2499</v>
      </c>
      <c r="BP1353" s="1" t="s">
        <v>84</v>
      </c>
      <c r="BR1353" s="1">
        <v>0</v>
      </c>
      <c r="BS1353" s="1">
        <v>0</v>
      </c>
      <c r="BT1353" s="1">
        <v>0</v>
      </c>
      <c r="BU1353" s="1">
        <v>0</v>
      </c>
    </row>
    <row r="1354" spans="4:73" hidden="1" x14ac:dyDescent="0.25">
      <c r="D1354" s="4"/>
      <c r="E1354" s="5" t="str">
        <f t="shared" si="223"/>
        <v>DPP-2018-APR</v>
      </c>
      <c r="F1354" s="5" t="str">
        <f t="shared" si="224"/>
        <v>West</v>
      </c>
      <c r="G1354" s="5" t="str">
        <f t="shared" si="225"/>
        <v>Withdrawn</v>
      </c>
      <c r="H1354" s="6" t="str">
        <f t="shared" si="226"/>
        <v>Not Started</v>
      </c>
      <c r="I1354" s="1" t="s">
        <v>5884</v>
      </c>
      <c r="O1354" s="1" t="str">
        <f t="shared" si="227"/>
        <v>NRIS</v>
      </c>
      <c r="P1354" s="1" t="s">
        <v>6203</v>
      </c>
      <c r="Q1354" s="1">
        <f t="shared" si="228"/>
        <v>200</v>
      </c>
      <c r="S1354" s="1" t="str">
        <f t="shared" si="229"/>
        <v>Solar</v>
      </c>
      <c r="T1354" s="1" t="str">
        <f t="shared" si="230"/>
        <v>Dakota County</v>
      </c>
      <c r="U1354" s="1" t="str">
        <f t="shared" si="231"/>
        <v>MN</v>
      </c>
      <c r="Y1354" s="1">
        <v>1</v>
      </c>
      <c r="Z1354" s="1">
        <f>IF(G1354="Withdrawn",0,1)</f>
        <v>0</v>
      </c>
      <c r="AA1354" s="36">
        <v>800000</v>
      </c>
      <c r="AB1354" s="36">
        <v>738148</v>
      </c>
      <c r="AI1354" s="5"/>
      <c r="AJ1354" s="32">
        <v>0</v>
      </c>
      <c r="AK1354" s="32">
        <v>120483</v>
      </c>
      <c r="AL1354" s="32">
        <v>0</v>
      </c>
      <c r="AM1354" s="32">
        <f>4442762+11400000+2267000</f>
        <v>18109762</v>
      </c>
      <c r="AN1354" s="32">
        <v>0</v>
      </c>
      <c r="AO1354" s="32">
        <f>AJ1354+AM1354</f>
        <v>18109762</v>
      </c>
      <c r="AP1354" s="32">
        <f>AO1354+AK1354+AL1354+AN1354</f>
        <v>18230245</v>
      </c>
      <c r="AQ1354" s="28">
        <f t="shared" si="233"/>
        <v>90.548810000000003</v>
      </c>
      <c r="AR1354" s="28">
        <f t="shared" si="233"/>
        <v>91.151224999999997</v>
      </c>
      <c r="AS1354" s="16">
        <f>IF(O1354 = "NRIS",AP1354,AO1354)</f>
        <v>18230245</v>
      </c>
      <c r="AY1354" s="1" t="s">
        <v>73</v>
      </c>
      <c r="AZ1354" s="2">
        <v>43171</v>
      </c>
      <c r="BA1354" s="2">
        <v>44264</v>
      </c>
      <c r="BC1354" s="2">
        <v>44075</v>
      </c>
      <c r="BD1354" s="1" t="s">
        <v>91</v>
      </c>
      <c r="BE1354" s="1" t="s">
        <v>120</v>
      </c>
      <c r="BF1354" s="1" t="s">
        <v>93</v>
      </c>
      <c r="BG1354" s="1" t="s">
        <v>2375</v>
      </c>
      <c r="BH1354" s="1" t="s">
        <v>725</v>
      </c>
      <c r="BI1354" s="1" t="s">
        <v>2376</v>
      </c>
      <c r="BJ1354" s="1" t="s">
        <v>126</v>
      </c>
      <c r="BK1354" s="1" t="s">
        <v>5885</v>
      </c>
      <c r="BL1354" s="1">
        <v>200</v>
      </c>
      <c r="BM1354" s="1">
        <v>200</v>
      </c>
      <c r="BN1354" s="1" t="s">
        <v>1485</v>
      </c>
      <c r="BO1354" s="1" t="s">
        <v>1486</v>
      </c>
      <c r="BP1354" s="1" t="s">
        <v>84</v>
      </c>
      <c r="BR1354" s="1">
        <v>200</v>
      </c>
      <c r="BS1354" s="1">
        <v>200</v>
      </c>
      <c r="BT1354" s="1">
        <v>0</v>
      </c>
      <c r="BU1354" s="1">
        <v>0</v>
      </c>
    </row>
    <row r="1355" spans="4:73" hidden="1" x14ac:dyDescent="0.25">
      <c r="D1355" s="4"/>
      <c r="E1355" s="5" t="str">
        <f t="shared" si="223"/>
        <v>FES-2014-DEC</v>
      </c>
      <c r="F1355" s="5">
        <f t="shared" si="224"/>
        <v>0</v>
      </c>
      <c r="G1355" s="5" t="str">
        <f t="shared" si="225"/>
        <v>Withdrawn</v>
      </c>
      <c r="H1355" s="6" t="str">
        <f t="shared" si="226"/>
        <v>Not Started</v>
      </c>
      <c r="I1355" s="1" t="s">
        <v>3012</v>
      </c>
      <c r="O1355" s="1" t="str">
        <f t="shared" si="227"/>
        <v>NRIS</v>
      </c>
      <c r="Q1355" s="1">
        <f t="shared" si="228"/>
        <v>49.9</v>
      </c>
      <c r="S1355" s="1" t="str">
        <f t="shared" si="229"/>
        <v>Gas</v>
      </c>
      <c r="T1355" s="1" t="str">
        <f t="shared" si="230"/>
        <v>Dakota County</v>
      </c>
      <c r="U1355" s="1" t="str">
        <f t="shared" si="231"/>
        <v>MN</v>
      </c>
      <c r="AA1355" s="1"/>
      <c r="AB1355" s="1"/>
      <c r="AI1355" s="5"/>
      <c r="AJ1355" s="5"/>
      <c r="AK1355" s="5"/>
      <c r="AL1355" s="5"/>
      <c r="AM1355" s="5"/>
      <c r="AN1355" s="5"/>
      <c r="AO1355" s="5"/>
      <c r="AP1355" s="5"/>
      <c r="AQ1355" s="5"/>
      <c r="AR1355" s="5"/>
      <c r="AY1355" s="1" t="s">
        <v>73</v>
      </c>
      <c r="AZ1355" s="2">
        <v>41955</v>
      </c>
      <c r="BA1355" s="2">
        <v>42627</v>
      </c>
      <c r="BC1355" s="2">
        <v>42460</v>
      </c>
      <c r="BD1355" s="1" t="s">
        <v>91</v>
      </c>
      <c r="BE1355" s="1" t="s">
        <v>120</v>
      </c>
      <c r="BF1355" s="1" t="s">
        <v>93</v>
      </c>
      <c r="BG1355" s="1" t="s">
        <v>2736</v>
      </c>
      <c r="BI1355" s="1" t="s">
        <v>536</v>
      </c>
      <c r="BJ1355" s="1" t="s">
        <v>126</v>
      </c>
      <c r="BK1355" s="1" t="s">
        <v>78</v>
      </c>
      <c r="BL1355" s="1">
        <v>49.9</v>
      </c>
      <c r="BM1355" s="1">
        <v>49.9</v>
      </c>
      <c r="BN1355" s="1" t="s">
        <v>64</v>
      </c>
      <c r="BO1355" s="1" t="s">
        <v>1592</v>
      </c>
      <c r="BP1355" s="1" t="s">
        <v>84</v>
      </c>
      <c r="BR1355" s="1">
        <v>0</v>
      </c>
      <c r="BS1355" s="1">
        <v>0</v>
      </c>
      <c r="BT1355" s="1">
        <v>0</v>
      </c>
      <c r="BU1355" s="1">
        <v>0</v>
      </c>
    </row>
    <row r="1356" spans="4:73" hidden="1" x14ac:dyDescent="0.25">
      <c r="D1356" s="4"/>
      <c r="E1356" s="5" t="str">
        <f t="shared" si="223"/>
        <v>FES-2014-DEC</v>
      </c>
      <c r="F1356" s="5">
        <f t="shared" si="224"/>
        <v>0</v>
      </c>
      <c r="G1356" s="5" t="str">
        <f t="shared" si="225"/>
        <v>Withdrawn</v>
      </c>
      <c r="H1356" s="6" t="str">
        <f t="shared" si="226"/>
        <v>Not Started</v>
      </c>
      <c r="I1356" s="1" t="s">
        <v>3013</v>
      </c>
      <c r="O1356" s="1" t="str">
        <f t="shared" si="227"/>
        <v>NRIS</v>
      </c>
      <c r="Q1356" s="1">
        <f t="shared" si="228"/>
        <v>300</v>
      </c>
      <c r="S1356" s="1" t="str">
        <f t="shared" si="229"/>
        <v>Wind</v>
      </c>
      <c r="T1356" s="1" t="str">
        <f t="shared" si="230"/>
        <v>Fayette County</v>
      </c>
      <c r="U1356" s="1" t="str">
        <f t="shared" si="231"/>
        <v>IA</v>
      </c>
      <c r="AA1356" s="1"/>
      <c r="AB1356" s="1"/>
      <c r="AI1356" s="5"/>
      <c r="AJ1356" s="5"/>
      <c r="AK1356" s="5"/>
      <c r="AL1356" s="5"/>
      <c r="AM1356" s="5"/>
      <c r="AN1356" s="5"/>
      <c r="AO1356" s="5"/>
      <c r="AP1356" s="5"/>
      <c r="AQ1356" s="5"/>
      <c r="AR1356" s="5"/>
      <c r="AY1356" s="1" t="s">
        <v>73</v>
      </c>
      <c r="AZ1356" s="2">
        <v>41957</v>
      </c>
      <c r="BA1356" s="2">
        <v>42627</v>
      </c>
      <c r="BC1356" s="2">
        <v>42644</v>
      </c>
      <c r="BD1356" s="1" t="s">
        <v>87</v>
      </c>
      <c r="BE1356" s="1" t="s">
        <v>1533</v>
      </c>
      <c r="BF1356" s="1" t="s">
        <v>89</v>
      </c>
      <c r="BG1356" s="1" t="s">
        <v>2736</v>
      </c>
      <c r="BI1356" s="1" t="s">
        <v>536</v>
      </c>
      <c r="BJ1356" s="1" t="s">
        <v>126</v>
      </c>
      <c r="BK1356" s="1" t="s">
        <v>3014</v>
      </c>
      <c r="BL1356" s="1">
        <v>300</v>
      </c>
      <c r="BM1356" s="1">
        <v>300</v>
      </c>
      <c r="BN1356" s="1" t="s">
        <v>97</v>
      </c>
      <c r="BO1356" s="1" t="s">
        <v>98</v>
      </c>
      <c r="BP1356" s="1" t="s">
        <v>84</v>
      </c>
      <c r="BR1356" s="1">
        <v>0</v>
      </c>
      <c r="BS1356" s="1">
        <v>0</v>
      </c>
      <c r="BT1356" s="1">
        <v>0</v>
      </c>
      <c r="BU1356" s="1">
        <v>0</v>
      </c>
    </row>
    <row r="1357" spans="4:73" hidden="1" x14ac:dyDescent="0.25">
      <c r="D1357" s="4"/>
      <c r="E1357" s="5" t="str">
        <f t="shared" si="223"/>
        <v>DPP-2018-APR</v>
      </c>
      <c r="F1357" s="5" t="str">
        <f t="shared" si="224"/>
        <v>West</v>
      </c>
      <c r="G1357" s="5" t="str">
        <f t="shared" si="225"/>
        <v>Withdrawn</v>
      </c>
      <c r="H1357" s="6" t="str">
        <f t="shared" si="226"/>
        <v>Not Started</v>
      </c>
      <c r="I1357" s="1" t="s">
        <v>5890</v>
      </c>
      <c r="O1357" s="1" t="str">
        <f t="shared" si="227"/>
        <v>NRIS</v>
      </c>
      <c r="P1357" s="1" t="s">
        <v>6203</v>
      </c>
      <c r="Q1357" s="1">
        <f t="shared" si="228"/>
        <v>414</v>
      </c>
      <c r="S1357" s="1" t="str">
        <f t="shared" si="229"/>
        <v>Wind</v>
      </c>
      <c r="T1357" s="1" t="str">
        <f t="shared" si="230"/>
        <v>Redwood County</v>
      </c>
      <c r="U1357" s="1" t="str">
        <f t="shared" si="231"/>
        <v>MN</v>
      </c>
      <c r="Y1357" s="1">
        <v>1</v>
      </c>
      <c r="Z1357" s="1">
        <f>IF(G1357="Withdrawn",0,1)</f>
        <v>0</v>
      </c>
      <c r="AA1357" s="36">
        <v>1656000</v>
      </c>
      <c r="AB1357" s="36">
        <v>4314168</v>
      </c>
      <c r="AI1357" s="5"/>
      <c r="AJ1357" s="32">
        <v>0</v>
      </c>
      <c r="AK1357" s="32">
        <v>307898</v>
      </c>
      <c r="AL1357" s="32">
        <v>0</v>
      </c>
      <c r="AM1357" s="32">
        <f>144591717+208251+12975000</f>
        <v>157774968</v>
      </c>
      <c r="AN1357" s="32">
        <v>0</v>
      </c>
      <c r="AO1357" s="32">
        <f>AJ1357+AM1357</f>
        <v>157774968</v>
      </c>
      <c r="AP1357" s="32">
        <f>AO1357+AK1357+AL1357+AN1357</f>
        <v>158082866</v>
      </c>
      <c r="AQ1357" s="28">
        <f t="shared" ref="AQ1357:AR1364" si="234">AO1357/($Q1357*1000)</f>
        <v>381.09895652173913</v>
      </c>
      <c r="AR1357" s="28">
        <f t="shared" si="234"/>
        <v>381.84267149758455</v>
      </c>
      <c r="AS1357" s="16">
        <f t="shared" ref="AS1357:AS1358" si="235">IF(O1357 = "NRIS",AP1357,AO1357)</f>
        <v>158082866</v>
      </c>
      <c r="AY1357" s="1" t="s">
        <v>73</v>
      </c>
      <c r="AZ1357" s="2">
        <v>43171</v>
      </c>
      <c r="BA1357" s="2">
        <v>44264</v>
      </c>
      <c r="BC1357" s="2">
        <v>44409</v>
      </c>
      <c r="BD1357" s="1" t="s">
        <v>153</v>
      </c>
      <c r="BE1357" s="1" t="s">
        <v>661</v>
      </c>
      <c r="BF1357" s="1" t="s">
        <v>93</v>
      </c>
      <c r="BG1357" s="1" t="s">
        <v>2375</v>
      </c>
      <c r="BH1357" s="1" t="s">
        <v>725</v>
      </c>
      <c r="BI1357" s="1" t="s">
        <v>2376</v>
      </c>
      <c r="BJ1357" s="1" t="s">
        <v>126</v>
      </c>
      <c r="BK1357" s="1" t="s">
        <v>5891</v>
      </c>
      <c r="BL1357" s="1">
        <v>414</v>
      </c>
      <c r="BM1357" s="1">
        <v>414</v>
      </c>
      <c r="BN1357" s="1" t="s">
        <v>97</v>
      </c>
      <c r="BO1357" s="1" t="s">
        <v>98</v>
      </c>
      <c r="BP1357" s="1" t="s">
        <v>84</v>
      </c>
      <c r="BR1357" s="1">
        <v>414</v>
      </c>
      <c r="BS1357" s="1">
        <v>414</v>
      </c>
      <c r="BT1357" s="1">
        <v>0</v>
      </c>
      <c r="BU1357" s="1">
        <v>0</v>
      </c>
    </row>
    <row r="1358" spans="4:73" hidden="1" x14ac:dyDescent="0.25">
      <c r="D1358" s="4"/>
      <c r="E1358" s="5" t="str">
        <f t="shared" si="223"/>
        <v>DPP-2018-APR</v>
      </c>
      <c r="F1358" s="5" t="str">
        <f t="shared" si="224"/>
        <v>Central</v>
      </c>
      <c r="G1358" s="5" t="str">
        <f t="shared" si="225"/>
        <v>Active</v>
      </c>
      <c r="H1358" s="6" t="str">
        <f t="shared" si="226"/>
        <v>Not Started</v>
      </c>
      <c r="I1358" s="1" t="s">
        <v>2651</v>
      </c>
      <c r="O1358" s="1" t="str">
        <f t="shared" si="227"/>
        <v>NRIS</v>
      </c>
      <c r="P1358" s="1" t="s">
        <v>6203</v>
      </c>
      <c r="Q1358" s="1">
        <f t="shared" si="228"/>
        <v>200</v>
      </c>
      <c r="S1358" s="1" t="str">
        <f t="shared" si="229"/>
        <v>Solar</v>
      </c>
      <c r="T1358" s="1" t="str">
        <f t="shared" si="230"/>
        <v>Cape Girardeau County</v>
      </c>
      <c r="U1358" s="1" t="str">
        <f t="shared" si="231"/>
        <v>MO</v>
      </c>
      <c r="Y1358" s="1">
        <v>1</v>
      </c>
      <c r="Z1358" s="1">
        <f>IF(G1358="Withdrawn",0,1)</f>
        <v>1</v>
      </c>
      <c r="AA1358" s="36">
        <v>800000</v>
      </c>
      <c r="AB1358" s="36">
        <v>704358</v>
      </c>
      <c r="AI1358" s="5"/>
      <c r="AJ1358" s="32"/>
      <c r="AK1358" s="32"/>
      <c r="AL1358" s="32">
        <v>447000</v>
      </c>
      <c r="AM1358" s="32">
        <v>9813000</v>
      </c>
      <c r="AN1358" s="32">
        <v>1358952</v>
      </c>
      <c r="AO1358" s="32">
        <f t="shared" ref="AO1358" si="236">AJ1358+AM1358</f>
        <v>9813000</v>
      </c>
      <c r="AP1358" s="32">
        <f t="shared" ref="AP1358" si="237">AO1358+AK1358+AL1358+AN1358</f>
        <v>11618952</v>
      </c>
      <c r="AQ1358" s="28">
        <f t="shared" si="234"/>
        <v>49.064999999999998</v>
      </c>
      <c r="AR1358" s="28">
        <f t="shared" si="234"/>
        <v>58.094760000000001</v>
      </c>
      <c r="AS1358" s="16">
        <f t="shared" si="235"/>
        <v>11618952</v>
      </c>
      <c r="AY1358" s="1" t="s">
        <v>2374</v>
      </c>
      <c r="AZ1358" s="2">
        <v>43171</v>
      </c>
      <c r="BC1358" s="2">
        <v>44440</v>
      </c>
      <c r="BD1358" s="1" t="s">
        <v>486</v>
      </c>
      <c r="BE1358" s="1" t="s">
        <v>2652</v>
      </c>
      <c r="BF1358" s="1" t="s">
        <v>488</v>
      </c>
      <c r="BG1358" s="1" t="s">
        <v>2375</v>
      </c>
      <c r="BH1358" s="1" t="s">
        <v>2435</v>
      </c>
      <c r="BI1358" s="1" t="s">
        <v>2376</v>
      </c>
      <c r="BJ1358" s="1" t="s">
        <v>126</v>
      </c>
      <c r="BK1358" s="1" t="s">
        <v>2653</v>
      </c>
      <c r="BL1358" s="1">
        <v>200</v>
      </c>
      <c r="BM1358" s="1">
        <v>200</v>
      </c>
      <c r="BN1358" s="1" t="s">
        <v>1485</v>
      </c>
      <c r="BO1358" s="1" t="s">
        <v>1486</v>
      </c>
      <c r="BP1358" s="1" t="s">
        <v>84</v>
      </c>
      <c r="BR1358" s="1">
        <v>200</v>
      </c>
      <c r="BS1358" s="1">
        <v>200</v>
      </c>
      <c r="BT1358" s="1">
        <v>200</v>
      </c>
      <c r="BU1358" s="1">
        <v>200</v>
      </c>
    </row>
    <row r="1359" spans="4:73" hidden="1" x14ac:dyDescent="0.25">
      <c r="D1359" s="4"/>
      <c r="E1359" s="5" t="str">
        <f t="shared" si="223"/>
        <v>DPP-2018-APR</v>
      </c>
      <c r="F1359" s="5" t="str">
        <f t="shared" si="224"/>
        <v>West</v>
      </c>
      <c r="G1359" s="5" t="str">
        <f t="shared" si="225"/>
        <v>Withdrawn</v>
      </c>
      <c r="H1359" s="6" t="str">
        <f t="shared" si="226"/>
        <v>Not Started</v>
      </c>
      <c r="I1359" s="1" t="s">
        <v>5310</v>
      </c>
      <c r="O1359" s="1" t="str">
        <f t="shared" si="227"/>
        <v>NRIS</v>
      </c>
      <c r="Q1359" s="1">
        <f t="shared" si="228"/>
        <v>150</v>
      </c>
      <c r="S1359" s="1" t="str">
        <f t="shared" si="229"/>
        <v>Solar</v>
      </c>
      <c r="T1359" s="1" t="str">
        <f t="shared" si="230"/>
        <v>Douglas County</v>
      </c>
      <c r="U1359" s="1" t="str">
        <f t="shared" si="231"/>
        <v>MN</v>
      </c>
      <c r="AA1359" s="1"/>
      <c r="AB1359" s="1"/>
      <c r="AI1359" s="5"/>
      <c r="AJ1359" s="5"/>
      <c r="AK1359" s="5"/>
      <c r="AL1359" s="5"/>
      <c r="AM1359" s="5"/>
      <c r="AN1359" s="5"/>
      <c r="AO1359" s="32"/>
      <c r="AP1359" s="32"/>
      <c r="AQ1359" s="28">
        <f t="shared" si="234"/>
        <v>0</v>
      </c>
      <c r="AR1359" s="28">
        <f t="shared" si="234"/>
        <v>0</v>
      </c>
      <c r="AY1359" s="1" t="s">
        <v>73</v>
      </c>
      <c r="AZ1359" s="2">
        <v>43171</v>
      </c>
      <c r="BA1359" s="2">
        <v>43915</v>
      </c>
      <c r="BC1359" s="2">
        <v>44360</v>
      </c>
      <c r="BD1359" s="1" t="s">
        <v>1134</v>
      </c>
      <c r="BE1359" s="1" t="s">
        <v>316</v>
      </c>
      <c r="BF1359" s="1" t="s">
        <v>93</v>
      </c>
      <c r="BG1359" s="1" t="s">
        <v>2375</v>
      </c>
      <c r="BH1359" s="1" t="s">
        <v>725</v>
      </c>
      <c r="BI1359" s="1" t="s">
        <v>2376</v>
      </c>
      <c r="BJ1359" s="1" t="s">
        <v>126</v>
      </c>
      <c r="BK1359" s="1" t="s">
        <v>5311</v>
      </c>
      <c r="BL1359" s="1">
        <v>150</v>
      </c>
      <c r="BM1359" s="1">
        <v>150</v>
      </c>
      <c r="BN1359" s="1" t="s">
        <v>1485</v>
      </c>
      <c r="BO1359" s="1" t="s">
        <v>1486</v>
      </c>
      <c r="BP1359" s="1" t="s">
        <v>84</v>
      </c>
      <c r="BR1359" s="1">
        <v>0</v>
      </c>
      <c r="BS1359" s="1">
        <v>0</v>
      </c>
      <c r="BT1359" s="1">
        <v>0</v>
      </c>
      <c r="BU1359" s="1">
        <v>0</v>
      </c>
    </row>
    <row r="1360" spans="4:73" hidden="1" x14ac:dyDescent="0.25">
      <c r="D1360" s="4"/>
      <c r="E1360" s="5" t="str">
        <f t="shared" si="223"/>
        <v>DPP-2018-APR</v>
      </c>
      <c r="F1360" s="5" t="str">
        <f t="shared" si="224"/>
        <v>West</v>
      </c>
      <c r="G1360" s="5" t="str">
        <f t="shared" si="225"/>
        <v>Withdrawn</v>
      </c>
      <c r="H1360" s="6" t="str">
        <f t="shared" si="226"/>
        <v>Not Started</v>
      </c>
      <c r="I1360" s="1" t="s">
        <v>5312</v>
      </c>
      <c r="O1360" s="1" t="str">
        <f t="shared" si="227"/>
        <v>NRIS</v>
      </c>
      <c r="Q1360" s="1">
        <f t="shared" si="228"/>
        <v>207</v>
      </c>
      <c r="S1360" s="1" t="str">
        <f t="shared" si="229"/>
        <v>Wind</v>
      </c>
      <c r="T1360" s="1" t="str">
        <f t="shared" si="230"/>
        <v>Cass County</v>
      </c>
      <c r="U1360" s="1" t="str">
        <f t="shared" si="231"/>
        <v>ND</v>
      </c>
      <c r="AA1360" s="1"/>
      <c r="AB1360" s="1"/>
      <c r="AI1360" s="5"/>
      <c r="AJ1360" s="5"/>
      <c r="AK1360" s="5"/>
      <c r="AL1360" s="5"/>
      <c r="AM1360" s="5"/>
      <c r="AN1360" s="5"/>
      <c r="AO1360" s="32"/>
      <c r="AP1360" s="32"/>
      <c r="AQ1360" s="28">
        <f t="shared" si="234"/>
        <v>0</v>
      </c>
      <c r="AR1360" s="28">
        <f t="shared" si="234"/>
        <v>0</v>
      </c>
      <c r="AY1360" s="1" t="s">
        <v>73</v>
      </c>
      <c r="AZ1360" s="2">
        <v>43171</v>
      </c>
      <c r="BA1360" s="2">
        <v>43915</v>
      </c>
      <c r="BC1360" s="2">
        <v>44409</v>
      </c>
      <c r="BD1360" s="1" t="s">
        <v>91</v>
      </c>
      <c r="BE1360" s="1" t="s">
        <v>226</v>
      </c>
      <c r="BF1360" s="1" t="s">
        <v>194</v>
      </c>
      <c r="BG1360" s="1" t="s">
        <v>2375</v>
      </c>
      <c r="BH1360" s="1" t="s">
        <v>725</v>
      </c>
      <c r="BI1360" s="1" t="s">
        <v>2376</v>
      </c>
      <c r="BJ1360" s="1" t="s">
        <v>126</v>
      </c>
      <c r="BK1360" s="1" t="s">
        <v>5085</v>
      </c>
      <c r="BL1360" s="1">
        <v>207</v>
      </c>
      <c r="BM1360" s="1">
        <v>207</v>
      </c>
      <c r="BN1360" s="1" t="s">
        <v>97</v>
      </c>
      <c r="BO1360" s="1" t="s">
        <v>98</v>
      </c>
      <c r="BP1360" s="1" t="s">
        <v>84</v>
      </c>
      <c r="BR1360" s="1">
        <v>0</v>
      </c>
      <c r="BS1360" s="1">
        <v>0</v>
      </c>
      <c r="BT1360" s="1">
        <v>0</v>
      </c>
      <c r="BU1360" s="1">
        <v>0</v>
      </c>
    </row>
    <row r="1361" spans="4:73" hidden="1" x14ac:dyDescent="0.25">
      <c r="D1361" s="4"/>
      <c r="E1361" s="5" t="str">
        <f t="shared" si="223"/>
        <v>DPP-2018-APR</v>
      </c>
      <c r="F1361" s="5" t="str">
        <f t="shared" si="224"/>
        <v>West</v>
      </c>
      <c r="G1361" s="5" t="str">
        <f t="shared" si="225"/>
        <v>Active</v>
      </c>
      <c r="H1361" s="6" t="str">
        <f t="shared" si="226"/>
        <v>Not Started</v>
      </c>
      <c r="I1361" s="1" t="s">
        <v>2661</v>
      </c>
      <c r="L1361" s="1" t="s">
        <v>6191</v>
      </c>
      <c r="M1361" s="1" t="s">
        <v>6193</v>
      </c>
      <c r="O1361" s="1" t="str">
        <f t="shared" si="227"/>
        <v>NRIS</v>
      </c>
      <c r="P1361" s="1" t="s">
        <v>6203</v>
      </c>
      <c r="Q1361" s="1">
        <f t="shared" si="228"/>
        <v>100</v>
      </c>
      <c r="S1361" s="1" t="str">
        <f t="shared" si="229"/>
        <v>Solar</v>
      </c>
      <c r="T1361" s="1" t="str">
        <f t="shared" si="230"/>
        <v>Mower County</v>
      </c>
      <c r="U1361" s="1" t="str">
        <f t="shared" si="231"/>
        <v>MN</v>
      </c>
      <c r="Y1361" s="1">
        <v>1</v>
      </c>
      <c r="Z1361" s="1">
        <f>IF(G1361="Withdrawn",0,1)</f>
        <v>1</v>
      </c>
      <c r="AA1361" s="36">
        <v>400000</v>
      </c>
      <c r="AB1361" s="36">
        <v>0</v>
      </c>
      <c r="AI1361" s="5"/>
      <c r="AJ1361" s="32">
        <v>0</v>
      </c>
      <c r="AK1361" s="32">
        <v>4416785</v>
      </c>
      <c r="AL1361" s="32">
        <v>0</v>
      </c>
      <c r="AM1361" s="32">
        <f>403887+4761550</f>
        <v>5165437</v>
      </c>
      <c r="AN1361" s="32">
        <v>0</v>
      </c>
      <c r="AO1361" s="32">
        <f>AJ1361+AM1361</f>
        <v>5165437</v>
      </c>
      <c r="AP1361" s="32">
        <f>AO1361+AK1361+AL1361+AN1361</f>
        <v>9582222</v>
      </c>
      <c r="AQ1361" s="28">
        <f t="shared" si="234"/>
        <v>51.65437</v>
      </c>
      <c r="AR1361" s="28">
        <f t="shared" si="234"/>
        <v>95.822220000000002</v>
      </c>
      <c r="AS1361" s="16">
        <f t="shared" ref="AS1361:AS1363" si="238">IF(O1361 = "NRIS",AP1361,AO1361)</f>
        <v>9582222</v>
      </c>
      <c r="AY1361" s="1" t="s">
        <v>2374</v>
      </c>
      <c r="AZ1361" s="2">
        <v>43171</v>
      </c>
      <c r="BC1361" s="2">
        <v>44454</v>
      </c>
      <c r="BD1361" s="1" t="s">
        <v>1242</v>
      </c>
      <c r="BE1361" s="1" t="s">
        <v>179</v>
      </c>
      <c r="BF1361" s="1" t="s">
        <v>93</v>
      </c>
      <c r="BG1361" s="1" t="s">
        <v>2375</v>
      </c>
      <c r="BH1361" s="1" t="s">
        <v>725</v>
      </c>
      <c r="BI1361" s="1" t="s">
        <v>2376</v>
      </c>
      <c r="BJ1361" s="1" t="s">
        <v>126</v>
      </c>
      <c r="BK1361" s="1" t="s">
        <v>2662</v>
      </c>
      <c r="BL1361" s="1">
        <v>100</v>
      </c>
      <c r="BM1361" s="1">
        <v>100</v>
      </c>
      <c r="BN1361" s="1" t="s">
        <v>1485</v>
      </c>
      <c r="BO1361" s="1" t="s">
        <v>1486</v>
      </c>
      <c r="BP1361" s="1" t="s">
        <v>84</v>
      </c>
      <c r="BR1361" s="1">
        <v>100</v>
      </c>
      <c r="BS1361" s="1">
        <v>100</v>
      </c>
      <c r="BT1361" s="1">
        <v>100</v>
      </c>
      <c r="BU1361" s="1">
        <v>100</v>
      </c>
    </row>
    <row r="1362" spans="4:73" hidden="1" x14ac:dyDescent="0.25">
      <c r="D1362" s="4"/>
      <c r="E1362" s="5" t="str">
        <f t="shared" si="223"/>
        <v>DPP-2018-APR</v>
      </c>
      <c r="F1362" s="5" t="str">
        <f t="shared" si="224"/>
        <v>Central</v>
      </c>
      <c r="G1362" s="5" t="str">
        <f t="shared" si="225"/>
        <v>Withdrawn</v>
      </c>
      <c r="H1362" s="6" t="str">
        <f t="shared" si="226"/>
        <v>Not Started</v>
      </c>
      <c r="I1362" s="1" t="s">
        <v>5917</v>
      </c>
      <c r="O1362" s="1" t="str">
        <f t="shared" si="227"/>
        <v>NRIS</v>
      </c>
      <c r="P1362" s="1" t="s">
        <v>6203</v>
      </c>
      <c r="Q1362" s="1">
        <f t="shared" si="228"/>
        <v>150</v>
      </c>
      <c r="S1362" s="1" t="str">
        <f t="shared" si="229"/>
        <v>Solar</v>
      </c>
      <c r="T1362" s="1" t="str">
        <f t="shared" si="230"/>
        <v>Jackson County</v>
      </c>
      <c r="U1362" s="1" t="str">
        <f t="shared" si="231"/>
        <v>IL</v>
      </c>
      <c r="Y1362" s="1">
        <v>1</v>
      </c>
      <c r="Z1362" s="1">
        <f t="shared" ref="Z1362:Z1363" si="239">IF(G1362="Withdrawn",0,1)</f>
        <v>0</v>
      </c>
      <c r="AA1362" s="36">
        <v>600000</v>
      </c>
      <c r="AB1362" s="36">
        <v>824911</v>
      </c>
      <c r="AI1362" s="5"/>
      <c r="AJ1362" s="32"/>
      <c r="AK1362" s="32"/>
      <c r="AL1362" s="32">
        <v>0</v>
      </c>
      <c r="AM1362" s="32">
        <f>12677000+7550000</f>
        <v>20227000</v>
      </c>
      <c r="AN1362" s="32">
        <v>1028551</v>
      </c>
      <c r="AO1362" s="32">
        <f t="shared" ref="AO1362:AO1363" si="240">AJ1362+AM1362</f>
        <v>20227000</v>
      </c>
      <c r="AP1362" s="32">
        <f t="shared" ref="AP1362:AP1363" si="241">AO1362+AK1362+AL1362+AN1362</f>
        <v>21255551</v>
      </c>
      <c r="AQ1362" s="28">
        <f t="shared" si="234"/>
        <v>134.84666666666666</v>
      </c>
      <c r="AR1362" s="28">
        <f t="shared" si="234"/>
        <v>141.70367333333334</v>
      </c>
      <c r="AS1362" s="16">
        <f t="shared" si="238"/>
        <v>21255551</v>
      </c>
      <c r="AY1362" s="1" t="s">
        <v>73</v>
      </c>
      <c r="AZ1362" s="2">
        <v>43171</v>
      </c>
      <c r="BA1362" s="2">
        <v>44265</v>
      </c>
      <c r="BC1362" s="2">
        <v>44198</v>
      </c>
      <c r="BD1362" s="1" t="s">
        <v>3130</v>
      </c>
      <c r="BE1362" s="1" t="s">
        <v>259</v>
      </c>
      <c r="BF1362" s="1" t="s">
        <v>124</v>
      </c>
      <c r="BG1362" s="1" t="s">
        <v>2375</v>
      </c>
      <c r="BH1362" s="1" t="s">
        <v>2435</v>
      </c>
      <c r="BI1362" s="1" t="s">
        <v>2376</v>
      </c>
      <c r="BJ1362" s="1" t="s">
        <v>126</v>
      </c>
      <c r="BK1362" s="1" t="s">
        <v>5918</v>
      </c>
      <c r="BL1362" s="1">
        <v>150</v>
      </c>
      <c r="BM1362" s="1">
        <v>150</v>
      </c>
      <c r="BN1362" s="1" t="s">
        <v>1485</v>
      </c>
      <c r="BO1362" s="1" t="s">
        <v>1486</v>
      </c>
      <c r="BP1362" s="1" t="s">
        <v>84</v>
      </c>
      <c r="BR1362" s="1">
        <v>150</v>
      </c>
      <c r="BS1362" s="1">
        <v>150</v>
      </c>
      <c r="BT1362" s="1">
        <v>0</v>
      </c>
      <c r="BU1362" s="1">
        <v>0</v>
      </c>
    </row>
    <row r="1363" spans="4:73" hidden="1" x14ac:dyDescent="0.25">
      <c r="D1363" s="4"/>
      <c r="E1363" s="5" t="str">
        <f t="shared" si="223"/>
        <v>DPP-2018-APR</v>
      </c>
      <c r="F1363" s="5" t="str">
        <f t="shared" si="224"/>
        <v>Central</v>
      </c>
      <c r="G1363" s="5" t="str">
        <f t="shared" si="225"/>
        <v>Withdrawn</v>
      </c>
      <c r="H1363" s="6" t="str">
        <f t="shared" si="226"/>
        <v>Not Started</v>
      </c>
      <c r="I1363" s="1" t="s">
        <v>5921</v>
      </c>
      <c r="O1363" s="1" t="str">
        <f t="shared" si="227"/>
        <v>NRIS</v>
      </c>
      <c r="P1363" s="1" t="s">
        <v>6203</v>
      </c>
      <c r="Q1363" s="1">
        <f t="shared" si="228"/>
        <v>150</v>
      </c>
      <c r="S1363" s="1" t="str">
        <f t="shared" si="229"/>
        <v>Solar</v>
      </c>
      <c r="T1363" s="1" t="str">
        <f t="shared" si="230"/>
        <v>Kosciusko County</v>
      </c>
      <c r="U1363" s="1" t="str">
        <f t="shared" si="231"/>
        <v>IN</v>
      </c>
      <c r="Y1363" s="1">
        <v>1</v>
      </c>
      <c r="Z1363" s="1">
        <f t="shared" si="239"/>
        <v>0</v>
      </c>
      <c r="AA1363" s="36">
        <v>800000</v>
      </c>
      <c r="AB1363" s="36">
        <v>0</v>
      </c>
      <c r="AI1363" s="5"/>
      <c r="AJ1363" s="32"/>
      <c r="AK1363" s="32"/>
      <c r="AL1363" s="32">
        <v>0</v>
      </c>
      <c r="AM1363" s="32">
        <v>4326378</v>
      </c>
      <c r="AN1363" s="32">
        <v>0</v>
      </c>
      <c r="AO1363" s="32">
        <f t="shared" si="240"/>
        <v>4326378</v>
      </c>
      <c r="AP1363" s="32">
        <f t="shared" si="241"/>
        <v>4326378</v>
      </c>
      <c r="AQ1363" s="28">
        <f t="shared" si="234"/>
        <v>28.84252</v>
      </c>
      <c r="AR1363" s="28">
        <f t="shared" si="234"/>
        <v>28.84252</v>
      </c>
      <c r="AS1363" s="16">
        <f t="shared" si="238"/>
        <v>4326378</v>
      </c>
      <c r="AY1363" s="1" t="s">
        <v>73</v>
      </c>
      <c r="AZ1363" s="2">
        <v>43171</v>
      </c>
      <c r="BA1363" s="2">
        <v>44265</v>
      </c>
      <c r="BC1363" s="2">
        <v>44454</v>
      </c>
      <c r="BD1363" s="1" t="s">
        <v>804</v>
      </c>
      <c r="BE1363" s="1" t="s">
        <v>5922</v>
      </c>
      <c r="BF1363" s="1" t="s">
        <v>103</v>
      </c>
      <c r="BG1363" s="1" t="s">
        <v>2375</v>
      </c>
      <c r="BH1363" s="1" t="s">
        <v>2435</v>
      </c>
      <c r="BI1363" s="1" t="s">
        <v>2376</v>
      </c>
      <c r="BJ1363" s="1" t="s">
        <v>126</v>
      </c>
      <c r="BK1363" s="1" t="s">
        <v>5923</v>
      </c>
      <c r="BL1363" s="1">
        <v>150</v>
      </c>
      <c r="BM1363" s="1">
        <v>150</v>
      </c>
      <c r="BN1363" s="1" t="s">
        <v>1485</v>
      </c>
      <c r="BO1363" s="1" t="s">
        <v>1486</v>
      </c>
      <c r="BP1363" s="1" t="s">
        <v>84</v>
      </c>
      <c r="BR1363" s="1">
        <v>150</v>
      </c>
      <c r="BS1363" s="1">
        <v>150</v>
      </c>
      <c r="BT1363" s="1">
        <v>0</v>
      </c>
      <c r="BU1363" s="1">
        <v>0</v>
      </c>
    </row>
    <row r="1364" spans="4:73" hidden="1" x14ac:dyDescent="0.25">
      <c r="D1364" s="4"/>
      <c r="E1364" s="5" t="str">
        <f t="shared" si="223"/>
        <v>DPP-2018-APR</v>
      </c>
      <c r="F1364" s="5" t="str">
        <f t="shared" si="224"/>
        <v>South</v>
      </c>
      <c r="G1364" s="5" t="str">
        <f t="shared" si="225"/>
        <v>Withdrawn</v>
      </c>
      <c r="H1364" s="6" t="str">
        <f t="shared" si="226"/>
        <v>Not Started</v>
      </c>
      <c r="I1364" s="1" t="s">
        <v>5027</v>
      </c>
      <c r="O1364" s="1" t="str">
        <f t="shared" si="227"/>
        <v>NRIS</v>
      </c>
      <c r="Q1364" s="1">
        <f t="shared" si="228"/>
        <v>85</v>
      </c>
      <c r="S1364" s="1" t="str">
        <f t="shared" si="229"/>
        <v>Solar</v>
      </c>
      <c r="T1364" s="1" t="str">
        <f t="shared" si="230"/>
        <v>Sunflower County</v>
      </c>
      <c r="U1364" s="1" t="str">
        <f t="shared" si="231"/>
        <v>MS</v>
      </c>
      <c r="AA1364" s="1"/>
      <c r="AB1364" s="1"/>
      <c r="AI1364" s="5"/>
      <c r="AJ1364" s="5"/>
      <c r="AK1364" s="5"/>
      <c r="AL1364" s="5"/>
      <c r="AM1364" s="5"/>
      <c r="AN1364" s="5"/>
      <c r="AO1364" s="32"/>
      <c r="AP1364" s="32"/>
      <c r="AQ1364" s="28">
        <f t="shared" si="234"/>
        <v>0</v>
      </c>
      <c r="AR1364" s="28">
        <f t="shared" si="234"/>
        <v>0</v>
      </c>
      <c r="AY1364" s="1" t="s">
        <v>73</v>
      </c>
      <c r="AZ1364" s="2">
        <v>43171</v>
      </c>
      <c r="BA1364" s="2">
        <v>43706</v>
      </c>
      <c r="BC1364" s="2">
        <v>44805</v>
      </c>
      <c r="BD1364" s="1" t="s">
        <v>2949</v>
      </c>
      <c r="BE1364" s="1" t="s">
        <v>3109</v>
      </c>
      <c r="BF1364" s="1" t="s">
        <v>2526</v>
      </c>
      <c r="BG1364" s="1" t="s">
        <v>2375</v>
      </c>
      <c r="BH1364" s="1" t="s">
        <v>2395</v>
      </c>
      <c r="BI1364" s="1" t="s">
        <v>726</v>
      </c>
      <c r="BJ1364" s="1" t="s">
        <v>126</v>
      </c>
      <c r="BK1364" s="1" t="s">
        <v>5028</v>
      </c>
      <c r="BL1364" s="1">
        <v>85</v>
      </c>
      <c r="BM1364" s="1">
        <v>85</v>
      </c>
      <c r="BN1364" s="1" t="s">
        <v>1485</v>
      </c>
      <c r="BO1364" s="1" t="s">
        <v>1486</v>
      </c>
      <c r="BP1364" s="1" t="s">
        <v>84</v>
      </c>
      <c r="BR1364" s="1">
        <v>0</v>
      </c>
      <c r="BS1364" s="1">
        <v>0</v>
      </c>
      <c r="BT1364" s="1">
        <v>0</v>
      </c>
      <c r="BU1364" s="1">
        <v>0</v>
      </c>
    </row>
    <row r="1365" spans="4:73" hidden="1" x14ac:dyDescent="0.25">
      <c r="D1365" s="4"/>
      <c r="E1365" s="5" t="str">
        <f t="shared" si="223"/>
        <v>FES-2014-SEP</v>
      </c>
      <c r="F1365" s="5">
        <f t="shared" si="224"/>
        <v>0</v>
      </c>
      <c r="G1365" s="5" t="str">
        <f t="shared" si="225"/>
        <v>Withdrawn</v>
      </c>
      <c r="H1365" s="6" t="str">
        <f t="shared" si="226"/>
        <v>Not Started</v>
      </c>
      <c r="I1365" s="1" t="s">
        <v>3031</v>
      </c>
      <c r="O1365" s="1" t="str">
        <f t="shared" si="227"/>
        <v>NRIS</v>
      </c>
      <c r="Q1365" s="1">
        <f t="shared" si="228"/>
        <v>800</v>
      </c>
      <c r="S1365" s="1" t="str">
        <f t="shared" si="229"/>
        <v>Gas</v>
      </c>
      <c r="T1365" s="1" t="str">
        <f t="shared" si="230"/>
        <v>Vermilion County</v>
      </c>
      <c r="U1365" s="1" t="str">
        <f t="shared" si="231"/>
        <v>IL</v>
      </c>
      <c r="AA1365" s="1"/>
      <c r="AB1365" s="1"/>
      <c r="AI1365" s="5"/>
      <c r="AJ1365" s="5"/>
      <c r="AK1365" s="5"/>
      <c r="AL1365" s="5"/>
      <c r="AM1365" s="5"/>
      <c r="AN1365" s="5"/>
      <c r="AO1365" s="5"/>
      <c r="AP1365" s="5"/>
      <c r="AQ1365" s="5"/>
      <c r="AR1365" s="5"/>
      <c r="AY1365" s="1" t="s">
        <v>73</v>
      </c>
      <c r="AZ1365" s="2">
        <v>41897</v>
      </c>
      <c r="BA1365" s="2">
        <v>42628</v>
      </c>
      <c r="BC1365" s="2">
        <v>43465</v>
      </c>
      <c r="BD1365" s="1" t="s">
        <v>122</v>
      </c>
      <c r="BE1365" s="1" t="s">
        <v>2133</v>
      </c>
      <c r="BF1365" s="1" t="s">
        <v>124</v>
      </c>
      <c r="BG1365" s="1" t="s">
        <v>2579</v>
      </c>
      <c r="BI1365" s="1" t="s">
        <v>536</v>
      </c>
      <c r="BJ1365" s="1" t="s">
        <v>126</v>
      </c>
      <c r="BK1365" s="1" t="s">
        <v>3032</v>
      </c>
      <c r="BL1365" s="1">
        <v>748</v>
      </c>
      <c r="BM1365" s="1">
        <v>800</v>
      </c>
      <c r="BN1365" s="1" t="s">
        <v>64</v>
      </c>
      <c r="BO1365" s="1" t="s">
        <v>2668</v>
      </c>
      <c r="BP1365" s="1" t="s">
        <v>84</v>
      </c>
      <c r="BR1365" s="1">
        <v>0</v>
      </c>
      <c r="BS1365" s="1">
        <v>0</v>
      </c>
      <c r="BT1365" s="1">
        <v>0</v>
      </c>
      <c r="BU1365" s="1">
        <v>0</v>
      </c>
    </row>
    <row r="1366" spans="4:73" hidden="1" x14ac:dyDescent="0.25">
      <c r="D1366" s="4"/>
      <c r="E1366" s="5" t="str">
        <f t="shared" si="223"/>
        <v>FES-2014-AUG</v>
      </c>
      <c r="F1366" s="5">
        <f t="shared" si="224"/>
        <v>0</v>
      </c>
      <c r="G1366" s="5" t="str">
        <f t="shared" si="225"/>
        <v>Withdrawn</v>
      </c>
      <c r="H1366" s="6" t="str">
        <f t="shared" si="226"/>
        <v>Not Started</v>
      </c>
      <c r="I1366" s="1" t="s">
        <v>3033</v>
      </c>
      <c r="O1366" s="1" t="str">
        <f t="shared" si="227"/>
        <v>NRIS</v>
      </c>
      <c r="Q1366" s="1">
        <f t="shared" si="228"/>
        <v>200</v>
      </c>
      <c r="S1366" s="1" t="str">
        <f t="shared" si="229"/>
        <v>Solar</v>
      </c>
      <c r="T1366" s="1" t="str">
        <f t="shared" si="230"/>
        <v>Lee County</v>
      </c>
      <c r="U1366" s="1" t="str">
        <f t="shared" si="231"/>
        <v>AR</v>
      </c>
      <c r="AA1366" s="1"/>
      <c r="AB1366" s="1"/>
      <c r="AI1366" s="5"/>
      <c r="AJ1366" s="5"/>
      <c r="AK1366" s="5"/>
      <c r="AL1366" s="5"/>
      <c r="AM1366" s="5"/>
      <c r="AN1366" s="5"/>
      <c r="AO1366" s="5"/>
      <c r="AP1366" s="5"/>
      <c r="AQ1366" s="5"/>
      <c r="AR1366" s="5"/>
      <c r="AY1366" s="1" t="s">
        <v>73</v>
      </c>
      <c r="AZ1366" s="2">
        <v>41789</v>
      </c>
      <c r="BA1366" s="2">
        <v>42629</v>
      </c>
      <c r="BC1366" s="2">
        <v>42644</v>
      </c>
      <c r="BD1366" s="1" t="s">
        <v>59</v>
      </c>
      <c r="BE1366" s="1" t="s">
        <v>518</v>
      </c>
      <c r="BF1366" s="1" t="s">
        <v>2394</v>
      </c>
      <c r="BG1366" s="1" t="s">
        <v>2527</v>
      </c>
      <c r="BI1366" s="1" t="s">
        <v>536</v>
      </c>
      <c r="BJ1366" s="1" t="s">
        <v>126</v>
      </c>
      <c r="BK1366" s="1" t="s">
        <v>78</v>
      </c>
      <c r="BL1366" s="1">
        <v>200</v>
      </c>
      <c r="BM1366" s="1">
        <v>200</v>
      </c>
      <c r="BN1366" s="1" t="s">
        <v>1485</v>
      </c>
      <c r="BP1366" s="1" t="s">
        <v>84</v>
      </c>
      <c r="BR1366" s="1">
        <v>0</v>
      </c>
      <c r="BS1366" s="1">
        <v>0</v>
      </c>
      <c r="BT1366" s="1">
        <v>0</v>
      </c>
      <c r="BU1366" s="1">
        <v>0</v>
      </c>
    </row>
    <row r="1367" spans="4:73" hidden="1" x14ac:dyDescent="0.25">
      <c r="D1367" s="4"/>
      <c r="E1367" s="5" t="str">
        <f t="shared" si="223"/>
        <v>FES-2014-AUG</v>
      </c>
      <c r="F1367" s="5">
        <f t="shared" si="224"/>
        <v>0</v>
      </c>
      <c r="G1367" s="5" t="str">
        <f t="shared" si="225"/>
        <v>Withdrawn</v>
      </c>
      <c r="H1367" s="6" t="str">
        <f t="shared" si="226"/>
        <v>Not Started</v>
      </c>
      <c r="I1367" s="1" t="s">
        <v>3034</v>
      </c>
      <c r="O1367" s="1" t="str">
        <f t="shared" si="227"/>
        <v>NRIS</v>
      </c>
      <c r="Q1367" s="1">
        <f t="shared" si="228"/>
        <v>393</v>
      </c>
      <c r="S1367" s="1" t="str">
        <f t="shared" si="229"/>
        <v>Gas</v>
      </c>
      <c r="T1367" s="1" t="str">
        <f t="shared" si="230"/>
        <v>Newton County</v>
      </c>
      <c r="U1367" s="1" t="str">
        <f t="shared" si="231"/>
        <v>TX</v>
      </c>
      <c r="AA1367" s="1"/>
      <c r="AB1367" s="1"/>
      <c r="AI1367" s="5"/>
      <c r="AJ1367" s="5"/>
      <c r="AK1367" s="5"/>
      <c r="AL1367" s="5"/>
      <c r="AM1367" s="5"/>
      <c r="AN1367" s="5"/>
      <c r="AO1367" s="5"/>
      <c r="AP1367" s="5"/>
      <c r="AQ1367" s="5"/>
      <c r="AR1367" s="5"/>
      <c r="AY1367" s="1" t="s">
        <v>73</v>
      </c>
      <c r="AZ1367" s="2">
        <v>41789</v>
      </c>
      <c r="BA1367" s="2">
        <v>42629</v>
      </c>
      <c r="BC1367" s="2">
        <v>42795</v>
      </c>
      <c r="BD1367" s="1" t="s">
        <v>59</v>
      </c>
      <c r="BE1367" s="1" t="s">
        <v>1876</v>
      </c>
      <c r="BF1367" s="1" t="s">
        <v>67</v>
      </c>
      <c r="BG1367" s="1" t="s">
        <v>2527</v>
      </c>
      <c r="BI1367" s="1" t="s">
        <v>536</v>
      </c>
      <c r="BJ1367" s="1" t="s">
        <v>126</v>
      </c>
      <c r="BK1367" s="1" t="s">
        <v>78</v>
      </c>
      <c r="BL1367" s="1">
        <v>337</v>
      </c>
      <c r="BM1367" s="1">
        <v>393</v>
      </c>
      <c r="BN1367" s="1" t="s">
        <v>64</v>
      </c>
      <c r="BP1367" s="1" t="s">
        <v>84</v>
      </c>
      <c r="BR1367" s="1">
        <v>0</v>
      </c>
      <c r="BS1367" s="1">
        <v>0</v>
      </c>
      <c r="BT1367" s="1">
        <v>0</v>
      </c>
      <c r="BU1367" s="1">
        <v>0</v>
      </c>
    </row>
    <row r="1368" spans="4:73" hidden="1" x14ac:dyDescent="0.25">
      <c r="D1368" s="4"/>
      <c r="E1368" s="5" t="str">
        <f t="shared" si="223"/>
        <v>DPP-2015-FEB</v>
      </c>
      <c r="F1368" s="5" t="str">
        <f t="shared" si="224"/>
        <v>Central</v>
      </c>
      <c r="G1368" s="5" t="str">
        <f t="shared" si="225"/>
        <v>Withdrawn</v>
      </c>
      <c r="H1368" s="6" t="str">
        <f t="shared" si="226"/>
        <v>Under Construction</v>
      </c>
      <c r="I1368" s="1" t="s">
        <v>3035</v>
      </c>
      <c r="O1368" s="1" t="str">
        <f t="shared" si="227"/>
        <v>ERIS</v>
      </c>
      <c r="Q1368" s="1">
        <f t="shared" si="228"/>
        <v>124</v>
      </c>
      <c r="S1368" s="1" t="str">
        <f t="shared" si="229"/>
        <v>Wind</v>
      </c>
      <c r="T1368" s="1" t="str">
        <f t="shared" si="230"/>
        <v>Ford County</v>
      </c>
      <c r="U1368" s="1" t="str">
        <f t="shared" si="231"/>
        <v>IL</v>
      </c>
      <c r="AA1368" s="1"/>
      <c r="AB1368" s="1"/>
      <c r="AI1368" s="5"/>
      <c r="AJ1368" s="5"/>
      <c r="AK1368" s="5"/>
      <c r="AL1368" s="5"/>
      <c r="AM1368" s="5"/>
      <c r="AN1368" s="5"/>
      <c r="AO1368" s="5"/>
      <c r="AP1368" s="5"/>
      <c r="AQ1368" s="5"/>
      <c r="AR1368" s="5"/>
      <c r="AY1368" s="1" t="s">
        <v>73</v>
      </c>
      <c r="AZ1368" s="2">
        <v>41827</v>
      </c>
      <c r="BA1368" s="2">
        <v>42668</v>
      </c>
      <c r="BC1368" s="2">
        <v>42888</v>
      </c>
      <c r="BD1368" s="1" t="s">
        <v>122</v>
      </c>
      <c r="BE1368" s="1" t="s">
        <v>736</v>
      </c>
      <c r="BF1368" s="1" t="s">
        <v>124</v>
      </c>
      <c r="BG1368" s="1" t="s">
        <v>1438</v>
      </c>
      <c r="BH1368" s="1" t="s">
        <v>2435</v>
      </c>
      <c r="BI1368" s="1" t="s">
        <v>77</v>
      </c>
      <c r="BJ1368" s="1" t="s">
        <v>62</v>
      </c>
      <c r="BK1368" s="1" t="s">
        <v>3036</v>
      </c>
      <c r="BL1368" s="1">
        <v>124</v>
      </c>
      <c r="BM1368" s="1">
        <v>124</v>
      </c>
      <c r="BN1368" s="1" t="s">
        <v>97</v>
      </c>
      <c r="BP1368" s="1" t="s">
        <v>71</v>
      </c>
      <c r="BQ1368" s="2">
        <v>42248</v>
      </c>
      <c r="BR1368" s="1">
        <v>0</v>
      </c>
      <c r="BS1368" s="1">
        <v>0</v>
      </c>
      <c r="BT1368" s="1">
        <v>0</v>
      </c>
      <c r="BU1368" s="1">
        <v>0</v>
      </c>
    </row>
    <row r="1369" spans="4:73" hidden="1" x14ac:dyDescent="0.25">
      <c r="D1369" s="4"/>
      <c r="E1369" s="5" t="str">
        <f t="shared" si="223"/>
        <v>DPP-2018-APR</v>
      </c>
      <c r="F1369" s="5" t="str">
        <f t="shared" si="224"/>
        <v>West</v>
      </c>
      <c r="G1369" s="5" t="str">
        <f t="shared" si="225"/>
        <v>Withdrawn</v>
      </c>
      <c r="H1369" s="6" t="str">
        <f t="shared" si="226"/>
        <v>Not Started</v>
      </c>
      <c r="I1369" s="1" t="s">
        <v>5313</v>
      </c>
      <c r="O1369" s="1" t="str">
        <f t="shared" si="227"/>
        <v>NRIS</v>
      </c>
      <c r="Q1369" s="1">
        <f t="shared" si="228"/>
        <v>200</v>
      </c>
      <c r="S1369" s="1" t="str">
        <f t="shared" si="229"/>
        <v>Wind</v>
      </c>
      <c r="T1369" s="1" t="str">
        <f t="shared" si="230"/>
        <v>Plymouth County</v>
      </c>
      <c r="U1369" s="1" t="str">
        <f t="shared" si="231"/>
        <v>IA</v>
      </c>
      <c r="AA1369" s="1"/>
      <c r="AB1369" s="1"/>
      <c r="AI1369" s="5"/>
      <c r="AJ1369" s="5"/>
      <c r="AK1369" s="5"/>
      <c r="AL1369" s="5"/>
      <c r="AM1369" s="5"/>
      <c r="AN1369" s="5"/>
      <c r="AO1369" s="32"/>
      <c r="AP1369" s="32"/>
      <c r="AQ1369" s="28">
        <f t="shared" ref="AQ1369:AR1376" si="242">AO1369/($Q1369*1000)</f>
        <v>0</v>
      </c>
      <c r="AR1369" s="28">
        <f t="shared" si="242"/>
        <v>0</v>
      </c>
      <c r="AY1369" s="1" t="s">
        <v>73</v>
      </c>
      <c r="AZ1369" s="2">
        <v>43171</v>
      </c>
      <c r="BA1369" s="2">
        <v>43915</v>
      </c>
      <c r="BC1369" s="2">
        <v>44454</v>
      </c>
      <c r="BD1369" s="1" t="s">
        <v>251</v>
      </c>
      <c r="BE1369" s="1" t="s">
        <v>5141</v>
      </c>
      <c r="BF1369" s="1" t="s">
        <v>89</v>
      </c>
      <c r="BG1369" s="1" t="s">
        <v>2375</v>
      </c>
      <c r="BH1369" s="1" t="s">
        <v>725</v>
      </c>
      <c r="BI1369" s="1" t="s">
        <v>2376</v>
      </c>
      <c r="BJ1369" s="1" t="s">
        <v>126</v>
      </c>
      <c r="BK1369" s="1" t="s">
        <v>5314</v>
      </c>
      <c r="BL1369" s="1">
        <v>200</v>
      </c>
      <c r="BM1369" s="1">
        <v>200</v>
      </c>
      <c r="BN1369" s="1" t="s">
        <v>97</v>
      </c>
      <c r="BO1369" s="1" t="s">
        <v>98</v>
      </c>
      <c r="BP1369" s="1" t="s">
        <v>84</v>
      </c>
      <c r="BR1369" s="1">
        <v>0</v>
      </c>
      <c r="BS1369" s="1">
        <v>0</v>
      </c>
      <c r="BT1369" s="1">
        <v>0</v>
      </c>
      <c r="BU1369" s="1">
        <v>0</v>
      </c>
    </row>
    <row r="1370" spans="4:73" hidden="1" x14ac:dyDescent="0.25">
      <c r="D1370" s="4"/>
      <c r="E1370" s="5" t="str">
        <f t="shared" si="223"/>
        <v>DPP-2018-APR</v>
      </c>
      <c r="F1370" s="5" t="str">
        <f t="shared" si="224"/>
        <v>Central</v>
      </c>
      <c r="G1370" s="5" t="str">
        <f t="shared" si="225"/>
        <v>Active</v>
      </c>
      <c r="H1370" s="6" t="str">
        <f t="shared" si="226"/>
        <v>Not Started</v>
      </c>
      <c r="I1370" s="1" t="s">
        <v>2671</v>
      </c>
      <c r="O1370" s="1" t="str">
        <f t="shared" si="227"/>
        <v>NRIS</v>
      </c>
      <c r="P1370" s="1" t="s">
        <v>6203</v>
      </c>
      <c r="Q1370" s="1">
        <f t="shared" si="228"/>
        <v>200</v>
      </c>
      <c r="S1370" s="1" t="str">
        <f t="shared" si="229"/>
        <v>Wind</v>
      </c>
      <c r="T1370" s="1" t="str">
        <f t="shared" si="230"/>
        <v>Macon County</v>
      </c>
      <c r="U1370" s="1" t="str">
        <f t="shared" si="231"/>
        <v>IL</v>
      </c>
      <c r="Y1370" s="1">
        <v>1</v>
      </c>
      <c r="Z1370" s="1">
        <f t="shared" ref="Z1370:Z1371" si="243">IF(G1370="Withdrawn",0,1)</f>
        <v>1</v>
      </c>
      <c r="AA1370" s="36">
        <v>800000</v>
      </c>
      <c r="AB1370" s="36">
        <v>280000</v>
      </c>
      <c r="AI1370" s="5"/>
      <c r="AJ1370" s="32"/>
      <c r="AK1370" s="32"/>
      <c r="AL1370" s="32">
        <v>9681700</v>
      </c>
      <c r="AM1370" s="32">
        <v>9847000</v>
      </c>
      <c r="AN1370" s="32">
        <v>0</v>
      </c>
      <c r="AO1370" s="32">
        <f>AJ1370+AM1370</f>
        <v>9847000</v>
      </c>
      <c r="AP1370" s="32">
        <f>AO1370+AK1370+AL1370+AN1370</f>
        <v>19528700</v>
      </c>
      <c r="AQ1370" s="28">
        <f t="shared" si="242"/>
        <v>49.234999999999999</v>
      </c>
      <c r="AR1370" s="28">
        <f t="shared" si="242"/>
        <v>97.643500000000003</v>
      </c>
      <c r="AS1370" s="16">
        <f>IF(O1370 = "NRIS",AP1370,AO1370)</f>
        <v>19528700</v>
      </c>
      <c r="AY1370" s="1" t="s">
        <v>2374</v>
      </c>
      <c r="AZ1370" s="2">
        <v>43171</v>
      </c>
      <c r="BC1370" s="2">
        <v>44440</v>
      </c>
      <c r="BD1370" s="1" t="s">
        <v>122</v>
      </c>
      <c r="BE1370" s="1" t="s">
        <v>1488</v>
      </c>
      <c r="BF1370" s="1" t="s">
        <v>124</v>
      </c>
      <c r="BG1370" s="1" t="s">
        <v>2375</v>
      </c>
      <c r="BH1370" s="1" t="s">
        <v>2435</v>
      </c>
      <c r="BI1370" s="1" t="s">
        <v>2376</v>
      </c>
      <c r="BJ1370" s="1" t="s">
        <v>126</v>
      </c>
      <c r="BK1370" s="1" t="s">
        <v>2672</v>
      </c>
      <c r="BL1370" s="1">
        <v>200</v>
      </c>
      <c r="BM1370" s="1">
        <v>200</v>
      </c>
      <c r="BN1370" s="1" t="s">
        <v>97</v>
      </c>
      <c r="BO1370" s="1" t="s">
        <v>98</v>
      </c>
      <c r="BP1370" s="1" t="s">
        <v>84</v>
      </c>
      <c r="BR1370" s="1">
        <v>200</v>
      </c>
      <c r="BS1370" s="1">
        <v>200</v>
      </c>
      <c r="BT1370" s="1">
        <v>200</v>
      </c>
      <c r="BU1370" s="1">
        <v>200</v>
      </c>
    </row>
    <row r="1371" spans="4:73" hidden="1" x14ac:dyDescent="0.25">
      <c r="D1371" s="4"/>
      <c r="E1371" s="5" t="str">
        <f t="shared" si="223"/>
        <v>DPP-2018-APR</v>
      </c>
      <c r="F1371" s="5" t="str">
        <f t="shared" si="224"/>
        <v>Central</v>
      </c>
      <c r="G1371" s="5" t="str">
        <f t="shared" si="225"/>
        <v>Withdrawn</v>
      </c>
      <c r="H1371" s="6" t="str">
        <f t="shared" si="226"/>
        <v>Not Started</v>
      </c>
      <c r="I1371" s="1" t="s">
        <v>4497</v>
      </c>
      <c r="O1371" s="1" t="str">
        <f t="shared" si="227"/>
        <v>NRIS</v>
      </c>
      <c r="P1371" s="1" t="s">
        <v>6203</v>
      </c>
      <c r="Q1371" s="1">
        <f t="shared" si="228"/>
        <v>100</v>
      </c>
      <c r="S1371" s="1" t="str">
        <f t="shared" si="229"/>
        <v>Wind</v>
      </c>
      <c r="T1371" s="1" t="str">
        <f t="shared" si="230"/>
        <v>Hancock County</v>
      </c>
      <c r="U1371" s="1" t="str">
        <f t="shared" si="231"/>
        <v>IN</v>
      </c>
      <c r="Y1371" s="1">
        <v>0</v>
      </c>
      <c r="Z1371" s="1">
        <f t="shared" si="243"/>
        <v>0</v>
      </c>
      <c r="AA1371" s="1"/>
      <c r="AB1371" s="1"/>
      <c r="AI1371" s="5"/>
      <c r="AJ1371" s="5"/>
      <c r="AK1371" s="5"/>
      <c r="AL1371" s="5"/>
      <c r="AM1371" s="5"/>
      <c r="AN1371" s="5"/>
      <c r="AO1371" s="32"/>
      <c r="AP1371" s="32"/>
      <c r="AQ1371" s="28">
        <f t="shared" si="242"/>
        <v>0</v>
      </c>
      <c r="AR1371" s="28">
        <f t="shared" si="242"/>
        <v>0</v>
      </c>
      <c r="AY1371" s="1" t="s">
        <v>73</v>
      </c>
      <c r="AZ1371" s="2">
        <v>43171</v>
      </c>
      <c r="BA1371" s="2">
        <v>43376</v>
      </c>
      <c r="BC1371" s="2">
        <v>44440</v>
      </c>
      <c r="BD1371" s="1" t="s">
        <v>101</v>
      </c>
      <c r="BE1371" s="1" t="s">
        <v>148</v>
      </c>
      <c r="BF1371" s="1" t="s">
        <v>103</v>
      </c>
      <c r="BG1371" s="1" t="s">
        <v>2375</v>
      </c>
      <c r="BH1371" s="1" t="s">
        <v>2435</v>
      </c>
      <c r="BI1371" s="1" t="s">
        <v>2376</v>
      </c>
      <c r="BJ1371" s="1" t="s">
        <v>126</v>
      </c>
      <c r="BK1371" s="1" t="s">
        <v>4498</v>
      </c>
      <c r="BL1371" s="1">
        <v>100</v>
      </c>
      <c r="BM1371" s="1">
        <v>100</v>
      </c>
      <c r="BN1371" s="1" t="s">
        <v>97</v>
      </c>
      <c r="BO1371" s="1" t="s">
        <v>98</v>
      </c>
      <c r="BP1371" s="1" t="s">
        <v>84</v>
      </c>
      <c r="BR1371" s="1">
        <v>0</v>
      </c>
      <c r="BS1371" s="1">
        <v>0</v>
      </c>
      <c r="BT1371" s="1">
        <v>0</v>
      </c>
      <c r="BU1371" s="1">
        <v>0</v>
      </c>
    </row>
    <row r="1372" spans="4:73" hidden="1" x14ac:dyDescent="0.25">
      <c r="D1372" s="4"/>
      <c r="E1372" s="5" t="str">
        <f t="shared" si="223"/>
        <v>DPP-2018-APR</v>
      </c>
      <c r="F1372" s="5" t="str">
        <f t="shared" si="224"/>
        <v>East (ITC)</v>
      </c>
      <c r="G1372" s="5" t="str">
        <f t="shared" si="225"/>
        <v>Withdrawn</v>
      </c>
      <c r="H1372" s="6" t="str">
        <f t="shared" si="226"/>
        <v>Not Started</v>
      </c>
      <c r="I1372" s="1" t="s">
        <v>4893</v>
      </c>
      <c r="O1372" s="1" t="str">
        <f t="shared" si="227"/>
        <v>NRIS</v>
      </c>
      <c r="Q1372" s="1">
        <f t="shared" si="228"/>
        <v>80</v>
      </c>
      <c r="S1372" s="1" t="str">
        <f t="shared" si="229"/>
        <v>Solar</v>
      </c>
      <c r="T1372" s="1" t="str">
        <f t="shared" si="230"/>
        <v>Ingham County</v>
      </c>
      <c r="U1372" s="1" t="str">
        <f t="shared" si="231"/>
        <v>MI</v>
      </c>
      <c r="AA1372" s="1"/>
      <c r="AB1372" s="1"/>
      <c r="AI1372" s="5"/>
      <c r="AJ1372" s="5"/>
      <c r="AK1372" s="5"/>
      <c r="AL1372" s="5"/>
      <c r="AM1372" s="5"/>
      <c r="AN1372" s="5"/>
      <c r="AO1372" s="32"/>
      <c r="AP1372" s="32"/>
      <c r="AQ1372" s="28">
        <f t="shared" si="242"/>
        <v>0</v>
      </c>
      <c r="AR1372" s="28">
        <f t="shared" si="242"/>
        <v>0</v>
      </c>
      <c r="AY1372" s="1" t="s">
        <v>73</v>
      </c>
      <c r="AZ1372" s="2">
        <v>43171</v>
      </c>
      <c r="BA1372" s="2">
        <v>43615</v>
      </c>
      <c r="BC1372" s="2">
        <v>44440</v>
      </c>
      <c r="BD1372" s="1" t="s">
        <v>139</v>
      </c>
      <c r="BE1372" s="1" t="s">
        <v>273</v>
      </c>
      <c r="BF1372" s="1" t="s">
        <v>130</v>
      </c>
      <c r="BG1372" s="1" t="s">
        <v>2375</v>
      </c>
      <c r="BH1372" s="1" t="s">
        <v>1808</v>
      </c>
      <c r="BI1372" s="1" t="s">
        <v>2376</v>
      </c>
      <c r="BJ1372" s="1" t="s">
        <v>126</v>
      </c>
      <c r="BK1372" s="1" t="s">
        <v>4894</v>
      </c>
      <c r="BL1372" s="1">
        <v>80</v>
      </c>
      <c r="BM1372" s="1">
        <v>80</v>
      </c>
      <c r="BN1372" s="1" t="s">
        <v>1485</v>
      </c>
      <c r="BO1372" s="1" t="s">
        <v>1486</v>
      </c>
      <c r="BP1372" s="1" t="s">
        <v>84</v>
      </c>
      <c r="BR1372" s="1">
        <v>0</v>
      </c>
      <c r="BS1372" s="1">
        <v>0</v>
      </c>
      <c r="BT1372" s="1">
        <v>0</v>
      </c>
      <c r="BU1372" s="1">
        <v>0</v>
      </c>
    </row>
    <row r="1373" spans="4:73" hidden="1" x14ac:dyDescent="0.25">
      <c r="D1373" s="4"/>
      <c r="E1373" s="5" t="str">
        <f t="shared" si="223"/>
        <v>DPP-2018-APR</v>
      </c>
      <c r="F1373" s="5" t="str">
        <f t="shared" si="224"/>
        <v>Central</v>
      </c>
      <c r="G1373" s="5" t="str">
        <f t="shared" si="225"/>
        <v>Withdrawn</v>
      </c>
      <c r="H1373" s="6" t="str">
        <f t="shared" si="226"/>
        <v>Not Started</v>
      </c>
      <c r="I1373" s="1" t="s">
        <v>4499</v>
      </c>
      <c r="O1373" s="1" t="str">
        <f t="shared" si="227"/>
        <v>NRIS</v>
      </c>
      <c r="P1373" s="1" t="s">
        <v>6203</v>
      </c>
      <c r="Q1373" s="1">
        <f t="shared" si="228"/>
        <v>150</v>
      </c>
      <c r="S1373" s="1" t="str">
        <f t="shared" si="229"/>
        <v>Wind</v>
      </c>
      <c r="T1373" s="1" t="str">
        <f t="shared" si="230"/>
        <v>Piatt County</v>
      </c>
      <c r="U1373" s="1" t="str">
        <f t="shared" si="231"/>
        <v>IL</v>
      </c>
      <c r="Y1373" s="1">
        <v>0</v>
      </c>
      <c r="Z1373" s="1">
        <f>IF(G1373="Withdrawn",0,1)</f>
        <v>0</v>
      </c>
      <c r="AA1373" s="1"/>
      <c r="AB1373" s="1"/>
      <c r="AI1373" s="5"/>
      <c r="AJ1373" s="5"/>
      <c r="AK1373" s="5"/>
      <c r="AL1373" s="5"/>
      <c r="AM1373" s="5"/>
      <c r="AN1373" s="5"/>
      <c r="AO1373" s="32"/>
      <c r="AP1373" s="32"/>
      <c r="AQ1373" s="28">
        <f t="shared" si="242"/>
        <v>0</v>
      </c>
      <c r="AR1373" s="28">
        <f t="shared" si="242"/>
        <v>0</v>
      </c>
      <c r="AY1373" s="1" t="s">
        <v>73</v>
      </c>
      <c r="AZ1373" s="2">
        <v>43171</v>
      </c>
      <c r="BA1373" s="2">
        <v>43376</v>
      </c>
      <c r="BC1373" s="2">
        <v>44440</v>
      </c>
      <c r="BD1373" s="1" t="s">
        <v>122</v>
      </c>
      <c r="BE1373" s="1" t="s">
        <v>498</v>
      </c>
      <c r="BF1373" s="1" t="s">
        <v>124</v>
      </c>
      <c r="BG1373" s="1" t="s">
        <v>2375</v>
      </c>
      <c r="BH1373" s="1" t="s">
        <v>2435</v>
      </c>
      <c r="BI1373" s="1" t="s">
        <v>2376</v>
      </c>
      <c r="BJ1373" s="1" t="s">
        <v>126</v>
      </c>
      <c r="BK1373" s="1" t="s">
        <v>4500</v>
      </c>
      <c r="BL1373" s="1">
        <v>150</v>
      </c>
      <c r="BM1373" s="1">
        <v>150</v>
      </c>
      <c r="BN1373" s="1" t="s">
        <v>97</v>
      </c>
      <c r="BO1373" s="1" t="s">
        <v>98</v>
      </c>
      <c r="BP1373" s="1" t="s">
        <v>84</v>
      </c>
      <c r="BR1373" s="1">
        <v>0</v>
      </c>
      <c r="BS1373" s="1">
        <v>0</v>
      </c>
      <c r="BT1373" s="1">
        <v>0</v>
      </c>
      <c r="BU1373" s="1">
        <v>0</v>
      </c>
    </row>
    <row r="1374" spans="4:73" hidden="1" x14ac:dyDescent="0.25">
      <c r="D1374" s="4"/>
      <c r="E1374" s="5" t="str">
        <f t="shared" si="223"/>
        <v>DPP-2018-APR</v>
      </c>
      <c r="F1374" s="5" t="str">
        <f t="shared" si="224"/>
        <v>South</v>
      </c>
      <c r="G1374" s="5" t="str">
        <f t="shared" si="225"/>
        <v>Withdrawn</v>
      </c>
      <c r="H1374" s="6" t="str">
        <f t="shared" si="226"/>
        <v>Not Started</v>
      </c>
      <c r="I1374" s="1" t="s">
        <v>4952</v>
      </c>
      <c r="O1374" s="1" t="str">
        <f t="shared" si="227"/>
        <v>NRIS</v>
      </c>
      <c r="Q1374" s="1">
        <f t="shared" si="228"/>
        <v>145</v>
      </c>
      <c r="S1374" s="1" t="str">
        <f t="shared" si="229"/>
        <v>Wind</v>
      </c>
      <c r="T1374" s="1" t="str">
        <f t="shared" si="230"/>
        <v>Jefferson County</v>
      </c>
      <c r="U1374" s="1" t="str">
        <f t="shared" si="231"/>
        <v>TX</v>
      </c>
      <c r="AA1374" s="1"/>
      <c r="AB1374" s="1"/>
      <c r="AI1374" s="5"/>
      <c r="AJ1374" s="5"/>
      <c r="AK1374" s="5"/>
      <c r="AL1374" s="5"/>
      <c r="AM1374" s="5"/>
      <c r="AN1374" s="5"/>
      <c r="AO1374" s="32"/>
      <c r="AP1374" s="32"/>
      <c r="AQ1374" s="28">
        <f t="shared" si="242"/>
        <v>0</v>
      </c>
      <c r="AR1374" s="28">
        <f t="shared" si="242"/>
        <v>0</v>
      </c>
      <c r="AY1374" s="1" t="s">
        <v>73</v>
      </c>
      <c r="AZ1374" s="2">
        <v>43171</v>
      </c>
      <c r="BA1374" s="2">
        <v>43700</v>
      </c>
      <c r="BC1374" s="2">
        <v>44440</v>
      </c>
      <c r="BD1374" s="1" t="s">
        <v>2461</v>
      </c>
      <c r="BE1374" s="1" t="s">
        <v>1073</v>
      </c>
      <c r="BF1374" s="1" t="s">
        <v>67</v>
      </c>
      <c r="BG1374" s="1" t="s">
        <v>2375</v>
      </c>
      <c r="BH1374" s="1" t="s">
        <v>2395</v>
      </c>
      <c r="BI1374" s="1" t="s">
        <v>726</v>
      </c>
      <c r="BJ1374" s="1" t="s">
        <v>126</v>
      </c>
      <c r="BK1374" s="1" t="s">
        <v>4953</v>
      </c>
      <c r="BL1374" s="1">
        <v>145</v>
      </c>
      <c r="BM1374" s="1">
        <v>145</v>
      </c>
      <c r="BN1374" s="1" t="s">
        <v>97</v>
      </c>
      <c r="BO1374" s="1" t="s">
        <v>98</v>
      </c>
      <c r="BP1374" s="1" t="s">
        <v>84</v>
      </c>
      <c r="BR1374" s="1">
        <v>0</v>
      </c>
      <c r="BS1374" s="1">
        <v>0</v>
      </c>
      <c r="BT1374" s="1">
        <v>0</v>
      </c>
      <c r="BU1374" s="1">
        <v>0</v>
      </c>
    </row>
    <row r="1375" spans="4:73" hidden="1" x14ac:dyDescent="0.25">
      <c r="D1375" s="4"/>
      <c r="E1375" s="5" t="str">
        <f t="shared" si="223"/>
        <v>DPP-2018-APR</v>
      </c>
      <c r="F1375" s="5" t="str">
        <f t="shared" si="224"/>
        <v>East (ATC)</v>
      </c>
      <c r="G1375" s="5" t="str">
        <f t="shared" si="225"/>
        <v>Withdrawn</v>
      </c>
      <c r="H1375" s="6" t="str">
        <f t="shared" si="226"/>
        <v>Not Started</v>
      </c>
      <c r="I1375" s="1" t="s">
        <v>5389</v>
      </c>
      <c r="O1375" s="1" t="str">
        <f t="shared" si="227"/>
        <v>NRIS</v>
      </c>
      <c r="P1375" s="1" t="s">
        <v>6203</v>
      </c>
      <c r="Q1375" s="1">
        <f t="shared" si="228"/>
        <v>200</v>
      </c>
      <c r="S1375" s="1" t="str">
        <f t="shared" si="229"/>
        <v>Solar</v>
      </c>
      <c r="T1375" s="1" t="str">
        <f t="shared" si="230"/>
        <v>Marathon County</v>
      </c>
      <c r="U1375" s="1" t="str">
        <f t="shared" si="231"/>
        <v>WI</v>
      </c>
      <c r="Y1375" s="1">
        <v>1</v>
      </c>
      <c r="Z1375" s="1">
        <f>IF(G1375="Withdrawn",0,1)</f>
        <v>0</v>
      </c>
      <c r="AA1375" s="36">
        <v>800000</v>
      </c>
      <c r="AB1375" s="36">
        <v>521010</v>
      </c>
      <c r="AI1375" s="5"/>
      <c r="AJ1375" s="32"/>
      <c r="AK1375" s="32"/>
      <c r="AL1375" s="32">
        <v>10349000</v>
      </c>
      <c r="AM1375" s="32">
        <v>11492261</v>
      </c>
      <c r="AN1375" s="32">
        <v>7600000</v>
      </c>
      <c r="AO1375" s="32">
        <f t="shared" ref="AO1375:AO1376" si="244">AJ1375+AM1375</f>
        <v>11492261</v>
      </c>
      <c r="AP1375" s="32">
        <f t="shared" ref="AP1375:AP1376" si="245">AO1375+AK1375+AL1375+AN1375</f>
        <v>29441261</v>
      </c>
      <c r="AQ1375" s="28">
        <f t="shared" si="242"/>
        <v>57.461305000000003</v>
      </c>
      <c r="AR1375" s="28">
        <f t="shared" si="242"/>
        <v>147.20630499999999</v>
      </c>
      <c r="AS1375" s="16">
        <f t="shared" ref="AS1375:AS1376" si="246">IF(O1375 = "NRIS",AP1375,AO1375)</f>
        <v>29441261</v>
      </c>
      <c r="AY1375" s="1" t="s">
        <v>73</v>
      </c>
      <c r="AZ1375" s="2">
        <v>43171</v>
      </c>
      <c r="BA1375" s="2">
        <v>43970</v>
      </c>
      <c r="BC1375" s="2">
        <v>44440</v>
      </c>
      <c r="BD1375" s="1" t="s">
        <v>74</v>
      </c>
      <c r="BE1375" s="1" t="s">
        <v>304</v>
      </c>
      <c r="BF1375" s="1" t="s">
        <v>76</v>
      </c>
      <c r="BG1375" s="1" t="s">
        <v>2375</v>
      </c>
      <c r="BH1375" s="1" t="s">
        <v>2196</v>
      </c>
      <c r="BI1375" s="1" t="s">
        <v>2376</v>
      </c>
      <c r="BJ1375" s="1" t="s">
        <v>126</v>
      </c>
      <c r="BK1375" s="1" t="s">
        <v>5390</v>
      </c>
      <c r="BL1375" s="1">
        <v>200</v>
      </c>
      <c r="BM1375" s="1">
        <v>200</v>
      </c>
      <c r="BN1375" s="1" t="s">
        <v>1485</v>
      </c>
      <c r="BO1375" s="1" t="s">
        <v>1486</v>
      </c>
      <c r="BP1375" s="1" t="s">
        <v>84</v>
      </c>
      <c r="BR1375" s="1">
        <v>200</v>
      </c>
      <c r="BS1375" s="1">
        <v>200</v>
      </c>
      <c r="BT1375" s="1">
        <v>0</v>
      </c>
      <c r="BU1375" s="1">
        <v>0</v>
      </c>
    </row>
    <row r="1376" spans="4:73" hidden="1" x14ac:dyDescent="0.25">
      <c r="D1376" s="4"/>
      <c r="E1376" s="5" t="str">
        <f t="shared" si="223"/>
        <v>DPP-2018-APR</v>
      </c>
      <c r="F1376" s="5" t="str">
        <f t="shared" si="224"/>
        <v>West</v>
      </c>
      <c r="G1376" s="5" t="str">
        <f t="shared" si="225"/>
        <v>Withdrawn</v>
      </c>
      <c r="H1376" s="6" t="str">
        <f t="shared" si="226"/>
        <v>Not Started</v>
      </c>
      <c r="I1376" s="1" t="s">
        <v>5892</v>
      </c>
      <c r="O1376" s="1" t="str">
        <f t="shared" si="227"/>
        <v>NRIS</v>
      </c>
      <c r="P1376" s="1" t="s">
        <v>6203</v>
      </c>
      <c r="Q1376" s="1">
        <f t="shared" si="228"/>
        <v>200</v>
      </c>
      <c r="S1376" s="1" t="str">
        <f t="shared" si="229"/>
        <v>Wind</v>
      </c>
      <c r="T1376" s="1" t="str">
        <f t="shared" si="230"/>
        <v>Pottawattamie County</v>
      </c>
      <c r="U1376" s="1" t="str">
        <f t="shared" si="231"/>
        <v>IA</v>
      </c>
      <c r="Y1376" s="1">
        <v>1</v>
      </c>
      <c r="Z1376" s="1">
        <f>IF(G1376="Withdrawn",0,1)</f>
        <v>0</v>
      </c>
      <c r="AA1376" s="36">
        <v>800000</v>
      </c>
      <c r="AB1376" s="36">
        <v>1350268</v>
      </c>
      <c r="AI1376" s="5"/>
      <c r="AJ1376" s="32">
        <v>0</v>
      </c>
      <c r="AK1376" s="32">
        <v>0</v>
      </c>
      <c r="AL1376" s="32">
        <f>0</f>
        <v>0</v>
      </c>
      <c r="AM1376" s="32">
        <f>36304+14000000</f>
        <v>14036304</v>
      </c>
      <c r="AN1376" s="32">
        <v>144859</v>
      </c>
      <c r="AO1376" s="32">
        <f t="shared" si="244"/>
        <v>14036304</v>
      </c>
      <c r="AP1376" s="32">
        <f t="shared" si="245"/>
        <v>14181163</v>
      </c>
      <c r="AQ1376" s="28">
        <f t="shared" si="242"/>
        <v>70.181520000000006</v>
      </c>
      <c r="AR1376" s="28">
        <f t="shared" si="242"/>
        <v>70.905815000000004</v>
      </c>
      <c r="AS1376" s="16">
        <f t="shared" si="246"/>
        <v>14181163</v>
      </c>
      <c r="AY1376" s="1" t="s">
        <v>73</v>
      </c>
      <c r="AZ1376" s="2">
        <v>43171</v>
      </c>
      <c r="BA1376" s="2">
        <v>44264</v>
      </c>
      <c r="BC1376" s="2">
        <v>44805</v>
      </c>
      <c r="BD1376" s="1" t="s">
        <v>251</v>
      </c>
      <c r="BE1376" s="1" t="s">
        <v>2472</v>
      </c>
      <c r="BF1376" s="1" t="s">
        <v>89</v>
      </c>
      <c r="BG1376" s="1" t="s">
        <v>2375</v>
      </c>
      <c r="BH1376" s="1" t="s">
        <v>725</v>
      </c>
      <c r="BI1376" s="1" t="s">
        <v>2376</v>
      </c>
      <c r="BJ1376" s="1" t="s">
        <v>126</v>
      </c>
      <c r="BK1376" s="1" t="s">
        <v>5893</v>
      </c>
      <c r="BL1376" s="1">
        <v>200</v>
      </c>
      <c r="BM1376" s="1">
        <v>200</v>
      </c>
      <c r="BN1376" s="1" t="s">
        <v>97</v>
      </c>
      <c r="BO1376" s="1" t="s">
        <v>98</v>
      </c>
      <c r="BP1376" s="1" t="s">
        <v>84</v>
      </c>
      <c r="BR1376" s="1">
        <v>200</v>
      </c>
      <c r="BS1376" s="1">
        <v>200</v>
      </c>
      <c r="BT1376" s="1">
        <v>0</v>
      </c>
      <c r="BU1376" s="1">
        <v>0</v>
      </c>
    </row>
    <row r="1377" spans="4:73" hidden="1" x14ac:dyDescent="0.25">
      <c r="D1377" s="4"/>
      <c r="E1377" s="5" t="str">
        <f t="shared" si="223"/>
        <v>FES-2015-JUN</v>
      </c>
      <c r="F1377" s="5">
        <f t="shared" si="224"/>
        <v>0</v>
      </c>
      <c r="G1377" s="5" t="str">
        <f t="shared" si="225"/>
        <v>Withdrawn</v>
      </c>
      <c r="H1377" s="6" t="str">
        <f t="shared" si="226"/>
        <v>Not Started</v>
      </c>
      <c r="I1377" s="1" t="s">
        <v>3054</v>
      </c>
      <c r="O1377" s="1" t="str">
        <f t="shared" si="227"/>
        <v>NRIS</v>
      </c>
      <c r="Q1377" s="1">
        <f t="shared" si="228"/>
        <v>299.2</v>
      </c>
      <c r="S1377" s="1" t="str">
        <f t="shared" si="229"/>
        <v>Wind</v>
      </c>
      <c r="T1377" s="1" t="str">
        <f t="shared" si="230"/>
        <v>Tama County</v>
      </c>
      <c r="U1377" s="1" t="str">
        <f t="shared" si="231"/>
        <v>IA</v>
      </c>
      <c r="AA1377" s="1"/>
      <c r="AB1377" s="1"/>
      <c r="AI1377" s="5"/>
      <c r="AJ1377" s="5"/>
      <c r="AK1377" s="5"/>
      <c r="AL1377" s="5"/>
      <c r="AM1377" s="5"/>
      <c r="AN1377" s="5"/>
      <c r="AO1377" s="5"/>
      <c r="AP1377" s="5"/>
      <c r="AQ1377" s="5"/>
      <c r="AR1377" s="5"/>
      <c r="AY1377" s="1" t="s">
        <v>73</v>
      </c>
      <c r="AZ1377" s="2">
        <v>42142</v>
      </c>
      <c r="BA1377" s="2">
        <v>42676</v>
      </c>
      <c r="BC1377" s="2">
        <v>42643</v>
      </c>
      <c r="BD1377" s="1" t="s">
        <v>87</v>
      </c>
      <c r="BE1377" s="1" t="s">
        <v>578</v>
      </c>
      <c r="BF1377" s="1" t="s">
        <v>89</v>
      </c>
      <c r="BG1377" s="1" t="s">
        <v>2854</v>
      </c>
      <c r="BI1377" s="1" t="s">
        <v>536</v>
      </c>
      <c r="BJ1377" s="1" t="s">
        <v>126</v>
      </c>
      <c r="BK1377" s="1" t="s">
        <v>78</v>
      </c>
      <c r="BL1377" s="1">
        <v>299.2</v>
      </c>
      <c r="BM1377" s="1">
        <v>299.2</v>
      </c>
      <c r="BN1377" s="1" t="s">
        <v>97</v>
      </c>
      <c r="BO1377" s="1" t="s">
        <v>98</v>
      </c>
      <c r="BP1377" s="1" t="s">
        <v>84</v>
      </c>
      <c r="BR1377" s="1">
        <v>0</v>
      </c>
      <c r="BS1377" s="1">
        <v>0</v>
      </c>
      <c r="BT1377" s="1">
        <v>0</v>
      </c>
      <c r="BU1377" s="1">
        <v>0</v>
      </c>
    </row>
    <row r="1378" spans="4:73" hidden="1" x14ac:dyDescent="0.25">
      <c r="D1378" s="4"/>
      <c r="E1378" s="5" t="str">
        <f t="shared" si="223"/>
        <v>DPP-2018-APR</v>
      </c>
      <c r="F1378" s="5" t="str">
        <f t="shared" si="224"/>
        <v>Central</v>
      </c>
      <c r="G1378" s="5" t="str">
        <f t="shared" si="225"/>
        <v>Withdrawn</v>
      </c>
      <c r="H1378" s="6" t="str">
        <f t="shared" si="226"/>
        <v>Not Started</v>
      </c>
      <c r="I1378" s="1" t="s">
        <v>5171</v>
      </c>
      <c r="O1378" s="1" t="str">
        <f t="shared" si="227"/>
        <v>NRIS</v>
      </c>
      <c r="P1378" s="1" t="s">
        <v>6203</v>
      </c>
      <c r="Q1378" s="1">
        <f t="shared" si="228"/>
        <v>150</v>
      </c>
      <c r="S1378" s="1" t="str">
        <f t="shared" si="229"/>
        <v>Wind</v>
      </c>
      <c r="T1378" s="1" t="str">
        <f t="shared" si="230"/>
        <v>Audrain County</v>
      </c>
      <c r="U1378" s="1" t="str">
        <f t="shared" si="231"/>
        <v>MO</v>
      </c>
      <c r="Y1378" s="1">
        <v>0</v>
      </c>
      <c r="Z1378" s="1">
        <f>IF(G1378="Withdrawn",0,1)</f>
        <v>0</v>
      </c>
      <c r="AA1378" s="1"/>
      <c r="AB1378" s="1"/>
      <c r="AI1378" s="5"/>
      <c r="AJ1378" s="5"/>
      <c r="AK1378" s="5"/>
      <c r="AL1378" s="5"/>
      <c r="AM1378" s="5"/>
      <c r="AN1378" s="5"/>
      <c r="AO1378" s="32"/>
      <c r="AP1378" s="32"/>
      <c r="AQ1378" s="28">
        <f t="shared" ref="AQ1378:AR1382" si="247">AO1378/($Q1378*1000)</f>
        <v>0</v>
      </c>
      <c r="AR1378" s="28">
        <f t="shared" si="247"/>
        <v>0</v>
      </c>
      <c r="AY1378" s="1" t="s">
        <v>73</v>
      </c>
      <c r="AZ1378" s="2">
        <v>43171</v>
      </c>
      <c r="BA1378" s="2">
        <v>43832</v>
      </c>
      <c r="BC1378" s="2">
        <v>44440</v>
      </c>
      <c r="BD1378" s="1" t="s">
        <v>486</v>
      </c>
      <c r="BE1378" s="1" t="s">
        <v>1377</v>
      </c>
      <c r="BF1378" s="1" t="s">
        <v>488</v>
      </c>
      <c r="BG1378" s="1" t="s">
        <v>2375</v>
      </c>
      <c r="BH1378" s="1" t="s">
        <v>2435</v>
      </c>
      <c r="BI1378" s="1" t="s">
        <v>2376</v>
      </c>
      <c r="BJ1378" s="1" t="s">
        <v>126</v>
      </c>
      <c r="BK1378" s="1" t="s">
        <v>2947</v>
      </c>
      <c r="BL1378" s="1">
        <v>150</v>
      </c>
      <c r="BM1378" s="1">
        <v>150</v>
      </c>
      <c r="BN1378" s="1" t="s">
        <v>97</v>
      </c>
      <c r="BO1378" s="1" t="s">
        <v>98</v>
      </c>
      <c r="BP1378" s="1" t="s">
        <v>84</v>
      </c>
      <c r="BR1378" s="1">
        <v>0</v>
      </c>
      <c r="BS1378" s="1">
        <v>0</v>
      </c>
      <c r="BT1378" s="1">
        <v>0</v>
      </c>
      <c r="BU1378" s="1">
        <v>0</v>
      </c>
    </row>
    <row r="1379" spans="4:73" hidden="1" x14ac:dyDescent="0.25">
      <c r="D1379" s="4"/>
      <c r="E1379" s="5" t="str">
        <f t="shared" si="223"/>
        <v>DPP-2018-APR</v>
      </c>
      <c r="F1379" s="5" t="str">
        <f t="shared" si="224"/>
        <v>West</v>
      </c>
      <c r="G1379" s="5" t="str">
        <f t="shared" si="225"/>
        <v>Active</v>
      </c>
      <c r="H1379" s="6" t="str">
        <f t="shared" si="226"/>
        <v>Not Started</v>
      </c>
      <c r="I1379" s="1" t="s">
        <v>2689</v>
      </c>
      <c r="L1379" s="1" t="s">
        <v>6191</v>
      </c>
      <c r="M1379" s="1" t="s">
        <v>6193</v>
      </c>
      <c r="O1379" s="1" t="str">
        <f t="shared" si="227"/>
        <v>NRIS</v>
      </c>
      <c r="P1379" s="1" t="s">
        <v>6203</v>
      </c>
      <c r="Q1379" s="1">
        <f t="shared" si="228"/>
        <v>100</v>
      </c>
      <c r="S1379" s="1" t="str">
        <f t="shared" si="229"/>
        <v>Solar</v>
      </c>
      <c r="T1379" s="1" t="str">
        <f t="shared" si="230"/>
        <v>Olmsted County</v>
      </c>
      <c r="U1379" s="1" t="str">
        <f t="shared" si="231"/>
        <v>MN</v>
      </c>
      <c r="Y1379" s="1">
        <v>1</v>
      </c>
      <c r="Z1379" s="1">
        <f>IF(G1379="Withdrawn",0,1)</f>
        <v>1</v>
      </c>
      <c r="AA1379" s="36">
        <v>400000</v>
      </c>
      <c r="AB1379" s="36">
        <v>0</v>
      </c>
      <c r="AI1379" s="5"/>
      <c r="AJ1379" s="32">
        <v>0</v>
      </c>
      <c r="AK1379" s="32">
        <v>51717</v>
      </c>
      <c r="AL1379" s="32">
        <v>0</v>
      </c>
      <c r="AM1379" s="32">
        <f>2423325+33353+1594400</f>
        <v>4051078</v>
      </c>
      <c r="AN1379" s="32">
        <v>0</v>
      </c>
      <c r="AO1379" s="32">
        <f>AJ1379+AM1379</f>
        <v>4051078</v>
      </c>
      <c r="AP1379" s="32">
        <f>AO1379+AK1379+AL1379+AN1379</f>
        <v>4102795</v>
      </c>
      <c r="AQ1379" s="28">
        <f t="shared" si="247"/>
        <v>40.510779999999997</v>
      </c>
      <c r="AR1379" s="28">
        <f t="shared" si="247"/>
        <v>41.027949999999997</v>
      </c>
      <c r="AS1379" s="16">
        <f>IF(O1379 = "NRIS",AP1379,AO1379)</f>
        <v>4102795</v>
      </c>
      <c r="AY1379" s="1" t="s">
        <v>2374</v>
      </c>
      <c r="AZ1379" s="2">
        <v>43171</v>
      </c>
      <c r="BC1379" s="2">
        <v>44454</v>
      </c>
      <c r="BD1379" s="1" t="s">
        <v>1242</v>
      </c>
      <c r="BE1379" s="1" t="s">
        <v>1194</v>
      </c>
      <c r="BF1379" s="1" t="s">
        <v>93</v>
      </c>
      <c r="BG1379" s="1" t="s">
        <v>2375</v>
      </c>
      <c r="BH1379" s="1" t="s">
        <v>725</v>
      </c>
      <c r="BI1379" s="1" t="s">
        <v>2376</v>
      </c>
      <c r="BJ1379" s="1" t="s">
        <v>126</v>
      </c>
      <c r="BK1379" s="1" t="s">
        <v>2690</v>
      </c>
      <c r="BL1379" s="1">
        <v>100</v>
      </c>
      <c r="BM1379" s="1">
        <v>100</v>
      </c>
      <c r="BN1379" s="1" t="s">
        <v>1485</v>
      </c>
      <c r="BO1379" s="1" t="s">
        <v>1486</v>
      </c>
      <c r="BP1379" s="1" t="s">
        <v>84</v>
      </c>
      <c r="BR1379" s="1">
        <v>100</v>
      </c>
      <c r="BS1379" s="1">
        <v>100</v>
      </c>
      <c r="BT1379" s="1">
        <v>100</v>
      </c>
      <c r="BU1379" s="1">
        <v>100</v>
      </c>
    </row>
    <row r="1380" spans="4:73" hidden="1" x14ac:dyDescent="0.25">
      <c r="D1380" s="4"/>
      <c r="E1380" s="5" t="str">
        <f t="shared" si="223"/>
        <v>DPP-2018-APR</v>
      </c>
      <c r="F1380" s="5" t="str">
        <f t="shared" si="224"/>
        <v>South</v>
      </c>
      <c r="G1380" s="5" t="str">
        <f t="shared" si="225"/>
        <v>Done</v>
      </c>
      <c r="H1380" s="6" t="str">
        <f t="shared" si="226"/>
        <v>Under Construction</v>
      </c>
      <c r="I1380" s="1" t="s">
        <v>2691</v>
      </c>
      <c r="O1380" s="1" t="str">
        <f t="shared" si="227"/>
        <v>NRIS</v>
      </c>
      <c r="Q1380" s="1">
        <f t="shared" si="228"/>
        <v>135</v>
      </c>
      <c r="S1380" s="1" t="str">
        <f t="shared" si="229"/>
        <v>Solar</v>
      </c>
      <c r="T1380" s="1" t="str">
        <f t="shared" si="230"/>
        <v>Cross County</v>
      </c>
      <c r="U1380" s="1" t="str">
        <f t="shared" si="231"/>
        <v>AR</v>
      </c>
      <c r="AA1380" s="1"/>
      <c r="AB1380" s="1"/>
      <c r="AI1380" s="5"/>
      <c r="AJ1380" s="5"/>
      <c r="AK1380" s="5"/>
      <c r="AL1380" s="5"/>
      <c r="AM1380" s="5"/>
      <c r="AN1380" s="5"/>
      <c r="AO1380" s="32"/>
      <c r="AP1380" s="32"/>
      <c r="AQ1380" s="28">
        <f t="shared" si="247"/>
        <v>0</v>
      </c>
      <c r="AR1380" s="28">
        <f t="shared" si="247"/>
        <v>0</v>
      </c>
      <c r="AY1380" s="1" t="s">
        <v>58</v>
      </c>
      <c r="AZ1380" s="2">
        <v>43171</v>
      </c>
      <c r="BB1380" s="2">
        <v>44055</v>
      </c>
      <c r="BC1380" s="2">
        <v>44408</v>
      </c>
      <c r="BD1380" s="1" t="s">
        <v>2392</v>
      </c>
      <c r="BE1380" s="1" t="s">
        <v>2692</v>
      </c>
      <c r="BF1380" s="1" t="s">
        <v>2394</v>
      </c>
      <c r="BG1380" s="1" t="s">
        <v>2375</v>
      </c>
      <c r="BH1380" s="1" t="s">
        <v>2395</v>
      </c>
      <c r="BI1380" s="1" t="s">
        <v>726</v>
      </c>
      <c r="BJ1380" s="1" t="s">
        <v>126</v>
      </c>
      <c r="BK1380" s="1" t="s">
        <v>2693</v>
      </c>
      <c r="BL1380" s="1">
        <v>135</v>
      </c>
      <c r="BM1380" s="1">
        <v>135</v>
      </c>
      <c r="BN1380" s="1" t="s">
        <v>1485</v>
      </c>
      <c r="BO1380" s="1" t="s">
        <v>1486</v>
      </c>
      <c r="BP1380" s="1" t="s">
        <v>71</v>
      </c>
      <c r="BQ1380" s="2">
        <v>44986</v>
      </c>
      <c r="BR1380" s="1">
        <v>135</v>
      </c>
      <c r="BS1380" s="1">
        <v>135</v>
      </c>
      <c r="BT1380" s="1">
        <v>135</v>
      </c>
      <c r="BU1380" s="1">
        <v>135</v>
      </c>
    </row>
    <row r="1381" spans="4:73" hidden="1" x14ac:dyDescent="0.25">
      <c r="D1381" s="4"/>
      <c r="E1381" s="5" t="str">
        <f t="shared" si="223"/>
        <v>DPP-2018-APR</v>
      </c>
      <c r="F1381" s="5" t="str">
        <f t="shared" si="224"/>
        <v>East (ITC)</v>
      </c>
      <c r="G1381" s="5" t="str">
        <f t="shared" si="225"/>
        <v>Withdrawn</v>
      </c>
      <c r="H1381" s="6" t="str">
        <f t="shared" si="226"/>
        <v>Not Started</v>
      </c>
      <c r="I1381" s="1" t="s">
        <v>4569</v>
      </c>
      <c r="O1381" s="1" t="str">
        <f t="shared" si="227"/>
        <v>NRIS</v>
      </c>
      <c r="Q1381" s="1">
        <f t="shared" si="228"/>
        <v>1.1000000000000001</v>
      </c>
      <c r="S1381" s="1" t="str">
        <f t="shared" si="229"/>
        <v>Wind</v>
      </c>
      <c r="T1381" s="1" t="str">
        <f t="shared" si="230"/>
        <v>Tuscola County</v>
      </c>
      <c r="U1381" s="1" t="str">
        <f t="shared" si="231"/>
        <v>MI</v>
      </c>
      <c r="AA1381" s="1"/>
      <c r="AB1381" s="1"/>
      <c r="AI1381" s="5"/>
      <c r="AJ1381" s="5"/>
      <c r="AK1381" s="5"/>
      <c r="AL1381" s="5"/>
      <c r="AM1381" s="5"/>
      <c r="AN1381" s="5"/>
      <c r="AO1381" s="32"/>
      <c r="AP1381" s="32"/>
      <c r="AQ1381" s="28">
        <f t="shared" si="247"/>
        <v>0</v>
      </c>
      <c r="AR1381" s="28">
        <f t="shared" si="247"/>
        <v>0</v>
      </c>
      <c r="AY1381" s="1" t="s">
        <v>73</v>
      </c>
      <c r="AZ1381" s="2">
        <v>43171</v>
      </c>
      <c r="BA1381" s="2">
        <v>43405</v>
      </c>
      <c r="BC1381" s="2">
        <v>44075</v>
      </c>
      <c r="BD1381" s="1" t="s">
        <v>128</v>
      </c>
      <c r="BE1381" s="1" t="s">
        <v>1504</v>
      </c>
      <c r="BF1381" s="1" t="s">
        <v>130</v>
      </c>
      <c r="BG1381" s="1" t="s">
        <v>2375</v>
      </c>
      <c r="BH1381" s="1" t="s">
        <v>1808</v>
      </c>
      <c r="BI1381" s="1" t="s">
        <v>2376</v>
      </c>
      <c r="BJ1381" s="1" t="s">
        <v>126</v>
      </c>
      <c r="BK1381" s="1" t="s">
        <v>4570</v>
      </c>
      <c r="BL1381" s="1">
        <v>1.1000000000000001</v>
      </c>
      <c r="BM1381" s="1">
        <v>1.1000000000000001</v>
      </c>
      <c r="BN1381" s="1" t="s">
        <v>97</v>
      </c>
      <c r="BO1381" s="1" t="s">
        <v>98</v>
      </c>
      <c r="BP1381" s="1" t="s">
        <v>84</v>
      </c>
      <c r="BR1381" s="1">
        <v>0</v>
      </c>
      <c r="BS1381" s="1">
        <v>0</v>
      </c>
      <c r="BT1381" s="1">
        <v>0</v>
      </c>
      <c r="BU1381" s="1">
        <v>0</v>
      </c>
    </row>
    <row r="1382" spans="4:73" hidden="1" x14ac:dyDescent="0.25">
      <c r="D1382" s="4"/>
      <c r="E1382" s="5" t="str">
        <f t="shared" si="223"/>
        <v>DPP-2018-APR</v>
      </c>
      <c r="F1382" s="5" t="str">
        <f t="shared" si="224"/>
        <v>East (ATC)</v>
      </c>
      <c r="G1382" s="5" t="str">
        <f t="shared" si="225"/>
        <v>Withdrawn</v>
      </c>
      <c r="H1382" s="6" t="str">
        <f t="shared" si="226"/>
        <v>Not Started</v>
      </c>
      <c r="I1382" s="1" t="s">
        <v>5108</v>
      </c>
      <c r="O1382" s="1" t="str">
        <f t="shared" si="227"/>
        <v>NRIS</v>
      </c>
      <c r="P1382" s="1" t="s">
        <v>6203</v>
      </c>
      <c r="Q1382" s="1">
        <f t="shared" si="228"/>
        <v>49.9</v>
      </c>
      <c r="S1382" s="1" t="str">
        <f t="shared" si="229"/>
        <v>Solar</v>
      </c>
      <c r="T1382" s="1" t="str">
        <f t="shared" si="230"/>
        <v>Green County</v>
      </c>
      <c r="U1382" s="1" t="str">
        <f t="shared" si="231"/>
        <v>WI</v>
      </c>
      <c r="Y1382" s="1">
        <v>0</v>
      </c>
      <c r="AA1382" s="1"/>
      <c r="AB1382" s="1"/>
      <c r="AI1382" s="5"/>
      <c r="AJ1382" s="5"/>
      <c r="AK1382" s="5"/>
      <c r="AL1382" s="5"/>
      <c r="AM1382" s="5"/>
      <c r="AN1382" s="5"/>
      <c r="AO1382" s="32"/>
      <c r="AP1382" s="32"/>
      <c r="AQ1382" s="28">
        <f t="shared" si="247"/>
        <v>0</v>
      </c>
      <c r="AR1382" s="28">
        <f t="shared" si="247"/>
        <v>0</v>
      </c>
      <c r="AY1382" s="1" t="s">
        <v>73</v>
      </c>
      <c r="AZ1382" s="2">
        <v>43171</v>
      </c>
      <c r="BA1382" s="2">
        <v>43763</v>
      </c>
      <c r="BC1382" s="2">
        <v>44198</v>
      </c>
      <c r="BD1382" s="1" t="s">
        <v>74</v>
      </c>
      <c r="BE1382" s="1" t="s">
        <v>508</v>
      </c>
      <c r="BF1382" s="1" t="s">
        <v>76</v>
      </c>
      <c r="BG1382" s="1" t="s">
        <v>2375</v>
      </c>
      <c r="BH1382" s="1" t="s">
        <v>2196</v>
      </c>
      <c r="BI1382" s="1" t="s">
        <v>2376</v>
      </c>
      <c r="BJ1382" s="1" t="s">
        <v>126</v>
      </c>
      <c r="BK1382" s="1" t="s">
        <v>5109</v>
      </c>
      <c r="BL1382" s="1">
        <v>49.9</v>
      </c>
      <c r="BM1382" s="1">
        <v>49.9</v>
      </c>
      <c r="BN1382" s="1" t="s">
        <v>1485</v>
      </c>
      <c r="BO1382" s="1" t="s">
        <v>1486</v>
      </c>
      <c r="BP1382" s="1" t="s">
        <v>84</v>
      </c>
      <c r="BR1382" s="1">
        <v>0</v>
      </c>
      <c r="BS1382" s="1">
        <v>0</v>
      </c>
      <c r="BT1382" s="1">
        <v>0</v>
      </c>
      <c r="BU1382" s="1">
        <v>0</v>
      </c>
    </row>
    <row r="1383" spans="4:73" hidden="1" x14ac:dyDescent="0.25">
      <c r="D1383" s="4"/>
      <c r="E1383" s="5" t="str">
        <f t="shared" si="223"/>
        <v>FES-2016-JULY</v>
      </c>
      <c r="F1383" s="5">
        <f t="shared" si="224"/>
        <v>0</v>
      </c>
      <c r="G1383" s="5" t="str">
        <f t="shared" si="225"/>
        <v>Withdrawn</v>
      </c>
      <c r="H1383" s="6" t="str">
        <f t="shared" si="226"/>
        <v>Not Started</v>
      </c>
      <c r="I1383" s="1" t="s">
        <v>4068</v>
      </c>
      <c r="O1383" s="1" t="str">
        <f t="shared" si="227"/>
        <v>NRIS</v>
      </c>
      <c r="Q1383" s="1">
        <f t="shared" si="228"/>
        <v>30</v>
      </c>
      <c r="S1383" s="1" t="str">
        <f t="shared" si="229"/>
        <v>Gas</v>
      </c>
      <c r="T1383" s="1" t="str">
        <f t="shared" si="230"/>
        <v>Clark County</v>
      </c>
      <c r="U1383" s="1" t="str">
        <f t="shared" si="231"/>
        <v>AR</v>
      </c>
      <c r="AA1383" s="1"/>
      <c r="AB1383" s="1"/>
      <c r="AI1383" s="5"/>
      <c r="AJ1383" s="5"/>
      <c r="AK1383" s="5"/>
      <c r="AL1383" s="5"/>
      <c r="AM1383" s="5"/>
      <c r="AN1383" s="5"/>
      <c r="AO1383" s="5"/>
      <c r="AP1383" s="5"/>
      <c r="AQ1383" s="5"/>
      <c r="AR1383" s="5"/>
      <c r="AY1383" s="1" t="s">
        <v>73</v>
      </c>
      <c r="AZ1383" s="2">
        <v>42562</v>
      </c>
      <c r="BA1383" s="2">
        <v>42937</v>
      </c>
      <c r="BC1383" s="2">
        <v>43070</v>
      </c>
      <c r="BD1383" s="1" t="s">
        <v>59</v>
      </c>
      <c r="BE1383" s="1" t="s">
        <v>2829</v>
      </c>
      <c r="BF1383" s="1" t="s">
        <v>2394</v>
      </c>
      <c r="BG1383" s="1" t="s">
        <v>2978</v>
      </c>
      <c r="BI1383" s="1" t="s">
        <v>536</v>
      </c>
      <c r="BJ1383" s="1" t="s">
        <v>126</v>
      </c>
      <c r="BK1383" s="1" t="s">
        <v>78</v>
      </c>
      <c r="BL1383" s="1">
        <v>30</v>
      </c>
      <c r="BM1383" s="1">
        <v>30</v>
      </c>
      <c r="BN1383" s="1" t="s">
        <v>64</v>
      </c>
      <c r="BO1383" s="1" t="s">
        <v>1486</v>
      </c>
      <c r="BP1383" s="1" t="s">
        <v>84</v>
      </c>
      <c r="BR1383" s="1">
        <v>0</v>
      </c>
      <c r="BS1383" s="1">
        <v>0</v>
      </c>
      <c r="BT1383" s="1">
        <v>0</v>
      </c>
      <c r="BU1383" s="1">
        <v>0</v>
      </c>
    </row>
    <row r="1384" spans="4:73" hidden="1" x14ac:dyDescent="0.25">
      <c r="D1384" s="4"/>
      <c r="E1384" s="5" t="str">
        <f t="shared" si="223"/>
        <v>DPP-2018-APR</v>
      </c>
      <c r="F1384" s="5" t="str">
        <f t="shared" si="224"/>
        <v>West</v>
      </c>
      <c r="G1384" s="5" t="str">
        <f t="shared" si="225"/>
        <v>Withdrawn</v>
      </c>
      <c r="H1384" s="6" t="str">
        <f t="shared" si="226"/>
        <v>Not Started</v>
      </c>
      <c r="I1384" s="1" t="s">
        <v>5894</v>
      </c>
      <c r="O1384" s="1" t="str">
        <f t="shared" si="227"/>
        <v>NRIS</v>
      </c>
      <c r="P1384" s="1" t="s">
        <v>6203</v>
      </c>
      <c r="Q1384" s="1">
        <f t="shared" si="228"/>
        <v>150</v>
      </c>
      <c r="S1384" s="1" t="str">
        <f t="shared" si="229"/>
        <v>Solar</v>
      </c>
      <c r="T1384" s="1" t="str">
        <f t="shared" si="230"/>
        <v>Freeborn County</v>
      </c>
      <c r="U1384" s="1" t="str">
        <f t="shared" si="231"/>
        <v>MN</v>
      </c>
      <c r="Y1384" s="1">
        <v>1</v>
      </c>
      <c r="Z1384" s="1">
        <f>IF(G1384="Withdrawn",0,1)</f>
        <v>0</v>
      </c>
      <c r="AA1384" s="36">
        <v>600000</v>
      </c>
      <c r="AB1384" s="36">
        <v>1338204</v>
      </c>
      <c r="AI1384" s="5"/>
      <c r="AJ1384" s="32">
        <v>0</v>
      </c>
      <c r="AK1384" s="32">
        <v>7878179</v>
      </c>
      <c r="AL1384" s="32">
        <v>0</v>
      </c>
      <c r="AM1384" s="32">
        <f>13900000+5050622</f>
        <v>18950622</v>
      </c>
      <c r="AN1384" s="32">
        <v>0</v>
      </c>
      <c r="AO1384" s="32">
        <f>AJ1384+AM1384</f>
        <v>18950622</v>
      </c>
      <c r="AP1384" s="32">
        <f>AO1384+AK1384+AL1384+AN1384</f>
        <v>26828801</v>
      </c>
      <c r="AQ1384" s="28">
        <f>AO1384/($Q1384*1000)</f>
        <v>126.33748</v>
      </c>
      <c r="AR1384" s="28">
        <f>AP1384/($Q1384*1000)</f>
        <v>178.85867333333334</v>
      </c>
      <c r="AS1384" s="16">
        <f>IF(O1384 = "NRIS",AP1384,AO1384)</f>
        <v>26828801</v>
      </c>
      <c r="AY1384" s="1" t="s">
        <v>73</v>
      </c>
      <c r="AZ1384" s="2">
        <v>43171</v>
      </c>
      <c r="BA1384" s="2">
        <v>44264</v>
      </c>
      <c r="BC1384" s="2">
        <v>44198</v>
      </c>
      <c r="BD1384" s="1" t="s">
        <v>1242</v>
      </c>
      <c r="BE1384" s="1" t="s">
        <v>830</v>
      </c>
      <c r="BF1384" s="1" t="s">
        <v>93</v>
      </c>
      <c r="BG1384" s="1" t="s">
        <v>2375</v>
      </c>
      <c r="BH1384" s="1" t="s">
        <v>725</v>
      </c>
      <c r="BI1384" s="1" t="s">
        <v>2376</v>
      </c>
      <c r="BJ1384" s="1" t="s">
        <v>126</v>
      </c>
      <c r="BK1384" s="1" t="s">
        <v>5895</v>
      </c>
      <c r="BL1384" s="1">
        <v>150</v>
      </c>
      <c r="BM1384" s="1">
        <v>150</v>
      </c>
      <c r="BN1384" s="1" t="s">
        <v>1485</v>
      </c>
      <c r="BO1384" s="1" t="s">
        <v>1486</v>
      </c>
      <c r="BP1384" s="1" t="s">
        <v>84</v>
      </c>
      <c r="BR1384" s="1">
        <v>150</v>
      </c>
      <c r="BS1384" s="1">
        <v>150</v>
      </c>
      <c r="BT1384" s="1">
        <v>0</v>
      </c>
      <c r="BU1384" s="1">
        <v>0</v>
      </c>
    </row>
    <row r="1385" spans="4:73" hidden="1" x14ac:dyDescent="0.25">
      <c r="D1385" s="4"/>
      <c r="E1385" s="5" t="str">
        <f t="shared" si="223"/>
        <v>DPP-2018-APR</v>
      </c>
      <c r="F1385" s="5" t="str">
        <f t="shared" si="224"/>
        <v>East (ATC)</v>
      </c>
      <c r="G1385" s="5" t="str">
        <f t="shared" si="225"/>
        <v>Withdrawn</v>
      </c>
      <c r="H1385" s="6" t="str">
        <f t="shared" si="226"/>
        <v>Not Started</v>
      </c>
      <c r="I1385" s="1" t="s">
        <v>5110</v>
      </c>
      <c r="O1385" s="1" t="str">
        <f t="shared" si="227"/>
        <v>NRIS</v>
      </c>
      <c r="P1385" s="1" t="s">
        <v>6203</v>
      </c>
      <c r="Q1385" s="1">
        <f t="shared" si="228"/>
        <v>65</v>
      </c>
      <c r="S1385" s="1" t="str">
        <f t="shared" si="229"/>
        <v>Solar</v>
      </c>
      <c r="T1385" s="1" t="str">
        <f t="shared" si="230"/>
        <v>Rock County</v>
      </c>
      <c r="U1385" s="1" t="str">
        <f t="shared" si="231"/>
        <v>WI</v>
      </c>
      <c r="Y1385" s="1">
        <v>0</v>
      </c>
      <c r="AA1385" s="1"/>
      <c r="AB1385" s="1"/>
      <c r="AI1385" s="5"/>
      <c r="AJ1385" s="5"/>
      <c r="AK1385" s="5"/>
      <c r="AL1385" s="5"/>
      <c r="AM1385" s="5"/>
      <c r="AN1385" s="5"/>
      <c r="AO1385" s="32"/>
      <c r="AP1385" s="32"/>
      <c r="AQ1385" s="28">
        <f>AO1385/($Q1385*1000)</f>
        <v>0</v>
      </c>
      <c r="AR1385" s="28">
        <f>AP1385/($Q1385*1000)</f>
        <v>0</v>
      </c>
      <c r="AY1385" s="1" t="s">
        <v>73</v>
      </c>
      <c r="AZ1385" s="2">
        <v>43171</v>
      </c>
      <c r="BA1385" s="2">
        <v>43763</v>
      </c>
      <c r="BC1385" s="2">
        <v>44198</v>
      </c>
      <c r="BD1385" s="1" t="s">
        <v>74</v>
      </c>
      <c r="BE1385" s="1" t="s">
        <v>158</v>
      </c>
      <c r="BF1385" s="1" t="s">
        <v>76</v>
      </c>
      <c r="BG1385" s="1" t="s">
        <v>2375</v>
      </c>
      <c r="BH1385" s="1" t="s">
        <v>2196</v>
      </c>
      <c r="BI1385" s="1" t="s">
        <v>2376</v>
      </c>
      <c r="BJ1385" s="1" t="s">
        <v>126</v>
      </c>
      <c r="BK1385" s="1" t="s">
        <v>5111</v>
      </c>
      <c r="BL1385" s="1">
        <v>65</v>
      </c>
      <c r="BM1385" s="1">
        <v>65</v>
      </c>
      <c r="BN1385" s="1" t="s">
        <v>1485</v>
      </c>
      <c r="BO1385" s="1" t="s">
        <v>1486</v>
      </c>
      <c r="BP1385" s="1" t="s">
        <v>84</v>
      </c>
      <c r="BR1385" s="1">
        <v>0</v>
      </c>
      <c r="BS1385" s="1">
        <v>0</v>
      </c>
      <c r="BT1385" s="1">
        <v>0</v>
      </c>
      <c r="BU1385" s="1">
        <v>0</v>
      </c>
    </row>
    <row r="1386" spans="4:73" hidden="1" x14ac:dyDescent="0.25">
      <c r="D1386" s="4"/>
      <c r="E1386" s="5" t="str">
        <f t="shared" si="223"/>
        <v>DPP-2016-FEB</v>
      </c>
      <c r="F1386" s="5" t="str">
        <f t="shared" si="224"/>
        <v>West</v>
      </c>
      <c r="G1386" s="5" t="str">
        <f t="shared" si="225"/>
        <v>Withdrawn</v>
      </c>
      <c r="H1386" s="6" t="str">
        <f t="shared" si="226"/>
        <v>Not Started</v>
      </c>
      <c r="I1386" s="1" t="s">
        <v>3070</v>
      </c>
      <c r="O1386" s="1" t="str">
        <f t="shared" si="227"/>
        <v>NRIS</v>
      </c>
      <c r="Q1386" s="1">
        <f t="shared" si="228"/>
        <v>170</v>
      </c>
      <c r="S1386" s="1" t="str">
        <f t="shared" si="229"/>
        <v>Wind</v>
      </c>
      <c r="T1386" s="1" t="str">
        <f t="shared" si="230"/>
        <v>Benton County</v>
      </c>
      <c r="U1386" s="1" t="str">
        <f t="shared" si="231"/>
        <v>IA</v>
      </c>
      <c r="AA1386" s="1"/>
      <c r="AB1386" s="1"/>
      <c r="AI1386" s="5"/>
      <c r="AJ1386" s="5"/>
      <c r="AK1386" s="5"/>
      <c r="AL1386" s="5"/>
      <c r="AM1386" s="5"/>
      <c r="AN1386" s="5"/>
      <c r="AO1386" s="5"/>
      <c r="AP1386" s="5"/>
      <c r="AQ1386" s="5"/>
      <c r="AR1386" s="5"/>
      <c r="AY1386" s="1" t="s">
        <v>73</v>
      </c>
      <c r="AZ1386" s="2">
        <v>42321</v>
      </c>
      <c r="BA1386" s="2">
        <v>42691</v>
      </c>
      <c r="BC1386" s="2">
        <v>42917</v>
      </c>
      <c r="BD1386" s="1" t="s">
        <v>87</v>
      </c>
      <c r="BE1386" s="1" t="s">
        <v>872</v>
      </c>
      <c r="BF1386" s="1" t="s">
        <v>89</v>
      </c>
      <c r="BG1386" s="1" t="s">
        <v>724</v>
      </c>
      <c r="BH1386" s="1" t="s">
        <v>725</v>
      </c>
      <c r="BI1386" s="1" t="s">
        <v>726</v>
      </c>
      <c r="BJ1386" s="1" t="s">
        <v>126</v>
      </c>
      <c r="BK1386" s="1" t="s">
        <v>3071</v>
      </c>
      <c r="BL1386" s="1">
        <v>170</v>
      </c>
      <c r="BM1386" s="1">
        <v>170</v>
      </c>
      <c r="BN1386" s="1" t="s">
        <v>97</v>
      </c>
      <c r="BO1386" s="1" t="s">
        <v>98</v>
      </c>
      <c r="BP1386" s="1" t="s">
        <v>84</v>
      </c>
      <c r="BR1386" s="1">
        <v>0</v>
      </c>
      <c r="BS1386" s="1">
        <v>0</v>
      </c>
      <c r="BT1386" s="1">
        <v>0</v>
      </c>
      <c r="BU1386" s="1">
        <v>0</v>
      </c>
    </row>
    <row r="1387" spans="4:73" hidden="1" x14ac:dyDescent="0.25">
      <c r="D1387" s="4"/>
      <c r="E1387" s="5" t="str">
        <f t="shared" si="223"/>
        <v>DPP-2018-APR</v>
      </c>
      <c r="F1387" s="5" t="str">
        <f t="shared" si="224"/>
        <v>West</v>
      </c>
      <c r="G1387" s="5" t="str">
        <f t="shared" si="225"/>
        <v>Active</v>
      </c>
      <c r="H1387" s="6" t="str">
        <f t="shared" si="226"/>
        <v>Not Started</v>
      </c>
      <c r="I1387" s="1" t="s">
        <v>2706</v>
      </c>
      <c r="L1387" s="1" t="s">
        <v>6192</v>
      </c>
      <c r="M1387" s="1" t="s">
        <v>6194</v>
      </c>
      <c r="O1387" s="1" t="str">
        <f t="shared" si="227"/>
        <v>NRIS</v>
      </c>
      <c r="Q1387" s="1">
        <f t="shared" si="228"/>
        <v>100</v>
      </c>
      <c r="S1387" s="1" t="str">
        <f t="shared" si="229"/>
        <v>Solar</v>
      </c>
      <c r="T1387" s="1" t="str">
        <f t="shared" si="230"/>
        <v>Scott County</v>
      </c>
      <c r="U1387" s="1" t="str">
        <f t="shared" si="231"/>
        <v>IA</v>
      </c>
      <c r="AA1387" s="1"/>
      <c r="AB1387" s="1"/>
      <c r="AI1387" s="5"/>
      <c r="AJ1387" s="5"/>
      <c r="AK1387" s="5"/>
      <c r="AL1387" s="5"/>
      <c r="AM1387" s="5"/>
      <c r="AN1387" s="5"/>
      <c r="AO1387" s="32"/>
      <c r="AP1387" s="32"/>
      <c r="AQ1387" s="28">
        <f>AO1387/($Q1387*1000)</f>
        <v>0</v>
      </c>
      <c r="AR1387" s="28">
        <f>AP1387/($Q1387*1000)</f>
        <v>0</v>
      </c>
      <c r="AY1387" s="1" t="s">
        <v>2374</v>
      </c>
      <c r="AZ1387" s="2">
        <v>43171</v>
      </c>
      <c r="BC1387" s="2">
        <v>45200</v>
      </c>
      <c r="BD1387" s="1" t="s">
        <v>251</v>
      </c>
      <c r="BE1387" s="1" t="s">
        <v>265</v>
      </c>
      <c r="BF1387" s="1" t="s">
        <v>89</v>
      </c>
      <c r="BG1387" s="1" t="s">
        <v>2375</v>
      </c>
      <c r="BH1387" s="1" t="s">
        <v>725</v>
      </c>
      <c r="BI1387" s="1" t="s">
        <v>2376</v>
      </c>
      <c r="BJ1387" s="1" t="s">
        <v>126</v>
      </c>
      <c r="BK1387" s="1" t="s">
        <v>2707</v>
      </c>
      <c r="BL1387" s="1">
        <v>100</v>
      </c>
      <c r="BM1387" s="1">
        <v>100</v>
      </c>
      <c r="BN1387" s="1" t="s">
        <v>1485</v>
      </c>
      <c r="BO1387" s="1" t="s">
        <v>1486</v>
      </c>
      <c r="BP1387" s="1" t="s">
        <v>84</v>
      </c>
      <c r="BR1387" s="1">
        <v>100</v>
      </c>
      <c r="BS1387" s="1">
        <v>100</v>
      </c>
      <c r="BT1387" s="1">
        <v>100</v>
      </c>
      <c r="BU1387" s="1">
        <v>100</v>
      </c>
    </row>
    <row r="1388" spans="4:73" hidden="1" x14ac:dyDescent="0.25">
      <c r="D1388" s="4"/>
      <c r="E1388" s="5" t="str">
        <f t="shared" si="223"/>
        <v>DPP-2015-FEB</v>
      </c>
      <c r="F1388" s="5" t="str">
        <f t="shared" si="224"/>
        <v>East (ATC)</v>
      </c>
      <c r="G1388" s="5" t="str">
        <f t="shared" si="225"/>
        <v>Withdrawn</v>
      </c>
      <c r="H1388" s="6" t="str">
        <f t="shared" si="226"/>
        <v>Not Started</v>
      </c>
      <c r="I1388" s="1" t="s">
        <v>3075</v>
      </c>
      <c r="O1388" s="1" t="str">
        <f t="shared" si="227"/>
        <v>NRIS</v>
      </c>
      <c r="Q1388" s="1">
        <f t="shared" si="228"/>
        <v>327</v>
      </c>
      <c r="S1388" s="1" t="str">
        <f t="shared" si="229"/>
        <v>Combined Cycle</v>
      </c>
      <c r="T1388" s="1" t="str">
        <f t="shared" si="230"/>
        <v>Marquette County</v>
      </c>
      <c r="U1388" s="1" t="str">
        <f t="shared" si="231"/>
        <v>MI</v>
      </c>
      <c r="AA1388" s="1"/>
      <c r="AB1388" s="1"/>
      <c r="AI1388" s="5"/>
      <c r="AJ1388" s="5"/>
      <c r="AK1388" s="5"/>
      <c r="AL1388" s="5"/>
      <c r="AM1388" s="5"/>
      <c r="AN1388" s="5"/>
      <c r="AO1388" s="5"/>
      <c r="AP1388" s="5"/>
      <c r="AQ1388" s="5"/>
      <c r="AR1388" s="5"/>
      <c r="AY1388" s="1" t="s">
        <v>73</v>
      </c>
      <c r="AZ1388" s="2">
        <v>41897</v>
      </c>
      <c r="BA1388" s="2">
        <v>42695</v>
      </c>
      <c r="BC1388" s="2">
        <v>42719</v>
      </c>
      <c r="BD1388" s="1" t="s">
        <v>74</v>
      </c>
      <c r="BE1388" s="1" t="s">
        <v>1166</v>
      </c>
      <c r="BF1388" s="1" t="s">
        <v>130</v>
      </c>
      <c r="BG1388" s="1" t="s">
        <v>1438</v>
      </c>
      <c r="BH1388" s="1" t="s">
        <v>2196</v>
      </c>
      <c r="BI1388" s="1" t="s">
        <v>134</v>
      </c>
      <c r="BJ1388" s="1" t="s">
        <v>126</v>
      </c>
      <c r="BK1388" s="1" t="s">
        <v>2592</v>
      </c>
      <c r="BL1388" s="1">
        <v>280</v>
      </c>
      <c r="BM1388" s="1">
        <v>327</v>
      </c>
      <c r="BN1388" s="1" t="s">
        <v>94</v>
      </c>
      <c r="BO1388" s="1" t="s">
        <v>94</v>
      </c>
      <c r="BP1388" s="1" t="s">
        <v>84</v>
      </c>
      <c r="BR1388" s="1">
        <v>0</v>
      </c>
      <c r="BS1388" s="1">
        <v>0</v>
      </c>
      <c r="BT1388" s="1">
        <v>0</v>
      </c>
      <c r="BU1388" s="1">
        <v>0</v>
      </c>
    </row>
    <row r="1389" spans="4:73" x14ac:dyDescent="0.25">
      <c r="D1389" s="4"/>
      <c r="E1389" s="5" t="str">
        <f t="shared" si="223"/>
        <v>DPP-2018-APR</v>
      </c>
      <c r="F1389" s="5" t="str">
        <f t="shared" si="224"/>
        <v>West</v>
      </c>
      <c r="G1389" s="5" t="str">
        <f t="shared" si="225"/>
        <v>Active</v>
      </c>
      <c r="H1389" s="6" t="str">
        <f t="shared" si="226"/>
        <v>Not Started</v>
      </c>
      <c r="I1389" s="1" t="s">
        <v>2708</v>
      </c>
      <c r="O1389" s="1" t="str">
        <f t="shared" si="227"/>
        <v>NRIS</v>
      </c>
      <c r="P1389" s="1" t="s">
        <v>6203</v>
      </c>
      <c r="Q1389" s="1">
        <f t="shared" si="228"/>
        <v>50</v>
      </c>
      <c r="S1389" s="1" t="str">
        <f t="shared" si="229"/>
        <v>Solar</v>
      </c>
      <c r="T1389" s="1" t="str">
        <f t="shared" si="230"/>
        <v>Union County</v>
      </c>
      <c r="U1389" s="1" t="str">
        <f t="shared" si="231"/>
        <v>IA</v>
      </c>
      <c r="Y1389" s="1">
        <v>1</v>
      </c>
      <c r="Z1389" s="1">
        <f>IF(G1389="Withdrawn",0,1)</f>
        <v>1</v>
      </c>
      <c r="AA1389" s="36">
        <v>200000</v>
      </c>
      <c r="AB1389" s="36">
        <v>330511</v>
      </c>
      <c r="AI1389" s="5"/>
      <c r="AJ1389" s="32">
        <v>0</v>
      </c>
      <c r="AK1389" s="32">
        <v>0</v>
      </c>
      <c r="AL1389" s="32">
        <v>1988000</v>
      </c>
      <c r="AM1389" s="32">
        <f>3300+227244</f>
        <v>230544</v>
      </c>
      <c r="AN1389" s="32">
        <v>3748353</v>
      </c>
      <c r="AO1389" s="32">
        <f>AJ1389+AM1389</f>
        <v>230544</v>
      </c>
      <c r="AP1389" s="32">
        <f>AO1389+AK1389+AL1389+AN1389</f>
        <v>5966897</v>
      </c>
      <c r="AQ1389" s="28">
        <f t="shared" ref="AQ1389:AR1391" si="248">AO1389/($Q1389*1000)</f>
        <v>4.6108799999999999</v>
      </c>
      <c r="AR1389" s="28">
        <f t="shared" si="248"/>
        <v>119.33794</v>
      </c>
      <c r="AS1389" s="16">
        <f>IF(O1389 = "NRIS",AP1389,AO1389)</f>
        <v>5966897</v>
      </c>
      <c r="AY1389" s="1" t="s">
        <v>2374</v>
      </c>
      <c r="AZ1389" s="2">
        <v>43171</v>
      </c>
      <c r="BC1389" s="2">
        <v>45200</v>
      </c>
      <c r="BD1389" s="1" t="s">
        <v>87</v>
      </c>
      <c r="BE1389" s="1" t="s">
        <v>2643</v>
      </c>
      <c r="BF1389" s="1" t="s">
        <v>89</v>
      </c>
      <c r="BG1389" s="1" t="s">
        <v>2375</v>
      </c>
      <c r="BH1389" s="1" t="s">
        <v>725</v>
      </c>
      <c r="BI1389" s="1" t="s">
        <v>2376</v>
      </c>
      <c r="BJ1389" s="1" t="s">
        <v>126</v>
      </c>
      <c r="BK1389" s="1" t="s">
        <v>2709</v>
      </c>
      <c r="BL1389" s="1">
        <v>50</v>
      </c>
      <c r="BM1389" s="1">
        <v>50</v>
      </c>
      <c r="BN1389" s="1" t="s">
        <v>1485</v>
      </c>
      <c r="BO1389" s="1" t="s">
        <v>1486</v>
      </c>
      <c r="BP1389" s="1" t="s">
        <v>84</v>
      </c>
      <c r="BR1389" s="1">
        <v>50</v>
      </c>
      <c r="BS1389" s="1">
        <v>50</v>
      </c>
      <c r="BT1389" s="1">
        <v>50</v>
      </c>
      <c r="BU1389" s="1">
        <v>0</v>
      </c>
    </row>
    <row r="1390" spans="4:73" hidden="1" x14ac:dyDescent="0.25">
      <c r="D1390" s="4"/>
      <c r="E1390" s="5" t="str">
        <f t="shared" si="223"/>
        <v>DPP-2018-APR</v>
      </c>
      <c r="F1390" s="5" t="str">
        <f t="shared" si="224"/>
        <v>South</v>
      </c>
      <c r="G1390" s="5" t="str">
        <f t="shared" si="225"/>
        <v>Withdrawn</v>
      </c>
      <c r="H1390" s="6" t="str">
        <f t="shared" si="226"/>
        <v>Not Started</v>
      </c>
      <c r="I1390" s="1" t="s">
        <v>4486</v>
      </c>
      <c r="O1390" s="1" t="str">
        <f t="shared" si="227"/>
        <v>NRIS</v>
      </c>
      <c r="Q1390" s="1">
        <f t="shared" si="228"/>
        <v>100</v>
      </c>
      <c r="S1390" s="1" t="str">
        <f t="shared" si="229"/>
        <v>Solar</v>
      </c>
      <c r="T1390" s="1" t="str">
        <f t="shared" si="230"/>
        <v>Richland Parish</v>
      </c>
      <c r="U1390" s="1" t="str">
        <f t="shared" si="231"/>
        <v>LA</v>
      </c>
      <c r="AA1390" s="1"/>
      <c r="AB1390" s="1"/>
      <c r="AI1390" s="5"/>
      <c r="AJ1390" s="5"/>
      <c r="AK1390" s="5"/>
      <c r="AL1390" s="5"/>
      <c r="AM1390" s="5"/>
      <c r="AN1390" s="5"/>
      <c r="AO1390" s="32"/>
      <c r="AP1390" s="32"/>
      <c r="AQ1390" s="28">
        <f t="shared" si="248"/>
        <v>0</v>
      </c>
      <c r="AR1390" s="28">
        <f t="shared" si="248"/>
        <v>0</v>
      </c>
      <c r="AY1390" s="1" t="s">
        <v>73</v>
      </c>
      <c r="AZ1390" s="2">
        <v>43171</v>
      </c>
      <c r="BA1390" s="2">
        <v>43374</v>
      </c>
      <c r="BC1390" s="2">
        <v>44419</v>
      </c>
      <c r="BD1390" s="1" t="s">
        <v>2574</v>
      </c>
      <c r="BE1390" s="1" t="s">
        <v>3975</v>
      </c>
      <c r="BF1390" s="1" t="s">
        <v>61</v>
      </c>
      <c r="BG1390" s="1" t="s">
        <v>2375</v>
      </c>
      <c r="BH1390" s="1" t="s">
        <v>2395</v>
      </c>
      <c r="BI1390" s="1" t="s">
        <v>726</v>
      </c>
      <c r="BJ1390" s="1" t="s">
        <v>126</v>
      </c>
      <c r="BK1390" s="1" t="s">
        <v>4487</v>
      </c>
      <c r="BL1390" s="1">
        <v>100</v>
      </c>
      <c r="BM1390" s="1">
        <v>100</v>
      </c>
      <c r="BN1390" s="1" t="s">
        <v>1485</v>
      </c>
      <c r="BO1390" s="1" t="s">
        <v>1486</v>
      </c>
      <c r="BP1390" s="1" t="s">
        <v>84</v>
      </c>
      <c r="BR1390" s="1">
        <v>0</v>
      </c>
      <c r="BS1390" s="1">
        <v>0</v>
      </c>
      <c r="BT1390" s="1">
        <v>0</v>
      </c>
      <c r="BU1390" s="1">
        <v>0</v>
      </c>
    </row>
    <row r="1391" spans="4:73" hidden="1" x14ac:dyDescent="0.25">
      <c r="D1391" s="4"/>
      <c r="E1391" s="5" t="str">
        <f t="shared" si="223"/>
        <v>DPP-2018-APR</v>
      </c>
      <c r="F1391" s="5" t="str">
        <f t="shared" si="224"/>
        <v>South</v>
      </c>
      <c r="G1391" s="5" t="str">
        <f t="shared" si="225"/>
        <v>Withdrawn</v>
      </c>
      <c r="H1391" s="6" t="str">
        <f t="shared" si="226"/>
        <v>Not Started</v>
      </c>
      <c r="I1391" s="1" t="s">
        <v>4448</v>
      </c>
      <c r="O1391" s="1" t="str">
        <f t="shared" si="227"/>
        <v>NRIS</v>
      </c>
      <c r="Q1391" s="1">
        <f t="shared" si="228"/>
        <v>100</v>
      </c>
      <c r="S1391" s="1" t="str">
        <f t="shared" si="229"/>
        <v>Solar</v>
      </c>
      <c r="T1391" s="1" t="str">
        <f t="shared" si="230"/>
        <v>White County</v>
      </c>
      <c r="U1391" s="1" t="str">
        <f t="shared" si="231"/>
        <v>AR</v>
      </c>
      <c r="AA1391" s="1"/>
      <c r="AB1391" s="1"/>
      <c r="AI1391" s="5"/>
      <c r="AJ1391" s="5"/>
      <c r="AK1391" s="5"/>
      <c r="AL1391" s="5"/>
      <c r="AM1391" s="5"/>
      <c r="AN1391" s="5"/>
      <c r="AO1391" s="32"/>
      <c r="AP1391" s="32"/>
      <c r="AQ1391" s="28">
        <f t="shared" si="248"/>
        <v>0</v>
      </c>
      <c r="AR1391" s="28">
        <f t="shared" si="248"/>
        <v>0</v>
      </c>
      <c r="AY1391" s="1" t="s">
        <v>73</v>
      </c>
      <c r="AZ1391" s="2">
        <v>43171</v>
      </c>
      <c r="BA1391" s="2">
        <v>43256</v>
      </c>
      <c r="BC1391" s="2">
        <v>44419</v>
      </c>
      <c r="BD1391" s="1" t="s">
        <v>2392</v>
      </c>
      <c r="BE1391" s="1" t="s">
        <v>805</v>
      </c>
      <c r="BF1391" s="1" t="s">
        <v>2394</v>
      </c>
      <c r="BG1391" s="1" t="s">
        <v>2375</v>
      </c>
      <c r="BH1391" s="1" t="s">
        <v>2395</v>
      </c>
      <c r="BI1391" s="1" t="s">
        <v>726</v>
      </c>
      <c r="BJ1391" s="1" t="s">
        <v>126</v>
      </c>
      <c r="BK1391" s="1" t="s">
        <v>3289</v>
      </c>
      <c r="BL1391" s="1">
        <v>100</v>
      </c>
      <c r="BM1391" s="1">
        <v>100</v>
      </c>
      <c r="BN1391" s="1" t="s">
        <v>1485</v>
      </c>
      <c r="BO1391" s="1" t="s">
        <v>1486</v>
      </c>
      <c r="BP1391" s="1" t="s">
        <v>84</v>
      </c>
      <c r="BR1391" s="1">
        <v>0</v>
      </c>
      <c r="BS1391" s="1">
        <v>0</v>
      </c>
      <c r="BT1391" s="1">
        <v>0</v>
      </c>
      <c r="BU1391" s="1">
        <v>0</v>
      </c>
    </row>
    <row r="1392" spans="4:73" hidden="1" x14ac:dyDescent="0.25">
      <c r="D1392" s="4"/>
      <c r="E1392" s="5" t="str">
        <f t="shared" si="223"/>
        <v>SPA-2013-NOV</v>
      </c>
      <c r="F1392" s="5">
        <f t="shared" si="224"/>
        <v>0</v>
      </c>
      <c r="G1392" s="5" t="str">
        <f t="shared" si="225"/>
        <v>Withdrawn</v>
      </c>
      <c r="H1392" s="6" t="str">
        <f t="shared" si="226"/>
        <v>Not Started</v>
      </c>
      <c r="I1392" s="1" t="s">
        <v>3083</v>
      </c>
      <c r="O1392" s="1" t="str">
        <f t="shared" si="227"/>
        <v>ERIS</v>
      </c>
      <c r="Q1392" s="1">
        <f t="shared" si="228"/>
        <v>20</v>
      </c>
      <c r="S1392" s="1" t="str">
        <f t="shared" si="229"/>
        <v>Wind</v>
      </c>
      <c r="T1392" s="1" t="str">
        <f t="shared" si="230"/>
        <v>Traverse County</v>
      </c>
      <c r="U1392" s="1" t="str">
        <f t="shared" si="231"/>
        <v>MN</v>
      </c>
      <c r="AA1392" s="1"/>
      <c r="AB1392" s="1"/>
      <c r="AI1392" s="5"/>
      <c r="AJ1392" s="5"/>
      <c r="AK1392" s="5"/>
      <c r="AL1392" s="5"/>
      <c r="AM1392" s="5"/>
      <c r="AN1392" s="5"/>
      <c r="AO1392" s="5"/>
      <c r="AP1392" s="5"/>
      <c r="AQ1392" s="5"/>
      <c r="AR1392" s="5"/>
      <c r="AY1392" s="1" t="s">
        <v>73</v>
      </c>
      <c r="AZ1392" s="2">
        <v>38853</v>
      </c>
      <c r="BA1392" s="2">
        <v>42717</v>
      </c>
      <c r="BC1392" s="2">
        <v>39356</v>
      </c>
      <c r="BD1392" s="1" t="s">
        <v>203</v>
      </c>
      <c r="BE1392" s="1" t="s">
        <v>3084</v>
      </c>
      <c r="BF1392" s="1" t="s">
        <v>93</v>
      </c>
      <c r="BG1392" s="1" t="s">
        <v>3085</v>
      </c>
      <c r="BI1392" s="1" t="s">
        <v>143</v>
      </c>
      <c r="BJ1392" s="1" t="s">
        <v>62</v>
      </c>
      <c r="BK1392" s="1" t="s">
        <v>3086</v>
      </c>
      <c r="BL1392" s="1">
        <v>20</v>
      </c>
      <c r="BM1392" s="1">
        <v>20</v>
      </c>
      <c r="BN1392" s="1" t="s">
        <v>97</v>
      </c>
      <c r="BO1392" s="1" t="s">
        <v>98</v>
      </c>
      <c r="BP1392" s="1" t="s">
        <v>84</v>
      </c>
      <c r="BR1392" s="1">
        <v>0</v>
      </c>
      <c r="BS1392" s="1">
        <v>0</v>
      </c>
      <c r="BT1392" s="1">
        <v>0</v>
      </c>
      <c r="BU1392" s="1">
        <v>0</v>
      </c>
    </row>
    <row r="1393" spans="4:73" hidden="1" x14ac:dyDescent="0.25">
      <c r="D1393" s="4"/>
      <c r="E1393" s="5" t="str">
        <f t="shared" si="223"/>
        <v>DPP-2018-APR</v>
      </c>
      <c r="F1393" s="5" t="str">
        <f t="shared" si="224"/>
        <v>West</v>
      </c>
      <c r="G1393" s="5" t="str">
        <f t="shared" si="225"/>
        <v>Active</v>
      </c>
      <c r="H1393" s="6" t="str">
        <f t="shared" si="226"/>
        <v>Not Started</v>
      </c>
      <c r="I1393" s="1" t="s">
        <v>2715</v>
      </c>
      <c r="O1393" s="1" t="str">
        <f t="shared" si="227"/>
        <v>NRIS</v>
      </c>
      <c r="Q1393" s="1">
        <f t="shared" si="228"/>
        <v>50</v>
      </c>
      <c r="S1393" s="1" t="str">
        <f t="shared" si="229"/>
        <v>Solar</v>
      </c>
      <c r="T1393" s="1" t="str">
        <f t="shared" si="230"/>
        <v>Des Moines County</v>
      </c>
      <c r="U1393" s="1" t="str">
        <f t="shared" si="231"/>
        <v>IA</v>
      </c>
      <c r="AA1393" s="1"/>
      <c r="AB1393" s="1"/>
      <c r="AI1393" s="5"/>
      <c r="AJ1393" s="5"/>
      <c r="AK1393" s="5"/>
      <c r="AL1393" s="5"/>
      <c r="AM1393" s="5"/>
      <c r="AN1393" s="5"/>
      <c r="AO1393" s="32"/>
      <c r="AP1393" s="32"/>
      <c r="AQ1393" s="28">
        <f t="shared" ref="AQ1393:AR1396" si="249">AO1393/($Q1393*1000)</f>
        <v>0</v>
      </c>
      <c r="AR1393" s="28">
        <f t="shared" si="249"/>
        <v>0</v>
      </c>
      <c r="AY1393" s="1" t="s">
        <v>2374</v>
      </c>
      <c r="AZ1393" s="2">
        <v>43171</v>
      </c>
      <c r="BC1393" s="2">
        <v>44470</v>
      </c>
      <c r="BD1393" s="1" t="s">
        <v>87</v>
      </c>
      <c r="BE1393" s="1" t="s">
        <v>2631</v>
      </c>
      <c r="BF1393" s="1" t="s">
        <v>89</v>
      </c>
      <c r="BG1393" s="1" t="s">
        <v>2375</v>
      </c>
      <c r="BH1393" s="1" t="s">
        <v>725</v>
      </c>
      <c r="BI1393" s="1" t="s">
        <v>2376</v>
      </c>
      <c r="BJ1393" s="1" t="s">
        <v>126</v>
      </c>
      <c r="BK1393" s="1" t="s">
        <v>2716</v>
      </c>
      <c r="BL1393" s="1">
        <v>50</v>
      </c>
      <c r="BM1393" s="1">
        <v>50</v>
      </c>
      <c r="BN1393" s="1" t="s">
        <v>1485</v>
      </c>
      <c r="BO1393" s="1" t="s">
        <v>1486</v>
      </c>
      <c r="BP1393" s="1" t="s">
        <v>84</v>
      </c>
      <c r="BR1393" s="1">
        <v>50</v>
      </c>
      <c r="BS1393" s="1">
        <v>50</v>
      </c>
      <c r="BT1393" s="1">
        <v>50</v>
      </c>
      <c r="BU1393" s="1">
        <v>50</v>
      </c>
    </row>
    <row r="1394" spans="4:73" hidden="1" x14ac:dyDescent="0.25">
      <c r="D1394" s="4"/>
      <c r="E1394" s="5" t="str">
        <f t="shared" si="223"/>
        <v>DPP-2018-APR</v>
      </c>
      <c r="F1394" s="5" t="str">
        <f t="shared" si="224"/>
        <v>South</v>
      </c>
      <c r="G1394" s="5" t="str">
        <f t="shared" si="225"/>
        <v>Withdrawn</v>
      </c>
      <c r="H1394" s="6" t="str">
        <f t="shared" si="226"/>
        <v>Not Started</v>
      </c>
      <c r="I1394" s="1" t="s">
        <v>4452</v>
      </c>
      <c r="O1394" s="1" t="str">
        <f t="shared" si="227"/>
        <v>NRIS</v>
      </c>
      <c r="Q1394" s="1">
        <f t="shared" si="228"/>
        <v>100</v>
      </c>
      <c r="S1394" s="1" t="str">
        <f t="shared" si="229"/>
        <v>Solar</v>
      </c>
      <c r="T1394" s="1" t="str">
        <f t="shared" si="230"/>
        <v>Hinds County</v>
      </c>
      <c r="U1394" s="1" t="str">
        <f t="shared" si="231"/>
        <v>MS</v>
      </c>
      <c r="AA1394" s="1"/>
      <c r="AB1394" s="1"/>
      <c r="AI1394" s="5"/>
      <c r="AJ1394" s="5"/>
      <c r="AK1394" s="5"/>
      <c r="AL1394" s="5"/>
      <c r="AM1394" s="5"/>
      <c r="AN1394" s="5"/>
      <c r="AO1394" s="32"/>
      <c r="AP1394" s="32"/>
      <c r="AQ1394" s="28">
        <f t="shared" si="249"/>
        <v>0</v>
      </c>
      <c r="AR1394" s="28">
        <f t="shared" si="249"/>
        <v>0</v>
      </c>
      <c r="AY1394" s="1" t="s">
        <v>73</v>
      </c>
      <c r="AZ1394" s="2">
        <v>43171</v>
      </c>
      <c r="BA1394" s="2">
        <v>43256</v>
      </c>
      <c r="BC1394" s="2">
        <v>44419</v>
      </c>
      <c r="BD1394" s="1" t="s">
        <v>2949</v>
      </c>
      <c r="BE1394" s="1" t="s">
        <v>4453</v>
      </c>
      <c r="BF1394" s="1" t="s">
        <v>2526</v>
      </c>
      <c r="BG1394" s="1" t="s">
        <v>2375</v>
      </c>
      <c r="BH1394" s="1" t="s">
        <v>2395</v>
      </c>
      <c r="BI1394" s="1" t="s">
        <v>726</v>
      </c>
      <c r="BJ1394" s="1" t="s">
        <v>126</v>
      </c>
      <c r="BK1394" s="1" t="s">
        <v>4454</v>
      </c>
      <c r="BL1394" s="1">
        <v>100</v>
      </c>
      <c r="BM1394" s="1">
        <v>100</v>
      </c>
      <c r="BN1394" s="1" t="s">
        <v>1485</v>
      </c>
      <c r="BO1394" s="1" t="s">
        <v>1486</v>
      </c>
      <c r="BP1394" s="1" t="s">
        <v>84</v>
      </c>
      <c r="BR1394" s="1">
        <v>0</v>
      </c>
      <c r="BS1394" s="1">
        <v>0</v>
      </c>
      <c r="BT1394" s="1">
        <v>0</v>
      </c>
      <c r="BU1394" s="1">
        <v>0</v>
      </c>
    </row>
    <row r="1395" spans="4:73" hidden="1" x14ac:dyDescent="0.25">
      <c r="D1395" s="4"/>
      <c r="E1395" s="5" t="str">
        <f t="shared" si="223"/>
        <v>DPP-2018-APR</v>
      </c>
      <c r="F1395" s="5" t="str">
        <f t="shared" si="224"/>
        <v>South</v>
      </c>
      <c r="G1395" s="5" t="str">
        <f t="shared" si="225"/>
        <v>Withdrawn</v>
      </c>
      <c r="H1395" s="6" t="str">
        <f t="shared" si="226"/>
        <v>Not Started</v>
      </c>
      <c r="I1395" s="1" t="s">
        <v>4956</v>
      </c>
      <c r="O1395" s="1" t="str">
        <f t="shared" si="227"/>
        <v>NRIS</v>
      </c>
      <c r="Q1395" s="1">
        <f t="shared" si="228"/>
        <v>100</v>
      </c>
      <c r="S1395" s="1" t="str">
        <f t="shared" si="229"/>
        <v>Solar</v>
      </c>
      <c r="T1395" s="1" t="str">
        <f t="shared" si="230"/>
        <v>Jackson County</v>
      </c>
      <c r="U1395" s="1" t="str">
        <f t="shared" si="231"/>
        <v>AR</v>
      </c>
      <c r="AA1395" s="1"/>
      <c r="AB1395" s="1"/>
      <c r="AI1395" s="5"/>
      <c r="AJ1395" s="5"/>
      <c r="AK1395" s="5"/>
      <c r="AL1395" s="5"/>
      <c r="AM1395" s="5"/>
      <c r="AN1395" s="5"/>
      <c r="AO1395" s="32"/>
      <c r="AP1395" s="32"/>
      <c r="AQ1395" s="28">
        <f t="shared" si="249"/>
        <v>0</v>
      </c>
      <c r="AR1395" s="28">
        <f t="shared" si="249"/>
        <v>0</v>
      </c>
      <c r="AY1395" s="1" t="s">
        <v>73</v>
      </c>
      <c r="AZ1395" s="2">
        <v>43171</v>
      </c>
      <c r="BA1395" s="2">
        <v>43705</v>
      </c>
      <c r="BC1395" s="2">
        <v>44469</v>
      </c>
      <c r="BD1395" s="1" t="s">
        <v>2392</v>
      </c>
      <c r="BE1395" s="1" t="s">
        <v>259</v>
      </c>
      <c r="BF1395" s="1" t="s">
        <v>2394</v>
      </c>
      <c r="BG1395" s="1" t="s">
        <v>2375</v>
      </c>
      <c r="BH1395" s="1" t="s">
        <v>2395</v>
      </c>
      <c r="BI1395" s="1" t="s">
        <v>726</v>
      </c>
      <c r="BJ1395" s="1" t="s">
        <v>126</v>
      </c>
      <c r="BK1395" s="1" t="s">
        <v>4957</v>
      </c>
      <c r="BL1395" s="1">
        <v>100</v>
      </c>
      <c r="BM1395" s="1">
        <v>100</v>
      </c>
      <c r="BN1395" s="1" t="s">
        <v>1485</v>
      </c>
      <c r="BO1395" s="1" t="s">
        <v>1486</v>
      </c>
      <c r="BP1395" s="1" t="s">
        <v>84</v>
      </c>
      <c r="BR1395" s="1">
        <v>0</v>
      </c>
      <c r="BS1395" s="1">
        <v>0</v>
      </c>
      <c r="BT1395" s="1">
        <v>0</v>
      </c>
      <c r="BU1395" s="1">
        <v>0</v>
      </c>
    </row>
    <row r="1396" spans="4:73" hidden="1" x14ac:dyDescent="0.25">
      <c r="D1396" s="4"/>
      <c r="E1396" s="5" t="str">
        <f t="shared" si="223"/>
        <v>DPP-2018-APR</v>
      </c>
      <c r="F1396" s="5" t="str">
        <f t="shared" si="224"/>
        <v>East (ATC)</v>
      </c>
      <c r="G1396" s="5" t="str">
        <f t="shared" si="225"/>
        <v>Withdrawn</v>
      </c>
      <c r="H1396" s="6" t="str">
        <f t="shared" si="226"/>
        <v>Not Started</v>
      </c>
      <c r="I1396" s="1" t="s">
        <v>4591</v>
      </c>
      <c r="O1396" s="1" t="str">
        <f t="shared" si="227"/>
        <v>NRIS</v>
      </c>
      <c r="P1396" s="1" t="s">
        <v>6203</v>
      </c>
      <c r="Q1396" s="1">
        <f t="shared" si="228"/>
        <v>70</v>
      </c>
      <c r="S1396" s="1" t="str">
        <f t="shared" si="229"/>
        <v>Wind</v>
      </c>
      <c r="T1396" s="1" t="str">
        <f t="shared" si="230"/>
        <v>Baraga County</v>
      </c>
      <c r="U1396" s="1" t="str">
        <f t="shared" si="231"/>
        <v>MI</v>
      </c>
      <c r="Y1396" s="1">
        <v>0</v>
      </c>
      <c r="AA1396" s="1"/>
      <c r="AB1396" s="1"/>
      <c r="AI1396" s="5"/>
      <c r="AJ1396" s="5"/>
      <c r="AK1396" s="5"/>
      <c r="AL1396" s="5"/>
      <c r="AM1396" s="5"/>
      <c r="AN1396" s="5"/>
      <c r="AO1396" s="32"/>
      <c r="AP1396" s="32"/>
      <c r="AQ1396" s="28">
        <f t="shared" si="249"/>
        <v>0</v>
      </c>
      <c r="AR1396" s="28">
        <f t="shared" si="249"/>
        <v>0</v>
      </c>
      <c r="AY1396" s="1" t="s">
        <v>73</v>
      </c>
      <c r="AZ1396" s="2">
        <v>43171</v>
      </c>
      <c r="BA1396" s="2">
        <v>43441</v>
      </c>
      <c r="BC1396" s="2">
        <v>44097</v>
      </c>
      <c r="BD1396" s="1" t="s">
        <v>74</v>
      </c>
      <c r="BE1396" s="1" t="s">
        <v>688</v>
      </c>
      <c r="BF1396" s="1" t="s">
        <v>130</v>
      </c>
      <c r="BG1396" s="1" t="s">
        <v>2375</v>
      </c>
      <c r="BH1396" s="1" t="s">
        <v>2196</v>
      </c>
      <c r="BI1396" s="1" t="s">
        <v>2376</v>
      </c>
      <c r="BJ1396" s="1" t="s">
        <v>126</v>
      </c>
      <c r="BK1396" s="1" t="s">
        <v>4592</v>
      </c>
      <c r="BL1396" s="1">
        <v>70</v>
      </c>
      <c r="BM1396" s="1">
        <v>70</v>
      </c>
      <c r="BN1396" s="1" t="s">
        <v>97</v>
      </c>
      <c r="BO1396" s="1" t="s">
        <v>98</v>
      </c>
      <c r="BP1396" s="1" t="s">
        <v>84</v>
      </c>
      <c r="BR1396" s="1">
        <v>0</v>
      </c>
      <c r="BS1396" s="1">
        <v>0</v>
      </c>
      <c r="BT1396" s="1">
        <v>0</v>
      </c>
      <c r="BU1396" s="1">
        <v>0</v>
      </c>
    </row>
    <row r="1397" spans="4:73" hidden="1" x14ac:dyDescent="0.25">
      <c r="D1397" s="4"/>
      <c r="E1397" s="5" t="str">
        <f t="shared" si="223"/>
        <v>DPP-2016-AUG/DPP-2017-FEB</v>
      </c>
      <c r="F1397" s="5" t="str">
        <f t="shared" si="224"/>
        <v>East (UP)</v>
      </c>
      <c r="G1397" s="5" t="str">
        <f t="shared" si="225"/>
        <v>Done</v>
      </c>
      <c r="H1397" s="6" t="str">
        <f t="shared" si="226"/>
        <v>In Service</v>
      </c>
      <c r="I1397" s="1" t="s">
        <v>5535</v>
      </c>
      <c r="O1397" s="1" t="str">
        <f t="shared" si="227"/>
        <v>NRIS</v>
      </c>
      <c r="Q1397" s="1">
        <f t="shared" si="228"/>
        <v>128.1</v>
      </c>
      <c r="S1397" s="1" t="str">
        <f t="shared" si="229"/>
        <v>Gas</v>
      </c>
      <c r="T1397" s="1" t="str">
        <f t="shared" si="230"/>
        <v>Marquette County</v>
      </c>
      <c r="U1397" s="1" t="str">
        <f t="shared" si="231"/>
        <v>MI</v>
      </c>
      <c r="AA1397" s="1"/>
      <c r="AB1397" s="1"/>
      <c r="AI1397" s="5"/>
      <c r="AJ1397" s="5"/>
      <c r="AK1397" s="5"/>
      <c r="AL1397" s="5"/>
      <c r="AM1397" s="5"/>
      <c r="AN1397" s="5"/>
      <c r="AO1397" s="5"/>
      <c r="AP1397" s="5"/>
      <c r="AQ1397" s="5"/>
      <c r="AR1397" s="5"/>
      <c r="AY1397" s="1" t="s">
        <v>58</v>
      </c>
      <c r="AZ1397" s="2">
        <v>42621</v>
      </c>
      <c r="BC1397" s="2">
        <v>43525</v>
      </c>
      <c r="BD1397" s="1" t="s">
        <v>74</v>
      </c>
      <c r="BE1397" s="1" t="s">
        <v>1166</v>
      </c>
      <c r="BF1397" s="1" t="s">
        <v>130</v>
      </c>
      <c r="BG1397" s="1" t="s">
        <v>4596</v>
      </c>
      <c r="BH1397" s="1" t="s">
        <v>3350</v>
      </c>
      <c r="BI1397" s="1" t="s">
        <v>726</v>
      </c>
      <c r="BJ1397" s="1" t="s">
        <v>126</v>
      </c>
      <c r="BK1397" s="1" t="s">
        <v>5536</v>
      </c>
      <c r="BL1397" s="1">
        <v>128.1</v>
      </c>
      <c r="BM1397" s="1">
        <v>128.1</v>
      </c>
      <c r="BN1397" s="1" t="s">
        <v>64</v>
      </c>
      <c r="BO1397" s="1" t="s">
        <v>208</v>
      </c>
      <c r="BP1397" s="1" t="s">
        <v>65</v>
      </c>
      <c r="BQ1397" s="2">
        <v>43435</v>
      </c>
      <c r="BR1397" s="1">
        <v>128.1</v>
      </c>
      <c r="BS1397" s="1">
        <v>128.1</v>
      </c>
      <c r="BT1397" s="1">
        <v>128.1</v>
      </c>
      <c r="BU1397" s="1">
        <v>128.1</v>
      </c>
    </row>
    <row r="1398" spans="4:73" hidden="1" x14ac:dyDescent="0.25">
      <c r="D1398" s="4"/>
      <c r="E1398" s="5" t="str">
        <f t="shared" si="223"/>
        <v>DPP-2016-AUG/DPP-2017-FEB</v>
      </c>
      <c r="F1398" s="5" t="str">
        <f t="shared" si="224"/>
        <v>East (UP)</v>
      </c>
      <c r="G1398" s="5" t="str">
        <f t="shared" si="225"/>
        <v>Done</v>
      </c>
      <c r="H1398" s="6" t="str">
        <f t="shared" si="226"/>
        <v>In Service</v>
      </c>
      <c r="I1398" s="1" t="s">
        <v>5537</v>
      </c>
      <c r="O1398" s="1" t="str">
        <f t="shared" si="227"/>
        <v>NRIS</v>
      </c>
      <c r="Q1398" s="1">
        <f t="shared" si="228"/>
        <v>54.9</v>
      </c>
      <c r="S1398" s="1" t="str">
        <f t="shared" si="229"/>
        <v>Gas</v>
      </c>
      <c r="T1398" s="1" t="str">
        <f t="shared" si="230"/>
        <v>Baraga County</v>
      </c>
      <c r="U1398" s="1" t="str">
        <f t="shared" si="231"/>
        <v>MI</v>
      </c>
      <c r="AA1398" s="1"/>
      <c r="AB1398" s="1"/>
      <c r="AI1398" s="5"/>
      <c r="AJ1398" s="5"/>
      <c r="AK1398" s="5"/>
      <c r="AL1398" s="5"/>
      <c r="AM1398" s="5"/>
      <c r="AN1398" s="5"/>
      <c r="AO1398" s="5"/>
      <c r="AP1398" s="5"/>
      <c r="AQ1398" s="5"/>
      <c r="AR1398" s="5"/>
      <c r="AY1398" s="1" t="s">
        <v>58</v>
      </c>
      <c r="AZ1398" s="2">
        <v>42621</v>
      </c>
      <c r="BC1398" s="2">
        <v>43525</v>
      </c>
      <c r="BD1398" s="1" t="s">
        <v>74</v>
      </c>
      <c r="BE1398" s="1" t="s">
        <v>688</v>
      </c>
      <c r="BF1398" s="1" t="s">
        <v>130</v>
      </c>
      <c r="BG1398" s="1" t="s">
        <v>4596</v>
      </c>
      <c r="BH1398" s="1" t="s">
        <v>3350</v>
      </c>
      <c r="BI1398" s="1" t="s">
        <v>726</v>
      </c>
      <c r="BJ1398" s="1" t="s">
        <v>126</v>
      </c>
      <c r="BK1398" s="1" t="s">
        <v>5538</v>
      </c>
      <c r="BL1398" s="1">
        <v>54.9</v>
      </c>
      <c r="BM1398" s="1">
        <v>54.9</v>
      </c>
      <c r="BN1398" s="1" t="s">
        <v>64</v>
      </c>
      <c r="BO1398" s="1" t="s">
        <v>208</v>
      </c>
      <c r="BP1398" s="1" t="s">
        <v>65</v>
      </c>
      <c r="BQ1398" s="2">
        <v>43435</v>
      </c>
      <c r="BR1398" s="1">
        <v>54.9</v>
      </c>
      <c r="BS1398" s="1">
        <v>54.9</v>
      </c>
      <c r="BT1398" s="1">
        <v>54.9</v>
      </c>
      <c r="BU1398" s="1">
        <v>54.9</v>
      </c>
    </row>
    <row r="1399" spans="4:73" hidden="1" x14ac:dyDescent="0.25">
      <c r="D1399" s="4"/>
      <c r="E1399" s="5" t="str">
        <f t="shared" si="223"/>
        <v>DPP-2018-APR</v>
      </c>
      <c r="F1399" s="5" t="str">
        <f t="shared" si="224"/>
        <v>Central</v>
      </c>
      <c r="G1399" s="5" t="str">
        <f t="shared" si="225"/>
        <v>Active</v>
      </c>
      <c r="H1399" s="6" t="str">
        <f t="shared" si="226"/>
        <v>Not Started</v>
      </c>
      <c r="I1399" s="1" t="s">
        <v>2722</v>
      </c>
      <c r="O1399" s="1" t="str">
        <f t="shared" si="227"/>
        <v>NRIS</v>
      </c>
      <c r="P1399" s="1" t="s">
        <v>6203</v>
      </c>
      <c r="Q1399" s="1">
        <f t="shared" si="228"/>
        <v>150</v>
      </c>
      <c r="S1399" s="1" t="str">
        <f t="shared" si="229"/>
        <v>Solar</v>
      </c>
      <c r="T1399" s="1" t="str">
        <f t="shared" si="230"/>
        <v>Champaign County</v>
      </c>
      <c r="U1399" s="1" t="str">
        <f t="shared" si="231"/>
        <v>IL</v>
      </c>
      <c r="Y1399" s="1">
        <v>1</v>
      </c>
      <c r="Z1399" s="1">
        <f>IF(G1399="Withdrawn",0,1)</f>
        <v>1</v>
      </c>
      <c r="AA1399" s="36">
        <v>600000</v>
      </c>
      <c r="AB1399" s="36">
        <v>0</v>
      </c>
      <c r="AI1399" s="5"/>
      <c r="AJ1399" s="32"/>
      <c r="AK1399" s="32"/>
      <c r="AL1399" s="32">
        <v>41861500</v>
      </c>
      <c r="AM1399" s="32">
        <v>290000</v>
      </c>
      <c r="AN1399" s="32">
        <v>0</v>
      </c>
      <c r="AO1399" s="32">
        <f>AJ1399+AM1399</f>
        <v>290000</v>
      </c>
      <c r="AP1399" s="32">
        <f>AO1399+AK1399+AL1399+AN1399</f>
        <v>42151500</v>
      </c>
      <c r="AQ1399" s="28">
        <f>AO1399/($Q1399*1000)</f>
        <v>1.9333333333333333</v>
      </c>
      <c r="AR1399" s="28">
        <f>AP1399/($Q1399*1000)</f>
        <v>281.01</v>
      </c>
      <c r="AS1399" s="16">
        <f>IF(O1399 = "NRIS",AP1399,AO1399)</f>
        <v>42151500</v>
      </c>
      <c r="AY1399" s="1" t="s">
        <v>2374</v>
      </c>
      <c r="AZ1399" s="2">
        <v>43171</v>
      </c>
      <c r="BC1399" s="2">
        <v>44135</v>
      </c>
      <c r="BD1399" s="1" t="s">
        <v>122</v>
      </c>
      <c r="BE1399" s="1" t="s">
        <v>2723</v>
      </c>
      <c r="BF1399" s="1" t="s">
        <v>124</v>
      </c>
      <c r="BG1399" s="1" t="s">
        <v>2375</v>
      </c>
      <c r="BH1399" s="1" t="s">
        <v>2435</v>
      </c>
      <c r="BI1399" s="1" t="s">
        <v>2376</v>
      </c>
      <c r="BJ1399" s="1" t="s">
        <v>126</v>
      </c>
      <c r="BK1399" s="1" t="s">
        <v>2724</v>
      </c>
      <c r="BL1399" s="1">
        <v>150</v>
      </c>
      <c r="BM1399" s="1">
        <v>150</v>
      </c>
      <c r="BN1399" s="1" t="s">
        <v>1485</v>
      </c>
      <c r="BO1399" s="1" t="s">
        <v>1486</v>
      </c>
      <c r="BP1399" s="1" t="s">
        <v>84</v>
      </c>
      <c r="BR1399" s="1">
        <v>150</v>
      </c>
      <c r="BS1399" s="1">
        <v>150</v>
      </c>
      <c r="BT1399" s="1">
        <v>135</v>
      </c>
      <c r="BU1399" s="1">
        <v>135</v>
      </c>
    </row>
    <row r="1400" spans="4:73" hidden="1" x14ac:dyDescent="0.25">
      <c r="D1400" s="4"/>
      <c r="E1400" s="5" t="str">
        <f t="shared" si="223"/>
        <v>SPA-2015-MAY</v>
      </c>
      <c r="F1400" s="5">
        <f t="shared" si="224"/>
        <v>0</v>
      </c>
      <c r="G1400" s="5" t="str">
        <f t="shared" si="225"/>
        <v>Withdrawn</v>
      </c>
      <c r="H1400" s="6" t="str">
        <f t="shared" si="226"/>
        <v>Not Started</v>
      </c>
      <c r="I1400" s="1" t="s">
        <v>3100</v>
      </c>
      <c r="O1400" s="1" t="str">
        <f t="shared" si="227"/>
        <v>NRIS</v>
      </c>
      <c r="Q1400" s="1">
        <f t="shared" si="228"/>
        <v>50</v>
      </c>
      <c r="S1400" s="1" t="str">
        <f t="shared" si="229"/>
        <v>Wind</v>
      </c>
      <c r="T1400" s="1" t="str">
        <f t="shared" si="230"/>
        <v>Greene County</v>
      </c>
      <c r="U1400" s="1" t="str">
        <f t="shared" si="231"/>
        <v>IA</v>
      </c>
      <c r="AA1400" s="1"/>
      <c r="AB1400" s="1"/>
      <c r="AI1400" s="5"/>
      <c r="AJ1400" s="5"/>
      <c r="AK1400" s="5"/>
      <c r="AL1400" s="5"/>
      <c r="AM1400" s="5"/>
      <c r="AN1400" s="5"/>
      <c r="AO1400" s="5"/>
      <c r="AP1400" s="5"/>
      <c r="AQ1400" s="5"/>
      <c r="AR1400" s="5"/>
      <c r="AY1400" s="1" t="s">
        <v>73</v>
      </c>
      <c r="AZ1400" s="2">
        <v>40114</v>
      </c>
      <c r="BA1400" s="2">
        <v>42745</v>
      </c>
      <c r="BC1400" s="2">
        <v>40390</v>
      </c>
      <c r="BD1400" s="1" t="s">
        <v>251</v>
      </c>
      <c r="BE1400" s="1" t="s">
        <v>241</v>
      </c>
      <c r="BF1400" s="1" t="s">
        <v>89</v>
      </c>
      <c r="BG1400" s="1" t="s">
        <v>3101</v>
      </c>
      <c r="BI1400" s="1" t="s">
        <v>143</v>
      </c>
      <c r="BJ1400" s="1" t="s">
        <v>126</v>
      </c>
      <c r="BK1400" s="1" t="s">
        <v>2495</v>
      </c>
      <c r="BL1400" s="1">
        <v>50</v>
      </c>
      <c r="BM1400" s="1">
        <v>50</v>
      </c>
      <c r="BN1400" s="1" t="s">
        <v>97</v>
      </c>
      <c r="BO1400" s="1" t="s">
        <v>98</v>
      </c>
      <c r="BP1400" s="1" t="s">
        <v>84</v>
      </c>
      <c r="BR1400" s="1">
        <v>0</v>
      </c>
      <c r="BS1400" s="1">
        <v>0</v>
      </c>
      <c r="BT1400" s="1">
        <v>0</v>
      </c>
      <c r="BU1400" s="1">
        <v>0</v>
      </c>
    </row>
    <row r="1401" spans="4:73" hidden="1" x14ac:dyDescent="0.25">
      <c r="D1401" s="4"/>
      <c r="E1401" s="5">
        <f t="shared" ref="E1401:E1464" si="250">BG1401</f>
        <v>0</v>
      </c>
      <c r="F1401" s="5">
        <f t="shared" ref="F1401:F1464" si="251">BH1401</f>
        <v>0</v>
      </c>
      <c r="G1401" s="5" t="str">
        <f t="shared" ref="G1401:G1464" si="252">AY1401</f>
        <v>Withdrawn</v>
      </c>
      <c r="H1401" s="6" t="str">
        <f t="shared" ref="H1401:H1464" si="253">BP1401</f>
        <v>Not Started</v>
      </c>
      <c r="I1401" s="1" t="s">
        <v>3102</v>
      </c>
      <c r="O1401" s="1" t="str">
        <f t="shared" ref="O1401:O1464" si="254">BJ1401</f>
        <v>NRIS</v>
      </c>
      <c r="Q1401" s="1">
        <f t="shared" ref="Q1401:Q1464" si="255">BM1401</f>
        <v>3</v>
      </c>
      <c r="S1401" s="1" t="str">
        <f t="shared" ref="S1401:S1464" si="256">BN1401</f>
        <v>Wind</v>
      </c>
      <c r="T1401" s="1" t="str">
        <f t="shared" ref="T1401:T1464" si="257">BE1401</f>
        <v>Pottawattamie County</v>
      </c>
      <c r="U1401" s="1" t="str">
        <f t="shared" ref="U1401:U1464" si="258">BF1401</f>
        <v>IA</v>
      </c>
      <c r="AA1401" s="1"/>
      <c r="AB1401" s="1"/>
      <c r="AI1401" s="5"/>
      <c r="AJ1401" s="5"/>
      <c r="AK1401" s="5"/>
      <c r="AL1401" s="5"/>
      <c r="AM1401" s="5"/>
      <c r="AN1401" s="5"/>
      <c r="AO1401" s="5"/>
      <c r="AP1401" s="5"/>
      <c r="AQ1401" s="5"/>
      <c r="AR1401" s="5"/>
      <c r="AY1401" s="1" t="s">
        <v>73</v>
      </c>
      <c r="AZ1401" s="2">
        <v>39911</v>
      </c>
      <c r="BA1401" s="2">
        <v>42745</v>
      </c>
      <c r="BC1401" s="2">
        <v>39813</v>
      </c>
      <c r="BD1401" s="1" t="s">
        <v>251</v>
      </c>
      <c r="BE1401" s="1" t="s">
        <v>2472</v>
      </c>
      <c r="BF1401" s="1" t="s">
        <v>89</v>
      </c>
      <c r="BI1401" s="1" t="s">
        <v>143</v>
      </c>
      <c r="BJ1401" s="1" t="s">
        <v>126</v>
      </c>
      <c r="BK1401" s="1" t="s">
        <v>3103</v>
      </c>
      <c r="BL1401" s="1">
        <v>3</v>
      </c>
      <c r="BM1401" s="1">
        <v>3</v>
      </c>
      <c r="BN1401" s="1" t="s">
        <v>97</v>
      </c>
      <c r="BO1401" s="1" t="s">
        <v>98</v>
      </c>
      <c r="BP1401" s="1" t="s">
        <v>84</v>
      </c>
      <c r="BR1401" s="1">
        <v>0</v>
      </c>
      <c r="BS1401" s="1">
        <v>0</v>
      </c>
      <c r="BT1401" s="1">
        <v>0</v>
      </c>
      <c r="BU1401" s="1">
        <v>0</v>
      </c>
    </row>
    <row r="1402" spans="4:73" hidden="1" x14ac:dyDescent="0.25">
      <c r="D1402" s="4"/>
      <c r="E1402" s="5" t="str">
        <f t="shared" si="250"/>
        <v>DPP-2018-APR</v>
      </c>
      <c r="F1402" s="5" t="str">
        <f t="shared" si="251"/>
        <v>West</v>
      </c>
      <c r="G1402" s="5" t="str">
        <f t="shared" si="252"/>
        <v>Withdrawn</v>
      </c>
      <c r="H1402" s="6" t="str">
        <f t="shared" si="253"/>
        <v>Not Started</v>
      </c>
      <c r="I1402" s="1" t="s">
        <v>5896</v>
      </c>
      <c r="O1402" s="1" t="str">
        <f t="shared" si="254"/>
        <v>NRIS</v>
      </c>
      <c r="P1402" s="1" t="s">
        <v>6203</v>
      </c>
      <c r="Q1402" s="1">
        <f t="shared" si="255"/>
        <v>80</v>
      </c>
      <c r="S1402" s="1" t="str">
        <f t="shared" si="256"/>
        <v>Solar</v>
      </c>
      <c r="T1402" s="1" t="str">
        <f t="shared" si="257"/>
        <v>Benton County</v>
      </c>
      <c r="U1402" s="1" t="str">
        <f t="shared" si="258"/>
        <v>MN</v>
      </c>
      <c r="Y1402" s="1">
        <v>1</v>
      </c>
      <c r="Z1402" s="1">
        <f>IF(G1402="Withdrawn",0,1)</f>
        <v>0</v>
      </c>
      <c r="AA1402" s="36">
        <v>400000</v>
      </c>
      <c r="AB1402" s="36">
        <v>969933</v>
      </c>
      <c r="AI1402" s="5"/>
      <c r="AJ1402" s="32">
        <v>0</v>
      </c>
      <c r="AK1402" s="32">
        <v>49820</v>
      </c>
      <c r="AL1402" s="32">
        <v>0</v>
      </c>
      <c r="AM1402" s="32">
        <f>27464348+11000000+7981822</f>
        <v>46446170</v>
      </c>
      <c r="AN1402" s="32">
        <v>0</v>
      </c>
      <c r="AO1402" s="32">
        <f>AJ1402+AM1402</f>
        <v>46446170</v>
      </c>
      <c r="AP1402" s="32">
        <f>AO1402+AK1402+AL1402+AN1402</f>
        <v>46495990</v>
      </c>
      <c r="AQ1402" s="28">
        <f>AO1402/($Q1402*1000)</f>
        <v>580.57712500000002</v>
      </c>
      <c r="AR1402" s="28">
        <f>AP1402/($Q1402*1000)</f>
        <v>581.19987500000002</v>
      </c>
      <c r="AS1402" s="16">
        <f>IF(O1402 = "NRIS",AP1402,AO1402)</f>
        <v>46495990</v>
      </c>
      <c r="AY1402" s="1" t="s">
        <v>73</v>
      </c>
      <c r="AZ1402" s="2">
        <v>43171</v>
      </c>
      <c r="BA1402" s="2">
        <v>44264</v>
      </c>
      <c r="BC1402" s="2">
        <v>44044</v>
      </c>
      <c r="BD1402" s="1" t="s">
        <v>5316</v>
      </c>
      <c r="BE1402" s="1" t="s">
        <v>872</v>
      </c>
      <c r="BF1402" s="1" t="s">
        <v>93</v>
      </c>
      <c r="BG1402" s="1" t="s">
        <v>2375</v>
      </c>
      <c r="BH1402" s="1" t="s">
        <v>725</v>
      </c>
      <c r="BI1402" s="1" t="s">
        <v>2376</v>
      </c>
      <c r="BJ1402" s="1" t="s">
        <v>126</v>
      </c>
      <c r="BK1402" s="1" t="s">
        <v>5897</v>
      </c>
      <c r="BL1402" s="1">
        <v>80</v>
      </c>
      <c r="BM1402" s="1">
        <v>80</v>
      </c>
      <c r="BN1402" s="1" t="s">
        <v>1485</v>
      </c>
      <c r="BO1402" s="1" t="s">
        <v>1486</v>
      </c>
      <c r="BP1402" s="1" t="s">
        <v>84</v>
      </c>
      <c r="BR1402" s="1">
        <v>80</v>
      </c>
      <c r="BS1402" s="1">
        <v>80</v>
      </c>
      <c r="BT1402" s="1">
        <v>0</v>
      </c>
      <c r="BU1402" s="1">
        <v>0</v>
      </c>
    </row>
    <row r="1403" spans="4:73" hidden="1" x14ac:dyDescent="0.25">
      <c r="D1403" s="4"/>
      <c r="E1403" s="5" t="str">
        <f t="shared" si="250"/>
        <v>SPA-2014-NOV</v>
      </c>
      <c r="F1403" s="5" t="str">
        <f t="shared" si="251"/>
        <v>West</v>
      </c>
      <c r="G1403" s="5" t="str">
        <f t="shared" si="252"/>
        <v>Withdrawn</v>
      </c>
      <c r="H1403" s="6" t="str">
        <f t="shared" si="253"/>
        <v>Not Started</v>
      </c>
      <c r="I1403" s="1" t="s">
        <v>3106</v>
      </c>
      <c r="O1403" s="1" t="str">
        <f t="shared" si="254"/>
        <v>NRIS</v>
      </c>
      <c r="Q1403" s="1">
        <f t="shared" si="255"/>
        <v>28</v>
      </c>
      <c r="S1403" s="1" t="str">
        <f t="shared" si="256"/>
        <v>Wind</v>
      </c>
      <c r="T1403" s="1" t="str">
        <f t="shared" si="257"/>
        <v>Wright County</v>
      </c>
      <c r="U1403" s="1" t="str">
        <f t="shared" si="258"/>
        <v>IA</v>
      </c>
      <c r="AA1403" s="1"/>
      <c r="AB1403" s="1"/>
      <c r="AI1403" s="5"/>
      <c r="AJ1403" s="5"/>
      <c r="AK1403" s="5"/>
      <c r="AL1403" s="5"/>
      <c r="AM1403" s="5"/>
      <c r="AN1403" s="5"/>
      <c r="AO1403" s="5"/>
      <c r="AP1403" s="5"/>
      <c r="AQ1403" s="5"/>
      <c r="AR1403" s="5"/>
      <c r="AY1403" s="1" t="s">
        <v>73</v>
      </c>
      <c r="AZ1403" s="2">
        <v>39911</v>
      </c>
      <c r="BA1403" s="2">
        <v>42745</v>
      </c>
      <c r="BC1403" s="2">
        <v>40359</v>
      </c>
      <c r="BD1403" s="1" t="s">
        <v>251</v>
      </c>
      <c r="BE1403" s="1" t="s">
        <v>861</v>
      </c>
      <c r="BF1403" s="1" t="s">
        <v>89</v>
      </c>
      <c r="BG1403" s="1" t="s">
        <v>2795</v>
      </c>
      <c r="BH1403" s="1" t="s">
        <v>725</v>
      </c>
      <c r="BI1403" s="1" t="s">
        <v>143</v>
      </c>
      <c r="BJ1403" s="1" t="s">
        <v>126</v>
      </c>
      <c r="BK1403" s="1" t="s">
        <v>3107</v>
      </c>
      <c r="BL1403" s="1">
        <v>28</v>
      </c>
      <c r="BM1403" s="1">
        <v>28</v>
      </c>
      <c r="BN1403" s="1" t="s">
        <v>97</v>
      </c>
      <c r="BO1403" s="1" t="s">
        <v>98</v>
      </c>
      <c r="BP1403" s="1" t="s">
        <v>84</v>
      </c>
      <c r="BR1403" s="1">
        <v>0</v>
      </c>
      <c r="BS1403" s="1">
        <v>0</v>
      </c>
      <c r="BT1403" s="1">
        <v>0</v>
      </c>
      <c r="BU1403" s="1">
        <v>0</v>
      </c>
    </row>
    <row r="1404" spans="4:73" hidden="1" x14ac:dyDescent="0.25">
      <c r="D1404" s="4"/>
      <c r="E1404" s="5" t="str">
        <f t="shared" si="250"/>
        <v>DPP-2018-APR</v>
      </c>
      <c r="F1404" s="5" t="str">
        <f t="shared" si="251"/>
        <v>South</v>
      </c>
      <c r="G1404" s="5" t="str">
        <f t="shared" si="252"/>
        <v>Active</v>
      </c>
      <c r="H1404" s="6" t="str">
        <f t="shared" si="253"/>
        <v>Not Started</v>
      </c>
      <c r="I1404" s="1" t="s">
        <v>2732</v>
      </c>
      <c r="O1404" s="1" t="str">
        <f t="shared" si="254"/>
        <v>NRIS</v>
      </c>
      <c r="Q1404" s="1">
        <f t="shared" si="255"/>
        <v>20</v>
      </c>
      <c r="S1404" s="1" t="str">
        <f t="shared" si="256"/>
        <v>Solar</v>
      </c>
      <c r="T1404" s="1" t="str">
        <f t="shared" si="257"/>
        <v>St. James Parish</v>
      </c>
      <c r="U1404" s="1" t="str">
        <f t="shared" si="258"/>
        <v>LA</v>
      </c>
      <c r="AA1404" s="1"/>
      <c r="AB1404" s="1"/>
      <c r="AI1404" s="5"/>
      <c r="AJ1404" s="5"/>
      <c r="AK1404" s="5"/>
      <c r="AL1404" s="5"/>
      <c r="AM1404" s="5"/>
      <c r="AN1404" s="5"/>
      <c r="AO1404" s="32"/>
      <c r="AP1404" s="32"/>
      <c r="AQ1404" s="28">
        <f t="shared" ref="AQ1404:AR1406" si="259">AO1404/($Q1404*1000)</f>
        <v>0</v>
      </c>
      <c r="AR1404" s="28">
        <f t="shared" si="259"/>
        <v>0</v>
      </c>
      <c r="AY1404" s="1" t="s">
        <v>2374</v>
      </c>
      <c r="AZ1404" s="2">
        <v>43171</v>
      </c>
      <c r="BC1404" s="2">
        <v>43983</v>
      </c>
      <c r="BD1404" s="1" t="s">
        <v>2574</v>
      </c>
      <c r="BE1404" s="1" t="s">
        <v>2575</v>
      </c>
      <c r="BF1404" s="1" t="s">
        <v>61</v>
      </c>
      <c r="BG1404" s="1" t="s">
        <v>2375</v>
      </c>
      <c r="BH1404" s="1" t="s">
        <v>2395</v>
      </c>
      <c r="BI1404" s="1" t="s">
        <v>726</v>
      </c>
      <c r="BJ1404" s="1" t="s">
        <v>126</v>
      </c>
      <c r="BK1404" s="1" t="s">
        <v>2733</v>
      </c>
      <c r="BL1404" s="1">
        <v>20</v>
      </c>
      <c r="BM1404" s="1">
        <v>20</v>
      </c>
      <c r="BN1404" s="1" t="s">
        <v>1485</v>
      </c>
      <c r="BO1404" s="1" t="s">
        <v>1486</v>
      </c>
      <c r="BP1404" s="1" t="s">
        <v>84</v>
      </c>
      <c r="BQ1404" s="2">
        <v>44013</v>
      </c>
      <c r="BR1404" s="1">
        <v>20</v>
      </c>
      <c r="BS1404" s="1">
        <v>20</v>
      </c>
      <c r="BT1404" s="1">
        <v>20</v>
      </c>
      <c r="BU1404" s="1">
        <v>20</v>
      </c>
    </row>
    <row r="1405" spans="4:73" hidden="1" x14ac:dyDescent="0.25">
      <c r="D1405" s="4"/>
      <c r="E1405" s="5" t="str">
        <f t="shared" si="250"/>
        <v>DPP-2018-APR</v>
      </c>
      <c r="F1405" s="5" t="str">
        <f t="shared" si="251"/>
        <v>West</v>
      </c>
      <c r="G1405" s="5" t="str">
        <f t="shared" si="252"/>
        <v>Withdrawn</v>
      </c>
      <c r="H1405" s="6" t="str">
        <f t="shared" si="253"/>
        <v>Not Started</v>
      </c>
      <c r="I1405" s="1" t="s">
        <v>5315</v>
      </c>
      <c r="O1405" s="1" t="str">
        <f t="shared" si="254"/>
        <v>NRIS</v>
      </c>
      <c r="Q1405" s="1">
        <f t="shared" si="255"/>
        <v>100</v>
      </c>
      <c r="S1405" s="1" t="str">
        <f t="shared" si="256"/>
        <v>Solar</v>
      </c>
      <c r="T1405" s="1" t="str">
        <f t="shared" si="257"/>
        <v>Morrison County</v>
      </c>
      <c r="U1405" s="1" t="str">
        <f t="shared" si="258"/>
        <v>MN</v>
      </c>
      <c r="AA1405" s="1"/>
      <c r="AB1405" s="1"/>
      <c r="AI1405" s="5"/>
      <c r="AJ1405" s="5"/>
      <c r="AK1405" s="5"/>
      <c r="AL1405" s="5"/>
      <c r="AM1405" s="5"/>
      <c r="AN1405" s="5"/>
      <c r="AO1405" s="32"/>
      <c r="AP1405" s="32"/>
      <c r="AQ1405" s="28">
        <f t="shared" si="259"/>
        <v>0</v>
      </c>
      <c r="AR1405" s="28">
        <f t="shared" si="259"/>
        <v>0</v>
      </c>
      <c r="AY1405" s="1" t="s">
        <v>73</v>
      </c>
      <c r="AZ1405" s="2">
        <v>43171</v>
      </c>
      <c r="BA1405" s="2">
        <v>43915</v>
      </c>
      <c r="BC1405" s="2">
        <v>44044</v>
      </c>
      <c r="BD1405" s="1" t="s">
        <v>5316</v>
      </c>
      <c r="BE1405" s="1" t="s">
        <v>663</v>
      </c>
      <c r="BF1405" s="1" t="s">
        <v>93</v>
      </c>
      <c r="BG1405" s="1" t="s">
        <v>2375</v>
      </c>
      <c r="BH1405" s="1" t="s">
        <v>725</v>
      </c>
      <c r="BI1405" s="1" t="s">
        <v>2376</v>
      </c>
      <c r="BJ1405" s="1" t="s">
        <v>126</v>
      </c>
      <c r="BK1405" s="1" t="s">
        <v>5317</v>
      </c>
      <c r="BL1405" s="1">
        <v>100</v>
      </c>
      <c r="BM1405" s="1">
        <v>100</v>
      </c>
      <c r="BN1405" s="1" t="s">
        <v>1485</v>
      </c>
      <c r="BO1405" s="1" t="s">
        <v>1486</v>
      </c>
      <c r="BP1405" s="1" t="s">
        <v>84</v>
      </c>
      <c r="BR1405" s="1">
        <v>0</v>
      </c>
      <c r="BS1405" s="1">
        <v>0</v>
      </c>
      <c r="BT1405" s="1">
        <v>0</v>
      </c>
      <c r="BU1405" s="1">
        <v>0</v>
      </c>
    </row>
    <row r="1406" spans="4:73" hidden="1" x14ac:dyDescent="0.25">
      <c r="D1406" s="4"/>
      <c r="E1406" s="5" t="str">
        <f t="shared" si="250"/>
        <v>DPP-2018-APR</v>
      </c>
      <c r="F1406" s="5" t="str">
        <f t="shared" si="251"/>
        <v>South</v>
      </c>
      <c r="G1406" s="5" t="str">
        <f t="shared" si="252"/>
        <v>Done</v>
      </c>
      <c r="H1406" s="6" t="str">
        <f t="shared" si="253"/>
        <v>Under Construction</v>
      </c>
      <c r="I1406" s="1" t="s">
        <v>2738</v>
      </c>
      <c r="O1406" s="1" t="str">
        <f t="shared" si="254"/>
        <v>NRIS</v>
      </c>
      <c r="Q1406" s="1">
        <f t="shared" si="255"/>
        <v>96</v>
      </c>
      <c r="S1406" s="1" t="str">
        <f t="shared" si="256"/>
        <v>Solar</v>
      </c>
      <c r="T1406" s="1" t="str">
        <f t="shared" si="257"/>
        <v>Covington County,Lamar County</v>
      </c>
      <c r="U1406" s="1" t="str">
        <f t="shared" si="258"/>
        <v>MS</v>
      </c>
      <c r="AA1406" s="1"/>
      <c r="AB1406" s="1"/>
      <c r="AI1406" s="5"/>
      <c r="AJ1406" s="5"/>
      <c r="AK1406" s="5"/>
      <c r="AL1406" s="5"/>
      <c r="AM1406" s="5"/>
      <c r="AN1406" s="5"/>
      <c r="AO1406" s="32"/>
      <c r="AP1406" s="32"/>
      <c r="AQ1406" s="28">
        <f t="shared" si="259"/>
        <v>0</v>
      </c>
      <c r="AR1406" s="28">
        <f t="shared" si="259"/>
        <v>0</v>
      </c>
      <c r="AY1406" s="1" t="s">
        <v>58</v>
      </c>
      <c r="AZ1406" s="2">
        <v>43171</v>
      </c>
      <c r="BB1406" s="2">
        <v>44084</v>
      </c>
      <c r="BC1406" s="2">
        <v>44440</v>
      </c>
      <c r="BD1406" s="1" t="s">
        <v>2739</v>
      </c>
      <c r="BE1406" s="1" t="s">
        <v>2740</v>
      </c>
      <c r="BF1406" s="1" t="s">
        <v>2526</v>
      </c>
      <c r="BG1406" s="1" t="s">
        <v>2375</v>
      </c>
      <c r="BH1406" s="1" t="s">
        <v>2395</v>
      </c>
      <c r="BI1406" s="1" t="s">
        <v>726</v>
      </c>
      <c r="BJ1406" s="1" t="s">
        <v>126</v>
      </c>
      <c r="BK1406" s="1" t="s">
        <v>2741</v>
      </c>
      <c r="BL1406" s="1">
        <v>96</v>
      </c>
      <c r="BM1406" s="1">
        <v>96</v>
      </c>
      <c r="BN1406" s="1" t="s">
        <v>1485</v>
      </c>
      <c r="BO1406" s="1" t="s">
        <v>1486</v>
      </c>
      <c r="BP1406" s="1" t="s">
        <v>71</v>
      </c>
      <c r="BQ1406" s="2">
        <v>44713</v>
      </c>
      <c r="BR1406" s="1">
        <v>96</v>
      </c>
      <c r="BS1406" s="1">
        <v>96</v>
      </c>
      <c r="BT1406" s="1">
        <v>96</v>
      </c>
      <c r="BU1406" s="1">
        <v>96</v>
      </c>
    </row>
    <row r="1407" spans="4:73" hidden="1" x14ac:dyDescent="0.25">
      <c r="D1407" s="4"/>
      <c r="E1407" s="5" t="str">
        <f t="shared" si="250"/>
        <v>DPP-2017-FEB</v>
      </c>
      <c r="F1407" s="5" t="str">
        <f t="shared" si="251"/>
        <v>Central</v>
      </c>
      <c r="G1407" s="5" t="str">
        <f t="shared" si="252"/>
        <v>Withdrawn</v>
      </c>
      <c r="H1407" s="6" t="str">
        <f t="shared" si="253"/>
        <v>Not Started</v>
      </c>
      <c r="I1407" s="1" t="s">
        <v>4891</v>
      </c>
      <c r="O1407" s="1" t="str">
        <f t="shared" si="254"/>
        <v>NRIS</v>
      </c>
      <c r="Q1407" s="1">
        <f t="shared" si="255"/>
        <v>847</v>
      </c>
      <c r="S1407" s="1" t="str">
        <f t="shared" si="256"/>
        <v>Combined Cycle</v>
      </c>
      <c r="T1407" s="1" t="str">
        <f t="shared" si="257"/>
        <v>Posey County</v>
      </c>
      <c r="U1407" s="1" t="str">
        <f t="shared" si="258"/>
        <v>IN</v>
      </c>
      <c r="AA1407" s="1"/>
      <c r="AB1407" s="1"/>
      <c r="AI1407" s="5"/>
      <c r="AJ1407" s="5"/>
      <c r="AK1407" s="5"/>
      <c r="AL1407" s="5"/>
      <c r="AM1407" s="5"/>
      <c r="AN1407" s="5"/>
      <c r="AO1407" s="5"/>
      <c r="AP1407" s="5"/>
      <c r="AQ1407" s="5"/>
      <c r="AR1407" s="5"/>
      <c r="AY1407" s="1" t="s">
        <v>73</v>
      </c>
      <c r="AZ1407" s="2">
        <v>42622</v>
      </c>
      <c r="BA1407" s="2">
        <v>43587</v>
      </c>
      <c r="BC1407" s="2">
        <v>44713</v>
      </c>
      <c r="BD1407" s="1" t="s">
        <v>197</v>
      </c>
      <c r="BE1407" s="1" t="s">
        <v>308</v>
      </c>
      <c r="BF1407" s="1" t="s">
        <v>103</v>
      </c>
      <c r="BG1407" s="1" t="s">
        <v>3220</v>
      </c>
      <c r="BH1407" s="1" t="s">
        <v>2435</v>
      </c>
      <c r="BI1407" s="1" t="s">
        <v>726</v>
      </c>
      <c r="BJ1407" s="1" t="s">
        <v>126</v>
      </c>
      <c r="BK1407" s="1" t="s">
        <v>4892</v>
      </c>
      <c r="BL1407" s="1">
        <v>847</v>
      </c>
      <c r="BM1407" s="1">
        <v>847</v>
      </c>
      <c r="BN1407" s="1" t="s">
        <v>94</v>
      </c>
      <c r="BO1407" s="1" t="s">
        <v>94</v>
      </c>
      <c r="BP1407" s="1" t="s">
        <v>84</v>
      </c>
      <c r="BQ1407" s="2">
        <v>43647</v>
      </c>
      <c r="BR1407" s="1">
        <v>847</v>
      </c>
      <c r="BS1407" s="1">
        <v>847</v>
      </c>
      <c r="BT1407" s="1">
        <v>847</v>
      </c>
      <c r="BU1407" s="1">
        <v>847</v>
      </c>
    </row>
    <row r="1408" spans="4:73" hidden="1" x14ac:dyDescent="0.25">
      <c r="D1408" s="4"/>
      <c r="E1408" s="5" t="str">
        <f t="shared" si="250"/>
        <v>DPP-2018-APR</v>
      </c>
      <c r="F1408" s="5" t="str">
        <f t="shared" si="251"/>
        <v>Central</v>
      </c>
      <c r="G1408" s="5" t="str">
        <f t="shared" si="252"/>
        <v>Active</v>
      </c>
      <c r="H1408" s="6" t="str">
        <f t="shared" si="253"/>
        <v>Not Started</v>
      </c>
      <c r="I1408" s="1" t="s">
        <v>2742</v>
      </c>
      <c r="O1408" s="1" t="str">
        <f t="shared" si="254"/>
        <v>NRIS</v>
      </c>
      <c r="P1408" s="1" t="s">
        <v>6203</v>
      </c>
      <c r="Q1408" s="1">
        <f t="shared" si="255"/>
        <v>250</v>
      </c>
      <c r="S1408" s="1" t="str">
        <f t="shared" si="256"/>
        <v>Solar</v>
      </c>
      <c r="T1408" s="1" t="str">
        <f t="shared" si="257"/>
        <v>Callaway County</v>
      </c>
      <c r="U1408" s="1" t="str">
        <f t="shared" si="258"/>
        <v>MO</v>
      </c>
      <c r="Y1408" s="1">
        <v>1</v>
      </c>
      <c r="Z1408" s="1">
        <f>IF(G1408="Withdrawn",0,1)</f>
        <v>1</v>
      </c>
      <c r="AA1408" s="36">
        <v>1000000</v>
      </c>
      <c r="AB1408" s="36">
        <v>388122</v>
      </c>
      <c r="AI1408" s="5"/>
      <c r="AJ1408" s="32"/>
      <c r="AK1408" s="32"/>
      <c r="AL1408" s="32">
        <v>1865000</v>
      </c>
      <c r="AM1408" s="32">
        <v>9855000</v>
      </c>
      <c r="AN1408" s="32">
        <v>3672284</v>
      </c>
      <c r="AO1408" s="32">
        <f>AJ1408+AM1408</f>
        <v>9855000</v>
      </c>
      <c r="AP1408" s="32">
        <f>AO1408+AK1408+AL1408+AN1408</f>
        <v>15392284</v>
      </c>
      <c r="AQ1408" s="28">
        <f>AO1408/($Q1408*1000)</f>
        <v>39.42</v>
      </c>
      <c r="AR1408" s="28">
        <f>AP1408/($Q1408*1000)</f>
        <v>61.569136</v>
      </c>
      <c r="AS1408" s="16">
        <f>IF(O1408 = "NRIS",AP1408,AO1408)</f>
        <v>15392284</v>
      </c>
      <c r="AY1408" s="1" t="s">
        <v>2374</v>
      </c>
      <c r="AZ1408" s="2">
        <v>43171</v>
      </c>
      <c r="BC1408" s="2">
        <v>44287</v>
      </c>
      <c r="BD1408" s="1" t="s">
        <v>486</v>
      </c>
      <c r="BE1408" s="1" t="s">
        <v>914</v>
      </c>
      <c r="BF1408" s="1" t="s">
        <v>488</v>
      </c>
      <c r="BG1408" s="1" t="s">
        <v>2375</v>
      </c>
      <c r="BH1408" s="1" t="s">
        <v>2435</v>
      </c>
      <c r="BI1408" s="1" t="s">
        <v>2376</v>
      </c>
      <c r="BJ1408" s="1" t="s">
        <v>126</v>
      </c>
      <c r="BK1408" s="1" t="s">
        <v>2743</v>
      </c>
      <c r="BL1408" s="1">
        <v>250</v>
      </c>
      <c r="BM1408" s="1">
        <v>250</v>
      </c>
      <c r="BN1408" s="1" t="s">
        <v>1485</v>
      </c>
      <c r="BO1408" s="1" t="s">
        <v>1486</v>
      </c>
      <c r="BP1408" s="1" t="s">
        <v>84</v>
      </c>
      <c r="BR1408" s="1">
        <v>250</v>
      </c>
      <c r="BS1408" s="1">
        <v>250</v>
      </c>
      <c r="BT1408" s="1">
        <v>250</v>
      </c>
      <c r="BU1408" s="1">
        <v>250</v>
      </c>
    </row>
    <row r="1409" spans="4:73" hidden="1" x14ac:dyDescent="0.25">
      <c r="D1409" s="4"/>
      <c r="E1409" s="5" t="str">
        <f t="shared" si="250"/>
        <v>DPP-2018-APR</v>
      </c>
      <c r="F1409" s="5" t="str">
        <f t="shared" si="251"/>
        <v>South</v>
      </c>
      <c r="G1409" s="5" t="str">
        <f t="shared" si="252"/>
        <v>Withdrawn</v>
      </c>
      <c r="H1409" s="6" t="str">
        <f t="shared" si="253"/>
        <v>Not Started</v>
      </c>
      <c r="I1409" s="1" t="s">
        <v>5248</v>
      </c>
      <c r="O1409" s="1" t="str">
        <f t="shared" si="254"/>
        <v>ERIS</v>
      </c>
      <c r="Q1409" s="1">
        <f t="shared" si="255"/>
        <v>100</v>
      </c>
      <c r="S1409" s="1" t="str">
        <f t="shared" si="256"/>
        <v>Solar</v>
      </c>
      <c r="T1409" s="1" t="str">
        <f t="shared" si="257"/>
        <v>St. Francis County</v>
      </c>
      <c r="U1409" s="1" t="str">
        <f t="shared" si="258"/>
        <v>AR</v>
      </c>
      <c r="AA1409" s="1"/>
      <c r="AB1409" s="1"/>
      <c r="AI1409" s="5"/>
      <c r="AJ1409" s="5"/>
      <c r="AK1409" s="5"/>
      <c r="AL1409" s="5"/>
      <c r="AM1409" s="5"/>
      <c r="AN1409" s="5"/>
      <c r="AO1409" s="32"/>
      <c r="AP1409" s="32"/>
      <c r="AQ1409" s="28">
        <f>AO1409/($Q1409*1000)</f>
        <v>0</v>
      </c>
      <c r="AR1409" s="28">
        <f>AP1409/($Q1409*1000)</f>
        <v>0</v>
      </c>
      <c r="AY1409" s="1" t="s">
        <v>73</v>
      </c>
      <c r="AZ1409" s="2">
        <v>43171</v>
      </c>
      <c r="BA1409" s="2">
        <v>43854</v>
      </c>
      <c r="BC1409" s="2">
        <v>44469</v>
      </c>
      <c r="BD1409" s="1" t="s">
        <v>2392</v>
      </c>
      <c r="BE1409" s="1" t="s">
        <v>2539</v>
      </c>
      <c r="BF1409" s="1" t="s">
        <v>2394</v>
      </c>
      <c r="BG1409" s="1" t="s">
        <v>2375</v>
      </c>
      <c r="BH1409" s="1" t="s">
        <v>2395</v>
      </c>
      <c r="BI1409" s="1" t="s">
        <v>726</v>
      </c>
      <c r="BJ1409" s="1" t="s">
        <v>62</v>
      </c>
      <c r="BK1409" s="1" t="s">
        <v>5249</v>
      </c>
      <c r="BL1409" s="1">
        <v>100</v>
      </c>
      <c r="BM1409" s="1">
        <v>100</v>
      </c>
      <c r="BN1409" s="1" t="s">
        <v>1485</v>
      </c>
      <c r="BO1409" s="1" t="s">
        <v>1486</v>
      </c>
      <c r="BP1409" s="1" t="s">
        <v>84</v>
      </c>
      <c r="BR1409" s="1">
        <v>100</v>
      </c>
      <c r="BS1409" s="1">
        <v>0</v>
      </c>
      <c r="BT1409" s="1">
        <v>0</v>
      </c>
      <c r="BU1409" s="1">
        <v>0</v>
      </c>
    </row>
    <row r="1410" spans="4:73" hidden="1" x14ac:dyDescent="0.25">
      <c r="D1410" s="4"/>
      <c r="E1410" s="5" t="str">
        <f t="shared" si="250"/>
        <v>SPA-2014-NOV</v>
      </c>
      <c r="F1410" s="5" t="str">
        <f t="shared" si="251"/>
        <v>West</v>
      </c>
      <c r="G1410" s="5" t="str">
        <f t="shared" si="252"/>
        <v>Withdrawn</v>
      </c>
      <c r="H1410" s="6" t="str">
        <f t="shared" si="253"/>
        <v>Not Started</v>
      </c>
      <c r="I1410" s="1" t="s">
        <v>3121</v>
      </c>
      <c r="O1410" s="1" t="str">
        <f t="shared" si="254"/>
        <v>NRIS</v>
      </c>
      <c r="Q1410" s="1">
        <f t="shared" si="255"/>
        <v>54</v>
      </c>
      <c r="S1410" s="1" t="str">
        <f t="shared" si="256"/>
        <v>Wind</v>
      </c>
      <c r="T1410" s="1" t="str">
        <f t="shared" si="257"/>
        <v>Sac County</v>
      </c>
      <c r="U1410" s="1" t="str">
        <f t="shared" si="258"/>
        <v>IA</v>
      </c>
      <c r="AA1410" s="1"/>
      <c r="AB1410" s="1"/>
      <c r="AI1410" s="5"/>
      <c r="AJ1410" s="5"/>
      <c r="AK1410" s="5"/>
      <c r="AL1410" s="5"/>
      <c r="AM1410" s="5"/>
      <c r="AN1410" s="5"/>
      <c r="AO1410" s="5"/>
      <c r="AP1410" s="5"/>
      <c r="AQ1410" s="5"/>
      <c r="AR1410" s="5"/>
      <c r="AY1410" s="1" t="s">
        <v>73</v>
      </c>
      <c r="AZ1410" s="2">
        <v>39911</v>
      </c>
      <c r="BA1410" s="2">
        <v>42745</v>
      </c>
      <c r="BC1410" s="2">
        <v>40359</v>
      </c>
      <c r="BD1410" s="1" t="s">
        <v>251</v>
      </c>
      <c r="BE1410" s="1" t="s">
        <v>3122</v>
      </c>
      <c r="BF1410" s="1" t="s">
        <v>89</v>
      </c>
      <c r="BG1410" s="1" t="s">
        <v>2795</v>
      </c>
      <c r="BH1410" s="1" t="s">
        <v>725</v>
      </c>
      <c r="BI1410" s="1" t="s">
        <v>143</v>
      </c>
      <c r="BJ1410" s="1" t="s">
        <v>126</v>
      </c>
      <c r="BK1410" s="1" t="s">
        <v>3123</v>
      </c>
      <c r="BL1410" s="1">
        <v>54</v>
      </c>
      <c r="BM1410" s="1">
        <v>54</v>
      </c>
      <c r="BN1410" s="1" t="s">
        <v>97</v>
      </c>
      <c r="BO1410" s="1" t="s">
        <v>98</v>
      </c>
      <c r="BP1410" s="1" t="s">
        <v>84</v>
      </c>
      <c r="BR1410" s="1">
        <v>0</v>
      </c>
      <c r="BS1410" s="1">
        <v>0</v>
      </c>
      <c r="BT1410" s="1">
        <v>0</v>
      </c>
      <c r="BU1410" s="1">
        <v>0</v>
      </c>
    </row>
    <row r="1411" spans="4:73" hidden="1" x14ac:dyDescent="0.25">
      <c r="D1411" s="4"/>
      <c r="E1411" s="5" t="str">
        <f t="shared" si="250"/>
        <v>DPP-2018-APR</v>
      </c>
      <c r="F1411" s="5" t="str">
        <f t="shared" si="251"/>
        <v>West</v>
      </c>
      <c r="G1411" s="5" t="str">
        <f t="shared" si="252"/>
        <v>Withdrawn</v>
      </c>
      <c r="H1411" s="6" t="str">
        <f t="shared" si="253"/>
        <v>Not Started</v>
      </c>
      <c r="I1411" s="1" t="s">
        <v>5318</v>
      </c>
      <c r="O1411" s="1" t="str">
        <f t="shared" si="254"/>
        <v>NRIS</v>
      </c>
      <c r="Q1411" s="1">
        <f t="shared" si="255"/>
        <v>200</v>
      </c>
      <c r="S1411" s="1" t="str">
        <f t="shared" si="256"/>
        <v>Solar</v>
      </c>
      <c r="T1411" s="1" t="str">
        <f t="shared" si="257"/>
        <v>Yellow Medicine County</v>
      </c>
      <c r="U1411" s="1" t="str">
        <f t="shared" si="258"/>
        <v>MN</v>
      </c>
      <c r="AA1411" s="1"/>
      <c r="AB1411" s="1"/>
      <c r="AI1411" s="5"/>
      <c r="AJ1411" s="5"/>
      <c r="AK1411" s="5"/>
      <c r="AL1411" s="5"/>
      <c r="AM1411" s="5"/>
      <c r="AN1411" s="5"/>
      <c r="AO1411" s="32"/>
      <c r="AP1411" s="32"/>
      <c r="AQ1411" s="28">
        <f>AO1411/($Q1411*1000)</f>
        <v>0</v>
      </c>
      <c r="AR1411" s="28">
        <f>AP1411/($Q1411*1000)</f>
        <v>0</v>
      </c>
      <c r="AY1411" s="1" t="s">
        <v>73</v>
      </c>
      <c r="AZ1411" s="2">
        <v>43171</v>
      </c>
      <c r="BA1411" s="2">
        <v>43915</v>
      </c>
      <c r="BC1411" s="2">
        <v>44515</v>
      </c>
      <c r="BD1411" s="1" t="s">
        <v>91</v>
      </c>
      <c r="BE1411" s="1" t="s">
        <v>1824</v>
      </c>
      <c r="BF1411" s="1" t="s">
        <v>93</v>
      </c>
      <c r="BG1411" s="1" t="s">
        <v>2375</v>
      </c>
      <c r="BH1411" s="1" t="s">
        <v>725</v>
      </c>
      <c r="BI1411" s="1" t="s">
        <v>2376</v>
      </c>
      <c r="BJ1411" s="1" t="s">
        <v>126</v>
      </c>
      <c r="BK1411" s="1" t="s">
        <v>5319</v>
      </c>
      <c r="BL1411" s="1">
        <v>200</v>
      </c>
      <c r="BM1411" s="1">
        <v>200</v>
      </c>
      <c r="BN1411" s="1" t="s">
        <v>1485</v>
      </c>
      <c r="BO1411" s="1" t="s">
        <v>1486</v>
      </c>
      <c r="BP1411" s="1" t="s">
        <v>84</v>
      </c>
      <c r="BR1411" s="1">
        <v>0</v>
      </c>
      <c r="BS1411" s="1">
        <v>0</v>
      </c>
      <c r="BT1411" s="1">
        <v>0</v>
      </c>
      <c r="BU1411" s="1">
        <v>0</v>
      </c>
    </row>
    <row r="1412" spans="4:73" hidden="1" x14ac:dyDescent="0.25">
      <c r="D1412" s="4"/>
      <c r="E1412" s="5" t="str">
        <f t="shared" si="250"/>
        <v>DPP-2018-APR</v>
      </c>
      <c r="F1412" s="5" t="str">
        <f t="shared" si="251"/>
        <v>Central</v>
      </c>
      <c r="G1412" s="5" t="str">
        <f t="shared" si="252"/>
        <v>Withdrawn</v>
      </c>
      <c r="H1412" s="6" t="str">
        <f t="shared" si="253"/>
        <v>Not Started</v>
      </c>
      <c r="I1412" s="1" t="s">
        <v>5221</v>
      </c>
      <c r="O1412" s="1" t="str">
        <f t="shared" si="254"/>
        <v>NRIS</v>
      </c>
      <c r="P1412" s="1" t="s">
        <v>6203</v>
      </c>
      <c r="Q1412" s="1">
        <f t="shared" si="255"/>
        <v>54</v>
      </c>
      <c r="S1412" s="1" t="str">
        <f t="shared" si="256"/>
        <v>Gas</v>
      </c>
      <c r="T1412" s="1" t="str">
        <f t="shared" si="257"/>
        <v>Posey County</v>
      </c>
      <c r="U1412" s="1" t="str">
        <f t="shared" si="258"/>
        <v>IN</v>
      </c>
      <c r="Y1412" s="1">
        <v>0</v>
      </c>
      <c r="Z1412" s="1">
        <f t="shared" ref="Z1412:Z1415" si="260">IF(G1412="Withdrawn",0,1)</f>
        <v>0</v>
      </c>
      <c r="AA1412" s="1"/>
      <c r="AB1412" s="1"/>
      <c r="AI1412" s="5"/>
      <c r="AJ1412" s="5"/>
      <c r="AK1412" s="5"/>
      <c r="AL1412" s="5"/>
      <c r="AM1412" s="5"/>
      <c r="AN1412" s="5"/>
      <c r="AO1412" s="5"/>
      <c r="AP1412" s="5"/>
      <c r="AQ1412" s="5"/>
      <c r="AR1412" s="5"/>
      <c r="AY1412" s="1" t="s">
        <v>73</v>
      </c>
      <c r="AZ1412" s="2">
        <v>43171</v>
      </c>
      <c r="BA1412" s="2">
        <v>43837</v>
      </c>
      <c r="BC1412" s="2">
        <v>44713</v>
      </c>
      <c r="BD1412" s="1" t="s">
        <v>197</v>
      </c>
      <c r="BE1412" s="1" t="s">
        <v>308</v>
      </c>
      <c r="BF1412" s="1" t="s">
        <v>103</v>
      </c>
      <c r="BG1412" s="1" t="s">
        <v>2375</v>
      </c>
      <c r="BH1412" s="1" t="s">
        <v>2435</v>
      </c>
      <c r="BI1412" s="1" t="s">
        <v>2376</v>
      </c>
      <c r="BJ1412" s="1" t="s">
        <v>126</v>
      </c>
      <c r="BK1412" s="1" t="s">
        <v>5222</v>
      </c>
      <c r="BL1412" s="1">
        <v>54</v>
      </c>
      <c r="BM1412" s="1">
        <v>54</v>
      </c>
      <c r="BN1412" s="1" t="s">
        <v>64</v>
      </c>
      <c r="BO1412" s="1" t="s">
        <v>94</v>
      </c>
      <c r="BP1412" s="1" t="s">
        <v>84</v>
      </c>
      <c r="BR1412" s="1">
        <v>0</v>
      </c>
      <c r="BS1412" s="1">
        <v>0</v>
      </c>
      <c r="BT1412" s="1">
        <v>0</v>
      </c>
      <c r="BU1412" s="1">
        <v>0</v>
      </c>
    </row>
    <row r="1413" spans="4:73" hidden="1" x14ac:dyDescent="0.25">
      <c r="D1413" s="4"/>
      <c r="E1413" s="5" t="str">
        <f t="shared" si="250"/>
        <v>DPP-2018-APR</v>
      </c>
      <c r="F1413" s="5" t="str">
        <f t="shared" si="251"/>
        <v>Central</v>
      </c>
      <c r="G1413" s="5" t="str">
        <f t="shared" si="252"/>
        <v>Withdrawn</v>
      </c>
      <c r="H1413" s="6" t="str">
        <f t="shared" si="253"/>
        <v>Not Started</v>
      </c>
      <c r="I1413" s="1" t="s">
        <v>4476</v>
      </c>
      <c r="O1413" s="1" t="str">
        <f t="shared" si="254"/>
        <v>NRIS</v>
      </c>
      <c r="P1413" s="1" t="s">
        <v>6203</v>
      </c>
      <c r="Q1413" s="1">
        <f t="shared" si="255"/>
        <v>30</v>
      </c>
      <c r="S1413" s="1" t="str">
        <f t="shared" si="256"/>
        <v>Wind</v>
      </c>
      <c r="T1413" s="1" t="str">
        <f t="shared" si="257"/>
        <v>Miami County</v>
      </c>
      <c r="U1413" s="1" t="str">
        <f t="shared" si="258"/>
        <v>IN</v>
      </c>
      <c r="Y1413" s="1">
        <v>0</v>
      </c>
      <c r="Z1413" s="1">
        <f t="shared" si="260"/>
        <v>0</v>
      </c>
      <c r="AA1413" s="1"/>
      <c r="AB1413" s="1"/>
      <c r="AI1413" s="5"/>
      <c r="AJ1413" s="5"/>
      <c r="AK1413" s="5"/>
      <c r="AL1413" s="5"/>
      <c r="AM1413" s="5"/>
      <c r="AN1413" s="5"/>
      <c r="AO1413" s="32"/>
      <c r="AP1413" s="32"/>
      <c r="AQ1413" s="28">
        <f t="shared" ref="AQ1413:AR1419" si="261">AO1413/($Q1413*1000)</f>
        <v>0</v>
      </c>
      <c r="AR1413" s="28">
        <f t="shared" si="261"/>
        <v>0</v>
      </c>
      <c r="AY1413" s="1" t="s">
        <v>73</v>
      </c>
      <c r="AZ1413" s="2">
        <v>43171</v>
      </c>
      <c r="BA1413" s="2">
        <v>43322</v>
      </c>
      <c r="BC1413" s="2">
        <v>44104</v>
      </c>
      <c r="BD1413" s="1" t="s">
        <v>2850</v>
      </c>
      <c r="BE1413" s="1" t="s">
        <v>4477</v>
      </c>
      <c r="BF1413" s="1" t="s">
        <v>103</v>
      </c>
      <c r="BG1413" s="1" t="s">
        <v>2375</v>
      </c>
      <c r="BH1413" s="1" t="s">
        <v>2435</v>
      </c>
      <c r="BI1413" s="1" t="s">
        <v>2376</v>
      </c>
      <c r="BJ1413" s="1" t="s">
        <v>126</v>
      </c>
      <c r="BK1413" s="1" t="s">
        <v>4206</v>
      </c>
      <c r="BL1413" s="1">
        <v>30</v>
      </c>
      <c r="BM1413" s="1">
        <v>30</v>
      </c>
      <c r="BN1413" s="1" t="s">
        <v>97</v>
      </c>
      <c r="BO1413" s="1" t="s">
        <v>98</v>
      </c>
      <c r="BP1413" s="1" t="s">
        <v>84</v>
      </c>
      <c r="BR1413" s="1">
        <v>0</v>
      </c>
      <c r="BS1413" s="1">
        <v>0</v>
      </c>
      <c r="BT1413" s="1">
        <v>0</v>
      </c>
      <c r="BU1413" s="1">
        <v>0</v>
      </c>
    </row>
    <row r="1414" spans="4:73" hidden="1" x14ac:dyDescent="0.25">
      <c r="D1414" s="4"/>
      <c r="E1414" s="5" t="str">
        <f t="shared" si="250"/>
        <v>DPP-2018-APR</v>
      </c>
      <c r="F1414" s="5" t="str">
        <f t="shared" si="251"/>
        <v>East (ATC)</v>
      </c>
      <c r="G1414" s="5" t="str">
        <f t="shared" si="252"/>
        <v>Active</v>
      </c>
      <c r="H1414" s="6" t="str">
        <f t="shared" si="253"/>
        <v>Not Started</v>
      </c>
      <c r="I1414" s="1" t="s">
        <v>2764</v>
      </c>
      <c r="O1414" s="1" t="str">
        <f t="shared" si="254"/>
        <v>NRIS</v>
      </c>
      <c r="P1414" s="1" t="s">
        <v>6203</v>
      </c>
      <c r="Q1414" s="1">
        <f t="shared" si="255"/>
        <v>150</v>
      </c>
      <c r="S1414" s="1" t="str">
        <f t="shared" si="256"/>
        <v>Solar</v>
      </c>
      <c r="T1414" s="1" t="str">
        <f t="shared" si="257"/>
        <v>Sheboygan County</v>
      </c>
      <c r="U1414" s="1" t="str">
        <f t="shared" si="258"/>
        <v>WI</v>
      </c>
      <c r="Y1414" s="1">
        <v>1</v>
      </c>
      <c r="Z1414" s="1">
        <f t="shared" si="260"/>
        <v>1</v>
      </c>
      <c r="AA1414" s="36">
        <v>600000</v>
      </c>
      <c r="AB1414" s="36">
        <v>0</v>
      </c>
      <c r="AI1414" s="5"/>
      <c r="AJ1414" s="32"/>
      <c r="AK1414" s="32"/>
      <c r="AL1414" s="32">
        <v>12579000</v>
      </c>
      <c r="AM1414" s="32">
        <v>4106408</v>
      </c>
      <c r="AN1414" s="32">
        <v>0</v>
      </c>
      <c r="AO1414" s="32">
        <f t="shared" ref="AO1414:AO1415" si="262">AJ1414+AM1414</f>
        <v>4106408</v>
      </c>
      <c r="AP1414" s="32">
        <f t="shared" ref="AP1414:AP1415" si="263">AO1414+AK1414+AL1414+AN1414</f>
        <v>16685408</v>
      </c>
      <c r="AQ1414" s="28">
        <f t="shared" si="261"/>
        <v>27.376053333333335</v>
      </c>
      <c r="AR1414" s="28">
        <f t="shared" si="261"/>
        <v>111.23605333333333</v>
      </c>
      <c r="AS1414" s="16">
        <f t="shared" ref="AS1414:AS1415" si="264">IF(O1414 = "NRIS",AP1414,AO1414)</f>
        <v>16685408</v>
      </c>
      <c r="AY1414" s="1" t="s">
        <v>2374</v>
      </c>
      <c r="AZ1414" s="2">
        <v>43171</v>
      </c>
      <c r="BC1414" s="2">
        <v>44287</v>
      </c>
      <c r="BD1414" s="1" t="s">
        <v>74</v>
      </c>
      <c r="BE1414" s="1" t="s">
        <v>287</v>
      </c>
      <c r="BF1414" s="1" t="s">
        <v>76</v>
      </c>
      <c r="BG1414" s="1" t="s">
        <v>2375</v>
      </c>
      <c r="BH1414" s="1" t="s">
        <v>2196</v>
      </c>
      <c r="BI1414" s="1" t="s">
        <v>2376</v>
      </c>
      <c r="BJ1414" s="1" t="s">
        <v>126</v>
      </c>
      <c r="BK1414" s="1" t="s">
        <v>2765</v>
      </c>
      <c r="BL1414" s="1">
        <v>150</v>
      </c>
      <c r="BM1414" s="1">
        <v>150</v>
      </c>
      <c r="BN1414" s="1" t="s">
        <v>1485</v>
      </c>
      <c r="BO1414" s="1" t="s">
        <v>1486</v>
      </c>
      <c r="BP1414" s="1" t="s">
        <v>84</v>
      </c>
      <c r="BR1414" s="1">
        <v>150</v>
      </c>
      <c r="BS1414" s="1">
        <v>150</v>
      </c>
      <c r="BT1414" s="1">
        <v>150</v>
      </c>
      <c r="BU1414" s="1">
        <v>150</v>
      </c>
    </row>
    <row r="1415" spans="4:73" hidden="1" x14ac:dyDescent="0.25">
      <c r="D1415" s="4"/>
      <c r="E1415" s="5" t="str">
        <f t="shared" si="250"/>
        <v>DPP-2018-APR</v>
      </c>
      <c r="F1415" s="5" t="str">
        <f t="shared" si="251"/>
        <v>East (ATC)</v>
      </c>
      <c r="G1415" s="5" t="str">
        <f t="shared" si="252"/>
        <v>Active</v>
      </c>
      <c r="H1415" s="6" t="str">
        <f t="shared" si="253"/>
        <v>Not Started</v>
      </c>
      <c r="I1415" s="1" t="s">
        <v>2766</v>
      </c>
      <c r="O1415" s="1" t="str">
        <f t="shared" si="254"/>
        <v>NRIS</v>
      </c>
      <c r="P1415" s="1" t="s">
        <v>6203</v>
      </c>
      <c r="Q1415" s="1">
        <f t="shared" si="255"/>
        <v>75</v>
      </c>
      <c r="S1415" s="1" t="str">
        <f t="shared" si="256"/>
        <v>Solar</v>
      </c>
      <c r="T1415" s="1" t="str">
        <f t="shared" si="257"/>
        <v>Jefferson County</v>
      </c>
      <c r="U1415" s="1" t="str">
        <f t="shared" si="258"/>
        <v>WI</v>
      </c>
      <c r="Y1415" s="1">
        <v>1</v>
      </c>
      <c r="Z1415" s="1">
        <f t="shared" si="260"/>
        <v>1</v>
      </c>
      <c r="AA1415" s="36">
        <v>800000</v>
      </c>
      <c r="AB1415" s="36">
        <v>0</v>
      </c>
      <c r="AI1415" s="5"/>
      <c r="AJ1415" s="32"/>
      <c r="AK1415" s="32"/>
      <c r="AL1415" s="32">
        <v>0</v>
      </c>
      <c r="AM1415" s="32">
        <v>0</v>
      </c>
      <c r="AN1415" s="32">
        <v>5994932</v>
      </c>
      <c r="AO1415" s="32">
        <f t="shared" si="262"/>
        <v>0</v>
      </c>
      <c r="AP1415" s="32">
        <f t="shared" si="263"/>
        <v>5994932</v>
      </c>
      <c r="AQ1415" s="28">
        <f t="shared" si="261"/>
        <v>0</v>
      </c>
      <c r="AR1415" s="28">
        <f t="shared" si="261"/>
        <v>79.932426666666672</v>
      </c>
      <c r="AS1415" s="16">
        <f t="shared" si="264"/>
        <v>5994932</v>
      </c>
      <c r="AY1415" s="1" t="s">
        <v>2374</v>
      </c>
      <c r="AZ1415" s="2">
        <v>43171</v>
      </c>
      <c r="BC1415" s="2">
        <v>44287</v>
      </c>
      <c r="BD1415" s="1" t="s">
        <v>74</v>
      </c>
      <c r="BE1415" s="1" t="s">
        <v>1073</v>
      </c>
      <c r="BF1415" s="1" t="s">
        <v>76</v>
      </c>
      <c r="BG1415" s="1" t="s">
        <v>2375</v>
      </c>
      <c r="BH1415" s="1" t="s">
        <v>2196</v>
      </c>
      <c r="BI1415" s="1" t="s">
        <v>2376</v>
      </c>
      <c r="BJ1415" s="1" t="s">
        <v>126</v>
      </c>
      <c r="BK1415" s="1" t="s">
        <v>2767</v>
      </c>
      <c r="BL1415" s="1">
        <v>75</v>
      </c>
      <c r="BM1415" s="1">
        <v>75</v>
      </c>
      <c r="BN1415" s="1" t="s">
        <v>1485</v>
      </c>
      <c r="BO1415" s="1" t="s">
        <v>1486</v>
      </c>
      <c r="BP1415" s="1" t="s">
        <v>84</v>
      </c>
      <c r="BR1415" s="1">
        <v>75</v>
      </c>
      <c r="BS1415" s="1">
        <v>75</v>
      </c>
      <c r="BT1415" s="1">
        <v>75</v>
      </c>
      <c r="BU1415" s="1">
        <v>75</v>
      </c>
    </row>
    <row r="1416" spans="4:73" hidden="1" x14ac:dyDescent="0.25">
      <c r="D1416" s="4"/>
      <c r="E1416" s="5" t="str">
        <f t="shared" si="250"/>
        <v>DPP-2018-APR</v>
      </c>
      <c r="F1416" s="5" t="str">
        <f t="shared" si="251"/>
        <v>South</v>
      </c>
      <c r="G1416" s="5" t="str">
        <f t="shared" si="252"/>
        <v>Done</v>
      </c>
      <c r="H1416" s="6" t="str">
        <f t="shared" si="253"/>
        <v>Under Construction</v>
      </c>
      <c r="I1416" s="1" t="s">
        <v>2768</v>
      </c>
      <c r="O1416" s="1" t="str">
        <f t="shared" si="254"/>
        <v>NRIS</v>
      </c>
      <c r="Q1416" s="1">
        <f t="shared" si="255"/>
        <v>150</v>
      </c>
      <c r="S1416" s="1" t="str">
        <f t="shared" si="256"/>
        <v>Solar</v>
      </c>
      <c r="T1416" s="1" t="str">
        <f t="shared" si="257"/>
        <v>Mississippi County</v>
      </c>
      <c r="U1416" s="1" t="str">
        <f t="shared" si="258"/>
        <v>AR</v>
      </c>
      <c r="AA1416" s="1"/>
      <c r="AB1416" s="1"/>
      <c r="AI1416" s="5"/>
      <c r="AJ1416" s="5"/>
      <c r="AK1416" s="5"/>
      <c r="AL1416" s="5"/>
      <c r="AM1416" s="5"/>
      <c r="AN1416" s="5"/>
      <c r="AO1416" s="32"/>
      <c r="AP1416" s="32"/>
      <c r="AQ1416" s="28">
        <f t="shared" si="261"/>
        <v>0</v>
      </c>
      <c r="AR1416" s="28">
        <f t="shared" si="261"/>
        <v>0</v>
      </c>
      <c r="AY1416" s="1" t="s">
        <v>58</v>
      </c>
      <c r="AZ1416" s="2">
        <v>43171</v>
      </c>
      <c r="BB1416" s="2">
        <v>44055</v>
      </c>
      <c r="BC1416" s="2">
        <v>43983</v>
      </c>
      <c r="BD1416" s="1" t="s">
        <v>2392</v>
      </c>
      <c r="BE1416" s="1" t="s">
        <v>2745</v>
      </c>
      <c r="BF1416" s="1" t="s">
        <v>2394</v>
      </c>
      <c r="BG1416" s="1" t="s">
        <v>2375</v>
      </c>
      <c r="BH1416" s="1" t="s">
        <v>2395</v>
      </c>
      <c r="BI1416" s="1" t="s">
        <v>726</v>
      </c>
      <c r="BJ1416" s="1" t="s">
        <v>126</v>
      </c>
      <c r="BK1416" s="1" t="s">
        <v>2769</v>
      </c>
      <c r="BL1416" s="1">
        <v>150</v>
      </c>
      <c r="BM1416" s="1">
        <v>150</v>
      </c>
      <c r="BN1416" s="1" t="s">
        <v>1485</v>
      </c>
      <c r="BO1416" s="1" t="s">
        <v>1486</v>
      </c>
      <c r="BP1416" s="1" t="s">
        <v>71</v>
      </c>
      <c r="BQ1416" s="2">
        <v>44805</v>
      </c>
      <c r="BR1416" s="1">
        <v>150</v>
      </c>
      <c r="BS1416" s="1">
        <v>150</v>
      </c>
      <c r="BT1416" s="1">
        <v>150</v>
      </c>
      <c r="BU1416" s="1">
        <v>150</v>
      </c>
    </row>
    <row r="1417" spans="4:73" hidden="1" x14ac:dyDescent="0.25">
      <c r="D1417" s="4"/>
      <c r="E1417" s="5" t="str">
        <f t="shared" si="250"/>
        <v>DPP-2018-APR</v>
      </c>
      <c r="F1417" s="5" t="str">
        <f t="shared" si="251"/>
        <v>South</v>
      </c>
      <c r="G1417" s="5" t="str">
        <f t="shared" si="252"/>
        <v>Withdrawn</v>
      </c>
      <c r="H1417" s="6" t="str">
        <f t="shared" si="253"/>
        <v>Not Started</v>
      </c>
      <c r="I1417" s="1" t="s">
        <v>4958</v>
      </c>
      <c r="O1417" s="1" t="str">
        <f t="shared" si="254"/>
        <v>NRIS</v>
      </c>
      <c r="Q1417" s="1">
        <f t="shared" si="255"/>
        <v>150</v>
      </c>
      <c r="S1417" s="1" t="str">
        <f t="shared" si="256"/>
        <v>Solar</v>
      </c>
      <c r="T1417" s="1" t="str">
        <f t="shared" si="257"/>
        <v>Crittenden County</v>
      </c>
      <c r="U1417" s="1" t="str">
        <f t="shared" si="258"/>
        <v>AR</v>
      </c>
      <c r="AA1417" s="1"/>
      <c r="AB1417" s="1"/>
      <c r="AI1417" s="5"/>
      <c r="AJ1417" s="5"/>
      <c r="AK1417" s="5"/>
      <c r="AL1417" s="5"/>
      <c r="AM1417" s="5"/>
      <c r="AN1417" s="5"/>
      <c r="AO1417" s="32"/>
      <c r="AP1417" s="32"/>
      <c r="AQ1417" s="28">
        <f t="shared" si="261"/>
        <v>0</v>
      </c>
      <c r="AR1417" s="28">
        <f t="shared" si="261"/>
        <v>0</v>
      </c>
      <c r="AY1417" s="1" t="s">
        <v>73</v>
      </c>
      <c r="AZ1417" s="2">
        <v>43171</v>
      </c>
      <c r="BA1417" s="2">
        <v>43705</v>
      </c>
      <c r="BC1417" s="2">
        <v>43983</v>
      </c>
      <c r="BD1417" s="1" t="s">
        <v>2392</v>
      </c>
      <c r="BE1417" s="1" t="s">
        <v>2393</v>
      </c>
      <c r="BF1417" s="1" t="s">
        <v>2394</v>
      </c>
      <c r="BG1417" s="1" t="s">
        <v>2375</v>
      </c>
      <c r="BH1417" s="1" t="s">
        <v>2395</v>
      </c>
      <c r="BI1417" s="1" t="s">
        <v>726</v>
      </c>
      <c r="BJ1417" s="1" t="s">
        <v>126</v>
      </c>
      <c r="BK1417" s="1" t="s">
        <v>4959</v>
      </c>
      <c r="BL1417" s="1">
        <v>150</v>
      </c>
      <c r="BM1417" s="1">
        <v>150</v>
      </c>
      <c r="BN1417" s="1" t="s">
        <v>1485</v>
      </c>
      <c r="BO1417" s="1" t="s">
        <v>1486</v>
      </c>
      <c r="BP1417" s="1" t="s">
        <v>84</v>
      </c>
      <c r="BR1417" s="1">
        <v>0</v>
      </c>
      <c r="BS1417" s="1">
        <v>0</v>
      </c>
      <c r="BT1417" s="1">
        <v>0</v>
      </c>
      <c r="BU1417" s="1">
        <v>0</v>
      </c>
    </row>
    <row r="1418" spans="4:73" hidden="1" x14ac:dyDescent="0.25">
      <c r="D1418" s="4"/>
      <c r="E1418" s="5" t="str">
        <f t="shared" si="250"/>
        <v>DPP-2018-APR</v>
      </c>
      <c r="F1418" s="5" t="str">
        <f t="shared" si="251"/>
        <v>South</v>
      </c>
      <c r="G1418" s="5" t="str">
        <f t="shared" si="252"/>
        <v>Withdrawn</v>
      </c>
      <c r="H1418" s="6" t="str">
        <f t="shared" si="253"/>
        <v>Not Started</v>
      </c>
      <c r="I1418" s="1" t="s">
        <v>4962</v>
      </c>
      <c r="O1418" s="1" t="str">
        <f t="shared" si="254"/>
        <v>NRIS</v>
      </c>
      <c r="Q1418" s="1">
        <f t="shared" si="255"/>
        <v>100</v>
      </c>
      <c r="S1418" s="1" t="str">
        <f t="shared" si="256"/>
        <v>Solar</v>
      </c>
      <c r="T1418" s="1" t="str">
        <f t="shared" si="257"/>
        <v>Hinds County</v>
      </c>
      <c r="U1418" s="1" t="str">
        <f t="shared" si="258"/>
        <v>MS</v>
      </c>
      <c r="AA1418" s="1"/>
      <c r="AB1418" s="1"/>
      <c r="AI1418" s="5"/>
      <c r="AJ1418" s="5"/>
      <c r="AK1418" s="5"/>
      <c r="AL1418" s="5"/>
      <c r="AM1418" s="5"/>
      <c r="AN1418" s="5"/>
      <c r="AO1418" s="32"/>
      <c r="AP1418" s="32"/>
      <c r="AQ1418" s="28">
        <f t="shared" si="261"/>
        <v>0</v>
      </c>
      <c r="AR1418" s="28">
        <f t="shared" si="261"/>
        <v>0</v>
      </c>
      <c r="AY1418" s="1" t="s">
        <v>73</v>
      </c>
      <c r="AZ1418" s="2">
        <v>43171</v>
      </c>
      <c r="BA1418" s="2">
        <v>43705</v>
      </c>
      <c r="BC1418" s="2">
        <v>43983</v>
      </c>
      <c r="BD1418" s="1" t="s">
        <v>2949</v>
      </c>
      <c r="BE1418" s="1" t="s">
        <v>4453</v>
      </c>
      <c r="BF1418" s="1" t="s">
        <v>2526</v>
      </c>
      <c r="BG1418" s="1" t="s">
        <v>2375</v>
      </c>
      <c r="BH1418" s="1" t="s">
        <v>2395</v>
      </c>
      <c r="BI1418" s="1" t="s">
        <v>726</v>
      </c>
      <c r="BJ1418" s="1" t="s">
        <v>126</v>
      </c>
      <c r="BK1418" s="1" t="s">
        <v>4963</v>
      </c>
      <c r="BL1418" s="1">
        <v>100</v>
      </c>
      <c r="BM1418" s="1">
        <v>100</v>
      </c>
      <c r="BN1418" s="1" t="s">
        <v>1485</v>
      </c>
      <c r="BO1418" s="1" t="s">
        <v>1486</v>
      </c>
      <c r="BP1418" s="1" t="s">
        <v>84</v>
      </c>
      <c r="BR1418" s="1">
        <v>0</v>
      </c>
      <c r="BS1418" s="1">
        <v>0</v>
      </c>
      <c r="BT1418" s="1">
        <v>0</v>
      </c>
      <c r="BU1418" s="1">
        <v>0</v>
      </c>
    </row>
    <row r="1419" spans="4:73" hidden="1" x14ac:dyDescent="0.25">
      <c r="D1419" s="4"/>
      <c r="E1419" s="5" t="str">
        <f t="shared" si="250"/>
        <v>DPP-2018-APR</v>
      </c>
      <c r="F1419" s="5" t="str">
        <f t="shared" si="251"/>
        <v>South</v>
      </c>
      <c r="G1419" s="5" t="str">
        <f t="shared" si="252"/>
        <v>Done</v>
      </c>
      <c r="H1419" s="6" t="str">
        <f t="shared" si="253"/>
        <v>Under Construction</v>
      </c>
      <c r="I1419" s="1" t="s">
        <v>2774</v>
      </c>
      <c r="O1419" s="1" t="str">
        <f t="shared" si="254"/>
        <v>NRIS</v>
      </c>
      <c r="Q1419" s="1">
        <f t="shared" si="255"/>
        <v>70</v>
      </c>
      <c r="S1419" s="1" t="str">
        <f t="shared" si="256"/>
        <v>Solar</v>
      </c>
      <c r="T1419" s="1" t="str">
        <f t="shared" si="257"/>
        <v>St. James Parish</v>
      </c>
      <c r="U1419" s="1" t="str">
        <f t="shared" si="258"/>
        <v>LA</v>
      </c>
      <c r="AA1419" s="1"/>
      <c r="AB1419" s="1"/>
      <c r="AI1419" s="5"/>
      <c r="AJ1419" s="5"/>
      <c r="AK1419" s="5"/>
      <c r="AL1419" s="5"/>
      <c r="AM1419" s="5"/>
      <c r="AN1419" s="5"/>
      <c r="AO1419" s="32"/>
      <c r="AP1419" s="32"/>
      <c r="AQ1419" s="28">
        <f t="shared" si="261"/>
        <v>0</v>
      </c>
      <c r="AR1419" s="28">
        <f t="shared" si="261"/>
        <v>0</v>
      </c>
      <c r="AY1419" s="1" t="s">
        <v>58</v>
      </c>
      <c r="AZ1419" s="2">
        <v>43171</v>
      </c>
      <c r="BB1419" s="2">
        <v>44172</v>
      </c>
      <c r="BC1419" s="2">
        <v>43983</v>
      </c>
      <c r="BD1419" s="1" t="s">
        <v>2574</v>
      </c>
      <c r="BE1419" s="1" t="s">
        <v>2575</v>
      </c>
      <c r="BF1419" s="1" t="s">
        <v>61</v>
      </c>
      <c r="BG1419" s="1" t="s">
        <v>2375</v>
      </c>
      <c r="BH1419" s="1" t="s">
        <v>2395</v>
      </c>
      <c r="BI1419" s="1" t="s">
        <v>726</v>
      </c>
      <c r="BJ1419" s="1" t="s">
        <v>126</v>
      </c>
      <c r="BK1419" s="1" t="s">
        <v>2775</v>
      </c>
      <c r="BL1419" s="1">
        <v>70</v>
      </c>
      <c r="BM1419" s="1">
        <v>70</v>
      </c>
      <c r="BN1419" s="1" t="s">
        <v>1485</v>
      </c>
      <c r="BO1419" s="1" t="s">
        <v>1486</v>
      </c>
      <c r="BP1419" s="1" t="s">
        <v>71</v>
      </c>
      <c r="BQ1419" s="2">
        <v>44896</v>
      </c>
      <c r="BR1419" s="1">
        <v>70</v>
      </c>
      <c r="BS1419" s="1">
        <v>70</v>
      </c>
      <c r="BT1419" s="1">
        <v>70</v>
      </c>
      <c r="BU1419" s="1">
        <v>70</v>
      </c>
    </row>
    <row r="1420" spans="4:73" hidden="1" x14ac:dyDescent="0.25">
      <c r="D1420" s="4"/>
      <c r="E1420" s="5" t="str">
        <f t="shared" si="250"/>
        <v>SPA-2014-NOV</v>
      </c>
      <c r="F1420" s="5" t="str">
        <f t="shared" si="251"/>
        <v>West</v>
      </c>
      <c r="G1420" s="5" t="str">
        <f t="shared" si="252"/>
        <v>Withdrawn</v>
      </c>
      <c r="H1420" s="6" t="str">
        <f t="shared" si="253"/>
        <v>Not Started</v>
      </c>
      <c r="I1420" s="1" t="s">
        <v>3142</v>
      </c>
      <c r="O1420" s="1" t="str">
        <f t="shared" si="254"/>
        <v>NRIS</v>
      </c>
      <c r="Q1420" s="1">
        <f t="shared" si="255"/>
        <v>300</v>
      </c>
      <c r="S1420" s="1" t="str">
        <f t="shared" si="256"/>
        <v>Wind</v>
      </c>
      <c r="T1420" s="1" t="str">
        <f t="shared" si="257"/>
        <v>Greene County</v>
      </c>
      <c r="U1420" s="1" t="str">
        <f t="shared" si="258"/>
        <v>IA</v>
      </c>
      <c r="AA1420" s="1"/>
      <c r="AB1420" s="1"/>
      <c r="AI1420" s="5"/>
      <c r="AJ1420" s="5"/>
      <c r="AK1420" s="5"/>
      <c r="AL1420" s="5"/>
      <c r="AM1420" s="5"/>
      <c r="AN1420" s="5"/>
      <c r="AO1420" s="5"/>
      <c r="AP1420" s="5"/>
      <c r="AQ1420" s="5"/>
      <c r="AR1420" s="5"/>
      <c r="AY1420" s="1" t="s">
        <v>73</v>
      </c>
      <c r="AZ1420" s="2">
        <v>39911</v>
      </c>
      <c r="BA1420" s="2">
        <v>42745</v>
      </c>
      <c r="BC1420" s="2">
        <v>40543</v>
      </c>
      <c r="BD1420" s="1" t="s">
        <v>251</v>
      </c>
      <c r="BE1420" s="1" t="s">
        <v>241</v>
      </c>
      <c r="BF1420" s="1" t="s">
        <v>89</v>
      </c>
      <c r="BG1420" s="1" t="s">
        <v>2795</v>
      </c>
      <c r="BH1420" s="1" t="s">
        <v>725</v>
      </c>
      <c r="BI1420" s="1" t="s">
        <v>143</v>
      </c>
      <c r="BJ1420" s="1" t="s">
        <v>126</v>
      </c>
      <c r="BK1420" s="1" t="s">
        <v>3143</v>
      </c>
      <c r="BL1420" s="1">
        <v>300</v>
      </c>
      <c r="BM1420" s="1">
        <v>300</v>
      </c>
      <c r="BN1420" s="1" t="s">
        <v>97</v>
      </c>
      <c r="BO1420" s="1" t="s">
        <v>98</v>
      </c>
      <c r="BP1420" s="1" t="s">
        <v>84</v>
      </c>
      <c r="BR1420" s="1">
        <v>0</v>
      </c>
      <c r="BS1420" s="1">
        <v>0</v>
      </c>
      <c r="BT1420" s="1">
        <v>0</v>
      </c>
      <c r="BU1420" s="1">
        <v>0</v>
      </c>
    </row>
    <row r="1421" spans="4:73" hidden="1" x14ac:dyDescent="0.25">
      <c r="D1421" s="4"/>
      <c r="E1421" s="5" t="str">
        <f t="shared" si="250"/>
        <v>DPP-2015-AUG</v>
      </c>
      <c r="F1421" s="5" t="str">
        <f t="shared" si="251"/>
        <v>West</v>
      </c>
      <c r="G1421" s="5" t="str">
        <f t="shared" si="252"/>
        <v>Withdrawn</v>
      </c>
      <c r="H1421" s="6" t="str">
        <f t="shared" si="253"/>
        <v>Not Started</v>
      </c>
      <c r="I1421" s="1" t="s">
        <v>3144</v>
      </c>
      <c r="O1421" s="1" t="str">
        <f t="shared" si="254"/>
        <v>NRIS Only</v>
      </c>
      <c r="Q1421" s="1">
        <f t="shared" si="255"/>
        <v>18.899999999999999</v>
      </c>
      <c r="S1421" s="1" t="str">
        <f t="shared" si="256"/>
        <v>Wind</v>
      </c>
      <c r="T1421" s="1" t="str">
        <f t="shared" si="257"/>
        <v>Lyon County</v>
      </c>
      <c r="U1421" s="1" t="str">
        <f t="shared" si="258"/>
        <v>MN</v>
      </c>
      <c r="AA1421" s="1"/>
      <c r="AB1421" s="1"/>
      <c r="AI1421" s="5"/>
      <c r="AJ1421" s="5"/>
      <c r="AK1421" s="5"/>
      <c r="AL1421" s="5"/>
      <c r="AM1421" s="5"/>
      <c r="AN1421" s="5"/>
      <c r="AO1421" s="5"/>
      <c r="AP1421" s="5"/>
      <c r="AQ1421" s="5"/>
      <c r="AR1421" s="5"/>
      <c r="AY1421" s="1" t="s">
        <v>73</v>
      </c>
      <c r="AZ1421" s="2">
        <v>42142</v>
      </c>
      <c r="BA1421" s="2">
        <v>42752</v>
      </c>
      <c r="BC1421" s="2">
        <v>42430</v>
      </c>
      <c r="BD1421" s="1" t="s">
        <v>1134</v>
      </c>
      <c r="BE1421" s="1" t="s">
        <v>409</v>
      </c>
      <c r="BF1421" s="1" t="s">
        <v>93</v>
      </c>
      <c r="BG1421" s="1" t="s">
        <v>1807</v>
      </c>
      <c r="BH1421" s="1" t="s">
        <v>725</v>
      </c>
      <c r="BI1421" s="1" t="s">
        <v>134</v>
      </c>
      <c r="BJ1421" s="1" t="s">
        <v>1466</v>
      </c>
      <c r="BK1421" s="1" t="s">
        <v>3145</v>
      </c>
      <c r="BL1421" s="1">
        <v>18.899999999999999</v>
      </c>
      <c r="BM1421" s="1">
        <v>18.899999999999999</v>
      </c>
      <c r="BN1421" s="1" t="s">
        <v>97</v>
      </c>
      <c r="BO1421" s="1" t="s">
        <v>98</v>
      </c>
      <c r="BP1421" s="1" t="s">
        <v>84</v>
      </c>
      <c r="BR1421" s="1">
        <v>0</v>
      </c>
      <c r="BS1421" s="1">
        <v>0</v>
      </c>
      <c r="BT1421" s="1">
        <v>0</v>
      </c>
      <c r="BU1421" s="1">
        <v>0</v>
      </c>
    </row>
    <row r="1422" spans="4:73" hidden="1" x14ac:dyDescent="0.25">
      <c r="D1422" s="4"/>
      <c r="E1422" s="5" t="str">
        <f t="shared" si="250"/>
        <v>DPP-2018-APR</v>
      </c>
      <c r="F1422" s="5" t="str">
        <f t="shared" si="251"/>
        <v>South</v>
      </c>
      <c r="G1422" s="5" t="str">
        <f t="shared" si="252"/>
        <v>Withdrawn</v>
      </c>
      <c r="H1422" s="6" t="str">
        <f t="shared" si="253"/>
        <v>Not Started</v>
      </c>
      <c r="I1422" s="1" t="s">
        <v>4964</v>
      </c>
      <c r="O1422" s="1" t="str">
        <f t="shared" si="254"/>
        <v>NRIS</v>
      </c>
      <c r="Q1422" s="1">
        <f t="shared" si="255"/>
        <v>100</v>
      </c>
      <c r="S1422" s="1" t="str">
        <f t="shared" si="256"/>
        <v>Solar</v>
      </c>
      <c r="T1422" s="1" t="str">
        <f t="shared" si="257"/>
        <v>Walker County</v>
      </c>
      <c r="U1422" s="1" t="str">
        <f t="shared" si="258"/>
        <v>TX</v>
      </c>
      <c r="AA1422" s="1"/>
      <c r="AB1422" s="1"/>
      <c r="AI1422" s="5"/>
      <c r="AJ1422" s="5"/>
      <c r="AK1422" s="5"/>
      <c r="AL1422" s="5"/>
      <c r="AM1422" s="5"/>
      <c r="AN1422" s="5"/>
      <c r="AO1422" s="32"/>
      <c r="AP1422" s="32"/>
      <c r="AQ1422" s="28">
        <f t="shared" ref="AQ1422:AR1424" si="265">AO1422/($Q1422*1000)</f>
        <v>0</v>
      </c>
      <c r="AR1422" s="28">
        <f t="shared" si="265"/>
        <v>0</v>
      </c>
      <c r="AY1422" s="1" t="s">
        <v>73</v>
      </c>
      <c r="AZ1422" s="2">
        <v>43171</v>
      </c>
      <c r="BA1422" s="2">
        <v>43705</v>
      </c>
      <c r="BC1422" s="2">
        <v>43983</v>
      </c>
      <c r="BD1422" s="1" t="s">
        <v>2461</v>
      </c>
      <c r="BE1422" s="1" t="s">
        <v>4965</v>
      </c>
      <c r="BF1422" s="1" t="s">
        <v>67</v>
      </c>
      <c r="BG1422" s="1" t="s">
        <v>2375</v>
      </c>
      <c r="BH1422" s="1" t="s">
        <v>2395</v>
      </c>
      <c r="BI1422" s="1" t="s">
        <v>726</v>
      </c>
      <c r="BJ1422" s="1" t="s">
        <v>126</v>
      </c>
      <c r="BK1422" s="1" t="s">
        <v>4966</v>
      </c>
      <c r="BL1422" s="1">
        <v>100</v>
      </c>
      <c r="BM1422" s="1">
        <v>100</v>
      </c>
      <c r="BN1422" s="1" t="s">
        <v>1485</v>
      </c>
      <c r="BO1422" s="1" t="s">
        <v>1486</v>
      </c>
      <c r="BP1422" s="1" t="s">
        <v>84</v>
      </c>
      <c r="BR1422" s="1">
        <v>0</v>
      </c>
      <c r="BS1422" s="1">
        <v>0</v>
      </c>
      <c r="BT1422" s="1">
        <v>0</v>
      </c>
      <c r="BU1422" s="1">
        <v>0</v>
      </c>
    </row>
    <row r="1423" spans="4:73" hidden="1" x14ac:dyDescent="0.25">
      <c r="D1423" s="4"/>
      <c r="E1423" s="5" t="str">
        <f t="shared" si="250"/>
        <v>DPP-2018-APR</v>
      </c>
      <c r="F1423" s="5" t="str">
        <f t="shared" si="251"/>
        <v>East (ATC)</v>
      </c>
      <c r="G1423" s="5" t="str">
        <f t="shared" si="252"/>
        <v>Withdrawn</v>
      </c>
      <c r="H1423" s="6" t="str">
        <f t="shared" si="253"/>
        <v>Not Started</v>
      </c>
      <c r="I1423" s="1" t="s">
        <v>4743</v>
      </c>
      <c r="O1423" s="1" t="str">
        <f t="shared" si="254"/>
        <v>NRIS</v>
      </c>
      <c r="P1423" s="1" t="s">
        <v>6203</v>
      </c>
      <c r="Q1423" s="1">
        <f t="shared" si="255"/>
        <v>100.23</v>
      </c>
      <c r="S1423" s="1" t="str">
        <f t="shared" si="256"/>
        <v>Solar</v>
      </c>
      <c r="T1423" s="1" t="str">
        <f t="shared" si="257"/>
        <v>Adams County,Wood County</v>
      </c>
      <c r="U1423" s="1" t="str">
        <f t="shared" si="258"/>
        <v>WI</v>
      </c>
      <c r="Y1423" s="1">
        <v>0</v>
      </c>
      <c r="AA1423" s="1"/>
      <c r="AB1423" s="1"/>
      <c r="AI1423" s="5"/>
      <c r="AJ1423" s="5"/>
      <c r="AK1423" s="5"/>
      <c r="AL1423" s="5"/>
      <c r="AM1423" s="5"/>
      <c r="AN1423" s="5"/>
      <c r="AO1423" s="32"/>
      <c r="AP1423" s="32"/>
      <c r="AQ1423" s="28">
        <f t="shared" si="265"/>
        <v>0</v>
      </c>
      <c r="AR1423" s="28">
        <f t="shared" si="265"/>
        <v>0</v>
      </c>
      <c r="AY1423" s="1" t="s">
        <v>73</v>
      </c>
      <c r="AZ1423" s="2">
        <v>43171</v>
      </c>
      <c r="BA1423" s="2">
        <v>43496</v>
      </c>
      <c r="BC1423" s="2">
        <v>44470</v>
      </c>
      <c r="BD1423" s="1" t="s">
        <v>74</v>
      </c>
      <c r="BE1423" s="1" t="s">
        <v>4744</v>
      </c>
      <c r="BF1423" s="1" t="s">
        <v>76</v>
      </c>
      <c r="BG1423" s="1" t="s">
        <v>2375</v>
      </c>
      <c r="BH1423" s="1" t="s">
        <v>2196</v>
      </c>
      <c r="BI1423" s="1" t="s">
        <v>2376</v>
      </c>
      <c r="BJ1423" s="1" t="s">
        <v>126</v>
      </c>
      <c r="BK1423" s="1" t="s">
        <v>4745</v>
      </c>
      <c r="BL1423" s="1">
        <v>100.23</v>
      </c>
      <c r="BM1423" s="1">
        <v>100.23</v>
      </c>
      <c r="BN1423" s="1" t="s">
        <v>1485</v>
      </c>
      <c r="BO1423" s="1" t="s">
        <v>1486</v>
      </c>
      <c r="BP1423" s="1" t="s">
        <v>84</v>
      </c>
      <c r="BR1423" s="1">
        <v>0</v>
      </c>
      <c r="BS1423" s="1">
        <v>0</v>
      </c>
      <c r="BT1423" s="1">
        <v>0</v>
      </c>
      <c r="BU1423" s="1">
        <v>0</v>
      </c>
    </row>
    <row r="1424" spans="4:73" hidden="1" x14ac:dyDescent="0.25">
      <c r="D1424" s="4"/>
      <c r="E1424" s="5" t="str">
        <f t="shared" si="250"/>
        <v>DPP-2018-APR</v>
      </c>
      <c r="F1424" s="5" t="str">
        <f t="shared" si="251"/>
        <v>Central</v>
      </c>
      <c r="G1424" s="5" t="str">
        <f t="shared" si="252"/>
        <v>Active</v>
      </c>
      <c r="H1424" s="6" t="str">
        <f t="shared" si="253"/>
        <v>Not Started</v>
      </c>
      <c r="I1424" s="1" t="s">
        <v>2761</v>
      </c>
      <c r="O1424" s="1" t="str">
        <f t="shared" si="254"/>
        <v>NRIS</v>
      </c>
      <c r="P1424" s="1" t="s">
        <v>6203</v>
      </c>
      <c r="Q1424" s="1">
        <f t="shared" si="255"/>
        <v>200</v>
      </c>
      <c r="S1424" s="1" t="str">
        <f t="shared" si="256"/>
        <v>Solar</v>
      </c>
      <c r="T1424" s="1" t="str">
        <f t="shared" si="257"/>
        <v>Hancock County,Shelby County</v>
      </c>
      <c r="U1424" s="1" t="str">
        <f t="shared" si="258"/>
        <v>IN</v>
      </c>
      <c r="Y1424" s="1">
        <v>1</v>
      </c>
      <c r="Z1424" s="1">
        <f>IF(G1424="Withdrawn",0,1)</f>
        <v>1</v>
      </c>
      <c r="AA1424" s="36">
        <v>800000</v>
      </c>
      <c r="AB1424" s="36">
        <v>242500</v>
      </c>
      <c r="AI1424" s="5"/>
      <c r="AJ1424" s="32"/>
      <c r="AK1424" s="32"/>
      <c r="AL1424" s="32">
        <v>3909000</v>
      </c>
      <c r="AM1424" s="32">
        <v>0</v>
      </c>
      <c r="AN1424" s="32">
        <v>2181818</v>
      </c>
      <c r="AO1424" s="32">
        <f>AJ1424+AM1424</f>
        <v>0</v>
      </c>
      <c r="AP1424" s="32">
        <f>AO1424+AK1424+AL1424+AN1424</f>
        <v>6090818</v>
      </c>
      <c r="AQ1424" s="28">
        <f t="shared" si="265"/>
        <v>0</v>
      </c>
      <c r="AR1424" s="28">
        <f t="shared" si="265"/>
        <v>30.454090000000001</v>
      </c>
      <c r="AS1424" s="16">
        <f>IF(O1424 = "NRIS",AP1424,AO1424)</f>
        <v>6090818</v>
      </c>
      <c r="AY1424" s="1" t="s">
        <v>2374</v>
      </c>
      <c r="AZ1424" s="2">
        <v>43171</v>
      </c>
      <c r="BC1424" s="2">
        <v>44287</v>
      </c>
      <c r="BD1424" s="1" t="s">
        <v>132</v>
      </c>
      <c r="BE1424" s="1" t="s">
        <v>2762</v>
      </c>
      <c r="BF1424" s="1" t="s">
        <v>103</v>
      </c>
      <c r="BG1424" s="1" t="s">
        <v>2375</v>
      </c>
      <c r="BH1424" s="1" t="s">
        <v>2435</v>
      </c>
      <c r="BI1424" s="1" t="s">
        <v>2376</v>
      </c>
      <c r="BJ1424" s="1" t="s">
        <v>126</v>
      </c>
      <c r="BK1424" s="1" t="s">
        <v>2763</v>
      </c>
      <c r="BL1424" s="1">
        <v>200</v>
      </c>
      <c r="BM1424" s="1">
        <v>200</v>
      </c>
      <c r="BN1424" s="1" t="s">
        <v>1485</v>
      </c>
      <c r="BO1424" s="1" t="s">
        <v>1486</v>
      </c>
      <c r="BP1424" s="1" t="s">
        <v>84</v>
      </c>
      <c r="BR1424" s="1">
        <v>200</v>
      </c>
      <c r="BS1424" s="1">
        <v>200</v>
      </c>
      <c r="BT1424" s="1">
        <v>200</v>
      </c>
      <c r="BU1424" s="1">
        <v>200</v>
      </c>
    </row>
    <row r="1425" spans="4:73" hidden="1" x14ac:dyDescent="0.25">
      <c r="D1425" s="4"/>
      <c r="E1425" s="5" t="str">
        <f t="shared" si="250"/>
        <v>DPP-2017-FEB</v>
      </c>
      <c r="F1425" s="5" t="str">
        <f t="shared" si="251"/>
        <v>Central</v>
      </c>
      <c r="G1425" s="5" t="str">
        <f t="shared" si="252"/>
        <v>Done</v>
      </c>
      <c r="H1425" s="6" t="str">
        <f t="shared" si="253"/>
        <v>Under Construction</v>
      </c>
      <c r="I1425" s="1" t="s">
        <v>5599</v>
      </c>
      <c r="O1425" s="1" t="str">
        <f t="shared" si="254"/>
        <v>NRIS Only</v>
      </c>
      <c r="Q1425" s="1">
        <f t="shared" si="255"/>
        <v>57.1</v>
      </c>
      <c r="S1425" s="1" t="str">
        <f t="shared" si="256"/>
        <v>Gas</v>
      </c>
      <c r="T1425" s="1" t="str">
        <f t="shared" si="257"/>
        <v>Ford County</v>
      </c>
      <c r="U1425" s="1" t="str">
        <f t="shared" si="258"/>
        <v>IL</v>
      </c>
      <c r="AA1425" s="1"/>
      <c r="AB1425" s="1"/>
      <c r="AI1425" s="5"/>
      <c r="AJ1425" s="5"/>
      <c r="AK1425" s="5"/>
      <c r="AL1425" s="5"/>
      <c r="AM1425" s="5"/>
      <c r="AN1425" s="5"/>
      <c r="AO1425" s="5"/>
      <c r="AP1425" s="5"/>
      <c r="AQ1425" s="5"/>
      <c r="AR1425" s="5"/>
      <c r="AY1425" s="1" t="s">
        <v>58</v>
      </c>
      <c r="AZ1425" s="2">
        <v>42684</v>
      </c>
      <c r="BB1425" s="2">
        <v>43515</v>
      </c>
      <c r="BC1425" s="2">
        <v>42887</v>
      </c>
      <c r="BD1425" s="1" t="s">
        <v>122</v>
      </c>
      <c r="BE1425" s="1" t="s">
        <v>736</v>
      </c>
      <c r="BF1425" s="1" t="s">
        <v>124</v>
      </c>
      <c r="BG1425" s="1" t="s">
        <v>3220</v>
      </c>
      <c r="BH1425" s="1" t="s">
        <v>2435</v>
      </c>
      <c r="BI1425" s="1" t="s">
        <v>726</v>
      </c>
      <c r="BJ1425" s="1" t="s">
        <v>1466</v>
      </c>
      <c r="BK1425" s="1" t="s">
        <v>4794</v>
      </c>
      <c r="BL1425" s="1">
        <v>57.1</v>
      </c>
      <c r="BM1425" s="1">
        <v>57.1</v>
      </c>
      <c r="BN1425" s="1" t="s">
        <v>64</v>
      </c>
      <c r="BO1425" s="1" t="s">
        <v>172</v>
      </c>
      <c r="BP1425" s="1" t="s">
        <v>71</v>
      </c>
      <c r="BQ1425" s="2">
        <v>42979</v>
      </c>
      <c r="BR1425" s="1">
        <v>11.5</v>
      </c>
      <c r="BS1425" s="1">
        <v>11.5</v>
      </c>
      <c r="BT1425" s="1">
        <v>11.5</v>
      </c>
      <c r="BU1425" s="1">
        <v>11.5</v>
      </c>
    </row>
    <row r="1426" spans="4:73" hidden="1" x14ac:dyDescent="0.25">
      <c r="D1426" s="4"/>
      <c r="E1426" s="5" t="str">
        <f t="shared" si="250"/>
        <v>DPP-2018-APR</v>
      </c>
      <c r="F1426" s="5" t="str">
        <f t="shared" si="251"/>
        <v>South</v>
      </c>
      <c r="G1426" s="5" t="str">
        <f t="shared" si="252"/>
        <v>Withdrawn</v>
      </c>
      <c r="H1426" s="6" t="str">
        <f t="shared" si="253"/>
        <v>Not Started</v>
      </c>
      <c r="I1426" s="1" t="s">
        <v>4967</v>
      </c>
      <c r="O1426" s="1" t="str">
        <f t="shared" si="254"/>
        <v>NRIS</v>
      </c>
      <c r="Q1426" s="1">
        <f t="shared" si="255"/>
        <v>80</v>
      </c>
      <c r="S1426" s="1" t="str">
        <f t="shared" si="256"/>
        <v>Solar</v>
      </c>
      <c r="T1426" s="1" t="str">
        <f t="shared" si="257"/>
        <v>Jefferson County</v>
      </c>
      <c r="U1426" s="1" t="str">
        <f t="shared" si="258"/>
        <v>TX</v>
      </c>
      <c r="AA1426" s="1"/>
      <c r="AB1426" s="1"/>
      <c r="AI1426" s="5"/>
      <c r="AJ1426" s="5"/>
      <c r="AK1426" s="5"/>
      <c r="AL1426" s="5"/>
      <c r="AM1426" s="5"/>
      <c r="AN1426" s="5"/>
      <c r="AO1426" s="32"/>
      <c r="AP1426" s="32"/>
      <c r="AQ1426" s="28">
        <f t="shared" ref="AQ1426:AR1431" si="266">AO1426/($Q1426*1000)</f>
        <v>0</v>
      </c>
      <c r="AR1426" s="28">
        <f t="shared" si="266"/>
        <v>0</v>
      </c>
      <c r="AY1426" s="1" t="s">
        <v>73</v>
      </c>
      <c r="AZ1426" s="2">
        <v>43171</v>
      </c>
      <c r="BA1426" s="2">
        <v>43705</v>
      </c>
      <c r="BC1426" s="2">
        <v>43983</v>
      </c>
      <c r="BD1426" s="1" t="s">
        <v>2461</v>
      </c>
      <c r="BE1426" s="1" t="s">
        <v>1073</v>
      </c>
      <c r="BF1426" s="1" t="s">
        <v>67</v>
      </c>
      <c r="BG1426" s="1" t="s">
        <v>2375</v>
      </c>
      <c r="BH1426" s="1" t="s">
        <v>2395</v>
      </c>
      <c r="BI1426" s="1" t="s">
        <v>726</v>
      </c>
      <c r="BJ1426" s="1" t="s">
        <v>126</v>
      </c>
      <c r="BK1426" s="1" t="s">
        <v>4968</v>
      </c>
      <c r="BL1426" s="1">
        <v>80</v>
      </c>
      <c r="BM1426" s="1">
        <v>80</v>
      </c>
      <c r="BN1426" s="1" t="s">
        <v>1485</v>
      </c>
      <c r="BO1426" s="1" t="s">
        <v>1486</v>
      </c>
      <c r="BP1426" s="1" t="s">
        <v>84</v>
      </c>
      <c r="BR1426" s="1">
        <v>0</v>
      </c>
      <c r="BS1426" s="1">
        <v>0</v>
      </c>
      <c r="BT1426" s="1">
        <v>0</v>
      </c>
      <c r="BU1426" s="1">
        <v>0</v>
      </c>
    </row>
    <row r="1427" spans="4:73" hidden="1" x14ac:dyDescent="0.25">
      <c r="D1427" s="4"/>
      <c r="E1427" s="5" t="str">
        <f t="shared" si="250"/>
        <v>DPP-2018-APR</v>
      </c>
      <c r="F1427" s="5" t="str">
        <f t="shared" si="251"/>
        <v>South</v>
      </c>
      <c r="G1427" s="5" t="str">
        <f t="shared" si="252"/>
        <v>Withdrawn</v>
      </c>
      <c r="H1427" s="6" t="str">
        <f t="shared" si="253"/>
        <v>Not Started</v>
      </c>
      <c r="I1427" s="1" t="s">
        <v>4969</v>
      </c>
      <c r="O1427" s="1" t="str">
        <f t="shared" si="254"/>
        <v>NRIS</v>
      </c>
      <c r="Q1427" s="1">
        <f t="shared" si="255"/>
        <v>120</v>
      </c>
      <c r="S1427" s="1" t="str">
        <f t="shared" si="256"/>
        <v>Solar</v>
      </c>
      <c r="T1427" s="1" t="str">
        <f t="shared" si="257"/>
        <v>Quitman County,Tunica County</v>
      </c>
      <c r="U1427" s="1" t="str">
        <f t="shared" si="258"/>
        <v>MS</v>
      </c>
      <c r="AA1427" s="1"/>
      <c r="AB1427" s="1"/>
      <c r="AI1427" s="5"/>
      <c r="AJ1427" s="5"/>
      <c r="AK1427" s="5"/>
      <c r="AL1427" s="5"/>
      <c r="AM1427" s="5"/>
      <c r="AN1427" s="5"/>
      <c r="AO1427" s="32"/>
      <c r="AP1427" s="32"/>
      <c r="AQ1427" s="28">
        <f t="shared" si="266"/>
        <v>0</v>
      </c>
      <c r="AR1427" s="28">
        <f t="shared" si="266"/>
        <v>0</v>
      </c>
      <c r="AY1427" s="1" t="s">
        <v>73</v>
      </c>
      <c r="AZ1427" s="2">
        <v>43171</v>
      </c>
      <c r="BA1427" s="2">
        <v>43705</v>
      </c>
      <c r="BC1427" s="2">
        <v>43983</v>
      </c>
      <c r="BD1427" s="1" t="s">
        <v>2949</v>
      </c>
      <c r="BE1427" s="1" t="s">
        <v>4970</v>
      </c>
      <c r="BF1427" s="1" t="s">
        <v>2526</v>
      </c>
      <c r="BG1427" s="1" t="s">
        <v>2375</v>
      </c>
      <c r="BH1427" s="1" t="s">
        <v>2395</v>
      </c>
      <c r="BI1427" s="1" t="s">
        <v>726</v>
      </c>
      <c r="BJ1427" s="1" t="s">
        <v>126</v>
      </c>
      <c r="BK1427" s="1" t="s">
        <v>4971</v>
      </c>
      <c r="BL1427" s="1">
        <v>120</v>
      </c>
      <c r="BM1427" s="1">
        <v>120</v>
      </c>
      <c r="BN1427" s="1" t="s">
        <v>1485</v>
      </c>
      <c r="BO1427" s="1" t="s">
        <v>1486</v>
      </c>
      <c r="BP1427" s="1" t="s">
        <v>84</v>
      </c>
      <c r="BR1427" s="1">
        <v>0</v>
      </c>
      <c r="BS1427" s="1">
        <v>0</v>
      </c>
      <c r="BT1427" s="1">
        <v>0</v>
      </c>
      <c r="BU1427" s="1">
        <v>0</v>
      </c>
    </row>
    <row r="1428" spans="4:73" x14ac:dyDescent="0.25">
      <c r="D1428" s="4"/>
      <c r="E1428" s="5" t="str">
        <f t="shared" si="250"/>
        <v>DPP-2018-APR</v>
      </c>
      <c r="F1428" s="5" t="str">
        <f t="shared" si="251"/>
        <v>West</v>
      </c>
      <c r="G1428" s="5" t="str">
        <f t="shared" si="252"/>
        <v>Active</v>
      </c>
      <c r="H1428" s="6" t="str">
        <f t="shared" si="253"/>
        <v>Not Started</v>
      </c>
      <c r="I1428" s="1" t="s">
        <v>2789</v>
      </c>
      <c r="L1428" s="1" t="s">
        <v>6190</v>
      </c>
      <c r="M1428" s="1" t="s">
        <v>6197</v>
      </c>
      <c r="O1428" s="1" t="str">
        <f t="shared" si="254"/>
        <v>NRIS</v>
      </c>
      <c r="P1428" s="1" t="s">
        <v>6203</v>
      </c>
      <c r="Q1428" s="1">
        <f t="shared" si="255"/>
        <v>80</v>
      </c>
      <c r="S1428" s="1" t="str">
        <f t="shared" si="256"/>
        <v>Solar</v>
      </c>
      <c r="T1428" s="1" t="str">
        <f t="shared" si="257"/>
        <v>Rock County</v>
      </c>
      <c r="U1428" s="1" t="str">
        <f t="shared" si="258"/>
        <v>MN</v>
      </c>
      <c r="Y1428" s="1">
        <v>1</v>
      </c>
      <c r="Z1428" s="1">
        <f>IF(G1428="Withdrawn",0,1)</f>
        <v>1</v>
      </c>
      <c r="AA1428" s="36">
        <v>800000</v>
      </c>
      <c r="AB1428" s="36">
        <v>3874879</v>
      </c>
      <c r="AI1428" s="5"/>
      <c r="AJ1428" s="32">
        <v>0</v>
      </c>
      <c r="AK1428" s="32">
        <v>756133</v>
      </c>
      <c r="AL1428" s="32">
        <v>0</v>
      </c>
      <c r="AM1428" s="32">
        <f>14851+6908747</f>
        <v>6923598</v>
      </c>
      <c r="AN1428" s="32">
        <v>0</v>
      </c>
      <c r="AO1428" s="32">
        <f>AJ1428+AM1428</f>
        <v>6923598</v>
      </c>
      <c r="AP1428" s="32">
        <f>AO1428+AK1428+AL1428+AN1428</f>
        <v>7679731</v>
      </c>
      <c r="AQ1428" s="28">
        <f t="shared" si="266"/>
        <v>86.544974999999994</v>
      </c>
      <c r="AR1428" s="28">
        <f t="shared" si="266"/>
        <v>95.996637500000006</v>
      </c>
      <c r="AS1428" s="16">
        <f>IF(O1428 = "NRIS",AP1428,AO1428)</f>
        <v>7679731</v>
      </c>
      <c r="AY1428" s="1" t="s">
        <v>2374</v>
      </c>
      <c r="AZ1428" s="2">
        <v>43171</v>
      </c>
      <c r="BC1428" s="2">
        <v>44409</v>
      </c>
      <c r="BD1428" s="1" t="s">
        <v>87</v>
      </c>
      <c r="BE1428" s="1" t="s">
        <v>158</v>
      </c>
      <c r="BF1428" s="1" t="s">
        <v>93</v>
      </c>
      <c r="BG1428" s="1" t="s">
        <v>2375</v>
      </c>
      <c r="BH1428" s="1" t="s">
        <v>725</v>
      </c>
      <c r="BI1428" s="1" t="s">
        <v>2376</v>
      </c>
      <c r="BJ1428" s="1" t="s">
        <v>126</v>
      </c>
      <c r="BK1428" s="1" t="s">
        <v>2790</v>
      </c>
      <c r="BL1428" s="1">
        <v>80</v>
      </c>
      <c r="BM1428" s="1">
        <v>80</v>
      </c>
      <c r="BN1428" s="1" t="s">
        <v>1485</v>
      </c>
      <c r="BO1428" s="1" t="s">
        <v>1486</v>
      </c>
      <c r="BP1428" s="1" t="s">
        <v>84</v>
      </c>
      <c r="BR1428" s="1">
        <v>80</v>
      </c>
      <c r="BS1428" s="1">
        <v>80</v>
      </c>
      <c r="BT1428" s="1">
        <v>80</v>
      </c>
      <c r="BU1428" s="1">
        <v>0</v>
      </c>
    </row>
    <row r="1429" spans="4:73" hidden="1" x14ac:dyDescent="0.25">
      <c r="D1429" s="4"/>
      <c r="E1429" s="5" t="str">
        <f t="shared" si="250"/>
        <v>DPP-2018-APR</v>
      </c>
      <c r="F1429" s="5" t="str">
        <f t="shared" si="251"/>
        <v>South</v>
      </c>
      <c r="G1429" s="5" t="str">
        <f t="shared" si="252"/>
        <v>Withdrawn</v>
      </c>
      <c r="H1429" s="6" t="str">
        <f t="shared" si="253"/>
        <v>Not Started</v>
      </c>
      <c r="I1429" s="1" t="s">
        <v>4972</v>
      </c>
      <c r="O1429" s="1" t="str">
        <f t="shared" si="254"/>
        <v>NRIS</v>
      </c>
      <c r="Q1429" s="1">
        <f t="shared" si="255"/>
        <v>150</v>
      </c>
      <c r="S1429" s="1" t="str">
        <f t="shared" si="256"/>
        <v>Solar</v>
      </c>
      <c r="T1429" s="1" t="str">
        <f t="shared" si="257"/>
        <v>Jefferson Davis Parish</v>
      </c>
      <c r="U1429" s="1" t="str">
        <f t="shared" si="258"/>
        <v>LA</v>
      </c>
      <c r="AA1429" s="1"/>
      <c r="AB1429" s="1"/>
      <c r="AI1429" s="5"/>
      <c r="AJ1429" s="5"/>
      <c r="AK1429" s="5"/>
      <c r="AL1429" s="5"/>
      <c r="AM1429" s="5"/>
      <c r="AN1429" s="5"/>
      <c r="AO1429" s="32"/>
      <c r="AP1429" s="32"/>
      <c r="AQ1429" s="28">
        <f t="shared" si="266"/>
        <v>0</v>
      </c>
      <c r="AR1429" s="28">
        <f t="shared" si="266"/>
        <v>0</v>
      </c>
      <c r="AY1429" s="1" t="s">
        <v>73</v>
      </c>
      <c r="AZ1429" s="2">
        <v>43171</v>
      </c>
      <c r="BA1429" s="2">
        <v>43705</v>
      </c>
      <c r="BC1429" s="2">
        <v>43983</v>
      </c>
      <c r="BD1429" s="1" t="s">
        <v>2574</v>
      </c>
      <c r="BE1429" s="1" t="s">
        <v>2980</v>
      </c>
      <c r="BF1429" s="1" t="s">
        <v>61</v>
      </c>
      <c r="BG1429" s="1" t="s">
        <v>2375</v>
      </c>
      <c r="BH1429" s="1" t="s">
        <v>2395</v>
      </c>
      <c r="BI1429" s="1" t="s">
        <v>726</v>
      </c>
      <c r="BJ1429" s="1" t="s">
        <v>126</v>
      </c>
      <c r="BK1429" s="1" t="s">
        <v>4973</v>
      </c>
      <c r="BL1429" s="1">
        <v>150</v>
      </c>
      <c r="BM1429" s="1">
        <v>150</v>
      </c>
      <c r="BN1429" s="1" t="s">
        <v>1485</v>
      </c>
      <c r="BO1429" s="1" t="s">
        <v>1486</v>
      </c>
      <c r="BP1429" s="1" t="s">
        <v>84</v>
      </c>
      <c r="BR1429" s="1">
        <v>0</v>
      </c>
      <c r="BS1429" s="1">
        <v>0</v>
      </c>
      <c r="BT1429" s="1">
        <v>0</v>
      </c>
      <c r="BU1429" s="1">
        <v>0</v>
      </c>
    </row>
    <row r="1430" spans="4:73" hidden="1" x14ac:dyDescent="0.25">
      <c r="D1430" s="4"/>
      <c r="E1430" s="5" t="str">
        <f t="shared" si="250"/>
        <v>DPP-2018-APR</v>
      </c>
      <c r="F1430" s="5" t="str">
        <f t="shared" si="251"/>
        <v>South</v>
      </c>
      <c r="G1430" s="5" t="str">
        <f t="shared" si="252"/>
        <v>Withdrawn</v>
      </c>
      <c r="H1430" s="6" t="str">
        <f t="shared" si="253"/>
        <v>Not Started</v>
      </c>
      <c r="I1430" s="1" t="s">
        <v>4974</v>
      </c>
      <c r="O1430" s="1" t="str">
        <f t="shared" si="254"/>
        <v>NRIS</v>
      </c>
      <c r="Q1430" s="1">
        <f t="shared" si="255"/>
        <v>50</v>
      </c>
      <c r="S1430" s="1" t="str">
        <f t="shared" si="256"/>
        <v>Solar</v>
      </c>
      <c r="T1430" s="1" t="str">
        <f t="shared" si="257"/>
        <v>Acadia Parish</v>
      </c>
      <c r="U1430" s="1" t="str">
        <f t="shared" si="258"/>
        <v>LA</v>
      </c>
      <c r="AA1430" s="1"/>
      <c r="AB1430" s="1"/>
      <c r="AI1430" s="5"/>
      <c r="AJ1430" s="5"/>
      <c r="AK1430" s="5"/>
      <c r="AL1430" s="5"/>
      <c r="AM1430" s="5"/>
      <c r="AN1430" s="5"/>
      <c r="AO1430" s="32"/>
      <c r="AP1430" s="32"/>
      <c r="AQ1430" s="28">
        <f t="shared" si="266"/>
        <v>0</v>
      </c>
      <c r="AR1430" s="28">
        <f t="shared" si="266"/>
        <v>0</v>
      </c>
      <c r="AY1430" s="1" t="s">
        <v>73</v>
      </c>
      <c r="AZ1430" s="2">
        <v>43171</v>
      </c>
      <c r="BA1430" s="2">
        <v>43705</v>
      </c>
      <c r="BC1430" s="2">
        <v>43983</v>
      </c>
      <c r="BD1430" s="1" t="s">
        <v>2574</v>
      </c>
      <c r="BE1430" s="1" t="s">
        <v>3069</v>
      </c>
      <c r="BF1430" s="1" t="s">
        <v>61</v>
      </c>
      <c r="BG1430" s="1" t="s">
        <v>2375</v>
      </c>
      <c r="BH1430" s="1" t="s">
        <v>2395</v>
      </c>
      <c r="BI1430" s="1" t="s">
        <v>726</v>
      </c>
      <c r="BJ1430" s="1" t="s">
        <v>126</v>
      </c>
      <c r="BK1430" s="1" t="s">
        <v>4975</v>
      </c>
      <c r="BL1430" s="1">
        <v>50</v>
      </c>
      <c r="BM1430" s="1">
        <v>50</v>
      </c>
      <c r="BN1430" s="1" t="s">
        <v>1485</v>
      </c>
      <c r="BO1430" s="1" t="s">
        <v>1486</v>
      </c>
      <c r="BP1430" s="1" t="s">
        <v>84</v>
      </c>
      <c r="BR1430" s="1">
        <v>0</v>
      </c>
      <c r="BS1430" s="1">
        <v>0</v>
      </c>
      <c r="BT1430" s="1">
        <v>0</v>
      </c>
      <c r="BU1430" s="1">
        <v>0</v>
      </c>
    </row>
    <row r="1431" spans="4:73" hidden="1" x14ac:dyDescent="0.25">
      <c r="D1431" s="4"/>
      <c r="E1431" s="5" t="str">
        <f t="shared" si="250"/>
        <v>DPP-2018-APR</v>
      </c>
      <c r="F1431" s="5" t="str">
        <f t="shared" si="251"/>
        <v>South</v>
      </c>
      <c r="G1431" s="5" t="str">
        <f t="shared" si="252"/>
        <v>Withdrawn</v>
      </c>
      <c r="H1431" s="6" t="str">
        <f t="shared" si="253"/>
        <v>Not Started</v>
      </c>
      <c r="I1431" s="1" t="s">
        <v>4733</v>
      </c>
      <c r="O1431" s="1" t="str">
        <f t="shared" si="254"/>
        <v>NRIS</v>
      </c>
      <c r="Q1431" s="1">
        <f t="shared" si="255"/>
        <v>50</v>
      </c>
      <c r="S1431" s="1" t="str">
        <f t="shared" si="256"/>
        <v>Solar</v>
      </c>
      <c r="T1431" s="1" t="str">
        <f t="shared" si="257"/>
        <v>St. Francis County</v>
      </c>
      <c r="U1431" s="1" t="str">
        <f t="shared" si="258"/>
        <v>AR</v>
      </c>
      <c r="AA1431" s="1"/>
      <c r="AB1431" s="1"/>
      <c r="AI1431" s="5"/>
      <c r="AJ1431" s="5"/>
      <c r="AK1431" s="5"/>
      <c r="AL1431" s="5"/>
      <c r="AM1431" s="5"/>
      <c r="AN1431" s="5"/>
      <c r="AO1431" s="32"/>
      <c r="AP1431" s="32"/>
      <c r="AQ1431" s="28">
        <f t="shared" si="266"/>
        <v>0</v>
      </c>
      <c r="AR1431" s="28">
        <f t="shared" si="266"/>
        <v>0</v>
      </c>
      <c r="AY1431" s="1" t="s">
        <v>73</v>
      </c>
      <c r="AZ1431" s="2">
        <v>43171</v>
      </c>
      <c r="BA1431" s="2">
        <v>43479</v>
      </c>
      <c r="BC1431" s="2">
        <v>43983</v>
      </c>
      <c r="BD1431" s="1" t="s">
        <v>2392</v>
      </c>
      <c r="BE1431" s="1" t="s">
        <v>2539</v>
      </c>
      <c r="BF1431" s="1" t="s">
        <v>2394</v>
      </c>
      <c r="BG1431" s="1" t="s">
        <v>2375</v>
      </c>
      <c r="BH1431" s="1" t="s">
        <v>2395</v>
      </c>
      <c r="BI1431" s="1" t="s">
        <v>726</v>
      </c>
      <c r="BJ1431" s="1" t="s">
        <v>126</v>
      </c>
      <c r="BK1431" s="1" t="s">
        <v>4734</v>
      </c>
      <c r="BL1431" s="1">
        <v>50</v>
      </c>
      <c r="BM1431" s="1">
        <v>50</v>
      </c>
      <c r="BN1431" s="1" t="s">
        <v>1485</v>
      </c>
      <c r="BO1431" s="1" t="s">
        <v>1486</v>
      </c>
      <c r="BP1431" s="1" t="s">
        <v>84</v>
      </c>
      <c r="BR1431" s="1">
        <v>0</v>
      </c>
      <c r="BS1431" s="1">
        <v>0</v>
      </c>
      <c r="BT1431" s="1">
        <v>0</v>
      </c>
      <c r="BU1431" s="1">
        <v>0</v>
      </c>
    </row>
    <row r="1432" spans="4:73" hidden="1" x14ac:dyDescent="0.25">
      <c r="D1432" s="4"/>
      <c r="E1432" s="5" t="str">
        <f t="shared" si="250"/>
        <v>DPP-2010-AUG</v>
      </c>
      <c r="F1432" s="5" t="str">
        <f t="shared" si="251"/>
        <v>MI</v>
      </c>
      <c r="G1432" s="5" t="str">
        <f t="shared" si="252"/>
        <v>Done</v>
      </c>
      <c r="H1432" s="6" t="str">
        <f t="shared" si="253"/>
        <v>In Service</v>
      </c>
      <c r="I1432" s="1" t="s">
        <v>3167</v>
      </c>
      <c r="O1432" s="1" t="str">
        <f t="shared" si="254"/>
        <v>NRIS</v>
      </c>
      <c r="Q1432" s="1">
        <f t="shared" si="255"/>
        <v>125</v>
      </c>
      <c r="S1432" s="1" t="str">
        <f t="shared" si="256"/>
        <v>Wind</v>
      </c>
      <c r="T1432" s="1" t="str">
        <f t="shared" si="257"/>
        <v>Gratiot County</v>
      </c>
      <c r="U1432" s="1" t="str">
        <f t="shared" si="258"/>
        <v>MI</v>
      </c>
      <c r="AA1432" s="1"/>
      <c r="AB1432" s="1"/>
      <c r="AI1432" s="5"/>
      <c r="AJ1432" s="5"/>
      <c r="AK1432" s="5"/>
      <c r="AL1432" s="5"/>
      <c r="AM1432" s="5"/>
      <c r="AN1432" s="5"/>
      <c r="AO1432" s="5"/>
      <c r="AP1432" s="5"/>
      <c r="AQ1432" s="5"/>
      <c r="AR1432" s="5"/>
      <c r="AY1432" s="1" t="s">
        <v>58</v>
      </c>
      <c r="AZ1432" s="2">
        <v>40311</v>
      </c>
      <c r="BB1432" s="2">
        <v>40899</v>
      </c>
      <c r="BC1432" s="2">
        <v>41244</v>
      </c>
      <c r="BD1432" s="1" t="s">
        <v>139</v>
      </c>
      <c r="BE1432" s="1" t="s">
        <v>1264</v>
      </c>
      <c r="BF1432" s="1" t="s">
        <v>130</v>
      </c>
      <c r="BG1432" s="1" t="s">
        <v>1550</v>
      </c>
      <c r="BH1432" s="1" t="s">
        <v>130</v>
      </c>
      <c r="BI1432" s="1" t="s">
        <v>77</v>
      </c>
      <c r="BJ1432" s="1" t="s">
        <v>126</v>
      </c>
      <c r="BK1432" s="1" t="s">
        <v>2108</v>
      </c>
      <c r="BL1432" s="1">
        <v>125</v>
      </c>
      <c r="BM1432" s="1">
        <v>125</v>
      </c>
      <c r="BN1432" s="1" t="s">
        <v>97</v>
      </c>
      <c r="BO1432" s="1" t="s">
        <v>98</v>
      </c>
      <c r="BP1432" s="1" t="s">
        <v>65</v>
      </c>
      <c r="BQ1432" s="2">
        <v>39173</v>
      </c>
      <c r="BR1432" s="1">
        <v>0</v>
      </c>
      <c r="BS1432" s="1">
        <v>0</v>
      </c>
      <c r="BT1432" s="1">
        <v>0</v>
      </c>
      <c r="BU1432" s="1">
        <v>0</v>
      </c>
    </row>
    <row r="1433" spans="4:73" hidden="1" x14ac:dyDescent="0.25">
      <c r="D1433" s="4"/>
      <c r="E1433" s="5" t="str">
        <f t="shared" si="250"/>
        <v>DPP-2018-APR</v>
      </c>
      <c r="F1433" s="5" t="str">
        <f t="shared" si="251"/>
        <v>South</v>
      </c>
      <c r="G1433" s="5" t="str">
        <f t="shared" si="252"/>
        <v>Withdrawn</v>
      </c>
      <c r="H1433" s="6" t="str">
        <f t="shared" si="253"/>
        <v>Not Started</v>
      </c>
      <c r="I1433" s="1" t="s">
        <v>4978</v>
      </c>
      <c r="O1433" s="1" t="str">
        <f t="shared" si="254"/>
        <v>NRIS</v>
      </c>
      <c r="Q1433" s="1">
        <f t="shared" si="255"/>
        <v>80</v>
      </c>
      <c r="S1433" s="1" t="str">
        <f t="shared" si="256"/>
        <v>Solar</v>
      </c>
      <c r="T1433" s="1" t="str">
        <f t="shared" si="257"/>
        <v>Liberty County</v>
      </c>
      <c r="U1433" s="1" t="str">
        <f t="shared" si="258"/>
        <v>TX</v>
      </c>
      <c r="AA1433" s="1"/>
      <c r="AB1433" s="1"/>
      <c r="AI1433" s="5"/>
      <c r="AJ1433" s="5"/>
      <c r="AK1433" s="5"/>
      <c r="AL1433" s="5"/>
      <c r="AM1433" s="5"/>
      <c r="AN1433" s="5"/>
      <c r="AO1433" s="32"/>
      <c r="AP1433" s="32"/>
      <c r="AQ1433" s="28">
        <f t="shared" ref="AQ1433:AQ1442" si="267">AO1433/($Q1433*1000)</f>
        <v>0</v>
      </c>
      <c r="AR1433" s="28">
        <f t="shared" ref="AR1433:AR1442" si="268">AP1433/($Q1433*1000)</f>
        <v>0</v>
      </c>
      <c r="AY1433" s="1" t="s">
        <v>73</v>
      </c>
      <c r="AZ1433" s="2">
        <v>43171</v>
      </c>
      <c r="BA1433" s="2">
        <v>43705</v>
      </c>
      <c r="BC1433" s="2">
        <v>43983</v>
      </c>
      <c r="BD1433" s="1" t="s">
        <v>2461</v>
      </c>
      <c r="BE1433" s="1" t="s">
        <v>4648</v>
      </c>
      <c r="BF1433" s="1" t="s">
        <v>67</v>
      </c>
      <c r="BG1433" s="1" t="s">
        <v>2375</v>
      </c>
      <c r="BH1433" s="1" t="s">
        <v>2395</v>
      </c>
      <c r="BI1433" s="1" t="s">
        <v>726</v>
      </c>
      <c r="BJ1433" s="1" t="s">
        <v>126</v>
      </c>
      <c r="BK1433" s="1" t="s">
        <v>4979</v>
      </c>
      <c r="BL1433" s="1">
        <v>80</v>
      </c>
      <c r="BM1433" s="1">
        <v>80</v>
      </c>
      <c r="BN1433" s="1" t="s">
        <v>1485</v>
      </c>
      <c r="BO1433" s="1" t="s">
        <v>1486</v>
      </c>
      <c r="BP1433" s="1" t="s">
        <v>84</v>
      </c>
      <c r="BR1433" s="1">
        <v>0</v>
      </c>
      <c r="BS1433" s="1">
        <v>0</v>
      </c>
      <c r="BT1433" s="1">
        <v>0</v>
      </c>
      <c r="BU1433" s="1">
        <v>0</v>
      </c>
    </row>
    <row r="1434" spans="4:73" x14ac:dyDescent="0.25">
      <c r="D1434" s="4"/>
      <c r="E1434" s="5" t="str">
        <f t="shared" si="250"/>
        <v>DPP-2018-APR</v>
      </c>
      <c r="F1434" s="5" t="str">
        <f t="shared" si="251"/>
        <v>West</v>
      </c>
      <c r="G1434" s="5" t="str">
        <f t="shared" si="252"/>
        <v>Active</v>
      </c>
      <c r="H1434" s="6" t="str">
        <f t="shared" si="253"/>
        <v>Not Started</v>
      </c>
      <c r="I1434" s="1" t="s">
        <v>2797</v>
      </c>
      <c r="O1434" s="1" t="str">
        <f t="shared" si="254"/>
        <v>NRIS</v>
      </c>
      <c r="P1434" s="1" t="s">
        <v>6203</v>
      </c>
      <c r="Q1434" s="1">
        <f t="shared" si="255"/>
        <v>50</v>
      </c>
      <c r="S1434" s="1" t="str">
        <f t="shared" si="256"/>
        <v>Solar</v>
      </c>
      <c r="T1434" s="1" t="str">
        <f t="shared" si="257"/>
        <v>McCook County</v>
      </c>
      <c r="U1434" s="1" t="str">
        <f t="shared" si="258"/>
        <v>SD</v>
      </c>
      <c r="Y1434" s="1">
        <v>1</v>
      </c>
      <c r="Z1434" s="1">
        <f>IF(G1434="Withdrawn",0,1)</f>
        <v>1</v>
      </c>
      <c r="AA1434" s="36">
        <v>200000</v>
      </c>
      <c r="AB1434" s="36">
        <v>293034</v>
      </c>
      <c r="AI1434" s="5"/>
      <c r="AJ1434" s="32">
        <v>0</v>
      </c>
      <c r="AK1434" s="32">
        <v>1965718</v>
      </c>
      <c r="AL1434" s="32">
        <v>0</v>
      </c>
      <c r="AM1434" s="32">
        <f>11551+5485000</f>
        <v>5496551</v>
      </c>
      <c r="AN1434" s="32">
        <v>0</v>
      </c>
      <c r="AO1434" s="32">
        <f>AJ1434+AM1434</f>
        <v>5496551</v>
      </c>
      <c r="AP1434" s="32">
        <f>AO1434+AK1434+AL1434+AN1434</f>
        <v>7462269</v>
      </c>
      <c r="AQ1434" s="28">
        <f t="shared" si="267"/>
        <v>109.93102</v>
      </c>
      <c r="AR1434" s="28">
        <f t="shared" si="268"/>
        <v>149.24538000000001</v>
      </c>
      <c r="AS1434" s="16">
        <f>IF(O1434 = "NRIS",AP1434,AO1434)</f>
        <v>7462269</v>
      </c>
      <c r="AY1434" s="1" t="s">
        <v>2374</v>
      </c>
      <c r="AZ1434" s="2">
        <v>43171</v>
      </c>
      <c r="BC1434" s="2">
        <v>44439</v>
      </c>
      <c r="BD1434" s="1" t="s">
        <v>91</v>
      </c>
      <c r="BE1434" s="1" t="s">
        <v>2798</v>
      </c>
      <c r="BF1434" s="1" t="s">
        <v>205</v>
      </c>
      <c r="BG1434" s="1" t="s">
        <v>2375</v>
      </c>
      <c r="BH1434" s="1" t="s">
        <v>725</v>
      </c>
      <c r="BI1434" s="1" t="s">
        <v>2376</v>
      </c>
      <c r="BJ1434" s="1" t="s">
        <v>126</v>
      </c>
      <c r="BK1434" s="1" t="s">
        <v>2799</v>
      </c>
      <c r="BL1434" s="1">
        <v>50</v>
      </c>
      <c r="BM1434" s="1">
        <v>50</v>
      </c>
      <c r="BN1434" s="1" t="s">
        <v>1485</v>
      </c>
      <c r="BO1434" s="1" t="s">
        <v>1486</v>
      </c>
      <c r="BP1434" s="1" t="s">
        <v>84</v>
      </c>
      <c r="BR1434" s="1">
        <v>50</v>
      </c>
      <c r="BS1434" s="1">
        <v>50</v>
      </c>
      <c r="BT1434" s="1">
        <v>50</v>
      </c>
      <c r="BU1434" s="1">
        <v>0</v>
      </c>
    </row>
    <row r="1435" spans="4:73" hidden="1" x14ac:dyDescent="0.25">
      <c r="D1435" s="4"/>
      <c r="E1435" s="5" t="str">
        <f t="shared" si="250"/>
        <v>DPP-2018-APR</v>
      </c>
      <c r="F1435" s="5" t="str">
        <f t="shared" si="251"/>
        <v>West</v>
      </c>
      <c r="G1435" s="5" t="str">
        <f t="shared" si="252"/>
        <v>Withdrawn</v>
      </c>
      <c r="H1435" s="6" t="str">
        <f t="shared" si="253"/>
        <v>Not Started</v>
      </c>
      <c r="I1435" s="1" t="s">
        <v>5320</v>
      </c>
      <c r="O1435" s="1" t="str">
        <f t="shared" si="254"/>
        <v>NRIS</v>
      </c>
      <c r="Q1435" s="1">
        <f t="shared" si="255"/>
        <v>200</v>
      </c>
      <c r="S1435" s="1" t="str">
        <f t="shared" si="256"/>
        <v>Solar</v>
      </c>
      <c r="T1435" s="1" t="str">
        <f t="shared" si="257"/>
        <v>Cass County</v>
      </c>
      <c r="U1435" s="1" t="str">
        <f t="shared" si="258"/>
        <v>ND</v>
      </c>
      <c r="AA1435" s="1"/>
      <c r="AB1435" s="1"/>
      <c r="AI1435" s="5"/>
      <c r="AJ1435" s="5"/>
      <c r="AK1435" s="5"/>
      <c r="AL1435" s="5"/>
      <c r="AM1435" s="5"/>
      <c r="AN1435" s="5"/>
      <c r="AO1435" s="32"/>
      <c r="AP1435" s="32"/>
      <c r="AQ1435" s="28">
        <f t="shared" si="267"/>
        <v>0</v>
      </c>
      <c r="AR1435" s="28">
        <f t="shared" si="268"/>
        <v>0</v>
      </c>
      <c r="AY1435" s="1" t="s">
        <v>73</v>
      </c>
      <c r="AZ1435" s="2">
        <v>43171</v>
      </c>
      <c r="BA1435" s="2">
        <v>43915</v>
      </c>
      <c r="BC1435" s="2">
        <v>44409</v>
      </c>
      <c r="BD1435" s="1" t="s">
        <v>91</v>
      </c>
      <c r="BE1435" s="1" t="s">
        <v>226</v>
      </c>
      <c r="BF1435" s="1" t="s">
        <v>194</v>
      </c>
      <c r="BG1435" s="1" t="s">
        <v>2375</v>
      </c>
      <c r="BH1435" s="1" t="s">
        <v>725</v>
      </c>
      <c r="BI1435" s="1" t="s">
        <v>2376</v>
      </c>
      <c r="BJ1435" s="1" t="s">
        <v>126</v>
      </c>
      <c r="BK1435" s="1" t="s">
        <v>5321</v>
      </c>
      <c r="BL1435" s="1">
        <v>200</v>
      </c>
      <c r="BM1435" s="1">
        <v>200</v>
      </c>
      <c r="BN1435" s="1" t="s">
        <v>1485</v>
      </c>
      <c r="BO1435" s="1" t="s">
        <v>1486</v>
      </c>
      <c r="BP1435" s="1" t="s">
        <v>84</v>
      </c>
      <c r="BR1435" s="1">
        <v>0</v>
      </c>
      <c r="BS1435" s="1">
        <v>0</v>
      </c>
      <c r="BT1435" s="1">
        <v>0</v>
      </c>
      <c r="BU1435" s="1">
        <v>0</v>
      </c>
    </row>
    <row r="1436" spans="4:73" hidden="1" x14ac:dyDescent="0.25">
      <c r="D1436" s="4"/>
      <c r="E1436" s="5" t="str">
        <f t="shared" si="250"/>
        <v>DPP-2018-APR</v>
      </c>
      <c r="F1436" s="5" t="str">
        <f t="shared" si="251"/>
        <v>East (ATC)</v>
      </c>
      <c r="G1436" s="5" t="str">
        <f t="shared" si="252"/>
        <v>Active</v>
      </c>
      <c r="H1436" s="6" t="str">
        <f t="shared" si="253"/>
        <v>Not Started</v>
      </c>
      <c r="I1436" s="1" t="s">
        <v>2806</v>
      </c>
      <c r="O1436" s="1" t="str">
        <f t="shared" si="254"/>
        <v>NRIS</v>
      </c>
      <c r="P1436" s="1" t="s">
        <v>6203</v>
      </c>
      <c r="Q1436" s="1">
        <f t="shared" si="255"/>
        <v>100</v>
      </c>
      <c r="S1436" s="1" t="str">
        <f t="shared" si="256"/>
        <v>Solar</v>
      </c>
      <c r="T1436" s="1" t="str">
        <f t="shared" si="257"/>
        <v>Dodge County</v>
      </c>
      <c r="U1436" s="1" t="str">
        <f t="shared" si="258"/>
        <v>WI</v>
      </c>
      <c r="Y1436" s="1">
        <v>1</v>
      </c>
      <c r="Z1436" s="1">
        <f>IF(G1436="Withdrawn",0,1)</f>
        <v>1</v>
      </c>
      <c r="AA1436" s="36">
        <v>400000</v>
      </c>
      <c r="AB1436" s="36">
        <v>0</v>
      </c>
      <c r="AI1436" s="5"/>
      <c r="AJ1436" s="32"/>
      <c r="AK1436" s="32"/>
      <c r="AL1436" s="32">
        <v>670000</v>
      </c>
      <c r="AM1436" s="32">
        <v>1521698</v>
      </c>
      <c r="AN1436" s="32">
        <v>5097259</v>
      </c>
      <c r="AO1436" s="32">
        <f>AJ1436+AM1436</f>
        <v>1521698</v>
      </c>
      <c r="AP1436" s="32">
        <f>AO1436+AK1436+AL1436+AN1436</f>
        <v>7288957</v>
      </c>
      <c r="AQ1436" s="28">
        <f t="shared" si="267"/>
        <v>15.21698</v>
      </c>
      <c r="AR1436" s="28">
        <f t="shared" si="268"/>
        <v>72.889570000000006</v>
      </c>
      <c r="AS1436" s="16">
        <f>IF(O1436 = "NRIS",AP1436,AO1436)</f>
        <v>7288957</v>
      </c>
      <c r="AY1436" s="1" t="s">
        <v>2374</v>
      </c>
      <c r="AZ1436" s="2">
        <v>43171</v>
      </c>
      <c r="BC1436" s="2">
        <v>44409</v>
      </c>
      <c r="BD1436" s="1" t="s">
        <v>74</v>
      </c>
      <c r="BE1436" s="1" t="s">
        <v>297</v>
      </c>
      <c r="BF1436" s="1" t="s">
        <v>76</v>
      </c>
      <c r="BG1436" s="1" t="s">
        <v>2375</v>
      </c>
      <c r="BH1436" s="1" t="s">
        <v>2196</v>
      </c>
      <c r="BI1436" s="1" t="s">
        <v>2376</v>
      </c>
      <c r="BJ1436" s="1" t="s">
        <v>126</v>
      </c>
      <c r="BK1436" s="1" t="s">
        <v>2807</v>
      </c>
      <c r="BL1436" s="1">
        <v>100</v>
      </c>
      <c r="BM1436" s="1">
        <v>100</v>
      </c>
      <c r="BN1436" s="1" t="s">
        <v>1485</v>
      </c>
      <c r="BO1436" s="1" t="s">
        <v>1486</v>
      </c>
      <c r="BP1436" s="1" t="s">
        <v>84</v>
      </c>
      <c r="BR1436" s="1">
        <v>100</v>
      </c>
      <c r="BS1436" s="1">
        <v>100</v>
      </c>
      <c r="BT1436" s="1">
        <v>100</v>
      </c>
      <c r="BU1436" s="1">
        <v>100</v>
      </c>
    </row>
    <row r="1437" spans="4:73" hidden="1" x14ac:dyDescent="0.25">
      <c r="D1437" s="4"/>
      <c r="E1437" s="5" t="str">
        <f t="shared" si="250"/>
        <v>DPP-2018-APR</v>
      </c>
      <c r="F1437" s="5" t="str">
        <f t="shared" si="251"/>
        <v>East (ITC)</v>
      </c>
      <c r="G1437" s="5" t="str">
        <f t="shared" si="252"/>
        <v>Active</v>
      </c>
      <c r="H1437" s="6" t="str">
        <f t="shared" si="253"/>
        <v>Not Started</v>
      </c>
      <c r="I1437" s="1" t="s">
        <v>2808</v>
      </c>
      <c r="O1437" s="1" t="str">
        <f t="shared" si="254"/>
        <v>NRIS</v>
      </c>
      <c r="Q1437" s="1">
        <f t="shared" si="255"/>
        <v>50</v>
      </c>
      <c r="S1437" s="1" t="str">
        <f t="shared" si="256"/>
        <v>Solar</v>
      </c>
      <c r="T1437" s="1" t="str">
        <f t="shared" si="257"/>
        <v>Genesee County</v>
      </c>
      <c r="U1437" s="1" t="str">
        <f t="shared" si="258"/>
        <v>MI</v>
      </c>
      <c r="AA1437" s="1"/>
      <c r="AB1437" s="1"/>
      <c r="AI1437" s="5"/>
      <c r="AJ1437" s="5"/>
      <c r="AK1437" s="5"/>
      <c r="AL1437" s="5"/>
      <c r="AM1437" s="5"/>
      <c r="AN1437" s="5"/>
      <c r="AO1437" s="32"/>
      <c r="AP1437" s="32"/>
      <c r="AQ1437" s="28">
        <f t="shared" si="267"/>
        <v>0</v>
      </c>
      <c r="AR1437" s="28">
        <f t="shared" si="268"/>
        <v>0</v>
      </c>
      <c r="AY1437" s="1" t="s">
        <v>2374</v>
      </c>
      <c r="AZ1437" s="2">
        <v>43171</v>
      </c>
      <c r="BC1437" s="2">
        <v>44378</v>
      </c>
      <c r="BD1437" s="1" t="s">
        <v>139</v>
      </c>
      <c r="BE1437" s="1" t="s">
        <v>2440</v>
      </c>
      <c r="BF1437" s="1" t="s">
        <v>130</v>
      </c>
      <c r="BG1437" s="1" t="s">
        <v>2375</v>
      </c>
      <c r="BH1437" s="1" t="s">
        <v>1808</v>
      </c>
      <c r="BI1437" s="1" t="s">
        <v>2376</v>
      </c>
      <c r="BJ1437" s="1" t="s">
        <v>126</v>
      </c>
      <c r="BK1437" s="1" t="s">
        <v>2809</v>
      </c>
      <c r="BL1437" s="1">
        <v>50</v>
      </c>
      <c r="BM1437" s="1">
        <v>50</v>
      </c>
      <c r="BN1437" s="1" t="s">
        <v>1485</v>
      </c>
      <c r="BO1437" s="1" t="s">
        <v>1486</v>
      </c>
      <c r="BP1437" s="1" t="s">
        <v>84</v>
      </c>
      <c r="BQ1437" s="2">
        <v>45139</v>
      </c>
      <c r="BR1437" s="1">
        <v>50</v>
      </c>
      <c r="BS1437" s="1">
        <v>50</v>
      </c>
      <c r="BT1437" s="1">
        <v>50</v>
      </c>
      <c r="BU1437" s="1">
        <v>50</v>
      </c>
    </row>
    <row r="1438" spans="4:73" hidden="1" x14ac:dyDescent="0.25">
      <c r="D1438" s="4"/>
      <c r="E1438" s="5" t="str">
        <f t="shared" si="250"/>
        <v>DPP-2018-APR</v>
      </c>
      <c r="F1438" s="5" t="str">
        <f t="shared" si="251"/>
        <v>East (ITC)</v>
      </c>
      <c r="G1438" s="5" t="str">
        <f t="shared" si="252"/>
        <v>Withdrawn</v>
      </c>
      <c r="H1438" s="6" t="str">
        <f t="shared" si="253"/>
        <v>Not Started</v>
      </c>
      <c r="I1438" s="1" t="s">
        <v>5419</v>
      </c>
      <c r="O1438" s="1" t="str">
        <f t="shared" si="254"/>
        <v>NRIS</v>
      </c>
      <c r="Q1438" s="1">
        <f t="shared" si="255"/>
        <v>80</v>
      </c>
      <c r="S1438" s="1" t="str">
        <f t="shared" si="256"/>
        <v>Solar</v>
      </c>
      <c r="T1438" s="1" t="str">
        <f t="shared" si="257"/>
        <v>Lenawee County</v>
      </c>
      <c r="U1438" s="1" t="str">
        <f t="shared" si="258"/>
        <v>MI</v>
      </c>
      <c r="AA1438" s="1"/>
      <c r="AB1438" s="1"/>
      <c r="AI1438" s="5"/>
      <c r="AJ1438" s="5"/>
      <c r="AK1438" s="5"/>
      <c r="AL1438" s="5"/>
      <c r="AM1438" s="5"/>
      <c r="AN1438" s="5"/>
      <c r="AO1438" s="32"/>
      <c r="AP1438" s="32"/>
      <c r="AQ1438" s="28">
        <f t="shared" si="267"/>
        <v>0</v>
      </c>
      <c r="AR1438" s="28">
        <f t="shared" si="268"/>
        <v>0</v>
      </c>
      <c r="AY1438" s="1" t="s">
        <v>73</v>
      </c>
      <c r="AZ1438" s="2">
        <v>43171</v>
      </c>
      <c r="BA1438" s="2">
        <v>44012</v>
      </c>
      <c r="BC1438" s="2">
        <v>43800</v>
      </c>
      <c r="BD1438" s="1" t="s">
        <v>3883</v>
      </c>
      <c r="BE1438" s="1" t="s">
        <v>1879</v>
      </c>
      <c r="BF1438" s="1" t="s">
        <v>130</v>
      </c>
      <c r="BG1438" s="1" t="s">
        <v>2375</v>
      </c>
      <c r="BH1438" s="1" t="s">
        <v>1808</v>
      </c>
      <c r="BI1438" s="1" t="s">
        <v>2376</v>
      </c>
      <c r="BJ1438" s="1" t="s">
        <v>126</v>
      </c>
      <c r="BK1438" s="1" t="s">
        <v>5420</v>
      </c>
      <c r="BL1438" s="1">
        <v>80</v>
      </c>
      <c r="BM1438" s="1">
        <v>80</v>
      </c>
      <c r="BN1438" s="1" t="s">
        <v>1485</v>
      </c>
      <c r="BO1438" s="1" t="s">
        <v>1486</v>
      </c>
      <c r="BP1438" s="1" t="s">
        <v>84</v>
      </c>
      <c r="BR1438" s="1">
        <v>80</v>
      </c>
      <c r="BS1438" s="1">
        <v>80</v>
      </c>
      <c r="BT1438" s="1">
        <v>0</v>
      </c>
      <c r="BU1438" s="1">
        <v>0</v>
      </c>
    </row>
    <row r="1439" spans="4:73" hidden="1" x14ac:dyDescent="0.25">
      <c r="D1439" s="4"/>
      <c r="E1439" s="5" t="str">
        <f t="shared" si="250"/>
        <v>DPP-2018-APR</v>
      </c>
      <c r="F1439" s="5" t="str">
        <f t="shared" si="251"/>
        <v>West</v>
      </c>
      <c r="G1439" s="5" t="str">
        <f t="shared" si="252"/>
        <v>Active</v>
      </c>
      <c r="H1439" s="6" t="str">
        <f t="shared" si="253"/>
        <v>Not Started</v>
      </c>
      <c r="I1439" s="1" t="s">
        <v>2812</v>
      </c>
      <c r="O1439" s="1" t="str">
        <f t="shared" si="254"/>
        <v>NRIS</v>
      </c>
      <c r="P1439" s="1" t="s">
        <v>6203</v>
      </c>
      <c r="Q1439" s="1">
        <f t="shared" si="255"/>
        <v>165</v>
      </c>
      <c r="S1439" s="1" t="str">
        <f t="shared" si="256"/>
        <v>Solar</v>
      </c>
      <c r="T1439" s="1" t="str">
        <f t="shared" si="257"/>
        <v>Worth County</v>
      </c>
      <c r="U1439" s="1" t="str">
        <f t="shared" si="258"/>
        <v>IA</v>
      </c>
      <c r="Y1439" s="1">
        <v>1</v>
      </c>
      <c r="Z1439" s="1">
        <f>IF(G1439="Withdrawn",0,1)</f>
        <v>1</v>
      </c>
      <c r="AA1439" s="36">
        <v>1200000</v>
      </c>
      <c r="AB1439" s="36">
        <v>996501</v>
      </c>
      <c r="AI1439" s="5"/>
      <c r="AJ1439" s="32">
        <v>0</v>
      </c>
      <c r="AK1439" s="32">
        <v>8521061</v>
      </c>
      <c r="AL1439" s="32">
        <f>9959</f>
        <v>9959</v>
      </c>
      <c r="AM1439" s="32">
        <f>6671617+5797466</f>
        <v>12469083</v>
      </c>
      <c r="AN1439" s="32">
        <v>0</v>
      </c>
      <c r="AO1439" s="32">
        <f t="shared" ref="AO1439:AO1440" si="269">AJ1439+AM1439</f>
        <v>12469083</v>
      </c>
      <c r="AP1439" s="32">
        <f t="shared" ref="AP1439:AP1440" si="270">AO1439+AK1439+AL1439+AN1439</f>
        <v>21000103</v>
      </c>
      <c r="AQ1439" s="28">
        <f t="shared" si="267"/>
        <v>75.5702</v>
      </c>
      <c r="AR1439" s="28">
        <f t="shared" si="268"/>
        <v>127.27335151515152</v>
      </c>
      <c r="AS1439" s="16">
        <f t="shared" ref="AS1439:AS1440" si="271">IF(O1439 = "NRIS",AP1439,AO1439)</f>
        <v>21000103</v>
      </c>
      <c r="AY1439" s="1" t="s">
        <v>2374</v>
      </c>
      <c r="AZ1439" s="2">
        <v>43171</v>
      </c>
      <c r="BC1439" s="2">
        <v>44500</v>
      </c>
      <c r="BD1439" s="1" t="s">
        <v>87</v>
      </c>
      <c r="BE1439" s="1" t="s">
        <v>181</v>
      </c>
      <c r="BF1439" s="1" t="s">
        <v>89</v>
      </c>
      <c r="BG1439" s="1" t="s">
        <v>2375</v>
      </c>
      <c r="BH1439" s="1" t="s">
        <v>725</v>
      </c>
      <c r="BI1439" s="1" t="s">
        <v>2376</v>
      </c>
      <c r="BJ1439" s="1" t="s">
        <v>126</v>
      </c>
      <c r="BK1439" s="1" t="s">
        <v>2813</v>
      </c>
      <c r="BL1439" s="1">
        <v>165</v>
      </c>
      <c r="BM1439" s="1">
        <v>165</v>
      </c>
      <c r="BN1439" s="1" t="s">
        <v>1485</v>
      </c>
      <c r="BO1439" s="1" t="s">
        <v>1486</v>
      </c>
      <c r="BP1439" s="1" t="s">
        <v>84</v>
      </c>
      <c r="BR1439" s="1">
        <v>165</v>
      </c>
      <c r="BS1439" s="1">
        <v>165</v>
      </c>
      <c r="BT1439" s="1">
        <v>165</v>
      </c>
      <c r="BU1439" s="1">
        <v>165</v>
      </c>
    </row>
    <row r="1440" spans="4:73" x14ac:dyDescent="0.25">
      <c r="D1440" s="4"/>
      <c r="E1440" s="5" t="str">
        <f t="shared" si="250"/>
        <v>DPP-2018-APR</v>
      </c>
      <c r="F1440" s="5" t="str">
        <f t="shared" si="251"/>
        <v>West</v>
      </c>
      <c r="G1440" s="5" t="str">
        <f t="shared" si="252"/>
        <v>Active</v>
      </c>
      <c r="H1440" s="6" t="str">
        <f t="shared" si="253"/>
        <v>Not Started</v>
      </c>
      <c r="I1440" s="1" t="s">
        <v>2814</v>
      </c>
      <c r="O1440" s="1" t="str">
        <f t="shared" si="254"/>
        <v>NRIS</v>
      </c>
      <c r="P1440" s="1" t="s">
        <v>6203</v>
      </c>
      <c r="Q1440" s="1">
        <f t="shared" si="255"/>
        <v>165</v>
      </c>
      <c r="S1440" s="1" t="str">
        <f t="shared" si="256"/>
        <v>Wind</v>
      </c>
      <c r="T1440" s="1" t="str">
        <f t="shared" si="257"/>
        <v>Worth County</v>
      </c>
      <c r="U1440" s="1" t="str">
        <f t="shared" si="258"/>
        <v>IA</v>
      </c>
      <c r="Y1440" s="1">
        <v>1</v>
      </c>
      <c r="Z1440" s="1">
        <f>IF(G1440="Withdrawn",0,1)</f>
        <v>1</v>
      </c>
      <c r="AA1440" s="36">
        <v>1200000</v>
      </c>
      <c r="AB1440" s="36">
        <v>1390809</v>
      </c>
      <c r="AI1440" s="5"/>
      <c r="AJ1440" s="32">
        <v>0</v>
      </c>
      <c r="AK1440" s="32">
        <v>8521061</v>
      </c>
      <c r="AL1440" s="32">
        <v>19918</v>
      </c>
      <c r="AM1440" s="32">
        <f>13346535+5797466</f>
        <v>19144001</v>
      </c>
      <c r="AN1440" s="32">
        <v>0</v>
      </c>
      <c r="AO1440" s="32">
        <f t="shared" si="269"/>
        <v>19144001</v>
      </c>
      <c r="AP1440" s="32">
        <f t="shared" si="270"/>
        <v>27684980</v>
      </c>
      <c r="AQ1440" s="28">
        <f t="shared" si="267"/>
        <v>116.02424848484848</v>
      </c>
      <c r="AR1440" s="28">
        <f t="shared" si="268"/>
        <v>167.78775757575758</v>
      </c>
      <c r="AS1440" s="16">
        <f t="shared" si="271"/>
        <v>27684980</v>
      </c>
      <c r="AY1440" s="1" t="s">
        <v>2374</v>
      </c>
      <c r="AZ1440" s="2">
        <v>43171</v>
      </c>
      <c r="BC1440" s="2">
        <v>44500</v>
      </c>
      <c r="BD1440" s="1" t="s">
        <v>87</v>
      </c>
      <c r="BE1440" s="1" t="s">
        <v>181</v>
      </c>
      <c r="BF1440" s="1" t="s">
        <v>89</v>
      </c>
      <c r="BG1440" s="1" t="s">
        <v>2375</v>
      </c>
      <c r="BH1440" s="1" t="s">
        <v>725</v>
      </c>
      <c r="BI1440" s="1" t="s">
        <v>2376</v>
      </c>
      <c r="BJ1440" s="1" t="s">
        <v>126</v>
      </c>
      <c r="BK1440" s="1" t="s">
        <v>2815</v>
      </c>
      <c r="BL1440" s="1">
        <v>165</v>
      </c>
      <c r="BM1440" s="1">
        <v>165</v>
      </c>
      <c r="BN1440" s="1" t="s">
        <v>97</v>
      </c>
      <c r="BO1440" s="1" t="s">
        <v>98</v>
      </c>
      <c r="BP1440" s="1" t="s">
        <v>84</v>
      </c>
      <c r="BR1440" s="1">
        <v>165</v>
      </c>
      <c r="BS1440" s="1">
        <v>165</v>
      </c>
      <c r="BT1440" s="1">
        <v>165</v>
      </c>
      <c r="BU1440" s="1">
        <v>0</v>
      </c>
    </row>
    <row r="1441" spans="4:73" hidden="1" x14ac:dyDescent="0.25">
      <c r="D1441" s="4"/>
      <c r="E1441" s="5" t="str">
        <f t="shared" si="250"/>
        <v>DPP-2018-APR</v>
      </c>
      <c r="F1441" s="5" t="str">
        <f t="shared" si="251"/>
        <v>West</v>
      </c>
      <c r="G1441" s="5" t="str">
        <f t="shared" si="252"/>
        <v>Withdrawn</v>
      </c>
      <c r="H1441" s="6" t="str">
        <f t="shared" si="253"/>
        <v>Not Started</v>
      </c>
      <c r="I1441" s="1" t="s">
        <v>4950</v>
      </c>
      <c r="O1441" s="1" t="str">
        <f t="shared" si="254"/>
        <v>NRIS</v>
      </c>
      <c r="Q1441" s="1">
        <f t="shared" si="255"/>
        <v>145</v>
      </c>
      <c r="S1441" s="1" t="str">
        <f t="shared" si="256"/>
        <v>Wind</v>
      </c>
      <c r="T1441" s="1" t="str">
        <f t="shared" si="257"/>
        <v>Cerro Gordo County,Worth County</v>
      </c>
      <c r="U1441" s="1" t="str">
        <f t="shared" si="258"/>
        <v>IA</v>
      </c>
      <c r="AA1441" s="1"/>
      <c r="AB1441" s="1"/>
      <c r="AI1441" s="5"/>
      <c r="AJ1441" s="5"/>
      <c r="AK1441" s="5"/>
      <c r="AL1441" s="5"/>
      <c r="AM1441" s="5"/>
      <c r="AN1441" s="5"/>
      <c r="AO1441" s="32"/>
      <c r="AP1441" s="32"/>
      <c r="AQ1441" s="28">
        <f t="shared" si="267"/>
        <v>0</v>
      </c>
      <c r="AR1441" s="28">
        <f t="shared" si="268"/>
        <v>0</v>
      </c>
      <c r="AY1441" s="1" t="s">
        <v>73</v>
      </c>
      <c r="AZ1441" s="2">
        <v>43171</v>
      </c>
      <c r="BA1441" s="2">
        <v>43692</v>
      </c>
      <c r="BC1441" s="2">
        <v>44500</v>
      </c>
      <c r="BD1441" s="1" t="s">
        <v>87</v>
      </c>
      <c r="BE1441" s="1" t="s">
        <v>4951</v>
      </c>
      <c r="BF1441" s="1" t="s">
        <v>89</v>
      </c>
      <c r="BG1441" s="1" t="s">
        <v>2375</v>
      </c>
      <c r="BH1441" s="1" t="s">
        <v>725</v>
      </c>
      <c r="BI1441" s="1" t="s">
        <v>2376</v>
      </c>
      <c r="BJ1441" s="1" t="s">
        <v>126</v>
      </c>
      <c r="BK1441" s="1" t="s">
        <v>1154</v>
      </c>
      <c r="BL1441" s="1">
        <v>145</v>
      </c>
      <c r="BM1441" s="1">
        <v>145</v>
      </c>
      <c r="BN1441" s="1" t="s">
        <v>97</v>
      </c>
      <c r="BO1441" s="1" t="s">
        <v>98</v>
      </c>
      <c r="BP1441" s="1" t="s">
        <v>84</v>
      </c>
      <c r="BR1441" s="1">
        <v>0</v>
      </c>
      <c r="BS1441" s="1">
        <v>0</v>
      </c>
      <c r="BT1441" s="1">
        <v>0</v>
      </c>
      <c r="BU1441" s="1">
        <v>0</v>
      </c>
    </row>
    <row r="1442" spans="4:73" hidden="1" x14ac:dyDescent="0.25">
      <c r="D1442" s="4"/>
      <c r="E1442" s="5" t="str">
        <f t="shared" si="250"/>
        <v>DPP-2018-APR</v>
      </c>
      <c r="F1442" s="5" t="str">
        <f t="shared" si="251"/>
        <v>West</v>
      </c>
      <c r="G1442" s="5" t="str">
        <f t="shared" si="252"/>
        <v>Withdrawn</v>
      </c>
      <c r="H1442" s="6" t="str">
        <f t="shared" si="253"/>
        <v>Not Started</v>
      </c>
      <c r="I1442" s="1" t="s">
        <v>5322</v>
      </c>
      <c r="O1442" s="1" t="str">
        <f t="shared" si="254"/>
        <v>NRIS</v>
      </c>
      <c r="Q1442" s="1">
        <f t="shared" si="255"/>
        <v>300</v>
      </c>
      <c r="S1442" s="1" t="str">
        <f t="shared" si="256"/>
        <v>Wind</v>
      </c>
      <c r="T1442" s="1" t="str">
        <f t="shared" si="257"/>
        <v>Schuyler County</v>
      </c>
      <c r="U1442" s="1" t="str">
        <f t="shared" si="258"/>
        <v>MO</v>
      </c>
      <c r="AA1442" s="1"/>
      <c r="AB1442" s="1"/>
      <c r="AI1442" s="5"/>
      <c r="AJ1442" s="5"/>
      <c r="AK1442" s="5"/>
      <c r="AL1442" s="5"/>
      <c r="AM1442" s="5"/>
      <c r="AN1442" s="5"/>
      <c r="AO1442" s="32"/>
      <c r="AP1442" s="32"/>
      <c r="AQ1442" s="28">
        <f t="shared" si="267"/>
        <v>0</v>
      </c>
      <c r="AR1442" s="28">
        <f t="shared" si="268"/>
        <v>0</v>
      </c>
      <c r="AY1442" s="1" t="s">
        <v>73</v>
      </c>
      <c r="AZ1442" s="2">
        <v>43171</v>
      </c>
      <c r="BA1442" s="2">
        <v>43915</v>
      </c>
      <c r="BC1442" s="2">
        <v>44104</v>
      </c>
      <c r="BD1442" s="1" t="s">
        <v>2444</v>
      </c>
      <c r="BE1442" s="1" t="s">
        <v>593</v>
      </c>
      <c r="BF1442" s="1" t="s">
        <v>488</v>
      </c>
      <c r="BG1442" s="1" t="s">
        <v>2375</v>
      </c>
      <c r="BH1442" s="1" t="s">
        <v>725</v>
      </c>
      <c r="BI1442" s="1" t="s">
        <v>2376</v>
      </c>
      <c r="BJ1442" s="1" t="s">
        <v>126</v>
      </c>
      <c r="BK1442" s="1" t="s">
        <v>5323</v>
      </c>
      <c r="BL1442" s="1">
        <v>300</v>
      </c>
      <c r="BM1442" s="1">
        <v>300</v>
      </c>
      <c r="BN1442" s="1" t="s">
        <v>97</v>
      </c>
      <c r="BO1442" s="1" t="s">
        <v>98</v>
      </c>
      <c r="BP1442" s="1" t="s">
        <v>84</v>
      </c>
      <c r="BR1442" s="1">
        <v>0</v>
      </c>
      <c r="BS1442" s="1">
        <v>0</v>
      </c>
      <c r="BT1442" s="1">
        <v>0</v>
      </c>
      <c r="BU1442" s="1">
        <v>0</v>
      </c>
    </row>
    <row r="1443" spans="4:73" hidden="1" x14ac:dyDescent="0.25">
      <c r="D1443" s="4"/>
      <c r="E1443" s="5">
        <f t="shared" si="250"/>
        <v>0</v>
      </c>
      <c r="F1443" s="5">
        <f t="shared" si="251"/>
        <v>0</v>
      </c>
      <c r="G1443" s="5" t="str">
        <f t="shared" si="252"/>
        <v>Withdrawn</v>
      </c>
      <c r="H1443" s="6" t="str">
        <f t="shared" si="253"/>
        <v>Withdrawn</v>
      </c>
      <c r="I1443" s="1" t="s">
        <v>3188</v>
      </c>
      <c r="O1443" s="1" t="str">
        <f t="shared" si="254"/>
        <v>NRIS</v>
      </c>
      <c r="Q1443" s="1">
        <f t="shared" si="255"/>
        <v>175</v>
      </c>
      <c r="S1443" s="1" t="str">
        <f t="shared" si="256"/>
        <v>Wind</v>
      </c>
      <c r="T1443" s="1" t="str">
        <f t="shared" si="257"/>
        <v>Logan County</v>
      </c>
      <c r="U1443" s="1" t="str">
        <f t="shared" si="258"/>
        <v>IL</v>
      </c>
      <c r="AA1443" s="1"/>
      <c r="AB1443" s="1"/>
      <c r="AI1443" s="5"/>
      <c r="AJ1443" s="5"/>
      <c r="AK1443" s="5"/>
      <c r="AL1443" s="5"/>
      <c r="AM1443" s="5"/>
      <c r="AN1443" s="5"/>
      <c r="AO1443" s="5"/>
      <c r="AP1443" s="5"/>
      <c r="AQ1443" s="5"/>
      <c r="AR1443" s="5"/>
      <c r="AY1443" s="1" t="s">
        <v>73</v>
      </c>
      <c r="AZ1443" s="2">
        <v>39884</v>
      </c>
      <c r="BA1443" s="2">
        <v>42760</v>
      </c>
      <c r="BB1443" s="2">
        <v>41131</v>
      </c>
      <c r="BC1443" s="2">
        <v>42004</v>
      </c>
      <c r="BD1443" s="1" t="s">
        <v>122</v>
      </c>
      <c r="BE1443" s="1" t="s">
        <v>840</v>
      </c>
      <c r="BF1443" s="1" t="s">
        <v>124</v>
      </c>
      <c r="BI1443" s="1" t="s">
        <v>77</v>
      </c>
      <c r="BJ1443" s="1" t="s">
        <v>126</v>
      </c>
      <c r="BK1443" s="1" t="s">
        <v>2641</v>
      </c>
      <c r="BL1443" s="1">
        <v>175</v>
      </c>
      <c r="BM1443" s="1">
        <v>175</v>
      </c>
      <c r="BN1443" s="1" t="s">
        <v>97</v>
      </c>
      <c r="BO1443" s="1" t="s">
        <v>98</v>
      </c>
      <c r="BP1443" s="1" t="s">
        <v>73</v>
      </c>
      <c r="BQ1443" s="2">
        <v>40512</v>
      </c>
      <c r="BR1443" s="1">
        <v>0</v>
      </c>
      <c r="BS1443" s="1">
        <v>0</v>
      </c>
      <c r="BT1443" s="1">
        <v>0</v>
      </c>
      <c r="BU1443" s="1">
        <v>0</v>
      </c>
    </row>
    <row r="1444" spans="4:73" hidden="1" x14ac:dyDescent="0.25">
      <c r="D1444" s="4"/>
      <c r="E1444" s="5" t="str">
        <f t="shared" si="250"/>
        <v>DPP-2018-APR</v>
      </c>
      <c r="F1444" s="5" t="str">
        <f t="shared" si="251"/>
        <v>East (ITC)</v>
      </c>
      <c r="G1444" s="5" t="str">
        <f t="shared" si="252"/>
        <v>Active</v>
      </c>
      <c r="H1444" s="6" t="str">
        <f t="shared" si="253"/>
        <v>Not Started</v>
      </c>
      <c r="I1444" s="1" t="s">
        <v>2821</v>
      </c>
      <c r="O1444" s="1" t="str">
        <f t="shared" si="254"/>
        <v>NRIS</v>
      </c>
      <c r="Q1444" s="1">
        <f t="shared" si="255"/>
        <v>65</v>
      </c>
      <c r="S1444" s="1" t="str">
        <f t="shared" si="256"/>
        <v>Solar</v>
      </c>
      <c r="T1444" s="1" t="str">
        <f t="shared" si="257"/>
        <v>Eaton County</v>
      </c>
      <c r="U1444" s="1" t="str">
        <f t="shared" si="258"/>
        <v>MI</v>
      </c>
      <c r="AA1444" s="1"/>
      <c r="AB1444" s="1"/>
      <c r="AI1444" s="5"/>
      <c r="AJ1444" s="5"/>
      <c r="AK1444" s="5"/>
      <c r="AL1444" s="5"/>
      <c r="AM1444" s="5"/>
      <c r="AN1444" s="5"/>
      <c r="AO1444" s="32"/>
      <c r="AP1444" s="32"/>
      <c r="AQ1444" s="28">
        <f t="shared" ref="AQ1444:AQ1457" si="272">AO1444/($Q1444*1000)</f>
        <v>0</v>
      </c>
      <c r="AR1444" s="28">
        <f t="shared" ref="AR1444:AR1457" si="273">AP1444/($Q1444*1000)</f>
        <v>0</v>
      </c>
      <c r="AY1444" s="1" t="s">
        <v>2374</v>
      </c>
      <c r="AZ1444" s="2">
        <v>43171</v>
      </c>
      <c r="BC1444" s="2">
        <v>44013</v>
      </c>
      <c r="BD1444" s="1" t="s">
        <v>139</v>
      </c>
      <c r="BE1444" s="1" t="s">
        <v>2317</v>
      </c>
      <c r="BF1444" s="1" t="s">
        <v>130</v>
      </c>
      <c r="BG1444" s="1" t="s">
        <v>2375</v>
      </c>
      <c r="BH1444" s="1" t="s">
        <v>1808</v>
      </c>
      <c r="BI1444" s="1" t="s">
        <v>2376</v>
      </c>
      <c r="BJ1444" s="1" t="s">
        <v>126</v>
      </c>
      <c r="BK1444" s="1" t="s">
        <v>2822</v>
      </c>
      <c r="BL1444" s="1">
        <v>65</v>
      </c>
      <c r="BM1444" s="1">
        <v>65</v>
      </c>
      <c r="BN1444" s="1" t="s">
        <v>1485</v>
      </c>
      <c r="BO1444" s="1" t="s">
        <v>1486</v>
      </c>
      <c r="BP1444" s="1" t="s">
        <v>84</v>
      </c>
      <c r="BQ1444" s="2">
        <v>45139</v>
      </c>
      <c r="BR1444" s="1">
        <v>65</v>
      </c>
      <c r="BS1444" s="1">
        <v>65</v>
      </c>
      <c r="BT1444" s="1">
        <v>65</v>
      </c>
      <c r="BU1444" s="1">
        <v>65</v>
      </c>
    </row>
    <row r="1445" spans="4:73" hidden="1" x14ac:dyDescent="0.25">
      <c r="D1445" s="4"/>
      <c r="E1445" s="5" t="str">
        <f t="shared" si="250"/>
        <v>DPP-2018-APR</v>
      </c>
      <c r="F1445" s="5" t="str">
        <f t="shared" si="251"/>
        <v>West</v>
      </c>
      <c r="G1445" s="5" t="str">
        <f t="shared" si="252"/>
        <v>Withdrawn</v>
      </c>
      <c r="H1445" s="6" t="str">
        <f t="shared" si="253"/>
        <v>Not Started</v>
      </c>
      <c r="I1445" s="1" t="s">
        <v>5324</v>
      </c>
      <c r="O1445" s="1" t="str">
        <f t="shared" si="254"/>
        <v>NRIS</v>
      </c>
      <c r="Q1445" s="1">
        <f t="shared" si="255"/>
        <v>300</v>
      </c>
      <c r="S1445" s="1" t="str">
        <f t="shared" si="256"/>
        <v>Solar</v>
      </c>
      <c r="T1445" s="1" t="str">
        <f t="shared" si="257"/>
        <v>Chisago County</v>
      </c>
      <c r="U1445" s="1" t="str">
        <f t="shared" si="258"/>
        <v>MN</v>
      </c>
      <c r="AA1445" s="1"/>
      <c r="AB1445" s="1"/>
      <c r="AI1445" s="5"/>
      <c r="AJ1445" s="5"/>
      <c r="AK1445" s="5"/>
      <c r="AL1445" s="5"/>
      <c r="AM1445" s="5"/>
      <c r="AN1445" s="5"/>
      <c r="AO1445" s="32"/>
      <c r="AP1445" s="32"/>
      <c r="AQ1445" s="28">
        <f t="shared" si="272"/>
        <v>0</v>
      </c>
      <c r="AR1445" s="28">
        <f t="shared" si="273"/>
        <v>0</v>
      </c>
      <c r="AY1445" s="1" t="s">
        <v>73</v>
      </c>
      <c r="AZ1445" s="2">
        <v>43171</v>
      </c>
      <c r="BA1445" s="2">
        <v>43915</v>
      </c>
      <c r="BC1445" s="2">
        <v>44500</v>
      </c>
      <c r="BD1445" s="1" t="s">
        <v>91</v>
      </c>
      <c r="BE1445" s="1" t="s">
        <v>142</v>
      </c>
      <c r="BF1445" s="1" t="s">
        <v>93</v>
      </c>
      <c r="BG1445" s="1" t="s">
        <v>2375</v>
      </c>
      <c r="BH1445" s="1" t="s">
        <v>725</v>
      </c>
      <c r="BI1445" s="1" t="s">
        <v>2376</v>
      </c>
      <c r="BJ1445" s="1" t="s">
        <v>126</v>
      </c>
      <c r="BK1445" s="1" t="s">
        <v>5325</v>
      </c>
      <c r="BL1445" s="1">
        <v>300</v>
      </c>
      <c r="BM1445" s="1">
        <v>300</v>
      </c>
      <c r="BN1445" s="1" t="s">
        <v>1485</v>
      </c>
      <c r="BO1445" s="1" t="s">
        <v>1486</v>
      </c>
      <c r="BP1445" s="1" t="s">
        <v>84</v>
      </c>
      <c r="BR1445" s="1">
        <v>0</v>
      </c>
      <c r="BS1445" s="1">
        <v>0</v>
      </c>
      <c r="BT1445" s="1">
        <v>0</v>
      </c>
      <c r="BU1445" s="1">
        <v>0</v>
      </c>
    </row>
    <row r="1446" spans="4:73" hidden="1" x14ac:dyDescent="0.25">
      <c r="D1446" s="4"/>
      <c r="E1446" s="5" t="str">
        <f t="shared" si="250"/>
        <v>DPP-2018-APR</v>
      </c>
      <c r="F1446" s="5" t="str">
        <f t="shared" si="251"/>
        <v>Central</v>
      </c>
      <c r="G1446" s="5" t="str">
        <f t="shared" si="252"/>
        <v>Withdrawn</v>
      </c>
      <c r="H1446" s="6" t="str">
        <f t="shared" si="253"/>
        <v>Not Started</v>
      </c>
      <c r="I1446" s="1" t="s">
        <v>5223</v>
      </c>
      <c r="O1446" s="1" t="str">
        <f t="shared" si="254"/>
        <v>NRIS</v>
      </c>
      <c r="P1446" s="1" t="s">
        <v>6203</v>
      </c>
      <c r="Q1446" s="1">
        <f t="shared" si="255"/>
        <v>100.23</v>
      </c>
      <c r="S1446" s="1" t="str">
        <f t="shared" si="256"/>
        <v>Solar</v>
      </c>
      <c r="T1446" s="1" t="str">
        <f t="shared" si="257"/>
        <v>Scott County</v>
      </c>
      <c r="U1446" s="1" t="str">
        <f t="shared" si="258"/>
        <v>MO</v>
      </c>
      <c r="Y1446" s="1">
        <v>0</v>
      </c>
      <c r="Z1446" s="1">
        <f>IF(G1446="Withdrawn",0,1)</f>
        <v>0</v>
      </c>
      <c r="AA1446" s="1"/>
      <c r="AB1446" s="1"/>
      <c r="AI1446" s="5"/>
      <c r="AJ1446" s="5"/>
      <c r="AK1446" s="5"/>
      <c r="AL1446" s="5"/>
      <c r="AM1446" s="5"/>
      <c r="AN1446" s="5"/>
      <c r="AO1446" s="32"/>
      <c r="AP1446" s="32"/>
      <c r="AQ1446" s="28">
        <f t="shared" si="272"/>
        <v>0</v>
      </c>
      <c r="AR1446" s="28">
        <f t="shared" si="273"/>
        <v>0</v>
      </c>
      <c r="AY1446" s="1" t="s">
        <v>73</v>
      </c>
      <c r="AZ1446" s="2">
        <v>43171</v>
      </c>
      <c r="BA1446" s="2">
        <v>43837</v>
      </c>
      <c r="BC1446" s="2">
        <v>44470</v>
      </c>
      <c r="BD1446" s="1" t="s">
        <v>486</v>
      </c>
      <c r="BE1446" s="1" t="s">
        <v>265</v>
      </c>
      <c r="BF1446" s="1" t="s">
        <v>488</v>
      </c>
      <c r="BG1446" s="1" t="s">
        <v>2375</v>
      </c>
      <c r="BH1446" s="1" t="s">
        <v>2435</v>
      </c>
      <c r="BI1446" s="1" t="s">
        <v>2376</v>
      </c>
      <c r="BJ1446" s="1" t="s">
        <v>126</v>
      </c>
      <c r="BK1446" s="1" t="s">
        <v>2602</v>
      </c>
      <c r="BL1446" s="1">
        <v>100.23</v>
      </c>
      <c r="BM1446" s="1">
        <v>100.23</v>
      </c>
      <c r="BN1446" s="1" t="s">
        <v>1485</v>
      </c>
      <c r="BO1446" s="1" t="s">
        <v>1486</v>
      </c>
      <c r="BP1446" s="1" t="s">
        <v>84</v>
      </c>
      <c r="BR1446" s="1">
        <v>0</v>
      </c>
      <c r="BS1446" s="1">
        <v>0</v>
      </c>
      <c r="BT1446" s="1">
        <v>0</v>
      </c>
      <c r="BU1446" s="1">
        <v>0</v>
      </c>
    </row>
    <row r="1447" spans="4:73" x14ac:dyDescent="0.25">
      <c r="D1447" s="4"/>
      <c r="E1447" s="5" t="str">
        <f t="shared" si="250"/>
        <v>DPP-2018-APR</v>
      </c>
      <c r="F1447" s="5" t="str">
        <f t="shared" si="251"/>
        <v>West</v>
      </c>
      <c r="G1447" s="5" t="str">
        <f t="shared" si="252"/>
        <v>Active</v>
      </c>
      <c r="H1447" s="6" t="str">
        <f t="shared" si="253"/>
        <v>Not Started</v>
      </c>
      <c r="I1447" s="1" t="s">
        <v>2831</v>
      </c>
      <c r="O1447" s="1" t="str">
        <f t="shared" si="254"/>
        <v>NRIS</v>
      </c>
      <c r="P1447" s="1" t="s">
        <v>6203</v>
      </c>
      <c r="Q1447" s="1">
        <f t="shared" si="255"/>
        <v>200</v>
      </c>
      <c r="S1447" s="1" t="str">
        <f t="shared" si="256"/>
        <v>Wind</v>
      </c>
      <c r="T1447" s="1" t="str">
        <f t="shared" si="257"/>
        <v>Chickasaw County</v>
      </c>
      <c r="U1447" s="1" t="str">
        <f t="shared" si="258"/>
        <v>IA</v>
      </c>
      <c r="Y1447" s="1">
        <v>1</v>
      </c>
      <c r="Z1447" s="1">
        <f>IF(G1447="Withdrawn",0,1)</f>
        <v>1</v>
      </c>
      <c r="AA1447" s="36">
        <v>800000</v>
      </c>
      <c r="AB1447" s="36">
        <v>629023</v>
      </c>
      <c r="AI1447" s="5"/>
      <c r="AJ1447" s="32">
        <v>0</v>
      </c>
      <c r="AK1447" s="32">
        <v>76301</v>
      </c>
      <c r="AL1447" s="32">
        <f>32823+4920000</f>
        <v>4952823</v>
      </c>
      <c r="AM1447" s="32">
        <f>1211662+3866389+12653333</f>
        <v>17731384</v>
      </c>
      <c r="AN1447" s="32">
        <v>0</v>
      </c>
      <c r="AO1447" s="32">
        <f>AJ1447+AM1447</f>
        <v>17731384</v>
      </c>
      <c r="AP1447" s="32">
        <f>AO1447+AK1447+AL1447+AN1447</f>
        <v>22760508</v>
      </c>
      <c r="AQ1447" s="28">
        <f t="shared" si="272"/>
        <v>88.65692</v>
      </c>
      <c r="AR1447" s="28">
        <f t="shared" si="273"/>
        <v>113.80253999999999</v>
      </c>
      <c r="AS1447" s="16">
        <f t="shared" ref="AS1447:AS1449" si="274">IF(O1447 = "NRIS",AP1447,AO1447)</f>
        <v>22760508</v>
      </c>
      <c r="AY1447" s="1" t="s">
        <v>2374</v>
      </c>
      <c r="AZ1447" s="2">
        <v>43171</v>
      </c>
      <c r="BC1447" s="2">
        <v>44500</v>
      </c>
      <c r="BD1447" s="1" t="s">
        <v>87</v>
      </c>
      <c r="BE1447" s="1" t="s">
        <v>2832</v>
      </c>
      <c r="BF1447" s="1" t="s">
        <v>89</v>
      </c>
      <c r="BG1447" s="1" t="s">
        <v>2375</v>
      </c>
      <c r="BH1447" s="1" t="s">
        <v>725</v>
      </c>
      <c r="BI1447" s="1" t="s">
        <v>2376</v>
      </c>
      <c r="BJ1447" s="1" t="s">
        <v>126</v>
      </c>
      <c r="BK1447" s="1" t="s">
        <v>2833</v>
      </c>
      <c r="BL1447" s="1">
        <v>200</v>
      </c>
      <c r="BM1447" s="1">
        <v>200</v>
      </c>
      <c r="BN1447" s="1" t="s">
        <v>97</v>
      </c>
      <c r="BO1447" s="1" t="s">
        <v>98</v>
      </c>
      <c r="BP1447" s="1" t="s">
        <v>84</v>
      </c>
      <c r="BR1447" s="1">
        <v>200</v>
      </c>
      <c r="BS1447" s="1">
        <v>200</v>
      </c>
      <c r="BT1447" s="1">
        <v>200</v>
      </c>
      <c r="BU1447" s="1">
        <v>0</v>
      </c>
    </row>
    <row r="1448" spans="4:73" hidden="1" x14ac:dyDescent="0.25">
      <c r="D1448" s="4"/>
      <c r="E1448" s="5" t="str">
        <f t="shared" si="250"/>
        <v>DPP-2018-APR</v>
      </c>
      <c r="F1448" s="5" t="str">
        <f t="shared" si="251"/>
        <v>Central</v>
      </c>
      <c r="G1448" s="5" t="str">
        <f t="shared" si="252"/>
        <v>Active</v>
      </c>
      <c r="H1448" s="6" t="str">
        <f t="shared" si="253"/>
        <v>Not Started</v>
      </c>
      <c r="I1448" s="1" t="s">
        <v>2828</v>
      </c>
      <c r="O1448" s="1" t="str">
        <f t="shared" si="254"/>
        <v>NRIS</v>
      </c>
      <c r="P1448" s="1" t="s">
        <v>6203</v>
      </c>
      <c r="Q1448" s="1">
        <f t="shared" si="255"/>
        <v>75</v>
      </c>
      <c r="S1448" s="1" t="str">
        <f t="shared" si="256"/>
        <v>Solar</v>
      </c>
      <c r="T1448" s="1" t="str">
        <f t="shared" si="257"/>
        <v>Clark County</v>
      </c>
      <c r="U1448" s="1" t="str">
        <f t="shared" si="258"/>
        <v>IL</v>
      </c>
      <c r="Y1448" s="1">
        <v>1</v>
      </c>
      <c r="Z1448" s="1">
        <f>IF(G1448="Withdrawn",0,1)</f>
        <v>1</v>
      </c>
      <c r="AA1448" s="36">
        <v>300000</v>
      </c>
      <c r="AB1448" s="36">
        <v>880000</v>
      </c>
      <c r="AI1448" s="5"/>
      <c r="AJ1448" s="32"/>
      <c r="AK1448" s="32"/>
      <c r="AL1448" s="32">
        <v>0</v>
      </c>
      <c r="AM1448" s="32">
        <v>15006000</v>
      </c>
      <c r="AN1448" s="32">
        <v>0</v>
      </c>
      <c r="AO1448" s="32">
        <f t="shared" ref="AO1448" si="275">AJ1448+AM1448</f>
        <v>15006000</v>
      </c>
      <c r="AP1448" s="32">
        <f t="shared" ref="AP1448" si="276">AO1448+AK1448+AL1448+AN1448</f>
        <v>15006000</v>
      </c>
      <c r="AQ1448" s="28">
        <f t="shared" si="272"/>
        <v>200.08</v>
      </c>
      <c r="AR1448" s="28">
        <f t="shared" si="273"/>
        <v>200.08</v>
      </c>
      <c r="AS1448" s="16">
        <f t="shared" si="274"/>
        <v>15006000</v>
      </c>
      <c r="AY1448" s="1" t="s">
        <v>2374</v>
      </c>
      <c r="AZ1448" s="2">
        <v>43171</v>
      </c>
      <c r="BC1448" s="2">
        <v>44057</v>
      </c>
      <c r="BD1448" s="1" t="s">
        <v>122</v>
      </c>
      <c r="BE1448" s="1" t="s">
        <v>2829</v>
      </c>
      <c r="BF1448" s="1" t="s">
        <v>124</v>
      </c>
      <c r="BG1448" s="1" t="s">
        <v>2375</v>
      </c>
      <c r="BH1448" s="1" t="s">
        <v>2435</v>
      </c>
      <c r="BI1448" s="1" t="s">
        <v>2376</v>
      </c>
      <c r="BJ1448" s="1" t="s">
        <v>126</v>
      </c>
      <c r="BK1448" s="1" t="s">
        <v>2830</v>
      </c>
      <c r="BL1448" s="1">
        <v>75</v>
      </c>
      <c r="BM1448" s="1">
        <v>75</v>
      </c>
      <c r="BN1448" s="1" t="s">
        <v>1485</v>
      </c>
      <c r="BO1448" s="1" t="s">
        <v>1486</v>
      </c>
      <c r="BP1448" s="1" t="s">
        <v>84</v>
      </c>
      <c r="BR1448" s="1">
        <v>75</v>
      </c>
      <c r="BS1448" s="1">
        <v>75</v>
      </c>
      <c r="BT1448" s="1">
        <v>75</v>
      </c>
      <c r="BU1448" s="1">
        <v>75</v>
      </c>
    </row>
    <row r="1449" spans="4:73" x14ac:dyDescent="0.25">
      <c r="D1449" s="4"/>
      <c r="E1449" s="5" t="str">
        <f t="shared" si="250"/>
        <v>DPP-2018-APR</v>
      </c>
      <c r="F1449" s="5" t="str">
        <f t="shared" si="251"/>
        <v>East (ATC)</v>
      </c>
      <c r="G1449" s="5" t="str">
        <f t="shared" si="252"/>
        <v>Active</v>
      </c>
      <c r="H1449" s="6" t="str">
        <f t="shared" si="253"/>
        <v>Not Started</v>
      </c>
      <c r="I1449" s="1" t="s">
        <v>2836</v>
      </c>
      <c r="O1449" s="1" t="str">
        <f t="shared" si="254"/>
        <v>ERIS</v>
      </c>
      <c r="P1449" s="1" t="s">
        <v>6209</v>
      </c>
      <c r="Q1449" s="1">
        <f t="shared" si="255"/>
        <v>1.35</v>
      </c>
      <c r="S1449" s="1" t="str">
        <f t="shared" si="256"/>
        <v>Solar</v>
      </c>
      <c r="T1449" s="1" t="str">
        <f t="shared" si="257"/>
        <v>Delta County</v>
      </c>
      <c r="U1449" s="1" t="str">
        <f t="shared" si="258"/>
        <v>MI</v>
      </c>
      <c r="Y1449" s="1">
        <v>1</v>
      </c>
      <c r="Z1449" s="1">
        <f>IF(G1449="Withdrawn",0,1)</f>
        <v>1</v>
      </c>
      <c r="AA1449" s="36">
        <v>5400</v>
      </c>
      <c r="AI1449" s="5"/>
      <c r="AJ1449" s="32"/>
      <c r="AK1449" s="32"/>
      <c r="AL1449" s="32"/>
      <c r="AM1449" s="32"/>
      <c r="AN1449" s="32"/>
      <c r="AO1449" s="32">
        <f>AJ1449+AM1449</f>
        <v>0</v>
      </c>
      <c r="AP1449" s="32">
        <f>AO1449+AK1449+AL1449+AN1449</f>
        <v>0</v>
      </c>
      <c r="AQ1449" s="28">
        <f t="shared" si="272"/>
        <v>0</v>
      </c>
      <c r="AR1449" s="28">
        <f t="shared" si="273"/>
        <v>0</v>
      </c>
      <c r="AS1449" s="16">
        <f t="shared" si="274"/>
        <v>0</v>
      </c>
      <c r="AY1449" s="1" t="s">
        <v>2374</v>
      </c>
      <c r="AZ1449" s="2">
        <v>43171</v>
      </c>
      <c r="BC1449" s="2">
        <v>43496</v>
      </c>
      <c r="BD1449" s="1" t="s">
        <v>74</v>
      </c>
      <c r="BE1449" s="1" t="s">
        <v>808</v>
      </c>
      <c r="BF1449" s="1" t="s">
        <v>130</v>
      </c>
      <c r="BG1449" s="1" t="s">
        <v>2375</v>
      </c>
      <c r="BH1449" s="1" t="s">
        <v>2196</v>
      </c>
      <c r="BI1449" s="1" t="s">
        <v>2376</v>
      </c>
      <c r="BJ1449" s="1" t="s">
        <v>62</v>
      </c>
      <c r="BK1449" s="1" t="s">
        <v>2837</v>
      </c>
      <c r="BL1449" s="1">
        <v>1.35</v>
      </c>
      <c r="BM1449" s="1">
        <v>1.35</v>
      </c>
      <c r="BN1449" s="1" t="s">
        <v>1485</v>
      </c>
      <c r="BO1449" s="1" t="s">
        <v>1486</v>
      </c>
      <c r="BP1449" s="1" t="s">
        <v>84</v>
      </c>
      <c r="BR1449" s="1">
        <v>1.35</v>
      </c>
      <c r="BS1449" s="1">
        <v>0</v>
      </c>
      <c r="BT1449" s="1">
        <v>1.35</v>
      </c>
      <c r="BU1449" s="1">
        <v>0</v>
      </c>
    </row>
    <row r="1450" spans="4:73" hidden="1" x14ac:dyDescent="0.25">
      <c r="D1450" s="4"/>
      <c r="E1450" s="5" t="str">
        <f t="shared" si="250"/>
        <v>DPP-2018-APR</v>
      </c>
      <c r="F1450" s="5" t="str">
        <f t="shared" si="251"/>
        <v>South</v>
      </c>
      <c r="G1450" s="5" t="str">
        <f t="shared" si="252"/>
        <v>Done</v>
      </c>
      <c r="H1450" s="6" t="str">
        <f t="shared" si="253"/>
        <v>Under Construction</v>
      </c>
      <c r="I1450" s="1" t="s">
        <v>2838</v>
      </c>
      <c r="O1450" s="1" t="str">
        <f t="shared" si="254"/>
        <v>NRIS</v>
      </c>
      <c r="Q1450" s="1">
        <f t="shared" si="255"/>
        <v>50</v>
      </c>
      <c r="S1450" s="1" t="str">
        <f t="shared" si="256"/>
        <v>Solar</v>
      </c>
      <c r="T1450" s="1" t="str">
        <f t="shared" si="257"/>
        <v>Washington Parish</v>
      </c>
      <c r="U1450" s="1" t="str">
        <f t="shared" si="258"/>
        <v>LA</v>
      </c>
      <c r="AA1450" s="1"/>
      <c r="AB1450" s="1"/>
      <c r="AI1450" s="5"/>
      <c r="AJ1450" s="5"/>
      <c r="AK1450" s="5"/>
      <c r="AL1450" s="5"/>
      <c r="AM1450" s="5"/>
      <c r="AN1450" s="5"/>
      <c r="AO1450" s="32"/>
      <c r="AP1450" s="32"/>
      <c r="AQ1450" s="28">
        <f t="shared" si="272"/>
        <v>0</v>
      </c>
      <c r="AR1450" s="28">
        <f t="shared" si="273"/>
        <v>0</v>
      </c>
      <c r="AY1450" s="1" t="s">
        <v>58</v>
      </c>
      <c r="AZ1450" s="2">
        <v>43171</v>
      </c>
      <c r="BB1450" s="2">
        <v>44113</v>
      </c>
      <c r="BC1450" s="2">
        <v>43983</v>
      </c>
      <c r="BD1450" s="1" t="s">
        <v>2574</v>
      </c>
      <c r="BE1450" s="1" t="s">
        <v>2839</v>
      </c>
      <c r="BF1450" s="1" t="s">
        <v>61</v>
      </c>
      <c r="BG1450" s="1" t="s">
        <v>2375</v>
      </c>
      <c r="BH1450" s="1" t="s">
        <v>2395</v>
      </c>
      <c r="BI1450" s="1" t="s">
        <v>726</v>
      </c>
      <c r="BJ1450" s="1" t="s">
        <v>126</v>
      </c>
      <c r="BK1450" s="1" t="s">
        <v>2840</v>
      </c>
      <c r="BL1450" s="1">
        <v>50</v>
      </c>
      <c r="BM1450" s="1">
        <v>50</v>
      </c>
      <c r="BN1450" s="1" t="s">
        <v>1485</v>
      </c>
      <c r="BO1450" s="1" t="s">
        <v>1486</v>
      </c>
      <c r="BP1450" s="1" t="s">
        <v>71</v>
      </c>
      <c r="BQ1450" s="2">
        <v>44295</v>
      </c>
      <c r="BR1450" s="1">
        <v>50</v>
      </c>
      <c r="BS1450" s="1">
        <v>50</v>
      </c>
      <c r="BT1450" s="1">
        <v>50</v>
      </c>
      <c r="BU1450" s="1">
        <v>50</v>
      </c>
    </row>
    <row r="1451" spans="4:73" hidden="1" x14ac:dyDescent="0.25">
      <c r="D1451" s="4"/>
      <c r="E1451" s="5" t="str">
        <f t="shared" si="250"/>
        <v>DPP-2018-APR</v>
      </c>
      <c r="F1451" s="5" t="str">
        <f t="shared" si="251"/>
        <v>West</v>
      </c>
      <c r="G1451" s="5" t="str">
        <f t="shared" si="252"/>
        <v>Withdrawn</v>
      </c>
      <c r="H1451" s="6" t="str">
        <f t="shared" si="253"/>
        <v>Not Started</v>
      </c>
      <c r="I1451" s="1" t="s">
        <v>4886</v>
      </c>
      <c r="O1451" s="1" t="str">
        <f t="shared" si="254"/>
        <v>NRIS</v>
      </c>
      <c r="Q1451" s="1">
        <f t="shared" si="255"/>
        <v>200</v>
      </c>
      <c r="S1451" s="1" t="str">
        <f t="shared" si="256"/>
        <v>Wind</v>
      </c>
      <c r="T1451" s="1" t="str">
        <f t="shared" si="257"/>
        <v>Putnam County</v>
      </c>
      <c r="U1451" s="1" t="str">
        <f t="shared" si="258"/>
        <v>MO</v>
      </c>
      <c r="AA1451" s="1"/>
      <c r="AB1451" s="1"/>
      <c r="AI1451" s="5"/>
      <c r="AJ1451" s="5"/>
      <c r="AK1451" s="5"/>
      <c r="AL1451" s="5"/>
      <c r="AM1451" s="5"/>
      <c r="AN1451" s="5"/>
      <c r="AO1451" s="32"/>
      <c r="AP1451" s="32"/>
      <c r="AQ1451" s="28">
        <f t="shared" si="272"/>
        <v>0</v>
      </c>
      <c r="AR1451" s="28">
        <f t="shared" si="273"/>
        <v>0</v>
      </c>
      <c r="AY1451" s="1" t="s">
        <v>73</v>
      </c>
      <c r="AZ1451" s="2">
        <v>43171</v>
      </c>
      <c r="BA1451" s="2">
        <v>43579</v>
      </c>
      <c r="BC1451" s="2">
        <v>44104</v>
      </c>
      <c r="BD1451" s="1" t="s">
        <v>486</v>
      </c>
      <c r="BE1451" s="1" t="s">
        <v>224</v>
      </c>
      <c r="BF1451" s="1" t="s">
        <v>488</v>
      </c>
      <c r="BG1451" s="1" t="s">
        <v>2375</v>
      </c>
      <c r="BH1451" s="1" t="s">
        <v>725</v>
      </c>
      <c r="BI1451" s="1" t="s">
        <v>2376</v>
      </c>
      <c r="BJ1451" s="1" t="s">
        <v>126</v>
      </c>
      <c r="BK1451" s="1" t="s">
        <v>4887</v>
      </c>
      <c r="BL1451" s="1">
        <v>200</v>
      </c>
      <c r="BM1451" s="1">
        <v>200</v>
      </c>
      <c r="BN1451" s="1" t="s">
        <v>97</v>
      </c>
      <c r="BO1451" s="1" t="s">
        <v>98</v>
      </c>
      <c r="BP1451" s="1" t="s">
        <v>84</v>
      </c>
      <c r="BR1451" s="1">
        <v>0</v>
      </c>
      <c r="BS1451" s="1">
        <v>0</v>
      </c>
      <c r="BT1451" s="1">
        <v>0</v>
      </c>
      <c r="BU1451" s="1">
        <v>0</v>
      </c>
    </row>
    <row r="1452" spans="4:73" hidden="1" x14ac:dyDescent="0.25">
      <c r="D1452" s="4"/>
      <c r="E1452" s="5" t="str">
        <f t="shared" si="250"/>
        <v>DPP-2018-APR</v>
      </c>
      <c r="F1452" s="5" t="str">
        <f t="shared" si="251"/>
        <v>South</v>
      </c>
      <c r="G1452" s="5" t="str">
        <f t="shared" si="252"/>
        <v>Withdrawn</v>
      </c>
      <c r="H1452" s="6" t="str">
        <f t="shared" si="253"/>
        <v>Not Started</v>
      </c>
      <c r="I1452" s="1" t="s">
        <v>4980</v>
      </c>
      <c r="O1452" s="1" t="str">
        <f t="shared" si="254"/>
        <v>NRIS</v>
      </c>
      <c r="Q1452" s="1">
        <f t="shared" si="255"/>
        <v>100</v>
      </c>
      <c r="S1452" s="1" t="str">
        <f t="shared" si="256"/>
        <v>Solar</v>
      </c>
      <c r="T1452" s="1" t="str">
        <f t="shared" si="257"/>
        <v>San Jacinto County</v>
      </c>
      <c r="U1452" s="1" t="str">
        <f t="shared" si="258"/>
        <v>TX</v>
      </c>
      <c r="AA1452" s="1"/>
      <c r="AB1452" s="1"/>
      <c r="AI1452" s="5"/>
      <c r="AJ1452" s="5"/>
      <c r="AK1452" s="5"/>
      <c r="AL1452" s="5"/>
      <c r="AM1452" s="5"/>
      <c r="AN1452" s="5"/>
      <c r="AO1452" s="32"/>
      <c r="AP1452" s="32"/>
      <c r="AQ1452" s="28">
        <f t="shared" si="272"/>
        <v>0</v>
      </c>
      <c r="AR1452" s="28">
        <f t="shared" si="273"/>
        <v>0</v>
      </c>
      <c r="AY1452" s="1" t="s">
        <v>73</v>
      </c>
      <c r="AZ1452" s="2">
        <v>43171</v>
      </c>
      <c r="BA1452" s="2">
        <v>43705</v>
      </c>
      <c r="BC1452" s="2">
        <v>43983</v>
      </c>
      <c r="BD1452" s="1" t="s">
        <v>2461</v>
      </c>
      <c r="BE1452" s="1" t="s">
        <v>2987</v>
      </c>
      <c r="BF1452" s="1" t="s">
        <v>67</v>
      </c>
      <c r="BG1452" s="1" t="s">
        <v>2375</v>
      </c>
      <c r="BH1452" s="1" t="s">
        <v>2395</v>
      </c>
      <c r="BI1452" s="1" t="s">
        <v>726</v>
      </c>
      <c r="BJ1452" s="1" t="s">
        <v>126</v>
      </c>
      <c r="BK1452" s="1" t="s">
        <v>4981</v>
      </c>
      <c r="BL1452" s="1">
        <v>100</v>
      </c>
      <c r="BM1452" s="1">
        <v>100</v>
      </c>
      <c r="BN1452" s="1" t="s">
        <v>1485</v>
      </c>
      <c r="BO1452" s="1" t="s">
        <v>1486</v>
      </c>
      <c r="BP1452" s="1" t="s">
        <v>84</v>
      </c>
      <c r="BR1452" s="1">
        <v>0</v>
      </c>
      <c r="BS1452" s="1">
        <v>0</v>
      </c>
      <c r="BT1452" s="1">
        <v>0</v>
      </c>
      <c r="BU1452" s="1">
        <v>0</v>
      </c>
    </row>
    <row r="1453" spans="4:73" hidden="1" x14ac:dyDescent="0.25">
      <c r="D1453" s="4"/>
      <c r="E1453" s="5" t="str">
        <f t="shared" si="250"/>
        <v>DPP-2018-APR</v>
      </c>
      <c r="F1453" s="5" t="str">
        <f t="shared" si="251"/>
        <v>West</v>
      </c>
      <c r="G1453" s="5" t="str">
        <f t="shared" si="252"/>
        <v>Withdrawn</v>
      </c>
      <c r="H1453" s="6" t="str">
        <f t="shared" si="253"/>
        <v>Not Started</v>
      </c>
      <c r="I1453" s="1" t="s">
        <v>5898</v>
      </c>
      <c r="O1453" s="1" t="str">
        <f t="shared" si="254"/>
        <v>NRIS</v>
      </c>
      <c r="P1453" s="1" t="s">
        <v>6203</v>
      </c>
      <c r="Q1453" s="1">
        <f t="shared" si="255"/>
        <v>151.80000000000001</v>
      </c>
      <c r="S1453" s="1" t="str">
        <f t="shared" si="256"/>
        <v>Wind</v>
      </c>
      <c r="T1453" s="1" t="str">
        <f t="shared" si="257"/>
        <v>Mercer County</v>
      </c>
      <c r="U1453" s="1" t="str">
        <f t="shared" si="258"/>
        <v>ND</v>
      </c>
      <c r="Y1453" s="1">
        <v>1</v>
      </c>
      <c r="Z1453" s="1">
        <f>IF(G1453="Withdrawn",0,1)</f>
        <v>0</v>
      </c>
      <c r="AA1453" s="36">
        <v>607200</v>
      </c>
      <c r="AB1453" s="36">
        <v>1627631</v>
      </c>
      <c r="AI1453" s="5"/>
      <c r="AJ1453" s="32">
        <v>318142</v>
      </c>
      <c r="AK1453" s="32">
        <v>97955</v>
      </c>
      <c r="AL1453" s="32">
        <f>5776437</f>
        <v>5776437</v>
      </c>
      <c r="AM1453" s="32">
        <f>843076+2500000+1177041</f>
        <v>4520117</v>
      </c>
      <c r="AN1453" s="32">
        <v>38100000</v>
      </c>
      <c r="AO1453" s="32">
        <f t="shared" ref="AO1453:AO1454" si="277">AJ1453+AM1453</f>
        <v>4838259</v>
      </c>
      <c r="AP1453" s="32">
        <f t="shared" ref="AP1453:AP1454" si="278">AO1453+AK1453+AL1453+AN1453</f>
        <v>48812651</v>
      </c>
      <c r="AQ1453" s="28">
        <f t="shared" si="272"/>
        <v>31.872588932806323</v>
      </c>
      <c r="AR1453" s="28">
        <f t="shared" si="273"/>
        <v>321.55896574440055</v>
      </c>
      <c r="AS1453" s="16">
        <f t="shared" ref="AS1453:AS1455" si="279">IF(O1453 = "NRIS",AP1453,AO1453)</f>
        <v>48812651</v>
      </c>
      <c r="AY1453" s="1" t="s">
        <v>73</v>
      </c>
      <c r="AZ1453" s="2">
        <v>43171</v>
      </c>
      <c r="BA1453" s="2">
        <v>44264</v>
      </c>
      <c r="BC1453" s="2">
        <v>44682</v>
      </c>
      <c r="BD1453" s="1" t="s">
        <v>153</v>
      </c>
      <c r="BE1453" s="1" t="s">
        <v>113</v>
      </c>
      <c r="BF1453" s="1" t="s">
        <v>194</v>
      </c>
      <c r="BG1453" s="1" t="s">
        <v>2375</v>
      </c>
      <c r="BH1453" s="1" t="s">
        <v>725</v>
      </c>
      <c r="BI1453" s="1" t="s">
        <v>2376</v>
      </c>
      <c r="BJ1453" s="1" t="s">
        <v>126</v>
      </c>
      <c r="BK1453" s="1" t="s">
        <v>5899</v>
      </c>
      <c r="BL1453" s="1">
        <v>151.80000000000001</v>
      </c>
      <c r="BM1453" s="1">
        <v>151.80000000000001</v>
      </c>
      <c r="BN1453" s="1" t="s">
        <v>97</v>
      </c>
      <c r="BO1453" s="1" t="s">
        <v>98</v>
      </c>
      <c r="BP1453" s="1" t="s">
        <v>84</v>
      </c>
      <c r="BR1453" s="1">
        <v>151.80000000000001</v>
      </c>
      <c r="BS1453" s="1">
        <v>151.80000000000001</v>
      </c>
      <c r="BT1453" s="1">
        <v>0</v>
      </c>
      <c r="BU1453" s="1">
        <v>0</v>
      </c>
    </row>
    <row r="1454" spans="4:73" hidden="1" x14ac:dyDescent="0.25">
      <c r="D1454" s="4"/>
      <c r="E1454" s="5" t="str">
        <f t="shared" si="250"/>
        <v>DPP-2018-APR</v>
      </c>
      <c r="F1454" s="5" t="str">
        <f t="shared" si="251"/>
        <v>East (ATC)</v>
      </c>
      <c r="G1454" s="5" t="str">
        <f t="shared" si="252"/>
        <v>Active</v>
      </c>
      <c r="H1454" s="6" t="str">
        <f t="shared" si="253"/>
        <v>Not Started</v>
      </c>
      <c r="I1454" s="1" t="s">
        <v>2847</v>
      </c>
      <c r="O1454" s="1" t="str">
        <f t="shared" si="254"/>
        <v>NRIS</v>
      </c>
      <c r="P1454" s="1" t="s">
        <v>6203</v>
      </c>
      <c r="Q1454" s="1">
        <f t="shared" si="255"/>
        <v>50</v>
      </c>
      <c r="S1454" s="1" t="str">
        <f t="shared" si="256"/>
        <v>Solar</v>
      </c>
      <c r="T1454" s="1" t="str">
        <f t="shared" si="257"/>
        <v>Rock County</v>
      </c>
      <c r="U1454" s="1" t="str">
        <f t="shared" si="258"/>
        <v>WI</v>
      </c>
      <c r="Y1454" s="1">
        <v>1</v>
      </c>
      <c r="Z1454" s="1">
        <f>IF(G1454="Withdrawn",0,1)</f>
        <v>1</v>
      </c>
      <c r="AA1454" s="36">
        <v>200000</v>
      </c>
      <c r="AB1454" s="36">
        <v>135899</v>
      </c>
      <c r="AI1454" s="5"/>
      <c r="AJ1454" s="32"/>
      <c r="AK1454" s="32"/>
      <c r="AL1454" s="32">
        <v>760211</v>
      </c>
      <c r="AM1454" s="32">
        <v>1362993</v>
      </c>
      <c r="AN1454" s="32">
        <v>4703137</v>
      </c>
      <c r="AO1454" s="32">
        <f t="shared" si="277"/>
        <v>1362993</v>
      </c>
      <c r="AP1454" s="32">
        <f t="shared" si="278"/>
        <v>6826341</v>
      </c>
      <c r="AQ1454" s="28">
        <f t="shared" si="272"/>
        <v>27.25986</v>
      </c>
      <c r="AR1454" s="28">
        <f t="shared" si="273"/>
        <v>136.52681999999999</v>
      </c>
      <c r="AS1454" s="16">
        <f t="shared" si="279"/>
        <v>6826341</v>
      </c>
      <c r="AY1454" s="1" t="s">
        <v>2374</v>
      </c>
      <c r="AZ1454" s="2">
        <v>43171</v>
      </c>
      <c r="BC1454" s="2">
        <v>44439</v>
      </c>
      <c r="BD1454" s="1" t="s">
        <v>74</v>
      </c>
      <c r="BE1454" s="1" t="s">
        <v>158</v>
      </c>
      <c r="BF1454" s="1" t="s">
        <v>76</v>
      </c>
      <c r="BG1454" s="1" t="s">
        <v>2375</v>
      </c>
      <c r="BH1454" s="1" t="s">
        <v>2196</v>
      </c>
      <c r="BI1454" s="1" t="s">
        <v>2376</v>
      </c>
      <c r="BJ1454" s="1" t="s">
        <v>126</v>
      </c>
      <c r="BK1454" s="1" t="s">
        <v>2848</v>
      </c>
      <c r="BL1454" s="1">
        <v>50</v>
      </c>
      <c r="BM1454" s="1">
        <v>50</v>
      </c>
      <c r="BN1454" s="1" t="s">
        <v>1485</v>
      </c>
      <c r="BO1454" s="1" t="s">
        <v>1486</v>
      </c>
      <c r="BP1454" s="1" t="s">
        <v>84</v>
      </c>
      <c r="BR1454" s="1">
        <v>50</v>
      </c>
      <c r="BS1454" s="1">
        <v>50</v>
      </c>
      <c r="BT1454" s="1">
        <v>50</v>
      </c>
      <c r="BU1454" s="1">
        <v>50</v>
      </c>
    </row>
    <row r="1455" spans="4:73" hidden="1" x14ac:dyDescent="0.25">
      <c r="D1455" s="4"/>
      <c r="E1455" s="5" t="str">
        <f t="shared" si="250"/>
        <v>DPP-2018-APR</v>
      </c>
      <c r="F1455" s="5" t="str">
        <f t="shared" si="251"/>
        <v>Central</v>
      </c>
      <c r="G1455" s="5" t="str">
        <f t="shared" si="252"/>
        <v>Active</v>
      </c>
      <c r="H1455" s="6" t="str">
        <f t="shared" si="253"/>
        <v>Not Started</v>
      </c>
      <c r="I1455" s="1" t="s">
        <v>2834</v>
      </c>
      <c r="O1455" s="1" t="str">
        <f t="shared" si="254"/>
        <v>NRIS</v>
      </c>
      <c r="P1455" s="1" t="s">
        <v>6203</v>
      </c>
      <c r="Q1455" s="1">
        <f t="shared" si="255"/>
        <v>250</v>
      </c>
      <c r="S1455" s="1" t="str">
        <f t="shared" si="256"/>
        <v>Solar</v>
      </c>
      <c r="T1455" s="1" t="str">
        <f t="shared" si="257"/>
        <v>Adair County</v>
      </c>
      <c r="U1455" s="1" t="str">
        <f t="shared" si="258"/>
        <v>MO</v>
      </c>
      <c r="Y1455" s="1">
        <v>1</v>
      </c>
      <c r="Z1455" s="1">
        <f>IF(G1455="Withdrawn",0,1)</f>
        <v>1</v>
      </c>
      <c r="AA1455" s="36">
        <v>0</v>
      </c>
      <c r="AB1455" s="36">
        <v>390083</v>
      </c>
      <c r="AI1455" s="5"/>
      <c r="AJ1455" s="32"/>
      <c r="AK1455" s="32"/>
      <c r="AL1455" s="32">
        <v>2098000</v>
      </c>
      <c r="AM1455" s="32">
        <v>1367000</v>
      </c>
      <c r="AN1455" s="32">
        <v>0</v>
      </c>
      <c r="AO1455" s="32">
        <f>AJ1455+AM1455</f>
        <v>1367000</v>
      </c>
      <c r="AP1455" s="32">
        <f>AO1455+AK1455+AL1455+AN1455</f>
        <v>3465000</v>
      </c>
      <c r="AQ1455" s="28">
        <f t="shared" si="272"/>
        <v>5.468</v>
      </c>
      <c r="AR1455" s="28">
        <f t="shared" si="273"/>
        <v>13.86</v>
      </c>
      <c r="AS1455" s="16">
        <f t="shared" si="279"/>
        <v>3465000</v>
      </c>
      <c r="AY1455" s="1" t="s">
        <v>2374</v>
      </c>
      <c r="AZ1455" s="2">
        <v>43171</v>
      </c>
      <c r="BC1455" s="2">
        <v>44515</v>
      </c>
      <c r="BD1455" s="1" t="s">
        <v>2444</v>
      </c>
      <c r="BE1455" s="1" t="s">
        <v>967</v>
      </c>
      <c r="BF1455" s="1" t="s">
        <v>488</v>
      </c>
      <c r="BG1455" s="1" t="s">
        <v>2375</v>
      </c>
      <c r="BH1455" s="1" t="s">
        <v>2435</v>
      </c>
      <c r="BI1455" s="1" t="s">
        <v>2376</v>
      </c>
      <c r="BJ1455" s="1" t="s">
        <v>126</v>
      </c>
      <c r="BK1455" s="1" t="s">
        <v>2835</v>
      </c>
      <c r="BL1455" s="1">
        <v>250</v>
      </c>
      <c r="BM1455" s="1">
        <v>250</v>
      </c>
      <c r="BN1455" s="1" t="s">
        <v>1485</v>
      </c>
      <c r="BO1455" s="1" t="s">
        <v>1486</v>
      </c>
      <c r="BP1455" s="1" t="s">
        <v>84</v>
      </c>
      <c r="BR1455" s="1">
        <v>250</v>
      </c>
      <c r="BS1455" s="1">
        <v>250</v>
      </c>
      <c r="BT1455" s="1">
        <v>250</v>
      </c>
      <c r="BU1455" s="1">
        <v>250</v>
      </c>
    </row>
    <row r="1456" spans="4:73" hidden="1" x14ac:dyDescent="0.25">
      <c r="D1456" s="4"/>
      <c r="E1456" s="5" t="str">
        <f t="shared" si="250"/>
        <v>DPP-2019-Cycle</v>
      </c>
      <c r="F1456" s="5" t="str">
        <f t="shared" si="251"/>
        <v>West</v>
      </c>
      <c r="G1456" s="5" t="str">
        <f t="shared" si="252"/>
        <v>Active</v>
      </c>
      <c r="H1456" s="6" t="str">
        <f t="shared" si="253"/>
        <v>Not Started</v>
      </c>
      <c r="I1456" s="1" t="s">
        <v>2855</v>
      </c>
      <c r="O1456" s="1" t="str">
        <f t="shared" si="254"/>
        <v>NRIS</v>
      </c>
      <c r="Q1456" s="1">
        <f t="shared" si="255"/>
        <v>200</v>
      </c>
      <c r="S1456" s="1" t="str">
        <f t="shared" si="256"/>
        <v>Solar</v>
      </c>
      <c r="T1456" s="1" t="str">
        <f t="shared" si="257"/>
        <v>Clinton County</v>
      </c>
      <c r="U1456" s="1" t="str">
        <f t="shared" si="258"/>
        <v>IA</v>
      </c>
      <c r="AA1456" s="1"/>
      <c r="AB1456" s="1"/>
      <c r="AI1456" s="5"/>
      <c r="AJ1456" s="5"/>
      <c r="AK1456" s="5"/>
      <c r="AL1456" s="5"/>
      <c r="AM1456" s="5"/>
      <c r="AN1456" s="5"/>
      <c r="AO1456" s="32"/>
      <c r="AP1456" s="32"/>
      <c r="AQ1456" s="28">
        <f t="shared" si="272"/>
        <v>0</v>
      </c>
      <c r="AR1456" s="28">
        <f t="shared" si="273"/>
        <v>0</v>
      </c>
      <c r="AY1456" s="1" t="s">
        <v>2374</v>
      </c>
      <c r="AZ1456" s="2">
        <v>43487</v>
      </c>
      <c r="BC1456" s="2">
        <v>45200</v>
      </c>
      <c r="BD1456" s="1" t="s">
        <v>87</v>
      </c>
      <c r="BE1456" s="1" t="s">
        <v>88</v>
      </c>
      <c r="BF1456" s="1" t="s">
        <v>89</v>
      </c>
      <c r="BG1456" s="1" t="s">
        <v>2856</v>
      </c>
      <c r="BH1456" s="1" t="s">
        <v>725</v>
      </c>
      <c r="BI1456" s="1" t="s">
        <v>2857</v>
      </c>
      <c r="BJ1456" s="1" t="s">
        <v>126</v>
      </c>
      <c r="BK1456" s="1" t="s">
        <v>2858</v>
      </c>
      <c r="BL1456" s="1">
        <v>200</v>
      </c>
      <c r="BM1456" s="1">
        <v>200</v>
      </c>
      <c r="BN1456" s="1" t="s">
        <v>1485</v>
      </c>
      <c r="BO1456" s="1" t="s">
        <v>1486</v>
      </c>
      <c r="BP1456" s="1" t="s">
        <v>84</v>
      </c>
      <c r="BR1456" s="1">
        <v>0</v>
      </c>
      <c r="BS1456" s="1">
        <v>0</v>
      </c>
      <c r="BT1456" s="1">
        <v>0</v>
      </c>
      <c r="BU1456" s="1">
        <v>0</v>
      </c>
    </row>
    <row r="1457" spans="4:73" hidden="1" x14ac:dyDescent="0.25">
      <c r="D1457" s="4"/>
      <c r="E1457" s="5" t="str">
        <f t="shared" si="250"/>
        <v>DPP-2019-Cycle</v>
      </c>
      <c r="F1457" s="5" t="str">
        <f t="shared" si="251"/>
        <v>Central</v>
      </c>
      <c r="G1457" s="5" t="str">
        <f t="shared" si="252"/>
        <v>Active</v>
      </c>
      <c r="H1457" s="6" t="str">
        <f t="shared" si="253"/>
        <v>Not Started</v>
      </c>
      <c r="I1457" s="1" t="s">
        <v>2859</v>
      </c>
      <c r="O1457" s="1" t="str">
        <f t="shared" si="254"/>
        <v>NRIS</v>
      </c>
      <c r="Q1457" s="1">
        <f t="shared" si="255"/>
        <v>64</v>
      </c>
      <c r="S1457" s="1" t="str">
        <f t="shared" si="256"/>
        <v>Solar</v>
      </c>
      <c r="T1457" s="1" t="str">
        <f t="shared" si="257"/>
        <v>Boone County</v>
      </c>
      <c r="U1457" s="1" t="str">
        <f t="shared" si="258"/>
        <v>MO</v>
      </c>
      <c r="AA1457" s="1"/>
      <c r="AB1457" s="1"/>
      <c r="AI1457" s="5"/>
      <c r="AJ1457" s="5"/>
      <c r="AK1457" s="5"/>
      <c r="AL1457" s="5"/>
      <c r="AM1457" s="5"/>
      <c r="AN1457" s="5"/>
      <c r="AO1457" s="32"/>
      <c r="AP1457" s="32"/>
      <c r="AQ1457" s="28">
        <f t="shared" si="272"/>
        <v>0</v>
      </c>
      <c r="AR1457" s="28">
        <f t="shared" si="273"/>
        <v>0</v>
      </c>
      <c r="AY1457" s="1" t="s">
        <v>2374</v>
      </c>
      <c r="AZ1457" s="2">
        <v>43500</v>
      </c>
      <c r="BC1457" s="2">
        <v>44773</v>
      </c>
      <c r="BD1457" s="1" t="s">
        <v>2860</v>
      </c>
      <c r="BE1457" s="1" t="s">
        <v>1070</v>
      </c>
      <c r="BF1457" s="1" t="s">
        <v>488</v>
      </c>
      <c r="BG1457" s="1" t="s">
        <v>2856</v>
      </c>
      <c r="BH1457" s="1" t="s">
        <v>2435</v>
      </c>
      <c r="BI1457" s="1" t="s">
        <v>2857</v>
      </c>
      <c r="BJ1457" s="1" t="s">
        <v>126</v>
      </c>
      <c r="BK1457" s="1" t="s">
        <v>2861</v>
      </c>
      <c r="BL1457" s="1">
        <v>64</v>
      </c>
      <c r="BM1457" s="1">
        <v>64</v>
      </c>
      <c r="BN1457" s="1" t="s">
        <v>1485</v>
      </c>
      <c r="BO1457" s="1" t="s">
        <v>1486</v>
      </c>
      <c r="BP1457" s="1" t="s">
        <v>84</v>
      </c>
      <c r="BR1457" s="1">
        <v>0</v>
      </c>
      <c r="BS1457" s="1">
        <v>0</v>
      </c>
      <c r="BT1457" s="1">
        <v>0</v>
      </c>
      <c r="BU1457" s="1">
        <v>0</v>
      </c>
    </row>
    <row r="1458" spans="4:73" hidden="1" x14ac:dyDescent="0.25">
      <c r="D1458" s="4"/>
      <c r="E1458" s="5" t="str">
        <f t="shared" si="250"/>
        <v>SPA-2015-MAY</v>
      </c>
      <c r="F1458" s="5">
        <f t="shared" si="251"/>
        <v>0</v>
      </c>
      <c r="G1458" s="5" t="str">
        <f t="shared" si="252"/>
        <v>Withdrawn</v>
      </c>
      <c r="H1458" s="6" t="str">
        <f t="shared" si="253"/>
        <v>Not Started</v>
      </c>
      <c r="I1458" s="1" t="s">
        <v>3217</v>
      </c>
      <c r="O1458" s="1" t="str">
        <f t="shared" si="254"/>
        <v>NRIS</v>
      </c>
      <c r="Q1458" s="1">
        <f t="shared" si="255"/>
        <v>2</v>
      </c>
      <c r="S1458" s="1" t="str">
        <f t="shared" si="256"/>
        <v>High Voltage DC</v>
      </c>
      <c r="T1458" s="1" t="str">
        <f t="shared" si="257"/>
        <v>Gratiot County</v>
      </c>
      <c r="U1458" s="1" t="str">
        <f t="shared" si="258"/>
        <v>MI</v>
      </c>
      <c r="AA1458" s="1"/>
      <c r="AB1458" s="1"/>
      <c r="AI1458" s="5"/>
      <c r="AJ1458" s="5"/>
      <c r="AK1458" s="5"/>
      <c r="AL1458" s="5"/>
      <c r="AM1458" s="5"/>
      <c r="AN1458" s="5"/>
      <c r="AO1458" s="5"/>
      <c r="AP1458" s="5"/>
      <c r="AQ1458" s="5"/>
      <c r="AR1458" s="5"/>
      <c r="AY1458" s="1" t="s">
        <v>73</v>
      </c>
      <c r="AZ1458" s="2">
        <v>42137</v>
      </c>
      <c r="BA1458" s="2">
        <v>42767</v>
      </c>
      <c r="BC1458" s="2">
        <v>42339</v>
      </c>
      <c r="BD1458" s="1" t="s">
        <v>139</v>
      </c>
      <c r="BE1458" s="1" t="s">
        <v>1264</v>
      </c>
      <c r="BF1458" s="1" t="s">
        <v>130</v>
      </c>
      <c r="BG1458" s="1" t="s">
        <v>3101</v>
      </c>
      <c r="BI1458" s="1" t="s">
        <v>143</v>
      </c>
      <c r="BJ1458" s="1" t="s">
        <v>126</v>
      </c>
      <c r="BK1458" s="1" t="s">
        <v>3218</v>
      </c>
      <c r="BL1458" s="1">
        <v>2</v>
      </c>
      <c r="BM1458" s="1">
        <v>2</v>
      </c>
      <c r="BN1458" s="1" t="s">
        <v>2911</v>
      </c>
      <c r="BO1458" s="1" t="s">
        <v>2499</v>
      </c>
      <c r="BP1458" s="1" t="s">
        <v>84</v>
      </c>
      <c r="BQ1458" s="2">
        <v>42905</v>
      </c>
      <c r="BR1458" s="1">
        <v>0</v>
      </c>
      <c r="BS1458" s="1">
        <v>0</v>
      </c>
      <c r="BT1458" s="1">
        <v>0</v>
      </c>
      <c r="BU1458" s="1">
        <v>0</v>
      </c>
    </row>
    <row r="1459" spans="4:73" hidden="1" x14ac:dyDescent="0.25">
      <c r="D1459" s="4"/>
      <c r="E1459" s="5" t="str">
        <f t="shared" si="250"/>
        <v>DPP-2019-Cycle</v>
      </c>
      <c r="F1459" s="5" t="str">
        <f t="shared" si="251"/>
        <v>East (ITC)</v>
      </c>
      <c r="G1459" s="5" t="str">
        <f t="shared" si="252"/>
        <v>Active</v>
      </c>
      <c r="H1459" s="6" t="str">
        <f t="shared" si="253"/>
        <v>Not Started</v>
      </c>
      <c r="I1459" s="1" t="s">
        <v>2862</v>
      </c>
      <c r="O1459" s="1" t="str">
        <f t="shared" si="254"/>
        <v>NRIS</v>
      </c>
      <c r="Q1459" s="1">
        <f t="shared" si="255"/>
        <v>35</v>
      </c>
      <c r="S1459" s="1" t="str">
        <f t="shared" si="256"/>
        <v>Solar</v>
      </c>
      <c r="T1459" s="1" t="str">
        <f t="shared" si="257"/>
        <v>Eaton County</v>
      </c>
      <c r="U1459" s="1" t="str">
        <f t="shared" si="258"/>
        <v>MI</v>
      </c>
      <c r="AA1459" s="1"/>
      <c r="AB1459" s="1"/>
      <c r="AI1459" s="5"/>
      <c r="AJ1459" s="5"/>
      <c r="AK1459" s="5"/>
      <c r="AL1459" s="5"/>
      <c r="AM1459" s="5"/>
      <c r="AN1459" s="5"/>
      <c r="AO1459" s="32"/>
      <c r="AP1459" s="32"/>
      <c r="AQ1459" s="28">
        <f>AO1459/($Q1459*1000)</f>
        <v>0</v>
      </c>
      <c r="AR1459" s="28">
        <f>AP1459/($Q1459*1000)</f>
        <v>0</v>
      </c>
      <c r="AY1459" s="1" t="s">
        <v>2374</v>
      </c>
      <c r="AZ1459" s="2">
        <v>43549</v>
      </c>
      <c r="BC1459" s="2">
        <v>44378</v>
      </c>
      <c r="BD1459" s="1" t="s">
        <v>139</v>
      </c>
      <c r="BE1459" s="1" t="s">
        <v>2317</v>
      </c>
      <c r="BF1459" s="1" t="s">
        <v>130</v>
      </c>
      <c r="BG1459" s="1" t="s">
        <v>2856</v>
      </c>
      <c r="BH1459" s="1" t="s">
        <v>1808</v>
      </c>
      <c r="BI1459" s="1" t="s">
        <v>2863</v>
      </c>
      <c r="BJ1459" s="1" t="s">
        <v>126</v>
      </c>
      <c r="BK1459" s="1" t="s">
        <v>2864</v>
      </c>
      <c r="BL1459" s="1">
        <v>35</v>
      </c>
      <c r="BM1459" s="1">
        <v>35</v>
      </c>
      <c r="BN1459" s="1" t="s">
        <v>1485</v>
      </c>
      <c r="BO1459" s="1" t="s">
        <v>1486</v>
      </c>
      <c r="BP1459" s="1" t="s">
        <v>84</v>
      </c>
      <c r="BR1459" s="1">
        <v>35</v>
      </c>
      <c r="BS1459" s="1">
        <v>35</v>
      </c>
      <c r="BT1459" s="1">
        <v>0</v>
      </c>
      <c r="BU1459" s="1">
        <v>0</v>
      </c>
    </row>
    <row r="1460" spans="4:73" hidden="1" x14ac:dyDescent="0.25">
      <c r="D1460" s="4"/>
      <c r="E1460" s="5" t="str">
        <f t="shared" si="250"/>
        <v>DPP-2019-Cycle</v>
      </c>
      <c r="F1460" s="5" t="str">
        <f t="shared" si="251"/>
        <v>East (ITC)</v>
      </c>
      <c r="G1460" s="5" t="str">
        <f t="shared" si="252"/>
        <v>Active</v>
      </c>
      <c r="H1460" s="6" t="str">
        <f t="shared" si="253"/>
        <v>Not Started</v>
      </c>
      <c r="I1460" s="1" t="s">
        <v>2867</v>
      </c>
      <c r="O1460" s="1" t="str">
        <f t="shared" si="254"/>
        <v>NRIS</v>
      </c>
      <c r="Q1460" s="1">
        <f t="shared" si="255"/>
        <v>225.2</v>
      </c>
      <c r="S1460" s="1" t="str">
        <f t="shared" si="256"/>
        <v>Wind</v>
      </c>
      <c r="T1460" s="1" t="str">
        <f t="shared" si="257"/>
        <v>Midland County,Saginaw County</v>
      </c>
      <c r="U1460" s="1" t="str">
        <f t="shared" si="258"/>
        <v>MI</v>
      </c>
      <c r="AA1460" s="1"/>
      <c r="AB1460" s="1"/>
      <c r="AI1460" s="5"/>
      <c r="AJ1460" s="5"/>
      <c r="AK1460" s="5"/>
      <c r="AL1460" s="5"/>
      <c r="AM1460" s="5"/>
      <c r="AN1460" s="5"/>
      <c r="AO1460" s="32"/>
      <c r="AP1460" s="32"/>
      <c r="AQ1460" s="28">
        <f>AO1460/($Q1460*1000)</f>
        <v>0</v>
      </c>
      <c r="AR1460" s="28">
        <f>AP1460/($Q1460*1000)</f>
        <v>0</v>
      </c>
      <c r="AY1460" s="1" t="s">
        <v>2374</v>
      </c>
      <c r="AZ1460" s="2">
        <v>43579</v>
      </c>
      <c r="BC1460" s="2">
        <v>44470</v>
      </c>
      <c r="BD1460" s="1" t="s">
        <v>139</v>
      </c>
      <c r="BE1460" s="1" t="s">
        <v>2868</v>
      </c>
      <c r="BF1460" s="1" t="s">
        <v>130</v>
      </c>
      <c r="BG1460" s="1" t="s">
        <v>2856</v>
      </c>
      <c r="BH1460" s="1" t="s">
        <v>1808</v>
      </c>
      <c r="BI1460" s="1" t="s">
        <v>2863</v>
      </c>
      <c r="BJ1460" s="1" t="s">
        <v>126</v>
      </c>
      <c r="BK1460" s="1" t="s">
        <v>2869</v>
      </c>
      <c r="BL1460" s="1">
        <v>225.2</v>
      </c>
      <c r="BM1460" s="1">
        <v>225.2</v>
      </c>
      <c r="BN1460" s="1" t="s">
        <v>97</v>
      </c>
      <c r="BO1460" s="1" t="s">
        <v>98</v>
      </c>
      <c r="BP1460" s="1" t="s">
        <v>84</v>
      </c>
      <c r="BQ1460" s="2">
        <v>44501</v>
      </c>
      <c r="BR1460" s="1">
        <v>225.2</v>
      </c>
      <c r="BS1460" s="1">
        <v>225.2</v>
      </c>
      <c r="BT1460" s="1">
        <v>0</v>
      </c>
      <c r="BU1460" s="1">
        <v>0</v>
      </c>
    </row>
    <row r="1461" spans="4:73" hidden="1" x14ac:dyDescent="0.25">
      <c r="D1461" s="4"/>
      <c r="E1461" s="5" t="str">
        <f t="shared" si="250"/>
        <v>FES-2015-JUN</v>
      </c>
      <c r="F1461" s="5">
        <f t="shared" si="251"/>
        <v>0</v>
      </c>
      <c r="G1461" s="5" t="str">
        <f t="shared" si="252"/>
        <v>Withdrawn</v>
      </c>
      <c r="H1461" s="6" t="str">
        <f t="shared" si="253"/>
        <v>Not Started</v>
      </c>
      <c r="I1461" s="1" t="s">
        <v>3224</v>
      </c>
      <c r="O1461" s="1" t="str">
        <f t="shared" si="254"/>
        <v>NRIS</v>
      </c>
      <c r="Q1461" s="1">
        <f t="shared" si="255"/>
        <v>500</v>
      </c>
      <c r="S1461" s="1" t="str">
        <f t="shared" si="256"/>
        <v>Gas</v>
      </c>
      <c r="T1461" s="1" t="str">
        <f t="shared" si="257"/>
        <v>Oakland County</v>
      </c>
      <c r="U1461" s="1" t="str">
        <f t="shared" si="258"/>
        <v>MI</v>
      </c>
      <c r="AA1461" s="1"/>
      <c r="AB1461" s="1"/>
      <c r="AI1461" s="5"/>
      <c r="AJ1461" s="5"/>
      <c r="AK1461" s="5"/>
      <c r="AL1461" s="5"/>
      <c r="AM1461" s="5"/>
      <c r="AN1461" s="5"/>
      <c r="AO1461" s="5"/>
      <c r="AP1461" s="5"/>
      <c r="AQ1461" s="5"/>
      <c r="AR1461" s="5"/>
      <c r="AY1461" s="1" t="s">
        <v>73</v>
      </c>
      <c r="AZ1461" s="2">
        <v>42139</v>
      </c>
      <c r="BA1461" s="2">
        <v>42787</v>
      </c>
      <c r="BC1461" s="2">
        <v>43101</v>
      </c>
      <c r="BD1461" s="1" t="s">
        <v>128</v>
      </c>
      <c r="BE1461" s="1" t="s">
        <v>1227</v>
      </c>
      <c r="BF1461" s="1" t="s">
        <v>130</v>
      </c>
      <c r="BG1461" s="1" t="s">
        <v>2854</v>
      </c>
      <c r="BI1461" s="1" t="s">
        <v>536</v>
      </c>
      <c r="BJ1461" s="1" t="s">
        <v>126</v>
      </c>
      <c r="BK1461" s="1" t="s">
        <v>78</v>
      </c>
      <c r="BL1461" s="1">
        <v>450</v>
      </c>
      <c r="BM1461" s="1">
        <v>500</v>
      </c>
      <c r="BN1461" s="1" t="s">
        <v>64</v>
      </c>
      <c r="BO1461" s="1" t="s">
        <v>94</v>
      </c>
      <c r="BP1461" s="1" t="s">
        <v>84</v>
      </c>
      <c r="BR1461" s="1">
        <v>0</v>
      </c>
      <c r="BS1461" s="1">
        <v>0</v>
      </c>
      <c r="BT1461" s="1">
        <v>0</v>
      </c>
      <c r="BU1461" s="1">
        <v>0</v>
      </c>
    </row>
    <row r="1462" spans="4:73" hidden="1" x14ac:dyDescent="0.25">
      <c r="D1462" s="4"/>
      <c r="E1462" s="5" t="str">
        <f t="shared" si="250"/>
        <v>DPP-2019-Cycle</v>
      </c>
      <c r="F1462" s="5" t="str">
        <f t="shared" si="251"/>
        <v>East (ITC)</v>
      </c>
      <c r="G1462" s="5" t="str">
        <f t="shared" si="252"/>
        <v>Withdrawn</v>
      </c>
      <c r="H1462" s="6" t="str">
        <f t="shared" si="253"/>
        <v>Not Started</v>
      </c>
      <c r="I1462" s="1" t="s">
        <v>5182</v>
      </c>
      <c r="O1462" s="1" t="str">
        <f t="shared" si="254"/>
        <v>NRIS</v>
      </c>
      <c r="Q1462" s="1">
        <f t="shared" si="255"/>
        <v>150.4</v>
      </c>
      <c r="S1462" s="1" t="str">
        <f t="shared" si="256"/>
        <v>Wind</v>
      </c>
      <c r="T1462" s="1" t="str">
        <f t="shared" si="257"/>
        <v>Branch County</v>
      </c>
      <c r="U1462" s="1" t="str">
        <f t="shared" si="258"/>
        <v>MI</v>
      </c>
      <c r="AA1462" s="1"/>
      <c r="AB1462" s="1"/>
      <c r="AI1462" s="5"/>
      <c r="AJ1462" s="5"/>
      <c r="AK1462" s="5"/>
      <c r="AL1462" s="5"/>
      <c r="AM1462" s="5"/>
      <c r="AN1462" s="5"/>
      <c r="AO1462" s="32"/>
      <c r="AP1462" s="32"/>
      <c r="AQ1462" s="28">
        <f t="shared" ref="AQ1462:AR1464" si="280">AO1462/($Q1462*1000)</f>
        <v>0</v>
      </c>
      <c r="AR1462" s="28">
        <f t="shared" si="280"/>
        <v>0</v>
      </c>
      <c r="AY1462" s="1" t="s">
        <v>73</v>
      </c>
      <c r="AZ1462" s="2">
        <v>43579</v>
      </c>
      <c r="BA1462" s="2">
        <v>43833</v>
      </c>
      <c r="BC1462" s="2">
        <v>44470</v>
      </c>
      <c r="BD1462" s="1" t="s">
        <v>139</v>
      </c>
      <c r="BE1462" s="1" t="s">
        <v>2903</v>
      </c>
      <c r="BF1462" s="1" t="s">
        <v>130</v>
      </c>
      <c r="BG1462" s="1" t="s">
        <v>2856</v>
      </c>
      <c r="BH1462" s="1" t="s">
        <v>1808</v>
      </c>
      <c r="BI1462" s="1" t="s">
        <v>2863</v>
      </c>
      <c r="BJ1462" s="1" t="s">
        <v>126</v>
      </c>
      <c r="BK1462" s="1" t="s">
        <v>5183</v>
      </c>
      <c r="BL1462" s="1">
        <v>150.4</v>
      </c>
      <c r="BM1462" s="1">
        <v>150.4</v>
      </c>
      <c r="BN1462" s="1" t="s">
        <v>97</v>
      </c>
      <c r="BO1462" s="1" t="s">
        <v>98</v>
      </c>
      <c r="BP1462" s="1" t="s">
        <v>84</v>
      </c>
      <c r="BR1462" s="1">
        <v>0</v>
      </c>
      <c r="BS1462" s="1">
        <v>0</v>
      </c>
      <c r="BT1462" s="1">
        <v>0</v>
      </c>
      <c r="BU1462" s="1">
        <v>0</v>
      </c>
    </row>
    <row r="1463" spans="4:73" hidden="1" x14ac:dyDescent="0.25">
      <c r="D1463" s="4"/>
      <c r="E1463" s="5" t="str">
        <f t="shared" si="250"/>
        <v>DPP-2019-Cycle</v>
      </c>
      <c r="F1463" s="5" t="str">
        <f t="shared" si="251"/>
        <v>East (ITC)</v>
      </c>
      <c r="G1463" s="5" t="str">
        <f t="shared" si="252"/>
        <v>Active</v>
      </c>
      <c r="H1463" s="6" t="str">
        <f t="shared" si="253"/>
        <v>Not Started</v>
      </c>
      <c r="I1463" s="1" t="s">
        <v>2873</v>
      </c>
      <c r="O1463" s="1" t="str">
        <f t="shared" si="254"/>
        <v>NRIS</v>
      </c>
      <c r="Q1463" s="1">
        <f t="shared" si="255"/>
        <v>200</v>
      </c>
      <c r="S1463" s="1" t="str">
        <f t="shared" si="256"/>
        <v>Solar</v>
      </c>
      <c r="T1463" s="1" t="str">
        <f t="shared" si="257"/>
        <v>Sanilac County</v>
      </c>
      <c r="U1463" s="1" t="str">
        <f t="shared" si="258"/>
        <v>MI</v>
      </c>
      <c r="AA1463" s="1"/>
      <c r="AB1463" s="1"/>
      <c r="AI1463" s="5"/>
      <c r="AJ1463" s="5"/>
      <c r="AK1463" s="5"/>
      <c r="AL1463" s="5"/>
      <c r="AM1463" s="5"/>
      <c r="AN1463" s="5"/>
      <c r="AO1463" s="32"/>
      <c r="AP1463" s="32"/>
      <c r="AQ1463" s="28">
        <f t="shared" si="280"/>
        <v>0</v>
      </c>
      <c r="AR1463" s="28">
        <f t="shared" si="280"/>
        <v>0</v>
      </c>
      <c r="AY1463" s="1" t="s">
        <v>2374</v>
      </c>
      <c r="AZ1463" s="2">
        <v>43580</v>
      </c>
      <c r="BC1463" s="2">
        <v>44802</v>
      </c>
      <c r="BD1463" s="1" t="s">
        <v>128</v>
      </c>
      <c r="BE1463" s="1" t="s">
        <v>681</v>
      </c>
      <c r="BF1463" s="1" t="s">
        <v>130</v>
      </c>
      <c r="BG1463" s="1" t="s">
        <v>2856</v>
      </c>
      <c r="BH1463" s="1" t="s">
        <v>1808</v>
      </c>
      <c r="BI1463" s="1" t="s">
        <v>2863</v>
      </c>
      <c r="BJ1463" s="1" t="s">
        <v>126</v>
      </c>
      <c r="BK1463" s="1" t="s">
        <v>2874</v>
      </c>
      <c r="BL1463" s="1">
        <v>200</v>
      </c>
      <c r="BM1463" s="1">
        <v>200</v>
      </c>
      <c r="BN1463" s="1" t="s">
        <v>1485</v>
      </c>
      <c r="BO1463" s="1" t="s">
        <v>1486</v>
      </c>
      <c r="BP1463" s="1" t="s">
        <v>84</v>
      </c>
      <c r="BR1463" s="1">
        <v>200</v>
      </c>
      <c r="BS1463" s="1">
        <v>200</v>
      </c>
      <c r="BT1463" s="1">
        <v>0</v>
      </c>
      <c r="BU1463" s="1">
        <v>0</v>
      </c>
    </row>
    <row r="1464" spans="4:73" hidden="1" x14ac:dyDescent="0.25">
      <c r="D1464" s="4"/>
      <c r="E1464" s="5" t="str">
        <f t="shared" si="250"/>
        <v>DPP-2019-Cycle</v>
      </c>
      <c r="F1464" s="5" t="str">
        <f t="shared" si="251"/>
        <v>Central</v>
      </c>
      <c r="G1464" s="5" t="str">
        <f t="shared" si="252"/>
        <v>Active</v>
      </c>
      <c r="H1464" s="6" t="str">
        <f t="shared" si="253"/>
        <v>Not Started</v>
      </c>
      <c r="I1464" s="1" t="s">
        <v>2875</v>
      </c>
      <c r="O1464" s="1" t="str">
        <f t="shared" si="254"/>
        <v>NRIS</v>
      </c>
      <c r="Q1464" s="1">
        <f t="shared" si="255"/>
        <v>75</v>
      </c>
      <c r="S1464" s="1" t="str">
        <f t="shared" si="256"/>
        <v>Battery Storage</v>
      </c>
      <c r="T1464" s="1" t="str">
        <f t="shared" si="257"/>
        <v>LaSalle County</v>
      </c>
      <c r="U1464" s="1" t="str">
        <f t="shared" si="258"/>
        <v>IL</v>
      </c>
      <c r="AA1464" s="1"/>
      <c r="AB1464" s="1"/>
      <c r="AI1464" s="5"/>
      <c r="AJ1464" s="5"/>
      <c r="AK1464" s="5"/>
      <c r="AL1464" s="5"/>
      <c r="AM1464" s="5"/>
      <c r="AN1464" s="5"/>
      <c r="AO1464" s="32"/>
      <c r="AP1464" s="32"/>
      <c r="AQ1464" s="28">
        <f t="shared" si="280"/>
        <v>0</v>
      </c>
      <c r="AR1464" s="28">
        <f t="shared" si="280"/>
        <v>0</v>
      </c>
      <c r="AY1464" s="1" t="s">
        <v>2374</v>
      </c>
      <c r="AZ1464" s="2">
        <v>43580</v>
      </c>
      <c r="BC1464" s="2">
        <v>44362</v>
      </c>
      <c r="BD1464" s="1" t="s">
        <v>122</v>
      </c>
      <c r="BE1464" s="1" t="s">
        <v>2876</v>
      </c>
      <c r="BF1464" s="1" t="s">
        <v>124</v>
      </c>
      <c r="BG1464" s="1" t="s">
        <v>2856</v>
      </c>
      <c r="BH1464" s="1" t="s">
        <v>2435</v>
      </c>
      <c r="BI1464" s="1" t="s">
        <v>2857</v>
      </c>
      <c r="BJ1464" s="1" t="s">
        <v>126</v>
      </c>
      <c r="BK1464" s="1" t="s">
        <v>2877</v>
      </c>
      <c r="BL1464" s="1">
        <v>75</v>
      </c>
      <c r="BM1464" s="1">
        <v>75</v>
      </c>
      <c r="BN1464" s="1" t="s">
        <v>2498</v>
      </c>
      <c r="BO1464" s="1" t="s">
        <v>2499</v>
      </c>
      <c r="BP1464" s="1" t="s">
        <v>84</v>
      </c>
      <c r="BR1464" s="1">
        <v>0</v>
      </c>
      <c r="BS1464" s="1">
        <v>0</v>
      </c>
      <c r="BT1464" s="1">
        <v>0</v>
      </c>
      <c r="BU1464" s="1">
        <v>0</v>
      </c>
    </row>
    <row r="1465" spans="4:73" hidden="1" x14ac:dyDescent="0.25">
      <c r="D1465" s="4"/>
      <c r="E1465" s="5" t="str">
        <f t="shared" ref="E1465:E1528" si="281">BG1465</f>
        <v>FES-2015-NOV</v>
      </c>
      <c r="F1465" s="5">
        <f t="shared" ref="F1465:F1528" si="282">BH1465</f>
        <v>0</v>
      </c>
      <c r="G1465" s="5" t="str">
        <f t="shared" ref="G1465:G1528" si="283">AY1465</f>
        <v>Withdrawn</v>
      </c>
      <c r="H1465" s="6" t="str">
        <f t="shared" ref="H1465:H1528" si="284">BP1465</f>
        <v>Not Started</v>
      </c>
      <c r="I1465" s="1" t="s">
        <v>3232</v>
      </c>
      <c r="O1465" s="1" t="str">
        <f t="shared" ref="O1465:O1528" si="285">BJ1465</f>
        <v>NRIS</v>
      </c>
      <c r="Q1465" s="1">
        <f t="shared" ref="Q1465:Q1528" si="286">BM1465</f>
        <v>100</v>
      </c>
      <c r="S1465" s="1" t="str">
        <f t="shared" ref="S1465:S1528" si="287">BN1465</f>
        <v>Solar</v>
      </c>
      <c r="T1465" s="1" t="str">
        <f t="shared" ref="T1465:T1528" si="288">BE1465</f>
        <v>Pottawattamie County</v>
      </c>
      <c r="U1465" s="1" t="str">
        <f t="shared" ref="U1465:U1528" si="289">BF1465</f>
        <v>IA</v>
      </c>
      <c r="AA1465" s="1"/>
      <c r="AB1465" s="1"/>
      <c r="AI1465" s="5"/>
      <c r="AJ1465" s="5"/>
      <c r="AK1465" s="5"/>
      <c r="AL1465" s="5"/>
      <c r="AM1465" s="5"/>
      <c r="AN1465" s="5"/>
      <c r="AO1465" s="5"/>
      <c r="AP1465" s="5"/>
      <c r="AQ1465" s="5"/>
      <c r="AR1465" s="5"/>
      <c r="AY1465" s="1" t="s">
        <v>73</v>
      </c>
      <c r="AZ1465" s="2">
        <v>42324</v>
      </c>
      <c r="BA1465" s="2">
        <v>42787</v>
      </c>
      <c r="BC1465" s="2">
        <v>43008</v>
      </c>
      <c r="BD1465" s="1" t="s">
        <v>251</v>
      </c>
      <c r="BE1465" s="1" t="s">
        <v>2472</v>
      </c>
      <c r="BF1465" s="1" t="s">
        <v>89</v>
      </c>
      <c r="BG1465" s="1" t="s">
        <v>2785</v>
      </c>
      <c r="BI1465" s="1" t="s">
        <v>536</v>
      </c>
      <c r="BJ1465" s="1" t="s">
        <v>126</v>
      </c>
      <c r="BK1465" s="1" t="s">
        <v>78</v>
      </c>
      <c r="BL1465" s="1">
        <v>100</v>
      </c>
      <c r="BM1465" s="1">
        <v>100</v>
      </c>
      <c r="BN1465" s="1" t="s">
        <v>1485</v>
      </c>
      <c r="BO1465" s="1" t="s">
        <v>1486</v>
      </c>
      <c r="BP1465" s="1" t="s">
        <v>84</v>
      </c>
      <c r="BR1465" s="1">
        <v>0</v>
      </c>
      <c r="BS1465" s="1">
        <v>0</v>
      </c>
      <c r="BT1465" s="1">
        <v>0</v>
      </c>
      <c r="BU1465" s="1">
        <v>0</v>
      </c>
    </row>
    <row r="1466" spans="4:73" hidden="1" x14ac:dyDescent="0.25">
      <c r="D1466" s="4"/>
      <c r="E1466" s="5" t="str">
        <f t="shared" si="281"/>
        <v>DPP-2019-Cycle</v>
      </c>
      <c r="F1466" s="5" t="str">
        <f t="shared" si="282"/>
        <v>Central</v>
      </c>
      <c r="G1466" s="5" t="str">
        <f t="shared" si="283"/>
        <v>Active</v>
      </c>
      <c r="H1466" s="6" t="str">
        <f t="shared" si="284"/>
        <v>Not Started</v>
      </c>
      <c r="I1466" s="1" t="s">
        <v>2878</v>
      </c>
      <c r="O1466" s="1" t="str">
        <f t="shared" si="285"/>
        <v>NRIS</v>
      </c>
      <c r="Q1466" s="1">
        <f t="shared" si="286"/>
        <v>51.8</v>
      </c>
      <c r="S1466" s="1" t="str">
        <f t="shared" si="287"/>
        <v>Hybrid</v>
      </c>
      <c r="T1466" s="1" t="str">
        <f t="shared" si="288"/>
        <v>Jasper County</v>
      </c>
      <c r="U1466" s="1" t="str">
        <f t="shared" si="289"/>
        <v>IL</v>
      </c>
      <c r="AA1466" s="1"/>
      <c r="AB1466" s="1"/>
      <c r="AI1466" s="5"/>
      <c r="AJ1466" s="5"/>
      <c r="AK1466" s="5"/>
      <c r="AL1466" s="5"/>
      <c r="AM1466" s="5"/>
      <c r="AN1466" s="5"/>
      <c r="AO1466" s="32"/>
      <c r="AP1466" s="32"/>
      <c r="AQ1466" s="28">
        <f>AO1466/($Q1466*1000)</f>
        <v>0</v>
      </c>
      <c r="AR1466" s="28">
        <f>AP1466/($Q1466*1000)</f>
        <v>0</v>
      </c>
      <c r="AY1466" s="1" t="s">
        <v>2374</v>
      </c>
      <c r="AZ1466" s="2">
        <v>43580</v>
      </c>
      <c r="BC1466" s="2">
        <v>44362</v>
      </c>
      <c r="BD1466" s="1" t="s">
        <v>122</v>
      </c>
      <c r="BE1466" s="1" t="s">
        <v>848</v>
      </c>
      <c r="BF1466" s="1" t="s">
        <v>124</v>
      </c>
      <c r="BG1466" s="1" t="s">
        <v>2856</v>
      </c>
      <c r="BH1466" s="1" t="s">
        <v>2435</v>
      </c>
      <c r="BI1466" s="1" t="s">
        <v>2857</v>
      </c>
      <c r="BJ1466" s="1" t="s">
        <v>126</v>
      </c>
      <c r="BK1466" s="1" t="s">
        <v>2879</v>
      </c>
      <c r="BL1466" s="1">
        <v>51.8</v>
      </c>
      <c r="BM1466" s="1">
        <v>51.8</v>
      </c>
      <c r="BN1466" s="1" t="s">
        <v>2880</v>
      </c>
      <c r="BO1466" s="1" t="s">
        <v>2881</v>
      </c>
      <c r="BP1466" s="1" t="s">
        <v>84</v>
      </c>
      <c r="BR1466" s="1">
        <v>0</v>
      </c>
      <c r="BS1466" s="1">
        <v>0</v>
      </c>
      <c r="BT1466" s="1">
        <v>0</v>
      </c>
      <c r="BU1466" s="1">
        <v>0</v>
      </c>
    </row>
    <row r="1467" spans="4:73" hidden="1" x14ac:dyDescent="0.25">
      <c r="D1467" s="4"/>
      <c r="E1467" s="5" t="str">
        <f t="shared" si="281"/>
        <v>FES-2015-NOV</v>
      </c>
      <c r="F1467" s="5">
        <f t="shared" si="282"/>
        <v>0</v>
      </c>
      <c r="G1467" s="5" t="str">
        <f t="shared" si="283"/>
        <v>Withdrawn</v>
      </c>
      <c r="H1467" s="6" t="str">
        <f t="shared" si="284"/>
        <v>Not Started</v>
      </c>
      <c r="I1467" s="1" t="s">
        <v>3235</v>
      </c>
      <c r="O1467" s="1" t="str">
        <f t="shared" si="285"/>
        <v>NRIS</v>
      </c>
      <c r="Q1467" s="1">
        <f t="shared" si="286"/>
        <v>999</v>
      </c>
      <c r="S1467" s="1" t="str">
        <f t="shared" si="287"/>
        <v>Gas</v>
      </c>
      <c r="T1467" s="1" t="str">
        <f t="shared" si="288"/>
        <v>Newton County</v>
      </c>
      <c r="U1467" s="1" t="str">
        <f t="shared" si="289"/>
        <v>TX</v>
      </c>
      <c r="AA1467" s="1"/>
      <c r="AB1467" s="1"/>
      <c r="AI1467" s="5"/>
      <c r="AJ1467" s="5"/>
      <c r="AK1467" s="5"/>
      <c r="AL1467" s="5"/>
      <c r="AM1467" s="5"/>
      <c r="AN1467" s="5"/>
      <c r="AO1467" s="5"/>
      <c r="AP1467" s="5"/>
      <c r="AQ1467" s="5"/>
      <c r="AR1467" s="5"/>
      <c r="AY1467" s="1" t="s">
        <v>73</v>
      </c>
      <c r="AZ1467" s="2">
        <v>42324</v>
      </c>
      <c r="BA1467" s="2">
        <v>42787</v>
      </c>
      <c r="BC1467" s="2">
        <v>43466</v>
      </c>
      <c r="BD1467" s="1" t="s">
        <v>59</v>
      </c>
      <c r="BE1467" s="1" t="s">
        <v>1876</v>
      </c>
      <c r="BF1467" s="1" t="s">
        <v>67</v>
      </c>
      <c r="BG1467" s="1" t="s">
        <v>2785</v>
      </c>
      <c r="BI1467" s="1" t="s">
        <v>536</v>
      </c>
      <c r="BJ1467" s="1" t="s">
        <v>126</v>
      </c>
      <c r="BK1467" s="1" t="s">
        <v>78</v>
      </c>
      <c r="BL1467" s="1">
        <v>999</v>
      </c>
      <c r="BM1467" s="1">
        <v>999</v>
      </c>
      <c r="BN1467" s="1" t="s">
        <v>64</v>
      </c>
      <c r="BO1467" s="1" t="s">
        <v>94</v>
      </c>
      <c r="BP1467" s="1" t="s">
        <v>84</v>
      </c>
      <c r="BR1467" s="1">
        <v>0</v>
      </c>
      <c r="BS1467" s="1">
        <v>0</v>
      </c>
      <c r="BT1467" s="1">
        <v>0</v>
      </c>
      <c r="BU1467" s="1">
        <v>0</v>
      </c>
    </row>
    <row r="1468" spans="4:73" hidden="1" x14ac:dyDescent="0.25">
      <c r="D1468" s="4"/>
      <c r="E1468" s="5" t="str">
        <f t="shared" si="281"/>
        <v>DPP-2019-Cycle</v>
      </c>
      <c r="F1468" s="5" t="str">
        <f t="shared" si="282"/>
        <v>Central</v>
      </c>
      <c r="G1468" s="5" t="str">
        <f t="shared" si="283"/>
        <v>Active</v>
      </c>
      <c r="H1468" s="6" t="str">
        <f t="shared" si="284"/>
        <v>Not Started</v>
      </c>
      <c r="I1468" s="1" t="s">
        <v>2882</v>
      </c>
      <c r="O1468" s="1" t="str">
        <f t="shared" si="285"/>
        <v>NRIS</v>
      </c>
      <c r="Q1468" s="1">
        <f t="shared" si="286"/>
        <v>20</v>
      </c>
      <c r="S1468" s="1" t="str">
        <f t="shared" si="287"/>
        <v>Hybrid</v>
      </c>
      <c r="T1468" s="1" t="str">
        <f t="shared" si="288"/>
        <v>Fulton County</v>
      </c>
      <c r="U1468" s="1" t="str">
        <f t="shared" si="289"/>
        <v>IL</v>
      </c>
      <c r="AA1468" s="1"/>
      <c r="AB1468" s="1"/>
      <c r="AI1468" s="5"/>
      <c r="AJ1468" s="5"/>
      <c r="AK1468" s="5"/>
      <c r="AL1468" s="5"/>
      <c r="AM1468" s="5"/>
      <c r="AN1468" s="5"/>
      <c r="AO1468" s="32"/>
      <c r="AP1468" s="32"/>
      <c r="AQ1468" s="28">
        <f t="shared" ref="AQ1468:AR1475" si="290">AO1468/($Q1468*1000)</f>
        <v>0</v>
      </c>
      <c r="AR1468" s="28">
        <f t="shared" si="290"/>
        <v>0</v>
      </c>
      <c r="AY1468" s="1" t="s">
        <v>2374</v>
      </c>
      <c r="AZ1468" s="2">
        <v>43580</v>
      </c>
      <c r="BC1468" s="2">
        <v>44362</v>
      </c>
      <c r="BD1468" s="1" t="s">
        <v>122</v>
      </c>
      <c r="BE1468" s="1" t="s">
        <v>533</v>
      </c>
      <c r="BF1468" s="1" t="s">
        <v>124</v>
      </c>
      <c r="BG1468" s="1" t="s">
        <v>2856</v>
      </c>
      <c r="BH1468" s="1" t="s">
        <v>2435</v>
      </c>
      <c r="BI1468" s="1" t="s">
        <v>2857</v>
      </c>
      <c r="BJ1468" s="1" t="s">
        <v>126</v>
      </c>
      <c r="BK1468" s="1" t="s">
        <v>2883</v>
      </c>
      <c r="BL1468" s="1">
        <v>20</v>
      </c>
      <c r="BM1468" s="1">
        <v>20</v>
      </c>
      <c r="BN1468" s="1" t="s">
        <v>2880</v>
      </c>
      <c r="BO1468" s="1" t="s">
        <v>2881</v>
      </c>
      <c r="BP1468" s="1" t="s">
        <v>84</v>
      </c>
      <c r="BR1468" s="1">
        <v>0</v>
      </c>
      <c r="BS1468" s="1">
        <v>0</v>
      </c>
      <c r="BT1468" s="1">
        <v>0</v>
      </c>
      <c r="BU1468" s="1">
        <v>0</v>
      </c>
    </row>
    <row r="1469" spans="4:73" hidden="1" x14ac:dyDescent="0.25">
      <c r="D1469" s="4"/>
      <c r="E1469" s="5" t="str">
        <f t="shared" si="281"/>
        <v>DPP-2019-Cycle</v>
      </c>
      <c r="F1469" s="5" t="str">
        <f t="shared" si="282"/>
        <v>Central</v>
      </c>
      <c r="G1469" s="5" t="str">
        <f t="shared" si="283"/>
        <v>Active</v>
      </c>
      <c r="H1469" s="6" t="str">
        <f t="shared" si="284"/>
        <v>Not Started</v>
      </c>
      <c r="I1469" s="1" t="s">
        <v>2886</v>
      </c>
      <c r="O1469" s="1" t="str">
        <f t="shared" si="285"/>
        <v>NRIS</v>
      </c>
      <c r="Q1469" s="1">
        <f t="shared" si="286"/>
        <v>24.2</v>
      </c>
      <c r="S1469" s="1" t="str">
        <f t="shared" si="287"/>
        <v>Hybrid</v>
      </c>
      <c r="T1469" s="1" t="str">
        <f t="shared" si="288"/>
        <v>Putnam County</v>
      </c>
      <c r="U1469" s="1" t="str">
        <f t="shared" si="289"/>
        <v>IL</v>
      </c>
      <c r="AA1469" s="1"/>
      <c r="AB1469" s="1"/>
      <c r="AI1469" s="5"/>
      <c r="AJ1469" s="5"/>
      <c r="AK1469" s="5"/>
      <c r="AL1469" s="5"/>
      <c r="AM1469" s="5"/>
      <c r="AN1469" s="5"/>
      <c r="AO1469" s="32"/>
      <c r="AP1469" s="32"/>
      <c r="AQ1469" s="28">
        <f t="shared" si="290"/>
        <v>0</v>
      </c>
      <c r="AR1469" s="28">
        <f t="shared" si="290"/>
        <v>0</v>
      </c>
      <c r="AY1469" s="1" t="s">
        <v>2374</v>
      </c>
      <c r="AZ1469" s="2">
        <v>43580</v>
      </c>
      <c r="BC1469" s="2">
        <v>44362</v>
      </c>
      <c r="BD1469" s="1" t="s">
        <v>122</v>
      </c>
      <c r="BE1469" s="1" t="s">
        <v>224</v>
      </c>
      <c r="BF1469" s="1" t="s">
        <v>124</v>
      </c>
      <c r="BG1469" s="1" t="s">
        <v>2856</v>
      </c>
      <c r="BH1469" s="1" t="s">
        <v>2435</v>
      </c>
      <c r="BI1469" s="1" t="s">
        <v>2857</v>
      </c>
      <c r="BJ1469" s="1" t="s">
        <v>126</v>
      </c>
      <c r="BK1469" s="1" t="s">
        <v>2887</v>
      </c>
      <c r="BL1469" s="1">
        <v>24.2</v>
      </c>
      <c r="BM1469" s="1">
        <v>24.2</v>
      </c>
      <c r="BN1469" s="1" t="s">
        <v>2880</v>
      </c>
      <c r="BO1469" s="1" t="s">
        <v>2881</v>
      </c>
      <c r="BP1469" s="1" t="s">
        <v>84</v>
      </c>
      <c r="BR1469" s="1">
        <v>0</v>
      </c>
      <c r="BS1469" s="1">
        <v>0</v>
      </c>
      <c r="BT1469" s="1">
        <v>0</v>
      </c>
      <c r="BU1469" s="1">
        <v>0</v>
      </c>
    </row>
    <row r="1470" spans="4:73" hidden="1" x14ac:dyDescent="0.25">
      <c r="D1470" s="4"/>
      <c r="E1470" s="5" t="str">
        <f t="shared" si="281"/>
        <v>DPP-2019-Cycle</v>
      </c>
      <c r="F1470" s="5" t="str">
        <f t="shared" si="282"/>
        <v>Central</v>
      </c>
      <c r="G1470" s="5" t="str">
        <f t="shared" si="283"/>
        <v>Active</v>
      </c>
      <c r="H1470" s="6" t="str">
        <f t="shared" si="284"/>
        <v>Not Started</v>
      </c>
      <c r="I1470" s="1" t="s">
        <v>2888</v>
      </c>
      <c r="O1470" s="1" t="str">
        <f t="shared" si="285"/>
        <v>NRIS</v>
      </c>
      <c r="Q1470" s="1">
        <f t="shared" si="286"/>
        <v>44.2</v>
      </c>
      <c r="S1470" s="1" t="str">
        <f t="shared" si="287"/>
        <v>Hybrid</v>
      </c>
      <c r="T1470" s="1" t="str">
        <f t="shared" si="288"/>
        <v>Montgomery County</v>
      </c>
      <c r="U1470" s="1" t="str">
        <f t="shared" si="289"/>
        <v>IL</v>
      </c>
      <c r="AA1470" s="1"/>
      <c r="AB1470" s="1"/>
      <c r="AI1470" s="5"/>
      <c r="AJ1470" s="5"/>
      <c r="AK1470" s="5"/>
      <c r="AL1470" s="5"/>
      <c r="AM1470" s="5"/>
      <c r="AN1470" s="5"/>
      <c r="AO1470" s="32"/>
      <c r="AP1470" s="32"/>
      <c r="AQ1470" s="28">
        <f t="shared" si="290"/>
        <v>0</v>
      </c>
      <c r="AR1470" s="28">
        <f t="shared" si="290"/>
        <v>0</v>
      </c>
      <c r="AY1470" s="1" t="s">
        <v>2374</v>
      </c>
      <c r="AZ1470" s="2">
        <v>43580</v>
      </c>
      <c r="BC1470" s="2">
        <v>44362</v>
      </c>
      <c r="BD1470" s="1" t="s">
        <v>122</v>
      </c>
      <c r="BE1470" s="1" t="s">
        <v>763</v>
      </c>
      <c r="BF1470" s="1" t="s">
        <v>124</v>
      </c>
      <c r="BG1470" s="1" t="s">
        <v>2856</v>
      </c>
      <c r="BH1470" s="1" t="s">
        <v>2435</v>
      </c>
      <c r="BI1470" s="1" t="s">
        <v>2857</v>
      </c>
      <c r="BJ1470" s="1" t="s">
        <v>126</v>
      </c>
      <c r="BK1470" s="1" t="s">
        <v>2889</v>
      </c>
      <c r="BL1470" s="1">
        <v>44.2</v>
      </c>
      <c r="BM1470" s="1">
        <v>44.2</v>
      </c>
      <c r="BN1470" s="1" t="s">
        <v>2880</v>
      </c>
      <c r="BO1470" s="1" t="s">
        <v>2881</v>
      </c>
      <c r="BP1470" s="1" t="s">
        <v>84</v>
      </c>
      <c r="BR1470" s="1">
        <v>0</v>
      </c>
      <c r="BS1470" s="1">
        <v>0</v>
      </c>
      <c r="BT1470" s="1">
        <v>0</v>
      </c>
      <c r="BU1470" s="1">
        <v>0</v>
      </c>
    </row>
    <row r="1471" spans="4:73" hidden="1" x14ac:dyDescent="0.25">
      <c r="D1471" s="4"/>
      <c r="E1471" s="5" t="str">
        <f t="shared" si="281"/>
        <v>DPP-2019-Cycle</v>
      </c>
      <c r="F1471" s="5" t="str">
        <f t="shared" si="282"/>
        <v>Central</v>
      </c>
      <c r="G1471" s="5" t="str">
        <f t="shared" si="283"/>
        <v>Active</v>
      </c>
      <c r="H1471" s="6" t="str">
        <f t="shared" si="284"/>
        <v>Not Started</v>
      </c>
      <c r="I1471" s="1" t="s">
        <v>2890</v>
      </c>
      <c r="O1471" s="1" t="str">
        <f t="shared" si="285"/>
        <v>NRIS</v>
      </c>
      <c r="Q1471" s="1">
        <f t="shared" si="286"/>
        <v>68.400000000000006</v>
      </c>
      <c r="S1471" s="1" t="str">
        <f t="shared" si="287"/>
        <v>Hybrid</v>
      </c>
      <c r="T1471" s="1" t="str">
        <f t="shared" si="288"/>
        <v>Randolph County</v>
      </c>
      <c r="U1471" s="1" t="str">
        <f t="shared" si="289"/>
        <v>IL</v>
      </c>
      <c r="AA1471" s="1"/>
      <c r="AB1471" s="1"/>
      <c r="AI1471" s="5"/>
      <c r="AJ1471" s="5"/>
      <c r="AK1471" s="5"/>
      <c r="AL1471" s="5"/>
      <c r="AM1471" s="5"/>
      <c r="AN1471" s="5"/>
      <c r="AO1471" s="32"/>
      <c r="AP1471" s="32"/>
      <c r="AQ1471" s="28">
        <f t="shared" si="290"/>
        <v>0</v>
      </c>
      <c r="AR1471" s="28">
        <f t="shared" si="290"/>
        <v>0</v>
      </c>
      <c r="AY1471" s="1" t="s">
        <v>2374</v>
      </c>
      <c r="AZ1471" s="2">
        <v>43580</v>
      </c>
      <c r="BC1471" s="2">
        <v>44362</v>
      </c>
      <c r="BD1471" s="1" t="s">
        <v>122</v>
      </c>
      <c r="BE1471" s="1" t="s">
        <v>493</v>
      </c>
      <c r="BF1471" s="1" t="s">
        <v>124</v>
      </c>
      <c r="BG1471" s="1" t="s">
        <v>2856</v>
      </c>
      <c r="BH1471" s="1" t="s">
        <v>2435</v>
      </c>
      <c r="BI1471" s="1" t="s">
        <v>2857</v>
      </c>
      <c r="BJ1471" s="1" t="s">
        <v>126</v>
      </c>
      <c r="BK1471" s="1" t="s">
        <v>2891</v>
      </c>
      <c r="BL1471" s="1">
        <v>68.400000000000006</v>
      </c>
      <c r="BM1471" s="1">
        <v>68.400000000000006</v>
      </c>
      <c r="BN1471" s="1" t="s">
        <v>2880</v>
      </c>
      <c r="BO1471" s="1" t="s">
        <v>2881</v>
      </c>
      <c r="BP1471" s="1" t="s">
        <v>84</v>
      </c>
      <c r="BR1471" s="1">
        <v>0</v>
      </c>
      <c r="BS1471" s="1">
        <v>0</v>
      </c>
      <c r="BT1471" s="1">
        <v>0</v>
      </c>
      <c r="BU1471" s="1">
        <v>0</v>
      </c>
    </row>
    <row r="1472" spans="4:73" hidden="1" x14ac:dyDescent="0.25">
      <c r="D1472" s="4"/>
      <c r="E1472" s="5" t="str">
        <f t="shared" si="281"/>
        <v>DPP-2019-Cycle</v>
      </c>
      <c r="F1472" s="5" t="str">
        <f t="shared" si="282"/>
        <v>East (ITC)</v>
      </c>
      <c r="G1472" s="5" t="str">
        <f t="shared" si="283"/>
        <v>Active</v>
      </c>
      <c r="H1472" s="6" t="str">
        <f t="shared" si="284"/>
        <v>Not Started</v>
      </c>
      <c r="I1472" s="1" t="s">
        <v>2892</v>
      </c>
      <c r="O1472" s="1" t="str">
        <f t="shared" si="285"/>
        <v>NRIS</v>
      </c>
      <c r="Q1472" s="1">
        <f t="shared" si="286"/>
        <v>125</v>
      </c>
      <c r="S1472" s="1" t="str">
        <f t="shared" si="287"/>
        <v>Solar</v>
      </c>
      <c r="T1472" s="1" t="str">
        <f t="shared" si="288"/>
        <v>Genesee County</v>
      </c>
      <c r="U1472" s="1" t="str">
        <f t="shared" si="289"/>
        <v>MI</v>
      </c>
      <c r="AA1472" s="1"/>
      <c r="AB1472" s="1"/>
      <c r="AI1472" s="5"/>
      <c r="AJ1472" s="5"/>
      <c r="AK1472" s="5"/>
      <c r="AL1472" s="5"/>
      <c r="AM1472" s="5"/>
      <c r="AN1472" s="5"/>
      <c r="AO1472" s="32"/>
      <c r="AP1472" s="32"/>
      <c r="AQ1472" s="28">
        <f t="shared" si="290"/>
        <v>0</v>
      </c>
      <c r="AR1472" s="28">
        <f t="shared" si="290"/>
        <v>0</v>
      </c>
      <c r="AY1472" s="1" t="s">
        <v>2374</v>
      </c>
      <c r="AZ1472" s="2">
        <v>43580</v>
      </c>
      <c r="BC1472" s="2">
        <v>44713</v>
      </c>
      <c r="BD1472" s="1" t="s">
        <v>139</v>
      </c>
      <c r="BE1472" s="1" t="s">
        <v>2440</v>
      </c>
      <c r="BF1472" s="1" t="s">
        <v>130</v>
      </c>
      <c r="BG1472" s="1" t="s">
        <v>2856</v>
      </c>
      <c r="BH1472" s="1" t="s">
        <v>1808</v>
      </c>
      <c r="BI1472" s="1" t="s">
        <v>2863</v>
      </c>
      <c r="BJ1472" s="1" t="s">
        <v>126</v>
      </c>
      <c r="BK1472" s="1" t="s">
        <v>2893</v>
      </c>
      <c r="BL1472" s="1">
        <v>125</v>
      </c>
      <c r="BM1472" s="1">
        <v>125</v>
      </c>
      <c r="BN1472" s="1" t="s">
        <v>1485</v>
      </c>
      <c r="BO1472" s="1" t="s">
        <v>1486</v>
      </c>
      <c r="BP1472" s="1" t="s">
        <v>84</v>
      </c>
      <c r="BR1472" s="1">
        <v>125</v>
      </c>
      <c r="BS1472" s="1">
        <v>125</v>
      </c>
      <c r="BT1472" s="1">
        <v>0</v>
      </c>
      <c r="BU1472" s="1">
        <v>0</v>
      </c>
    </row>
    <row r="1473" spans="2:73" hidden="1" x14ac:dyDescent="0.25">
      <c r="D1473" s="4"/>
      <c r="E1473" s="5" t="str">
        <f t="shared" si="281"/>
        <v>DPP-2019-Cycle</v>
      </c>
      <c r="F1473" s="5" t="str">
        <f t="shared" si="282"/>
        <v>Central</v>
      </c>
      <c r="G1473" s="5" t="str">
        <f t="shared" si="283"/>
        <v>Active</v>
      </c>
      <c r="H1473" s="6" t="str">
        <f t="shared" si="284"/>
        <v>Not Started</v>
      </c>
      <c r="I1473" s="1" t="s">
        <v>2894</v>
      </c>
      <c r="O1473" s="1" t="str">
        <f t="shared" si="285"/>
        <v>NRIS</v>
      </c>
      <c r="Q1473" s="1">
        <f t="shared" si="286"/>
        <v>199.3</v>
      </c>
      <c r="S1473" s="1" t="str">
        <f t="shared" si="287"/>
        <v>Solar</v>
      </c>
      <c r="T1473" s="1" t="str">
        <f t="shared" si="288"/>
        <v>Cumberland County</v>
      </c>
      <c r="U1473" s="1" t="str">
        <f t="shared" si="289"/>
        <v>IL</v>
      </c>
      <c r="AA1473" s="1"/>
      <c r="AB1473" s="1"/>
      <c r="AI1473" s="5"/>
      <c r="AJ1473" s="5"/>
      <c r="AK1473" s="5"/>
      <c r="AL1473" s="5"/>
      <c r="AM1473" s="5"/>
      <c r="AN1473" s="5"/>
      <c r="AO1473" s="32"/>
      <c r="AP1473" s="32"/>
      <c r="AQ1473" s="28">
        <f t="shared" si="290"/>
        <v>0</v>
      </c>
      <c r="AR1473" s="28">
        <f t="shared" si="290"/>
        <v>0</v>
      </c>
      <c r="AY1473" s="1" t="s">
        <v>2374</v>
      </c>
      <c r="AZ1473" s="2">
        <v>43581</v>
      </c>
      <c r="BC1473" s="2">
        <v>44713</v>
      </c>
      <c r="BD1473" s="1" t="s">
        <v>122</v>
      </c>
      <c r="BE1473" s="1" t="s">
        <v>2895</v>
      </c>
      <c r="BF1473" s="1" t="s">
        <v>124</v>
      </c>
      <c r="BG1473" s="1" t="s">
        <v>2856</v>
      </c>
      <c r="BH1473" s="1" t="s">
        <v>2435</v>
      </c>
      <c r="BI1473" s="1" t="s">
        <v>2857</v>
      </c>
      <c r="BJ1473" s="1" t="s">
        <v>126</v>
      </c>
      <c r="BK1473" s="1" t="s">
        <v>2896</v>
      </c>
      <c r="BL1473" s="1">
        <v>199.3</v>
      </c>
      <c r="BM1473" s="1">
        <v>199.3</v>
      </c>
      <c r="BN1473" s="1" t="s">
        <v>1485</v>
      </c>
      <c r="BO1473" s="1" t="s">
        <v>1486</v>
      </c>
      <c r="BP1473" s="1" t="s">
        <v>84</v>
      </c>
      <c r="BR1473" s="1">
        <v>0</v>
      </c>
      <c r="BS1473" s="1">
        <v>0</v>
      </c>
      <c r="BT1473" s="1">
        <v>0</v>
      </c>
      <c r="BU1473" s="1">
        <v>0</v>
      </c>
    </row>
    <row r="1474" spans="2:73" x14ac:dyDescent="0.25">
      <c r="D1474" s="4"/>
      <c r="E1474" s="5" t="str">
        <f t="shared" si="281"/>
        <v>DPP-2019-Cycle</v>
      </c>
      <c r="F1474" s="5" t="str">
        <f t="shared" si="282"/>
        <v>South</v>
      </c>
      <c r="G1474" s="5" t="str">
        <f t="shared" si="283"/>
        <v>Active</v>
      </c>
      <c r="H1474" s="6" t="str">
        <f t="shared" si="284"/>
        <v>Not Started</v>
      </c>
      <c r="I1474" s="1" t="s">
        <v>2897</v>
      </c>
      <c r="L1474" s="1" t="s">
        <v>6162</v>
      </c>
      <c r="M1474" s="1" t="s">
        <v>6163</v>
      </c>
      <c r="O1474" s="1" t="str">
        <f t="shared" si="285"/>
        <v>NRIS</v>
      </c>
      <c r="P1474" s="1" t="s">
        <v>6203</v>
      </c>
      <c r="Q1474" s="1">
        <f t="shared" si="286"/>
        <v>125</v>
      </c>
      <c r="S1474" s="1" t="str">
        <f t="shared" si="287"/>
        <v>Solar</v>
      </c>
      <c r="T1474" s="1" t="str">
        <f t="shared" si="288"/>
        <v>Allen Parish,Assumption Parish</v>
      </c>
      <c r="U1474" s="1" t="str">
        <f t="shared" si="289"/>
        <v>LA</v>
      </c>
      <c r="Y1474" s="1">
        <v>1</v>
      </c>
      <c r="Z1474" s="1">
        <v>1</v>
      </c>
      <c r="AA1474" s="36">
        <v>500000</v>
      </c>
      <c r="AB1474" s="36">
        <v>3475319</v>
      </c>
      <c r="AI1474" s="5"/>
      <c r="AJ1474" s="32"/>
      <c r="AK1474" s="32"/>
      <c r="AL1474" s="32">
        <v>0</v>
      </c>
      <c r="AM1474" s="32">
        <v>10094000</v>
      </c>
      <c r="AN1474" s="32">
        <v>33716350</v>
      </c>
      <c r="AO1474" s="32">
        <f>AM1474</f>
        <v>10094000</v>
      </c>
      <c r="AP1474" s="32">
        <f>AO1474+AN1474+AL1474</f>
        <v>43810350</v>
      </c>
      <c r="AQ1474" s="28">
        <f t="shared" si="290"/>
        <v>80.751999999999995</v>
      </c>
      <c r="AR1474" s="28">
        <f t="shared" si="290"/>
        <v>350.4828</v>
      </c>
      <c r="AS1474" s="16">
        <f>IF(O1474 = "NRIS",AP1474,AO1474)</f>
        <v>43810350</v>
      </c>
      <c r="AY1474" s="1" t="s">
        <v>2374</v>
      </c>
      <c r="AZ1474" s="2">
        <v>43581</v>
      </c>
      <c r="BC1474" s="2">
        <v>44500</v>
      </c>
      <c r="BD1474" s="1" t="s">
        <v>2711</v>
      </c>
      <c r="BE1474" s="1" t="s">
        <v>2898</v>
      </c>
      <c r="BF1474" s="1" t="s">
        <v>61</v>
      </c>
      <c r="BG1474" s="1" t="s">
        <v>2856</v>
      </c>
      <c r="BH1474" s="1" t="s">
        <v>2395</v>
      </c>
      <c r="BI1474" s="1" t="s">
        <v>2863</v>
      </c>
      <c r="BJ1474" s="1" t="s">
        <v>126</v>
      </c>
      <c r="BK1474" s="1" t="s">
        <v>2899</v>
      </c>
      <c r="BL1474" s="1">
        <v>125</v>
      </c>
      <c r="BM1474" s="1">
        <v>125</v>
      </c>
      <c r="BN1474" s="1" t="s">
        <v>1485</v>
      </c>
      <c r="BO1474" s="1" t="s">
        <v>1486</v>
      </c>
      <c r="BP1474" s="1" t="s">
        <v>84</v>
      </c>
      <c r="BR1474" s="1">
        <v>125</v>
      </c>
      <c r="BS1474" s="1">
        <v>125</v>
      </c>
      <c r="BT1474" s="1">
        <v>0</v>
      </c>
      <c r="BU1474" s="1">
        <v>0</v>
      </c>
    </row>
    <row r="1475" spans="2:73" hidden="1" x14ac:dyDescent="0.25">
      <c r="D1475" s="4"/>
      <c r="E1475" s="5" t="str">
        <f t="shared" si="281"/>
        <v>DPP-2019-Cycle</v>
      </c>
      <c r="F1475" s="5" t="str">
        <f t="shared" si="282"/>
        <v>Central</v>
      </c>
      <c r="G1475" s="5" t="str">
        <f t="shared" si="283"/>
        <v>Active</v>
      </c>
      <c r="H1475" s="6" t="str">
        <f t="shared" si="284"/>
        <v>Not Started</v>
      </c>
      <c r="I1475" s="1" t="s">
        <v>2905</v>
      </c>
      <c r="O1475" s="1" t="str">
        <f t="shared" si="285"/>
        <v>NRIS</v>
      </c>
      <c r="Q1475" s="1">
        <f t="shared" si="286"/>
        <v>80</v>
      </c>
      <c r="S1475" s="1" t="str">
        <f t="shared" si="287"/>
        <v>Solar</v>
      </c>
      <c r="T1475" s="1" t="str">
        <f t="shared" si="288"/>
        <v>Saline County</v>
      </c>
      <c r="U1475" s="1" t="str">
        <f t="shared" si="289"/>
        <v>IL</v>
      </c>
      <c r="AA1475" s="1"/>
      <c r="AB1475" s="1"/>
      <c r="AI1475" s="5"/>
      <c r="AJ1475" s="5"/>
      <c r="AK1475" s="5"/>
      <c r="AL1475" s="5"/>
      <c r="AM1475" s="5"/>
      <c r="AN1475" s="5"/>
      <c r="AO1475" s="32"/>
      <c r="AP1475" s="32"/>
      <c r="AQ1475" s="28">
        <f t="shared" si="290"/>
        <v>0</v>
      </c>
      <c r="AR1475" s="28">
        <f t="shared" si="290"/>
        <v>0</v>
      </c>
      <c r="AY1475" s="1" t="s">
        <v>2374</v>
      </c>
      <c r="AZ1475" s="2">
        <v>43582</v>
      </c>
      <c r="BC1475" s="2">
        <v>45230</v>
      </c>
      <c r="BD1475" s="1" t="s">
        <v>122</v>
      </c>
      <c r="BE1475" s="1" t="s">
        <v>2624</v>
      </c>
      <c r="BF1475" s="1" t="s">
        <v>124</v>
      </c>
      <c r="BG1475" s="1" t="s">
        <v>2856</v>
      </c>
      <c r="BH1475" s="1" t="s">
        <v>2435</v>
      </c>
      <c r="BI1475" s="1" t="s">
        <v>2857</v>
      </c>
      <c r="BJ1475" s="1" t="s">
        <v>126</v>
      </c>
      <c r="BK1475" s="1" t="s">
        <v>2906</v>
      </c>
      <c r="BL1475" s="1">
        <v>80</v>
      </c>
      <c r="BM1475" s="1">
        <v>80</v>
      </c>
      <c r="BN1475" s="1" t="s">
        <v>1485</v>
      </c>
      <c r="BO1475" s="1" t="s">
        <v>1486</v>
      </c>
      <c r="BP1475" s="1" t="s">
        <v>84</v>
      </c>
      <c r="BR1475" s="1">
        <v>0</v>
      </c>
      <c r="BS1475" s="1">
        <v>0</v>
      </c>
      <c r="BT1475" s="1">
        <v>0</v>
      </c>
      <c r="BU1475" s="1">
        <v>0</v>
      </c>
    </row>
    <row r="1476" spans="2:73" hidden="1" x14ac:dyDescent="0.25">
      <c r="D1476" s="4"/>
      <c r="E1476" s="5" t="str">
        <f t="shared" si="281"/>
        <v>DPP-2014-AUG</v>
      </c>
      <c r="F1476" s="5" t="str">
        <f t="shared" si="282"/>
        <v>Central</v>
      </c>
      <c r="G1476" s="5" t="str">
        <f t="shared" si="283"/>
        <v>Withdrawn</v>
      </c>
      <c r="H1476" s="6" t="str">
        <f t="shared" si="284"/>
        <v>In Service</v>
      </c>
      <c r="I1476" s="1" t="s">
        <v>3253</v>
      </c>
      <c r="O1476" s="1" t="str">
        <f t="shared" si="285"/>
        <v>External NRIS</v>
      </c>
      <c r="Q1476" s="1">
        <f t="shared" si="286"/>
        <v>1373</v>
      </c>
      <c r="S1476" s="1" t="str">
        <f t="shared" si="287"/>
        <v>Nuclear</v>
      </c>
      <c r="T1476" s="1" t="str">
        <f t="shared" si="288"/>
        <v>Rock Island County</v>
      </c>
      <c r="U1476" s="1" t="str">
        <f t="shared" si="289"/>
        <v>IL</v>
      </c>
      <c r="AA1476" s="1"/>
      <c r="AB1476" s="1"/>
      <c r="AI1476" s="5"/>
      <c r="AJ1476" s="5"/>
      <c r="AK1476" s="5"/>
      <c r="AL1476" s="5"/>
      <c r="AM1476" s="5"/>
      <c r="AN1476" s="5"/>
      <c r="AO1476" s="5"/>
      <c r="AP1476" s="5"/>
      <c r="AQ1476" s="5"/>
      <c r="AR1476" s="5"/>
      <c r="AY1476" s="1" t="s">
        <v>73</v>
      </c>
      <c r="AZ1476" s="2">
        <v>41814</v>
      </c>
      <c r="BA1476" s="2">
        <v>42788</v>
      </c>
      <c r="BB1476" s="2">
        <v>42426</v>
      </c>
      <c r="BC1476" s="2">
        <v>42887</v>
      </c>
      <c r="BD1476" s="1" t="s">
        <v>3254</v>
      </c>
      <c r="BE1476" s="1" t="s">
        <v>3255</v>
      </c>
      <c r="BF1476" s="1" t="s">
        <v>124</v>
      </c>
      <c r="BG1476" s="1" t="s">
        <v>2584</v>
      </c>
      <c r="BH1476" s="1" t="s">
        <v>2435</v>
      </c>
      <c r="BI1476" s="1" t="s">
        <v>134</v>
      </c>
      <c r="BJ1476" s="1" t="s">
        <v>2993</v>
      </c>
      <c r="BK1476" s="1" t="s">
        <v>3256</v>
      </c>
      <c r="BL1476" s="1">
        <v>1364.3</v>
      </c>
      <c r="BM1476" s="1">
        <v>1373</v>
      </c>
      <c r="BN1476" s="1" t="s">
        <v>387</v>
      </c>
      <c r="BP1476" s="1" t="s">
        <v>65</v>
      </c>
      <c r="BQ1476" s="2">
        <v>43525</v>
      </c>
      <c r="BR1476" s="1">
        <v>0</v>
      </c>
      <c r="BS1476" s="1">
        <v>0</v>
      </c>
      <c r="BT1476" s="1">
        <v>0</v>
      </c>
      <c r="BU1476" s="1">
        <v>0</v>
      </c>
    </row>
    <row r="1477" spans="2:73" hidden="1" x14ac:dyDescent="0.25">
      <c r="D1477" s="4"/>
      <c r="E1477" s="5" t="str">
        <f t="shared" si="281"/>
        <v>DPP-2017-FEB</v>
      </c>
      <c r="F1477" s="5" t="str">
        <f t="shared" si="282"/>
        <v>East (ATC)</v>
      </c>
      <c r="G1477" s="5" t="str">
        <f t="shared" si="283"/>
        <v>Done</v>
      </c>
      <c r="H1477" s="6" t="str">
        <f t="shared" si="284"/>
        <v>In Service</v>
      </c>
      <c r="I1477" s="1" t="s">
        <v>5656</v>
      </c>
      <c r="O1477" s="1" t="str">
        <f t="shared" si="285"/>
        <v>NRIS</v>
      </c>
      <c r="Q1477" s="1">
        <f t="shared" si="286"/>
        <v>30</v>
      </c>
      <c r="S1477" s="1" t="str">
        <f t="shared" si="287"/>
        <v>Gas</v>
      </c>
      <c r="T1477" s="1" t="str">
        <f t="shared" si="288"/>
        <v>Rock County</v>
      </c>
      <c r="U1477" s="1" t="str">
        <f t="shared" si="289"/>
        <v>WI</v>
      </c>
      <c r="AA1477" s="1"/>
      <c r="AB1477" s="1"/>
      <c r="AI1477" s="5"/>
      <c r="AJ1477" s="5"/>
      <c r="AK1477" s="5"/>
      <c r="AL1477" s="5"/>
      <c r="AM1477" s="5"/>
      <c r="AN1477" s="5"/>
      <c r="AO1477" s="5"/>
      <c r="AP1477" s="5"/>
      <c r="AQ1477" s="5"/>
      <c r="AR1477" s="5"/>
      <c r="AY1477" s="1" t="s">
        <v>58</v>
      </c>
      <c r="AZ1477" s="2">
        <v>42688</v>
      </c>
      <c r="BB1477" s="2">
        <v>43551</v>
      </c>
      <c r="BC1477" s="2">
        <v>43563</v>
      </c>
      <c r="BD1477" s="1" t="s">
        <v>74</v>
      </c>
      <c r="BE1477" s="1" t="s">
        <v>158</v>
      </c>
      <c r="BF1477" s="1" t="s">
        <v>76</v>
      </c>
      <c r="BG1477" s="1" t="s">
        <v>3220</v>
      </c>
      <c r="BH1477" s="1" t="s">
        <v>2196</v>
      </c>
      <c r="BI1477" s="1" t="s">
        <v>726</v>
      </c>
      <c r="BJ1477" s="1" t="s">
        <v>126</v>
      </c>
      <c r="BK1477" s="1" t="s">
        <v>5657</v>
      </c>
      <c r="BL1477" s="1">
        <v>30</v>
      </c>
      <c r="BM1477" s="1">
        <v>30</v>
      </c>
      <c r="BN1477" s="1" t="s">
        <v>64</v>
      </c>
      <c r="BO1477" s="1" t="s">
        <v>172</v>
      </c>
      <c r="BP1477" s="1" t="s">
        <v>65</v>
      </c>
      <c r="BR1477" s="1">
        <v>30</v>
      </c>
      <c r="BS1477" s="1">
        <v>30</v>
      </c>
      <c r="BT1477" s="1">
        <v>30</v>
      </c>
      <c r="BU1477" s="1">
        <v>30</v>
      </c>
    </row>
    <row r="1478" spans="2:73" hidden="1" x14ac:dyDescent="0.25">
      <c r="B1478" s="1" t="s">
        <v>6183</v>
      </c>
      <c r="C1478" s="1" t="s">
        <v>6182</v>
      </c>
      <c r="D1478" s="4"/>
      <c r="E1478" s="5" t="str">
        <f t="shared" si="281"/>
        <v>DPP-2019-Cycle</v>
      </c>
      <c r="F1478" s="5" t="str">
        <f t="shared" si="282"/>
        <v>Central</v>
      </c>
      <c r="G1478" s="5" t="str">
        <f t="shared" si="283"/>
        <v>Active</v>
      </c>
      <c r="H1478" s="6" t="str">
        <f t="shared" si="284"/>
        <v>Not Started</v>
      </c>
      <c r="I1478" s="1" t="s">
        <v>2907</v>
      </c>
      <c r="O1478" s="1" t="str">
        <f t="shared" si="285"/>
        <v>NRIS</v>
      </c>
      <c r="Q1478" s="1">
        <f t="shared" si="286"/>
        <v>80</v>
      </c>
      <c r="S1478" s="1" t="str">
        <f t="shared" si="287"/>
        <v>Solar</v>
      </c>
      <c r="T1478" s="1" t="str">
        <f t="shared" si="288"/>
        <v>Saline County</v>
      </c>
      <c r="U1478" s="1" t="str">
        <f t="shared" si="289"/>
        <v>IL</v>
      </c>
      <c r="AA1478" s="1"/>
      <c r="AB1478" s="1"/>
      <c r="AI1478" s="5"/>
      <c r="AJ1478" s="5"/>
      <c r="AK1478" s="5"/>
      <c r="AL1478" s="5"/>
      <c r="AM1478" s="5"/>
      <c r="AN1478" s="5"/>
      <c r="AO1478" s="32"/>
      <c r="AP1478" s="32"/>
      <c r="AQ1478" s="28">
        <f>AO1478/($Q1478*1000)</f>
        <v>0</v>
      </c>
      <c r="AR1478" s="28">
        <f>AP1478/($Q1478*1000)</f>
        <v>0</v>
      </c>
      <c r="AY1478" s="1" t="s">
        <v>2374</v>
      </c>
      <c r="AZ1478" s="2">
        <v>43582</v>
      </c>
      <c r="BC1478" s="2">
        <v>45230</v>
      </c>
      <c r="BD1478" s="1" t="s">
        <v>122</v>
      </c>
      <c r="BE1478" s="1" t="s">
        <v>2624</v>
      </c>
      <c r="BF1478" s="1" t="s">
        <v>124</v>
      </c>
      <c r="BG1478" s="1" t="s">
        <v>2856</v>
      </c>
      <c r="BH1478" s="1" t="s">
        <v>2435</v>
      </c>
      <c r="BI1478" s="1" t="s">
        <v>2857</v>
      </c>
      <c r="BJ1478" s="1" t="s">
        <v>126</v>
      </c>
      <c r="BK1478" s="1" t="s">
        <v>2908</v>
      </c>
      <c r="BL1478" s="1">
        <v>80</v>
      </c>
      <c r="BM1478" s="1">
        <v>80</v>
      </c>
      <c r="BN1478" s="1" t="s">
        <v>1485</v>
      </c>
      <c r="BO1478" s="1" t="s">
        <v>1486</v>
      </c>
      <c r="BP1478" s="1" t="s">
        <v>84</v>
      </c>
      <c r="BR1478" s="1">
        <v>0</v>
      </c>
      <c r="BS1478" s="1">
        <v>0</v>
      </c>
      <c r="BT1478" s="1">
        <v>0</v>
      </c>
      <c r="BU1478" s="1">
        <v>0</v>
      </c>
    </row>
    <row r="1479" spans="2:73" hidden="1" x14ac:dyDescent="0.25">
      <c r="D1479" s="4"/>
      <c r="E1479" s="5" t="str">
        <f t="shared" si="281"/>
        <v>SPA-2012-AUG</v>
      </c>
      <c r="F1479" s="5">
        <f t="shared" si="282"/>
        <v>0</v>
      </c>
      <c r="G1479" s="5" t="str">
        <f t="shared" si="283"/>
        <v>Withdrawn</v>
      </c>
      <c r="H1479" s="6" t="str">
        <f t="shared" si="284"/>
        <v>Not Started</v>
      </c>
      <c r="I1479" s="1" t="s">
        <v>3261</v>
      </c>
      <c r="O1479" s="1" t="str">
        <f t="shared" si="285"/>
        <v>ERIS</v>
      </c>
      <c r="Q1479" s="1">
        <f t="shared" si="286"/>
        <v>4.9400000000000004</v>
      </c>
      <c r="S1479" s="1" t="str">
        <f t="shared" si="287"/>
        <v>Wind</v>
      </c>
      <c r="T1479" s="1" t="str">
        <f t="shared" si="288"/>
        <v>Watonwan County</v>
      </c>
      <c r="U1479" s="1" t="str">
        <f t="shared" si="289"/>
        <v>MN</v>
      </c>
      <c r="AA1479" s="1"/>
      <c r="AB1479" s="1"/>
      <c r="AI1479" s="5"/>
      <c r="AJ1479" s="5"/>
      <c r="AK1479" s="5"/>
      <c r="AL1479" s="5"/>
      <c r="AM1479" s="5"/>
      <c r="AN1479" s="5"/>
      <c r="AO1479" s="5"/>
      <c r="AP1479" s="5"/>
      <c r="AQ1479" s="5"/>
      <c r="AR1479" s="5"/>
      <c r="AY1479" s="1" t="s">
        <v>73</v>
      </c>
      <c r="AZ1479" s="2">
        <v>39883</v>
      </c>
      <c r="BA1479" s="2">
        <v>42794</v>
      </c>
      <c r="BC1479" s="2">
        <v>40512</v>
      </c>
      <c r="BD1479" s="1" t="s">
        <v>91</v>
      </c>
      <c r="BE1479" s="1" t="s">
        <v>452</v>
      </c>
      <c r="BF1479" s="1" t="s">
        <v>93</v>
      </c>
      <c r="BG1479" s="1" t="s">
        <v>2730</v>
      </c>
      <c r="BI1479" s="1" t="s">
        <v>143</v>
      </c>
      <c r="BJ1479" s="1" t="s">
        <v>62</v>
      </c>
      <c r="BK1479" s="1" t="s">
        <v>3262</v>
      </c>
      <c r="BL1479" s="1">
        <v>4.9400000000000004</v>
      </c>
      <c r="BM1479" s="1">
        <v>4.9400000000000004</v>
      </c>
      <c r="BN1479" s="1" t="s">
        <v>97</v>
      </c>
      <c r="BO1479" s="1" t="s">
        <v>98</v>
      </c>
      <c r="BP1479" s="1" t="s">
        <v>84</v>
      </c>
      <c r="BR1479" s="1">
        <v>0</v>
      </c>
      <c r="BS1479" s="1">
        <v>0</v>
      </c>
      <c r="BT1479" s="1">
        <v>0</v>
      </c>
      <c r="BU1479" s="1">
        <v>0</v>
      </c>
    </row>
    <row r="1480" spans="2:73" hidden="1" x14ac:dyDescent="0.25">
      <c r="D1480" s="4"/>
      <c r="E1480" s="5" t="str">
        <f t="shared" si="281"/>
        <v>DPP-2019-Cycle</v>
      </c>
      <c r="F1480" s="5" t="str">
        <f t="shared" si="282"/>
        <v>East (ITC)</v>
      </c>
      <c r="G1480" s="5" t="str">
        <f t="shared" si="283"/>
        <v>Active</v>
      </c>
      <c r="H1480" s="6" t="str">
        <f t="shared" si="284"/>
        <v>Not Started</v>
      </c>
      <c r="I1480" s="1" t="s">
        <v>2912</v>
      </c>
      <c r="O1480" s="1" t="str">
        <f t="shared" si="285"/>
        <v>NRIS</v>
      </c>
      <c r="Q1480" s="1">
        <f t="shared" si="286"/>
        <v>50</v>
      </c>
      <c r="S1480" s="1" t="str">
        <f t="shared" si="287"/>
        <v>Solar</v>
      </c>
      <c r="T1480" s="1" t="str">
        <f t="shared" si="288"/>
        <v>Iosco County</v>
      </c>
      <c r="U1480" s="1" t="str">
        <f t="shared" si="289"/>
        <v>MI</v>
      </c>
      <c r="AA1480" s="1"/>
      <c r="AB1480" s="1"/>
      <c r="AI1480" s="5"/>
      <c r="AJ1480" s="5"/>
      <c r="AK1480" s="5"/>
      <c r="AL1480" s="5"/>
      <c r="AM1480" s="5"/>
      <c r="AN1480" s="5"/>
      <c r="AO1480" s="32"/>
      <c r="AP1480" s="32"/>
      <c r="AQ1480" s="28">
        <f>AO1480/($Q1480*1000)</f>
        <v>0</v>
      </c>
      <c r="AR1480" s="28">
        <f>AP1480/($Q1480*1000)</f>
        <v>0</v>
      </c>
      <c r="AY1480" s="1" t="s">
        <v>2374</v>
      </c>
      <c r="AZ1480" s="2">
        <v>43582</v>
      </c>
      <c r="BC1480" s="2">
        <v>45230</v>
      </c>
      <c r="BD1480" s="1" t="s">
        <v>139</v>
      </c>
      <c r="BE1480" s="1" t="s">
        <v>2913</v>
      </c>
      <c r="BF1480" s="1" t="s">
        <v>130</v>
      </c>
      <c r="BG1480" s="1" t="s">
        <v>2856</v>
      </c>
      <c r="BH1480" s="1" t="s">
        <v>1808</v>
      </c>
      <c r="BI1480" s="1" t="s">
        <v>2863</v>
      </c>
      <c r="BJ1480" s="1" t="s">
        <v>126</v>
      </c>
      <c r="BK1480" s="1" t="s">
        <v>2914</v>
      </c>
      <c r="BL1480" s="1">
        <v>50</v>
      </c>
      <c r="BM1480" s="1">
        <v>50</v>
      </c>
      <c r="BN1480" s="1" t="s">
        <v>1485</v>
      </c>
      <c r="BO1480" s="1" t="s">
        <v>1486</v>
      </c>
      <c r="BP1480" s="1" t="s">
        <v>84</v>
      </c>
      <c r="BR1480" s="1">
        <v>50</v>
      </c>
      <c r="BS1480" s="1">
        <v>50</v>
      </c>
      <c r="BT1480" s="1">
        <v>0</v>
      </c>
      <c r="BU1480" s="1">
        <v>0</v>
      </c>
    </row>
    <row r="1481" spans="2:73" hidden="1" x14ac:dyDescent="0.25">
      <c r="D1481" s="4"/>
      <c r="E1481" s="5" t="str">
        <f t="shared" si="281"/>
        <v>SPA-2012-NOV</v>
      </c>
      <c r="F1481" s="5">
        <f t="shared" si="282"/>
        <v>0</v>
      </c>
      <c r="G1481" s="5" t="str">
        <f t="shared" si="283"/>
        <v>Withdrawn</v>
      </c>
      <c r="H1481" s="6" t="str">
        <f t="shared" si="284"/>
        <v>Not Started</v>
      </c>
      <c r="I1481" s="1" t="s">
        <v>3264</v>
      </c>
      <c r="O1481" s="1" t="str">
        <f t="shared" si="285"/>
        <v>ERIS</v>
      </c>
      <c r="Q1481" s="1">
        <f t="shared" si="286"/>
        <v>4.9400000000000004</v>
      </c>
      <c r="S1481" s="1" t="str">
        <f t="shared" si="287"/>
        <v>Wind</v>
      </c>
      <c r="T1481" s="1" t="str">
        <f t="shared" si="288"/>
        <v>Cottonwood County</v>
      </c>
      <c r="U1481" s="1" t="str">
        <f t="shared" si="289"/>
        <v>MN</v>
      </c>
      <c r="AA1481" s="1"/>
      <c r="AB1481" s="1"/>
      <c r="AI1481" s="5"/>
      <c r="AJ1481" s="5"/>
      <c r="AK1481" s="5"/>
      <c r="AL1481" s="5"/>
      <c r="AM1481" s="5"/>
      <c r="AN1481" s="5"/>
      <c r="AO1481" s="5"/>
      <c r="AP1481" s="5"/>
      <c r="AQ1481" s="5"/>
      <c r="AR1481" s="5"/>
      <c r="AY1481" s="1" t="s">
        <v>73</v>
      </c>
      <c r="AZ1481" s="2">
        <v>40021</v>
      </c>
      <c r="BA1481" s="2">
        <v>42794</v>
      </c>
      <c r="BC1481" s="2">
        <v>40787</v>
      </c>
      <c r="BD1481" s="1" t="s">
        <v>87</v>
      </c>
      <c r="BE1481" s="1" t="s">
        <v>632</v>
      </c>
      <c r="BF1481" s="1" t="s">
        <v>93</v>
      </c>
      <c r="BG1481" s="1" t="s">
        <v>3265</v>
      </c>
      <c r="BI1481" s="1" t="s">
        <v>143</v>
      </c>
      <c r="BJ1481" s="1" t="s">
        <v>62</v>
      </c>
      <c r="BK1481" s="1" t="s">
        <v>3266</v>
      </c>
      <c r="BL1481" s="1">
        <v>4.9400000000000004</v>
      </c>
      <c r="BM1481" s="1">
        <v>4.9400000000000004</v>
      </c>
      <c r="BN1481" s="1" t="s">
        <v>97</v>
      </c>
      <c r="BO1481" s="1" t="s">
        <v>98</v>
      </c>
      <c r="BP1481" s="1" t="s">
        <v>84</v>
      </c>
      <c r="BR1481" s="1">
        <v>0</v>
      </c>
      <c r="BS1481" s="1">
        <v>0</v>
      </c>
      <c r="BT1481" s="1">
        <v>0</v>
      </c>
      <c r="BU1481" s="1">
        <v>0</v>
      </c>
    </row>
    <row r="1482" spans="2:73" hidden="1" x14ac:dyDescent="0.25">
      <c r="D1482" s="4"/>
      <c r="E1482" s="5" t="str">
        <f t="shared" si="281"/>
        <v>DPP-2019-Cycle</v>
      </c>
      <c r="F1482" s="5" t="str">
        <f t="shared" si="282"/>
        <v>East (ITC)</v>
      </c>
      <c r="G1482" s="5" t="str">
        <f t="shared" si="283"/>
        <v>Withdrawn</v>
      </c>
      <c r="H1482" s="6" t="str">
        <f t="shared" si="284"/>
        <v>Not Started</v>
      </c>
      <c r="I1482" s="1" t="s">
        <v>5808</v>
      </c>
      <c r="O1482" s="1" t="str">
        <f t="shared" si="285"/>
        <v>NRIS</v>
      </c>
      <c r="Q1482" s="1">
        <f t="shared" si="286"/>
        <v>50</v>
      </c>
      <c r="S1482" s="1" t="str">
        <f t="shared" si="287"/>
        <v>Solar</v>
      </c>
      <c r="T1482" s="1" t="str">
        <f t="shared" si="288"/>
        <v>Isabella County</v>
      </c>
      <c r="U1482" s="1" t="str">
        <f t="shared" si="289"/>
        <v>MI</v>
      </c>
      <c r="AA1482" s="1"/>
      <c r="AB1482" s="1"/>
      <c r="AI1482" s="5"/>
      <c r="AJ1482" s="5"/>
      <c r="AK1482" s="5"/>
      <c r="AL1482" s="5"/>
      <c r="AM1482" s="5"/>
      <c r="AN1482" s="5"/>
      <c r="AO1482" s="32"/>
      <c r="AP1482" s="32"/>
      <c r="AQ1482" s="28">
        <f>AO1482/($Q1482*1000)</f>
        <v>0</v>
      </c>
      <c r="AR1482" s="28">
        <f>AP1482/($Q1482*1000)</f>
        <v>0</v>
      </c>
      <c r="AY1482" s="1" t="s">
        <v>73</v>
      </c>
      <c r="AZ1482" s="2">
        <v>43582</v>
      </c>
      <c r="BA1482" s="2">
        <v>44238</v>
      </c>
      <c r="BC1482" s="2">
        <v>45230</v>
      </c>
      <c r="BD1482" s="1" t="s">
        <v>3883</v>
      </c>
      <c r="BE1482" s="1" t="s">
        <v>5565</v>
      </c>
      <c r="BF1482" s="1" t="s">
        <v>130</v>
      </c>
      <c r="BG1482" s="1" t="s">
        <v>2856</v>
      </c>
      <c r="BH1482" s="1" t="s">
        <v>1808</v>
      </c>
      <c r="BI1482" s="1" t="s">
        <v>2863</v>
      </c>
      <c r="BJ1482" s="1" t="s">
        <v>126</v>
      </c>
      <c r="BK1482" s="1" t="s">
        <v>5809</v>
      </c>
      <c r="BL1482" s="1">
        <v>50</v>
      </c>
      <c r="BM1482" s="1">
        <v>50</v>
      </c>
      <c r="BN1482" s="1" t="s">
        <v>1485</v>
      </c>
      <c r="BO1482" s="1" t="s">
        <v>1486</v>
      </c>
      <c r="BP1482" s="1" t="s">
        <v>84</v>
      </c>
      <c r="BR1482" s="1">
        <v>0</v>
      </c>
      <c r="BS1482" s="1">
        <v>0</v>
      </c>
      <c r="BT1482" s="1">
        <v>0</v>
      </c>
      <c r="BU1482" s="1">
        <v>0</v>
      </c>
    </row>
    <row r="1483" spans="2:73" hidden="1" x14ac:dyDescent="0.25">
      <c r="D1483" s="4"/>
      <c r="E1483" s="5" t="str">
        <f t="shared" si="281"/>
        <v>FES-2015-NOV</v>
      </c>
      <c r="F1483" s="5">
        <f t="shared" si="282"/>
        <v>0</v>
      </c>
      <c r="G1483" s="5" t="str">
        <f t="shared" si="283"/>
        <v>Withdrawn</v>
      </c>
      <c r="H1483" s="6" t="str">
        <f t="shared" si="284"/>
        <v>Not Started</v>
      </c>
      <c r="I1483" s="1" t="s">
        <v>3269</v>
      </c>
      <c r="O1483" s="1" t="str">
        <f t="shared" si="285"/>
        <v>NRIS</v>
      </c>
      <c r="Q1483" s="1">
        <f t="shared" si="286"/>
        <v>484</v>
      </c>
      <c r="S1483" s="1" t="str">
        <f t="shared" si="287"/>
        <v>Gas</v>
      </c>
      <c r="T1483" s="1" t="str">
        <f t="shared" si="288"/>
        <v>Cass County</v>
      </c>
      <c r="U1483" s="1" t="str">
        <f t="shared" si="289"/>
        <v>ND</v>
      </c>
      <c r="AA1483" s="1"/>
      <c r="AB1483" s="1"/>
      <c r="AI1483" s="5"/>
      <c r="AJ1483" s="5"/>
      <c r="AK1483" s="5"/>
      <c r="AL1483" s="5"/>
      <c r="AM1483" s="5"/>
      <c r="AN1483" s="5"/>
      <c r="AO1483" s="5"/>
      <c r="AP1483" s="5"/>
      <c r="AQ1483" s="5"/>
      <c r="AR1483" s="5"/>
      <c r="AY1483" s="1" t="s">
        <v>73</v>
      </c>
      <c r="AZ1483" s="2">
        <v>42320</v>
      </c>
      <c r="BA1483" s="2">
        <v>42795</v>
      </c>
      <c r="BC1483" s="2">
        <v>44682</v>
      </c>
      <c r="BD1483" s="1" t="s">
        <v>91</v>
      </c>
      <c r="BE1483" s="1" t="s">
        <v>226</v>
      </c>
      <c r="BF1483" s="1" t="s">
        <v>194</v>
      </c>
      <c r="BG1483" s="1" t="s">
        <v>2785</v>
      </c>
      <c r="BI1483" s="1" t="s">
        <v>536</v>
      </c>
      <c r="BJ1483" s="1" t="s">
        <v>126</v>
      </c>
      <c r="BK1483" s="1" t="s">
        <v>3270</v>
      </c>
      <c r="BL1483" s="1">
        <v>484</v>
      </c>
      <c r="BM1483" s="1">
        <v>484</v>
      </c>
      <c r="BN1483" s="1" t="s">
        <v>64</v>
      </c>
      <c r="BO1483" s="1" t="s">
        <v>172</v>
      </c>
      <c r="BP1483" s="1" t="s">
        <v>84</v>
      </c>
      <c r="BR1483" s="1">
        <v>0</v>
      </c>
      <c r="BS1483" s="1">
        <v>0</v>
      </c>
      <c r="BT1483" s="1">
        <v>0</v>
      </c>
      <c r="BU1483" s="1">
        <v>0</v>
      </c>
    </row>
    <row r="1484" spans="2:73" hidden="1" x14ac:dyDescent="0.25">
      <c r="D1484" s="4" t="s">
        <v>6155</v>
      </c>
      <c r="E1484" s="5">
        <f t="shared" si="281"/>
        <v>0</v>
      </c>
      <c r="F1484" s="5">
        <f t="shared" si="282"/>
        <v>0</v>
      </c>
      <c r="G1484" s="5" t="str">
        <f t="shared" si="283"/>
        <v>Done</v>
      </c>
      <c r="H1484" s="6" t="str">
        <f t="shared" si="284"/>
        <v>In Service</v>
      </c>
      <c r="I1484" s="1" t="s">
        <v>5713</v>
      </c>
      <c r="O1484" s="1" t="str">
        <f t="shared" si="285"/>
        <v>NRIS</v>
      </c>
      <c r="Q1484" s="1">
        <f t="shared" si="286"/>
        <v>0</v>
      </c>
      <c r="S1484" s="1" t="str">
        <f t="shared" si="287"/>
        <v>Gas</v>
      </c>
      <c r="T1484" s="1" t="str">
        <f t="shared" si="288"/>
        <v>Manistee County</v>
      </c>
      <c r="U1484" s="1" t="str">
        <f t="shared" si="289"/>
        <v>MI</v>
      </c>
      <c r="AA1484" s="1"/>
      <c r="AB1484" s="1"/>
      <c r="AI1484" s="5"/>
      <c r="AJ1484" s="5"/>
      <c r="AK1484" s="5"/>
      <c r="AL1484" s="5"/>
      <c r="AM1484" s="5"/>
      <c r="AN1484" s="5"/>
      <c r="AO1484" s="5"/>
      <c r="AP1484" s="5"/>
      <c r="AQ1484" s="5"/>
      <c r="AR1484" s="5"/>
      <c r="AY1484" s="1" t="s">
        <v>58</v>
      </c>
      <c r="AZ1484" s="2">
        <v>42726</v>
      </c>
      <c r="BB1484" s="2">
        <v>42738</v>
      </c>
      <c r="BC1484" s="2">
        <v>43252</v>
      </c>
      <c r="BD1484" s="1" t="s">
        <v>3780</v>
      </c>
      <c r="BE1484" s="1" t="s">
        <v>461</v>
      </c>
      <c r="BF1484" s="1" t="s">
        <v>130</v>
      </c>
      <c r="BI1484" s="1" t="s">
        <v>134</v>
      </c>
      <c r="BJ1484" s="1" t="s">
        <v>126</v>
      </c>
      <c r="BK1484" s="1" t="s">
        <v>5714</v>
      </c>
      <c r="BL1484" s="1">
        <v>0</v>
      </c>
      <c r="BM1484" s="1">
        <v>0</v>
      </c>
      <c r="BN1484" s="1" t="s">
        <v>64</v>
      </c>
      <c r="BO1484" s="1" t="s">
        <v>172</v>
      </c>
      <c r="BP1484" s="1" t="s">
        <v>65</v>
      </c>
      <c r="BQ1484" s="2">
        <v>43723</v>
      </c>
      <c r="BR1484" s="1">
        <v>0</v>
      </c>
      <c r="BS1484" s="1">
        <v>0</v>
      </c>
      <c r="BT1484" s="1">
        <v>0</v>
      </c>
      <c r="BU1484" s="1">
        <v>0</v>
      </c>
    </row>
    <row r="1485" spans="2:73" hidden="1" x14ac:dyDescent="0.25">
      <c r="D1485" s="4"/>
      <c r="E1485" s="5" t="str">
        <f t="shared" si="281"/>
        <v>DPP-2019-Cycle</v>
      </c>
      <c r="F1485" s="5" t="str">
        <f t="shared" si="282"/>
        <v>West</v>
      </c>
      <c r="G1485" s="5" t="str">
        <f t="shared" si="283"/>
        <v>Active</v>
      </c>
      <c r="H1485" s="6" t="str">
        <f t="shared" si="284"/>
        <v>Not Started</v>
      </c>
      <c r="I1485" s="1" t="s">
        <v>2917</v>
      </c>
      <c r="O1485" s="1" t="str">
        <f t="shared" si="285"/>
        <v>NRIS</v>
      </c>
      <c r="Q1485" s="1">
        <f t="shared" si="286"/>
        <v>60</v>
      </c>
      <c r="S1485" s="1" t="str">
        <f t="shared" si="287"/>
        <v>Solar</v>
      </c>
      <c r="T1485" s="1" t="str">
        <f t="shared" si="288"/>
        <v>Murray County</v>
      </c>
      <c r="U1485" s="1" t="str">
        <f t="shared" si="289"/>
        <v>MN</v>
      </c>
      <c r="AA1485" s="1"/>
      <c r="AB1485" s="1"/>
      <c r="AI1485" s="5"/>
      <c r="AJ1485" s="5"/>
      <c r="AK1485" s="5"/>
      <c r="AL1485" s="5"/>
      <c r="AM1485" s="5"/>
      <c r="AN1485" s="5"/>
      <c r="AO1485" s="32"/>
      <c r="AP1485" s="32"/>
      <c r="AQ1485" s="28">
        <f>AO1485/($Q1485*1000)</f>
        <v>0</v>
      </c>
      <c r="AR1485" s="28">
        <f>AP1485/($Q1485*1000)</f>
        <v>0</v>
      </c>
      <c r="AY1485" s="1" t="s">
        <v>2374</v>
      </c>
      <c r="AZ1485" s="2">
        <v>43582</v>
      </c>
      <c r="BC1485" s="2">
        <v>45230</v>
      </c>
      <c r="BD1485" s="1" t="s">
        <v>91</v>
      </c>
      <c r="BE1485" s="1" t="s">
        <v>162</v>
      </c>
      <c r="BF1485" s="1" t="s">
        <v>93</v>
      </c>
      <c r="BG1485" s="1" t="s">
        <v>2856</v>
      </c>
      <c r="BH1485" s="1" t="s">
        <v>725</v>
      </c>
      <c r="BI1485" s="1" t="s">
        <v>2857</v>
      </c>
      <c r="BJ1485" s="1" t="s">
        <v>126</v>
      </c>
      <c r="BK1485" s="1" t="s">
        <v>2918</v>
      </c>
      <c r="BL1485" s="1">
        <v>60</v>
      </c>
      <c r="BM1485" s="1">
        <v>60</v>
      </c>
      <c r="BN1485" s="1" t="s">
        <v>1485</v>
      </c>
      <c r="BO1485" s="1" t="s">
        <v>1486</v>
      </c>
      <c r="BP1485" s="1" t="s">
        <v>84</v>
      </c>
      <c r="BR1485" s="1">
        <v>0</v>
      </c>
      <c r="BS1485" s="1">
        <v>0</v>
      </c>
      <c r="BT1485" s="1">
        <v>0</v>
      </c>
      <c r="BU1485" s="1">
        <v>0</v>
      </c>
    </row>
    <row r="1486" spans="2:73" hidden="1" x14ac:dyDescent="0.25">
      <c r="D1486" s="4"/>
      <c r="E1486" s="5" t="str">
        <f t="shared" si="281"/>
        <v>DPP-2019-Cycle</v>
      </c>
      <c r="F1486" s="5" t="str">
        <f t="shared" si="282"/>
        <v>East (ATC)</v>
      </c>
      <c r="G1486" s="5" t="str">
        <f t="shared" si="283"/>
        <v>Active</v>
      </c>
      <c r="H1486" s="6" t="str">
        <f t="shared" si="284"/>
        <v>Not Started</v>
      </c>
      <c r="I1486" s="1" t="s">
        <v>2923</v>
      </c>
      <c r="O1486" s="1" t="str">
        <f t="shared" si="285"/>
        <v>NRIS</v>
      </c>
      <c r="Q1486" s="1">
        <f t="shared" si="286"/>
        <v>300</v>
      </c>
      <c r="S1486" s="1" t="str">
        <f t="shared" si="287"/>
        <v>Solar</v>
      </c>
      <c r="T1486" s="1" t="str">
        <f t="shared" si="288"/>
        <v>Dane County</v>
      </c>
      <c r="U1486" s="1" t="str">
        <f t="shared" si="289"/>
        <v>WI</v>
      </c>
      <c r="AA1486" s="1"/>
      <c r="AB1486" s="1"/>
      <c r="AI1486" s="5"/>
      <c r="AJ1486" s="5"/>
      <c r="AK1486" s="5"/>
      <c r="AL1486" s="5"/>
      <c r="AM1486" s="5"/>
      <c r="AN1486" s="5"/>
      <c r="AO1486" s="32"/>
      <c r="AP1486" s="32"/>
      <c r="AQ1486" s="28">
        <f>AO1486/($Q1486*1000)</f>
        <v>0</v>
      </c>
      <c r="AR1486" s="28">
        <f>AP1486/($Q1486*1000)</f>
        <v>0</v>
      </c>
      <c r="AY1486" s="1" t="s">
        <v>2374</v>
      </c>
      <c r="AZ1486" s="2">
        <v>43582</v>
      </c>
      <c r="BC1486" s="2">
        <v>44864</v>
      </c>
      <c r="BD1486" s="1" t="s">
        <v>74</v>
      </c>
      <c r="BE1486" s="1" t="s">
        <v>276</v>
      </c>
      <c r="BF1486" s="1" t="s">
        <v>76</v>
      </c>
      <c r="BG1486" s="1" t="s">
        <v>2856</v>
      </c>
      <c r="BH1486" s="1" t="s">
        <v>2196</v>
      </c>
      <c r="BI1486" s="1" t="s">
        <v>2863</v>
      </c>
      <c r="BJ1486" s="1" t="s">
        <v>126</v>
      </c>
      <c r="BK1486" s="1" t="s">
        <v>2924</v>
      </c>
      <c r="BL1486" s="1">
        <v>300</v>
      </c>
      <c r="BM1486" s="1">
        <v>300</v>
      </c>
      <c r="BN1486" s="1" t="s">
        <v>1485</v>
      </c>
      <c r="BO1486" s="1" t="s">
        <v>1486</v>
      </c>
      <c r="BP1486" s="1" t="s">
        <v>84</v>
      </c>
      <c r="BR1486" s="1">
        <v>300</v>
      </c>
      <c r="BS1486" s="1">
        <v>300</v>
      </c>
      <c r="BT1486" s="1">
        <v>0</v>
      </c>
      <c r="BU1486" s="1">
        <v>0</v>
      </c>
    </row>
    <row r="1487" spans="2:73" hidden="1" x14ac:dyDescent="0.25">
      <c r="D1487" s="4"/>
      <c r="E1487" s="5" t="str">
        <f t="shared" si="281"/>
        <v>DPP-2016-FEB</v>
      </c>
      <c r="F1487" s="5" t="str">
        <f t="shared" si="282"/>
        <v>South</v>
      </c>
      <c r="G1487" s="5" t="str">
        <f t="shared" si="283"/>
        <v>Withdrawn</v>
      </c>
      <c r="H1487" s="6" t="str">
        <f t="shared" si="284"/>
        <v>Not Started</v>
      </c>
      <c r="I1487" s="1" t="s">
        <v>3279</v>
      </c>
      <c r="O1487" s="1" t="str">
        <f t="shared" si="285"/>
        <v>NRIS</v>
      </c>
      <c r="Q1487" s="1">
        <f t="shared" si="286"/>
        <v>49.5</v>
      </c>
      <c r="S1487" s="1" t="str">
        <f t="shared" si="287"/>
        <v>Solar</v>
      </c>
      <c r="T1487" s="1" t="str">
        <f t="shared" si="288"/>
        <v>Calcasieu,Calcasieu Parish,Jefferson Davis Parish</v>
      </c>
      <c r="U1487" s="1" t="str">
        <f t="shared" si="289"/>
        <v>LA</v>
      </c>
      <c r="AA1487" s="1"/>
      <c r="AB1487" s="1"/>
      <c r="AI1487" s="5"/>
      <c r="AJ1487" s="5"/>
      <c r="AK1487" s="5"/>
      <c r="AL1487" s="5"/>
      <c r="AM1487" s="5"/>
      <c r="AN1487" s="5"/>
      <c r="AO1487" s="5"/>
      <c r="AP1487" s="5"/>
      <c r="AQ1487" s="5"/>
      <c r="AR1487" s="5"/>
      <c r="AY1487" s="1" t="s">
        <v>73</v>
      </c>
      <c r="AZ1487" s="2">
        <v>42324</v>
      </c>
      <c r="BA1487" s="2">
        <v>42795</v>
      </c>
      <c r="BC1487" s="2">
        <v>43040</v>
      </c>
      <c r="BD1487" s="1" t="s">
        <v>59</v>
      </c>
      <c r="BE1487" s="1" t="s">
        <v>3280</v>
      </c>
      <c r="BF1487" s="1" t="s">
        <v>61</v>
      </c>
      <c r="BG1487" s="1" t="s">
        <v>724</v>
      </c>
      <c r="BH1487" s="1" t="s">
        <v>2395</v>
      </c>
      <c r="BI1487" s="1" t="s">
        <v>726</v>
      </c>
      <c r="BJ1487" s="1" t="s">
        <v>126</v>
      </c>
      <c r="BK1487" s="1" t="s">
        <v>3281</v>
      </c>
      <c r="BL1487" s="1">
        <v>49.5</v>
      </c>
      <c r="BM1487" s="1">
        <v>49.5</v>
      </c>
      <c r="BN1487" s="1" t="s">
        <v>1485</v>
      </c>
      <c r="BO1487" s="1" t="s">
        <v>1486</v>
      </c>
      <c r="BP1487" s="1" t="s">
        <v>84</v>
      </c>
      <c r="BR1487" s="1">
        <v>0</v>
      </c>
      <c r="BS1487" s="1">
        <v>0</v>
      </c>
      <c r="BT1487" s="1">
        <v>0</v>
      </c>
      <c r="BU1487" s="1">
        <v>0</v>
      </c>
    </row>
    <row r="1488" spans="2:73" x14ac:dyDescent="0.25">
      <c r="D1488" s="4"/>
      <c r="E1488" s="5" t="str">
        <f t="shared" si="281"/>
        <v>DPP-2019-Cycle</v>
      </c>
      <c r="F1488" s="5" t="str">
        <f t="shared" si="282"/>
        <v>South</v>
      </c>
      <c r="G1488" s="5" t="str">
        <f t="shared" si="283"/>
        <v>Active</v>
      </c>
      <c r="H1488" s="6" t="str">
        <f t="shared" si="284"/>
        <v>Not Started</v>
      </c>
      <c r="I1488" s="1" t="s">
        <v>2925</v>
      </c>
      <c r="O1488" s="1" t="str">
        <f t="shared" si="285"/>
        <v>NRIS</v>
      </c>
      <c r="P1488" s="1" t="s">
        <v>6203</v>
      </c>
      <c r="Q1488" s="1">
        <f t="shared" si="286"/>
        <v>200</v>
      </c>
      <c r="S1488" s="1" t="str">
        <f t="shared" si="287"/>
        <v>Solar</v>
      </c>
      <c r="T1488" s="1" t="str">
        <f t="shared" si="288"/>
        <v>Arkansas County</v>
      </c>
      <c r="U1488" s="1" t="str">
        <f t="shared" si="289"/>
        <v>AR</v>
      </c>
      <c r="Y1488" s="1">
        <v>1</v>
      </c>
      <c r="Z1488" s="1">
        <v>1</v>
      </c>
      <c r="AA1488" s="36">
        <v>800000</v>
      </c>
      <c r="AB1488" s="36">
        <v>4252878</v>
      </c>
      <c r="AI1488" s="5"/>
      <c r="AJ1488" s="32"/>
      <c r="AK1488" s="32"/>
      <c r="AL1488" s="32">
        <v>902000</v>
      </c>
      <c r="AM1488" s="32">
        <v>13149000</v>
      </c>
      <c r="AN1488" s="32">
        <v>317794</v>
      </c>
      <c r="AO1488" s="32">
        <f>AM1488</f>
        <v>13149000</v>
      </c>
      <c r="AP1488" s="32">
        <f>AO1488+AN1488+AL1488</f>
        <v>14368794</v>
      </c>
      <c r="AQ1488" s="28">
        <f>AO1488/($Q1488*1000)</f>
        <v>65.745000000000005</v>
      </c>
      <c r="AR1488" s="28">
        <f>AP1488/($Q1488*1000)</f>
        <v>71.843969999999999</v>
      </c>
      <c r="AS1488" s="16">
        <f>IF(O1488 = "NRIS",AP1488,AO1488)</f>
        <v>14368794</v>
      </c>
      <c r="AY1488" s="1" t="s">
        <v>2374</v>
      </c>
      <c r="AZ1488" s="2">
        <v>43582</v>
      </c>
      <c r="BC1488" s="2">
        <v>44864</v>
      </c>
      <c r="BD1488" s="1" t="s">
        <v>2392</v>
      </c>
      <c r="BE1488" s="1" t="s">
        <v>2578</v>
      </c>
      <c r="BF1488" s="1" t="s">
        <v>2394</v>
      </c>
      <c r="BG1488" s="1" t="s">
        <v>2856</v>
      </c>
      <c r="BH1488" s="1" t="s">
        <v>2395</v>
      </c>
      <c r="BI1488" s="1" t="s">
        <v>2863</v>
      </c>
      <c r="BJ1488" s="1" t="s">
        <v>126</v>
      </c>
      <c r="BK1488" s="1" t="s">
        <v>2926</v>
      </c>
      <c r="BL1488" s="1">
        <v>200</v>
      </c>
      <c r="BM1488" s="1">
        <v>200</v>
      </c>
      <c r="BN1488" s="1" t="s">
        <v>1485</v>
      </c>
      <c r="BO1488" s="1" t="s">
        <v>1486</v>
      </c>
      <c r="BP1488" s="1" t="s">
        <v>84</v>
      </c>
      <c r="BR1488" s="1">
        <v>155</v>
      </c>
      <c r="BS1488" s="1">
        <v>155</v>
      </c>
      <c r="BT1488" s="1">
        <v>0</v>
      </c>
      <c r="BU1488" s="1">
        <v>0</v>
      </c>
    </row>
    <row r="1489" spans="4:73" hidden="1" x14ac:dyDescent="0.25">
      <c r="D1489" s="4"/>
      <c r="E1489" s="5" t="str">
        <f t="shared" si="281"/>
        <v>DPP-2019-Cycle</v>
      </c>
      <c r="F1489" s="5" t="str">
        <f t="shared" si="282"/>
        <v>Central</v>
      </c>
      <c r="G1489" s="5" t="str">
        <f t="shared" si="283"/>
        <v>Active</v>
      </c>
      <c r="H1489" s="6" t="str">
        <f t="shared" si="284"/>
        <v>Not Started</v>
      </c>
      <c r="I1489" s="1" t="s">
        <v>2927</v>
      </c>
      <c r="O1489" s="1" t="str">
        <f t="shared" si="285"/>
        <v>NRIS</v>
      </c>
      <c r="Q1489" s="1">
        <f t="shared" si="286"/>
        <v>250</v>
      </c>
      <c r="S1489" s="1" t="str">
        <f t="shared" si="287"/>
        <v>Solar</v>
      </c>
      <c r="T1489" s="1" t="str">
        <f t="shared" si="288"/>
        <v>Washington County</v>
      </c>
      <c r="U1489" s="1" t="str">
        <f t="shared" si="289"/>
        <v>IL</v>
      </c>
      <c r="AA1489" s="1"/>
      <c r="AB1489" s="1"/>
      <c r="AI1489" s="5"/>
      <c r="AJ1489" s="5"/>
      <c r="AK1489" s="5"/>
      <c r="AL1489" s="5"/>
      <c r="AM1489" s="5"/>
      <c r="AN1489" s="5"/>
      <c r="AO1489" s="32"/>
      <c r="AP1489" s="32"/>
      <c r="AQ1489" s="28">
        <f>AO1489/($Q1489*1000)</f>
        <v>0</v>
      </c>
      <c r="AR1489" s="28">
        <f>AP1489/($Q1489*1000)</f>
        <v>0</v>
      </c>
      <c r="AY1489" s="1" t="s">
        <v>2374</v>
      </c>
      <c r="AZ1489" s="2">
        <v>43582</v>
      </c>
      <c r="BC1489" s="2">
        <v>45229</v>
      </c>
      <c r="BD1489" s="1" t="s">
        <v>122</v>
      </c>
      <c r="BE1489" s="1" t="s">
        <v>395</v>
      </c>
      <c r="BF1489" s="1" t="s">
        <v>124</v>
      </c>
      <c r="BG1489" s="1" t="s">
        <v>2856</v>
      </c>
      <c r="BH1489" s="1" t="s">
        <v>2435</v>
      </c>
      <c r="BI1489" s="1" t="s">
        <v>2857</v>
      </c>
      <c r="BJ1489" s="1" t="s">
        <v>126</v>
      </c>
      <c r="BK1489" s="1" t="s">
        <v>2928</v>
      </c>
      <c r="BL1489" s="1">
        <v>250</v>
      </c>
      <c r="BM1489" s="1">
        <v>250</v>
      </c>
      <c r="BN1489" s="1" t="s">
        <v>1485</v>
      </c>
      <c r="BO1489" s="1" t="s">
        <v>1486</v>
      </c>
      <c r="BP1489" s="1" t="s">
        <v>84</v>
      </c>
      <c r="BR1489" s="1">
        <v>0</v>
      </c>
      <c r="BS1489" s="1">
        <v>0</v>
      </c>
      <c r="BT1489" s="1">
        <v>0</v>
      </c>
      <c r="BU1489" s="1">
        <v>0</v>
      </c>
    </row>
    <row r="1490" spans="4:73" hidden="1" x14ac:dyDescent="0.25">
      <c r="D1490" s="4"/>
      <c r="E1490" s="5">
        <f t="shared" si="281"/>
        <v>0</v>
      </c>
      <c r="F1490" s="5">
        <f t="shared" si="282"/>
        <v>0</v>
      </c>
      <c r="G1490" s="5" t="str">
        <f t="shared" si="283"/>
        <v>Done</v>
      </c>
      <c r="H1490" s="6" t="str">
        <f t="shared" si="284"/>
        <v>In Service</v>
      </c>
      <c r="I1490" s="1" t="s">
        <v>5722</v>
      </c>
      <c r="O1490" s="1" t="str">
        <f t="shared" si="285"/>
        <v>NRIS</v>
      </c>
      <c r="Q1490" s="1">
        <f t="shared" si="286"/>
        <v>0</v>
      </c>
      <c r="S1490" s="1" t="str">
        <f t="shared" si="287"/>
        <v>Gas</v>
      </c>
      <c r="T1490" s="1" t="str">
        <f t="shared" si="288"/>
        <v>Washington Parish</v>
      </c>
      <c r="U1490" s="1" t="str">
        <f t="shared" si="289"/>
        <v>LA</v>
      </c>
      <c r="AA1490" s="1"/>
      <c r="AB1490" s="1"/>
      <c r="AI1490" s="5"/>
      <c r="AJ1490" s="5"/>
      <c r="AK1490" s="5"/>
      <c r="AL1490" s="5"/>
      <c r="AM1490" s="5"/>
      <c r="AN1490" s="5"/>
      <c r="AO1490" s="5"/>
      <c r="AP1490" s="5"/>
      <c r="AQ1490" s="5"/>
      <c r="AR1490" s="5"/>
      <c r="AY1490" s="1" t="s">
        <v>58</v>
      </c>
      <c r="AZ1490" s="2">
        <v>42870</v>
      </c>
      <c r="BB1490" s="2">
        <v>42878</v>
      </c>
      <c r="BC1490" s="2">
        <v>43876</v>
      </c>
      <c r="BD1490" s="1" t="s">
        <v>59</v>
      </c>
      <c r="BE1490" s="1" t="s">
        <v>2839</v>
      </c>
      <c r="BF1490" s="1" t="s">
        <v>61</v>
      </c>
      <c r="BI1490" s="1" t="s">
        <v>5242</v>
      </c>
      <c r="BJ1490" s="1" t="s">
        <v>126</v>
      </c>
      <c r="BK1490" s="1" t="s">
        <v>5723</v>
      </c>
      <c r="BL1490" s="1">
        <v>0</v>
      </c>
      <c r="BM1490" s="1">
        <v>0</v>
      </c>
      <c r="BN1490" s="1" t="s">
        <v>64</v>
      </c>
      <c r="BO1490" s="1" t="s">
        <v>172</v>
      </c>
      <c r="BP1490" s="1" t="s">
        <v>65</v>
      </c>
      <c r="BQ1490" s="2">
        <v>44276</v>
      </c>
      <c r="BR1490" s="1">
        <v>0</v>
      </c>
      <c r="BS1490" s="1">
        <v>0</v>
      </c>
      <c r="BT1490" s="1">
        <v>0</v>
      </c>
      <c r="BU1490" s="1">
        <v>0</v>
      </c>
    </row>
    <row r="1491" spans="4:73" x14ac:dyDescent="0.25">
      <c r="D1491" s="4"/>
      <c r="E1491" s="5" t="str">
        <f t="shared" si="281"/>
        <v>DPP-2019-Cycle</v>
      </c>
      <c r="F1491" s="5" t="str">
        <f t="shared" si="282"/>
        <v>South</v>
      </c>
      <c r="G1491" s="5" t="str">
        <f t="shared" si="283"/>
        <v>Active</v>
      </c>
      <c r="H1491" s="6" t="str">
        <f t="shared" si="284"/>
        <v>Not Started</v>
      </c>
      <c r="I1491" s="1" t="s">
        <v>2929</v>
      </c>
      <c r="O1491" s="1" t="str">
        <f t="shared" si="285"/>
        <v>NRIS</v>
      </c>
      <c r="P1491" s="1" t="s">
        <v>6203</v>
      </c>
      <c r="Q1491" s="1">
        <f t="shared" si="286"/>
        <v>200</v>
      </c>
      <c r="S1491" s="1" t="str">
        <f t="shared" si="287"/>
        <v>Solar</v>
      </c>
      <c r="T1491" s="1" t="str">
        <f t="shared" si="288"/>
        <v>St. Landry Parish</v>
      </c>
      <c r="U1491" s="1" t="str">
        <f t="shared" si="289"/>
        <v>LA</v>
      </c>
      <c r="Y1491" s="1">
        <v>1</v>
      </c>
      <c r="Z1491" s="1">
        <v>1</v>
      </c>
      <c r="AA1491" s="36">
        <v>800000</v>
      </c>
      <c r="AB1491" s="36">
        <v>6670422</v>
      </c>
      <c r="AI1491" s="5"/>
      <c r="AJ1491" s="32"/>
      <c r="AK1491" s="32"/>
      <c r="AL1491" s="32">
        <v>0</v>
      </c>
      <c r="AM1491" s="32">
        <v>8978660</v>
      </c>
      <c r="AN1491" s="32">
        <v>59851714</v>
      </c>
      <c r="AO1491" s="32">
        <f>AM1491</f>
        <v>8978660</v>
      </c>
      <c r="AP1491" s="32">
        <f>AO1491+AN1491+AL1491</f>
        <v>68830374</v>
      </c>
      <c r="AQ1491" s="28">
        <f t="shared" ref="AQ1491:AR1497" si="291">AO1491/($Q1491*1000)</f>
        <v>44.893300000000004</v>
      </c>
      <c r="AR1491" s="28">
        <f t="shared" si="291"/>
        <v>344.15186999999997</v>
      </c>
      <c r="AS1491" s="16">
        <f>IF(O1491 = "NRIS",AP1491,AO1491)</f>
        <v>68830374</v>
      </c>
      <c r="AY1491" s="1" t="s">
        <v>2374</v>
      </c>
      <c r="AZ1491" s="2">
        <v>43582</v>
      </c>
      <c r="BC1491" s="2">
        <v>44864</v>
      </c>
      <c r="BD1491" s="1" t="s">
        <v>2711</v>
      </c>
      <c r="BE1491" s="1" t="s">
        <v>2930</v>
      </c>
      <c r="BF1491" s="1" t="s">
        <v>61</v>
      </c>
      <c r="BG1491" s="1" t="s">
        <v>2856</v>
      </c>
      <c r="BH1491" s="1" t="s">
        <v>2395</v>
      </c>
      <c r="BI1491" s="1" t="s">
        <v>2863</v>
      </c>
      <c r="BJ1491" s="1" t="s">
        <v>126</v>
      </c>
      <c r="BK1491" s="1" t="s">
        <v>2931</v>
      </c>
      <c r="BL1491" s="1">
        <v>200</v>
      </c>
      <c r="BM1491" s="1">
        <v>200</v>
      </c>
      <c r="BN1491" s="1" t="s">
        <v>1485</v>
      </c>
      <c r="BO1491" s="1" t="s">
        <v>1486</v>
      </c>
      <c r="BP1491" s="1" t="s">
        <v>84</v>
      </c>
      <c r="BR1491" s="1">
        <v>200</v>
      </c>
      <c r="BS1491" s="1">
        <v>200</v>
      </c>
      <c r="BT1491" s="1">
        <v>0</v>
      </c>
      <c r="BU1491" s="1">
        <v>0</v>
      </c>
    </row>
    <row r="1492" spans="4:73" hidden="1" x14ac:dyDescent="0.25">
      <c r="D1492" s="4"/>
      <c r="E1492" s="5" t="str">
        <f t="shared" si="281"/>
        <v>DPP-2019-Cycle</v>
      </c>
      <c r="F1492" s="5" t="str">
        <f t="shared" si="282"/>
        <v>West</v>
      </c>
      <c r="G1492" s="5" t="str">
        <f t="shared" si="283"/>
        <v>Active</v>
      </c>
      <c r="H1492" s="6" t="str">
        <f t="shared" si="284"/>
        <v>Not Started</v>
      </c>
      <c r="I1492" s="1" t="s">
        <v>2932</v>
      </c>
      <c r="O1492" s="1" t="str">
        <f t="shared" si="285"/>
        <v>NRIS</v>
      </c>
      <c r="Q1492" s="1">
        <f t="shared" si="286"/>
        <v>200</v>
      </c>
      <c r="S1492" s="1" t="str">
        <f t="shared" si="287"/>
        <v>Solar</v>
      </c>
      <c r="T1492" s="1" t="str">
        <f t="shared" si="288"/>
        <v>Muscatine County</v>
      </c>
      <c r="U1492" s="1" t="str">
        <f t="shared" si="289"/>
        <v>IA</v>
      </c>
      <c r="AA1492" s="1"/>
      <c r="AB1492" s="1"/>
      <c r="AI1492" s="5"/>
      <c r="AJ1492" s="5"/>
      <c r="AK1492" s="5"/>
      <c r="AL1492" s="5"/>
      <c r="AM1492" s="5"/>
      <c r="AN1492" s="5"/>
      <c r="AO1492" s="32"/>
      <c r="AP1492" s="32"/>
      <c r="AQ1492" s="28">
        <f t="shared" si="291"/>
        <v>0</v>
      </c>
      <c r="AR1492" s="28">
        <f t="shared" si="291"/>
        <v>0</v>
      </c>
      <c r="AY1492" s="1" t="s">
        <v>2374</v>
      </c>
      <c r="AZ1492" s="2">
        <v>43582</v>
      </c>
      <c r="BC1492" s="2">
        <v>45229</v>
      </c>
      <c r="BD1492" s="1" t="s">
        <v>251</v>
      </c>
      <c r="BE1492" s="1" t="s">
        <v>713</v>
      </c>
      <c r="BF1492" s="1" t="s">
        <v>89</v>
      </c>
      <c r="BG1492" s="1" t="s">
        <v>2856</v>
      </c>
      <c r="BH1492" s="1" t="s">
        <v>725</v>
      </c>
      <c r="BI1492" s="1" t="s">
        <v>2857</v>
      </c>
      <c r="BJ1492" s="1" t="s">
        <v>126</v>
      </c>
      <c r="BK1492" s="1" t="s">
        <v>2933</v>
      </c>
      <c r="BL1492" s="1">
        <v>200</v>
      </c>
      <c r="BM1492" s="1">
        <v>200</v>
      </c>
      <c r="BN1492" s="1" t="s">
        <v>1485</v>
      </c>
      <c r="BO1492" s="1" t="s">
        <v>1486</v>
      </c>
      <c r="BP1492" s="1" t="s">
        <v>84</v>
      </c>
      <c r="BR1492" s="1">
        <v>0</v>
      </c>
      <c r="BS1492" s="1">
        <v>0</v>
      </c>
      <c r="BT1492" s="1">
        <v>0</v>
      </c>
      <c r="BU1492" s="1">
        <v>0</v>
      </c>
    </row>
    <row r="1493" spans="4:73" x14ac:dyDescent="0.25">
      <c r="D1493" s="4"/>
      <c r="E1493" s="5" t="str">
        <f t="shared" si="281"/>
        <v>DPP-2019-Cycle</v>
      </c>
      <c r="F1493" s="5" t="str">
        <f t="shared" si="282"/>
        <v>South</v>
      </c>
      <c r="G1493" s="5" t="str">
        <f t="shared" si="283"/>
        <v>Active</v>
      </c>
      <c r="H1493" s="6" t="str">
        <f t="shared" si="284"/>
        <v>Not Started</v>
      </c>
      <c r="I1493" s="1" t="s">
        <v>2934</v>
      </c>
      <c r="O1493" s="1" t="str">
        <f t="shared" si="285"/>
        <v>NRIS</v>
      </c>
      <c r="P1493" s="1" t="s">
        <v>6203</v>
      </c>
      <c r="Q1493" s="1">
        <f t="shared" si="286"/>
        <v>100</v>
      </c>
      <c r="S1493" s="1" t="str">
        <f t="shared" si="287"/>
        <v>Solar</v>
      </c>
      <c r="T1493" s="1" t="str">
        <f t="shared" si="288"/>
        <v>Tangipahoa Parish</v>
      </c>
      <c r="U1493" s="1" t="str">
        <f t="shared" si="289"/>
        <v>LA</v>
      </c>
      <c r="Y1493" s="1">
        <v>1</v>
      </c>
      <c r="Z1493" s="1">
        <v>1</v>
      </c>
      <c r="AA1493" s="36">
        <v>400000</v>
      </c>
      <c r="AB1493" s="36">
        <v>350977</v>
      </c>
      <c r="AI1493" s="5"/>
      <c r="AJ1493" s="32"/>
      <c r="AK1493" s="32"/>
      <c r="AL1493" s="32">
        <v>0</v>
      </c>
      <c r="AM1493" s="32">
        <v>5946000</v>
      </c>
      <c r="AN1493" s="32">
        <v>0</v>
      </c>
      <c r="AO1493" s="32">
        <f>AM1493</f>
        <v>5946000</v>
      </c>
      <c r="AP1493" s="32">
        <f>AO1493+AN1493+AL1493</f>
        <v>5946000</v>
      </c>
      <c r="AQ1493" s="28">
        <f t="shared" si="291"/>
        <v>59.46</v>
      </c>
      <c r="AR1493" s="28">
        <f t="shared" si="291"/>
        <v>59.46</v>
      </c>
      <c r="AS1493" s="16">
        <f>IF(O1493 = "NRIS",AP1493,AO1493)</f>
        <v>5946000</v>
      </c>
      <c r="AY1493" s="1" t="s">
        <v>2374</v>
      </c>
      <c r="AZ1493" s="2">
        <v>43582</v>
      </c>
      <c r="BC1493" s="2">
        <v>44864</v>
      </c>
      <c r="BD1493" s="1" t="s">
        <v>2574</v>
      </c>
      <c r="BE1493" s="1" t="s">
        <v>2935</v>
      </c>
      <c r="BF1493" s="1" t="s">
        <v>61</v>
      </c>
      <c r="BG1493" s="1" t="s">
        <v>2856</v>
      </c>
      <c r="BH1493" s="1" t="s">
        <v>2395</v>
      </c>
      <c r="BI1493" s="1" t="s">
        <v>2863</v>
      </c>
      <c r="BJ1493" s="1" t="s">
        <v>126</v>
      </c>
      <c r="BK1493" s="1" t="s">
        <v>2936</v>
      </c>
      <c r="BL1493" s="1">
        <v>100</v>
      </c>
      <c r="BM1493" s="1">
        <v>100</v>
      </c>
      <c r="BN1493" s="1" t="s">
        <v>1485</v>
      </c>
      <c r="BO1493" s="1" t="s">
        <v>1486</v>
      </c>
      <c r="BP1493" s="1" t="s">
        <v>84</v>
      </c>
      <c r="BR1493" s="1">
        <v>100</v>
      </c>
      <c r="BS1493" s="1">
        <v>100</v>
      </c>
      <c r="BT1493" s="1">
        <v>0</v>
      </c>
      <c r="BU1493" s="1">
        <v>0</v>
      </c>
    </row>
    <row r="1494" spans="4:73" hidden="1" x14ac:dyDescent="0.25">
      <c r="D1494" s="4"/>
      <c r="E1494" s="5" t="str">
        <f t="shared" si="281"/>
        <v>DPP-2019-Cycle</v>
      </c>
      <c r="F1494" s="5" t="str">
        <f t="shared" si="282"/>
        <v>South</v>
      </c>
      <c r="G1494" s="5" t="str">
        <f t="shared" si="283"/>
        <v>Withdrawn</v>
      </c>
      <c r="H1494" s="6" t="str">
        <f t="shared" si="284"/>
        <v>Not Started</v>
      </c>
      <c r="I1494" s="1" t="s">
        <v>5435</v>
      </c>
      <c r="O1494" s="1" t="str">
        <f t="shared" si="285"/>
        <v>NRIS</v>
      </c>
      <c r="P1494" s="1" t="s">
        <v>6203</v>
      </c>
      <c r="Q1494" s="1">
        <f t="shared" si="286"/>
        <v>200</v>
      </c>
      <c r="S1494" s="1" t="str">
        <f t="shared" si="287"/>
        <v>Solar</v>
      </c>
      <c r="T1494" s="1" t="str">
        <f t="shared" si="288"/>
        <v>Rapides Parish</v>
      </c>
      <c r="U1494" s="1" t="str">
        <f t="shared" si="289"/>
        <v>LA</v>
      </c>
      <c r="Y1494" s="1">
        <v>0</v>
      </c>
      <c r="AA1494" s="1"/>
      <c r="AB1494" s="1"/>
      <c r="AI1494" s="5"/>
      <c r="AJ1494" s="5"/>
      <c r="AK1494" s="5"/>
      <c r="AL1494" s="5"/>
      <c r="AM1494" s="5"/>
      <c r="AN1494" s="5"/>
      <c r="AO1494" s="32"/>
      <c r="AP1494" s="32"/>
      <c r="AQ1494" s="28">
        <f t="shared" si="291"/>
        <v>0</v>
      </c>
      <c r="AR1494" s="28">
        <f t="shared" si="291"/>
        <v>0</v>
      </c>
      <c r="AY1494" s="1" t="s">
        <v>73</v>
      </c>
      <c r="AZ1494" s="2">
        <v>43582</v>
      </c>
      <c r="BA1494" s="2">
        <v>44047</v>
      </c>
      <c r="BC1494" s="2">
        <v>44864</v>
      </c>
      <c r="BD1494" s="1" t="s">
        <v>2711</v>
      </c>
      <c r="BE1494" s="1" t="s">
        <v>3606</v>
      </c>
      <c r="BF1494" s="1" t="s">
        <v>61</v>
      </c>
      <c r="BG1494" s="1" t="s">
        <v>2856</v>
      </c>
      <c r="BH1494" s="1" t="s">
        <v>2395</v>
      </c>
      <c r="BI1494" s="1" t="s">
        <v>2863</v>
      </c>
      <c r="BJ1494" s="1" t="s">
        <v>126</v>
      </c>
      <c r="BK1494" s="1" t="s">
        <v>5436</v>
      </c>
      <c r="BL1494" s="1">
        <v>200</v>
      </c>
      <c r="BM1494" s="1">
        <v>200</v>
      </c>
      <c r="BN1494" s="1" t="s">
        <v>1485</v>
      </c>
      <c r="BO1494" s="1" t="s">
        <v>1486</v>
      </c>
      <c r="BP1494" s="1" t="s">
        <v>84</v>
      </c>
      <c r="BR1494" s="1">
        <v>0</v>
      </c>
      <c r="BS1494" s="1">
        <v>0</v>
      </c>
      <c r="BT1494" s="1">
        <v>0</v>
      </c>
      <c r="BU1494" s="1">
        <v>0</v>
      </c>
    </row>
    <row r="1495" spans="4:73" hidden="1" x14ac:dyDescent="0.25">
      <c r="D1495" s="4"/>
      <c r="E1495" s="5" t="str">
        <f t="shared" si="281"/>
        <v>DPP-2019-Cycle</v>
      </c>
      <c r="F1495" s="5" t="str">
        <f t="shared" si="282"/>
        <v>West</v>
      </c>
      <c r="G1495" s="5" t="str">
        <f t="shared" si="283"/>
        <v>Active</v>
      </c>
      <c r="H1495" s="6" t="str">
        <f t="shared" si="284"/>
        <v>Not Started</v>
      </c>
      <c r="I1495" s="1" t="s">
        <v>2942</v>
      </c>
      <c r="O1495" s="1" t="str">
        <f t="shared" si="285"/>
        <v>NRIS</v>
      </c>
      <c r="Q1495" s="1">
        <f t="shared" si="286"/>
        <v>150</v>
      </c>
      <c r="S1495" s="1" t="str">
        <f t="shared" si="287"/>
        <v>Solar</v>
      </c>
      <c r="T1495" s="1" t="str">
        <f t="shared" si="288"/>
        <v>Wadena County</v>
      </c>
      <c r="U1495" s="1" t="str">
        <f t="shared" si="289"/>
        <v>MN</v>
      </c>
      <c r="AA1495" s="1"/>
      <c r="AB1495" s="1"/>
      <c r="AI1495" s="5"/>
      <c r="AJ1495" s="5"/>
      <c r="AK1495" s="5"/>
      <c r="AL1495" s="5"/>
      <c r="AM1495" s="5"/>
      <c r="AN1495" s="5"/>
      <c r="AO1495" s="32"/>
      <c r="AP1495" s="32"/>
      <c r="AQ1495" s="28">
        <f t="shared" si="291"/>
        <v>0</v>
      </c>
      <c r="AR1495" s="28">
        <f t="shared" si="291"/>
        <v>0</v>
      </c>
      <c r="AY1495" s="1" t="s">
        <v>2374</v>
      </c>
      <c r="AZ1495" s="2">
        <v>43582</v>
      </c>
      <c r="BC1495" s="2">
        <v>45229</v>
      </c>
      <c r="BD1495" s="1" t="s">
        <v>153</v>
      </c>
      <c r="BE1495" s="1" t="s">
        <v>2943</v>
      </c>
      <c r="BF1495" s="1" t="s">
        <v>93</v>
      </c>
      <c r="BG1495" s="1" t="s">
        <v>2856</v>
      </c>
      <c r="BH1495" s="1" t="s">
        <v>725</v>
      </c>
      <c r="BI1495" s="1" t="s">
        <v>2857</v>
      </c>
      <c r="BJ1495" s="1" t="s">
        <v>126</v>
      </c>
      <c r="BK1495" s="1" t="s">
        <v>2944</v>
      </c>
      <c r="BL1495" s="1">
        <v>150</v>
      </c>
      <c r="BM1495" s="1">
        <v>150</v>
      </c>
      <c r="BN1495" s="1" t="s">
        <v>1485</v>
      </c>
      <c r="BO1495" s="1" t="s">
        <v>1486</v>
      </c>
      <c r="BP1495" s="1" t="s">
        <v>84</v>
      </c>
      <c r="BR1495" s="1">
        <v>0</v>
      </c>
      <c r="BS1495" s="1">
        <v>0</v>
      </c>
      <c r="BT1495" s="1">
        <v>0</v>
      </c>
      <c r="BU1495" s="1">
        <v>0</v>
      </c>
    </row>
    <row r="1496" spans="4:73" hidden="1" x14ac:dyDescent="0.25">
      <c r="D1496" s="4"/>
      <c r="E1496" s="5" t="str">
        <f t="shared" si="281"/>
        <v>DPP-2019-Cycle</v>
      </c>
      <c r="F1496" s="5" t="str">
        <f t="shared" si="282"/>
        <v>Central</v>
      </c>
      <c r="G1496" s="5" t="str">
        <f t="shared" si="283"/>
        <v>Active</v>
      </c>
      <c r="H1496" s="6" t="str">
        <f t="shared" si="284"/>
        <v>Not Started</v>
      </c>
      <c r="I1496" s="1" t="s">
        <v>2945</v>
      </c>
      <c r="O1496" s="1" t="str">
        <f t="shared" si="285"/>
        <v>NRIS</v>
      </c>
      <c r="Q1496" s="1">
        <f t="shared" si="286"/>
        <v>200</v>
      </c>
      <c r="S1496" s="1" t="str">
        <f t="shared" si="287"/>
        <v>Solar</v>
      </c>
      <c r="T1496" s="1" t="str">
        <f t="shared" si="288"/>
        <v>Ralls County</v>
      </c>
      <c r="U1496" s="1" t="str">
        <f t="shared" si="289"/>
        <v>MO</v>
      </c>
      <c r="AA1496" s="1"/>
      <c r="AB1496" s="1"/>
      <c r="AI1496" s="5"/>
      <c r="AJ1496" s="5"/>
      <c r="AK1496" s="5"/>
      <c r="AL1496" s="5"/>
      <c r="AM1496" s="5"/>
      <c r="AN1496" s="5"/>
      <c r="AO1496" s="32"/>
      <c r="AP1496" s="32"/>
      <c r="AQ1496" s="28">
        <f t="shared" si="291"/>
        <v>0</v>
      </c>
      <c r="AR1496" s="28">
        <f t="shared" si="291"/>
        <v>0</v>
      </c>
      <c r="AY1496" s="1" t="s">
        <v>2374</v>
      </c>
      <c r="AZ1496" s="2">
        <v>43582</v>
      </c>
      <c r="BC1496" s="2">
        <v>44864</v>
      </c>
      <c r="BD1496" s="1" t="s">
        <v>486</v>
      </c>
      <c r="BE1496" s="1" t="s">
        <v>2946</v>
      </c>
      <c r="BF1496" s="1" t="s">
        <v>488</v>
      </c>
      <c r="BG1496" s="1" t="s">
        <v>2856</v>
      </c>
      <c r="BH1496" s="1" t="s">
        <v>2435</v>
      </c>
      <c r="BI1496" s="1" t="s">
        <v>2857</v>
      </c>
      <c r="BJ1496" s="1" t="s">
        <v>126</v>
      </c>
      <c r="BK1496" s="1" t="s">
        <v>2947</v>
      </c>
      <c r="BL1496" s="1">
        <v>200</v>
      </c>
      <c r="BM1496" s="1">
        <v>200</v>
      </c>
      <c r="BN1496" s="1" t="s">
        <v>1485</v>
      </c>
      <c r="BO1496" s="1" t="s">
        <v>1486</v>
      </c>
      <c r="BP1496" s="1" t="s">
        <v>84</v>
      </c>
      <c r="BR1496" s="1">
        <v>0</v>
      </c>
      <c r="BS1496" s="1">
        <v>0</v>
      </c>
      <c r="BT1496" s="1">
        <v>0</v>
      </c>
      <c r="BU1496" s="1">
        <v>0</v>
      </c>
    </row>
    <row r="1497" spans="4:73" x14ac:dyDescent="0.25">
      <c r="D1497" s="4"/>
      <c r="E1497" s="5" t="str">
        <f t="shared" si="281"/>
        <v>DPP-2019-Cycle</v>
      </c>
      <c r="F1497" s="5" t="str">
        <f t="shared" si="282"/>
        <v>South</v>
      </c>
      <c r="G1497" s="5" t="str">
        <f t="shared" si="283"/>
        <v>Active</v>
      </c>
      <c r="H1497" s="6" t="str">
        <f t="shared" si="284"/>
        <v>Not Started</v>
      </c>
      <c r="I1497" s="1" t="s">
        <v>2948</v>
      </c>
      <c r="O1497" s="1" t="str">
        <f t="shared" si="285"/>
        <v>NRIS</v>
      </c>
      <c r="P1497" s="1" t="s">
        <v>6203</v>
      </c>
      <c r="Q1497" s="1">
        <f t="shared" si="286"/>
        <v>150</v>
      </c>
      <c r="S1497" s="1" t="str">
        <f t="shared" si="287"/>
        <v>Solar</v>
      </c>
      <c r="T1497" s="1" t="str">
        <f t="shared" si="288"/>
        <v>Pike County</v>
      </c>
      <c r="U1497" s="1" t="str">
        <f t="shared" si="289"/>
        <v>MS</v>
      </c>
      <c r="Y1497" s="1">
        <v>1</v>
      </c>
      <c r="Z1497" s="1">
        <v>1</v>
      </c>
      <c r="AA1497" s="36">
        <v>600000</v>
      </c>
      <c r="AB1497" s="36">
        <v>151444</v>
      </c>
      <c r="AI1497" s="5"/>
      <c r="AJ1497" s="32"/>
      <c r="AK1497" s="32"/>
      <c r="AL1497" s="32">
        <v>0</v>
      </c>
      <c r="AM1497" s="32">
        <v>13688000</v>
      </c>
      <c r="AN1497" s="32">
        <v>0</v>
      </c>
      <c r="AO1497" s="32">
        <f>AM1497</f>
        <v>13688000</v>
      </c>
      <c r="AP1497" s="32">
        <f>AO1497+AN1497+AL1497</f>
        <v>13688000</v>
      </c>
      <c r="AQ1497" s="28">
        <f t="shared" si="291"/>
        <v>91.25333333333333</v>
      </c>
      <c r="AR1497" s="28">
        <f t="shared" si="291"/>
        <v>91.25333333333333</v>
      </c>
      <c r="AS1497" s="16">
        <f>IF(O1497 = "NRIS",AP1497,AO1497)</f>
        <v>13688000</v>
      </c>
      <c r="AY1497" s="1" t="s">
        <v>2374</v>
      </c>
      <c r="AZ1497" s="2">
        <v>43582</v>
      </c>
      <c r="BC1497" s="2">
        <v>45229</v>
      </c>
      <c r="BD1497" s="1" t="s">
        <v>2949</v>
      </c>
      <c r="BE1497" s="1" t="s">
        <v>248</v>
      </c>
      <c r="BF1497" s="1" t="s">
        <v>2526</v>
      </c>
      <c r="BG1497" s="1" t="s">
        <v>2856</v>
      </c>
      <c r="BH1497" s="1" t="s">
        <v>2395</v>
      </c>
      <c r="BI1497" s="1" t="s">
        <v>2863</v>
      </c>
      <c r="BJ1497" s="1" t="s">
        <v>126</v>
      </c>
      <c r="BK1497" s="1" t="s">
        <v>2950</v>
      </c>
      <c r="BL1497" s="1">
        <v>150</v>
      </c>
      <c r="BM1497" s="1">
        <v>150</v>
      </c>
      <c r="BN1497" s="1" t="s">
        <v>1485</v>
      </c>
      <c r="BO1497" s="1" t="s">
        <v>1486</v>
      </c>
      <c r="BP1497" s="1" t="s">
        <v>84</v>
      </c>
      <c r="BR1497" s="1">
        <v>75</v>
      </c>
      <c r="BS1497" s="1">
        <v>75</v>
      </c>
      <c r="BT1497" s="1">
        <v>0</v>
      </c>
      <c r="BU1497" s="1">
        <v>0</v>
      </c>
    </row>
    <row r="1498" spans="4:73" hidden="1" x14ac:dyDescent="0.25">
      <c r="D1498" s="4"/>
      <c r="E1498" s="5" t="str">
        <f t="shared" si="281"/>
        <v>DPP-2017-AUG</v>
      </c>
      <c r="F1498" s="5" t="str">
        <f t="shared" si="282"/>
        <v>East (ITC)</v>
      </c>
      <c r="G1498" s="5" t="str">
        <f t="shared" si="283"/>
        <v>Withdrawn</v>
      </c>
      <c r="H1498" s="6" t="str">
        <f t="shared" si="284"/>
        <v>Not Started</v>
      </c>
      <c r="I1498" s="1" t="s">
        <v>4266</v>
      </c>
      <c r="O1498" s="1" t="str">
        <f t="shared" si="285"/>
        <v>NRIS</v>
      </c>
      <c r="Q1498" s="1">
        <f t="shared" si="286"/>
        <v>1217</v>
      </c>
      <c r="S1498" s="1" t="str">
        <f t="shared" si="287"/>
        <v>Combined Cycle</v>
      </c>
      <c r="T1498" s="1" t="str">
        <f t="shared" si="288"/>
        <v>Van Buren County</v>
      </c>
      <c r="U1498" s="1" t="str">
        <f t="shared" si="289"/>
        <v>MI</v>
      </c>
      <c r="AA1498" s="1"/>
      <c r="AB1498" s="1"/>
      <c r="AI1498" s="5"/>
      <c r="AJ1498" s="5"/>
      <c r="AK1498" s="5"/>
      <c r="AL1498" s="5"/>
      <c r="AM1498" s="5"/>
      <c r="AN1498" s="5"/>
      <c r="AO1498" s="5"/>
      <c r="AP1498" s="5"/>
      <c r="AQ1498" s="5"/>
      <c r="AR1498" s="5"/>
      <c r="AY1498" s="1" t="s">
        <v>73</v>
      </c>
      <c r="AZ1498" s="2">
        <v>42902</v>
      </c>
      <c r="BA1498" s="2">
        <v>43034</v>
      </c>
      <c r="BC1498" s="2">
        <v>42902</v>
      </c>
      <c r="BD1498" s="1" t="s">
        <v>139</v>
      </c>
      <c r="BE1498" s="1" t="s">
        <v>586</v>
      </c>
      <c r="BF1498" s="1" t="s">
        <v>130</v>
      </c>
      <c r="BG1498" s="1" t="s">
        <v>3692</v>
      </c>
      <c r="BH1498" s="1" t="s">
        <v>1808</v>
      </c>
      <c r="BI1498" s="1" t="s">
        <v>726</v>
      </c>
      <c r="BJ1498" s="1" t="s">
        <v>126</v>
      </c>
      <c r="BK1498" s="1" t="s">
        <v>4267</v>
      </c>
      <c r="BL1498" s="1">
        <v>1108</v>
      </c>
      <c r="BM1498" s="1">
        <v>1217</v>
      </c>
      <c r="BN1498" s="1" t="s">
        <v>94</v>
      </c>
      <c r="BO1498" s="1" t="s">
        <v>94</v>
      </c>
      <c r="BP1498" s="1" t="s">
        <v>84</v>
      </c>
      <c r="BR1498" s="1">
        <v>0</v>
      </c>
      <c r="BS1498" s="1">
        <v>0</v>
      </c>
      <c r="BT1498" s="1">
        <v>0</v>
      </c>
      <c r="BU1498" s="1">
        <v>0</v>
      </c>
    </row>
    <row r="1499" spans="4:73" hidden="1" x14ac:dyDescent="0.25">
      <c r="D1499" s="4"/>
      <c r="E1499" s="5" t="str">
        <f t="shared" si="281"/>
        <v>DPP-2015-AUG</v>
      </c>
      <c r="F1499" s="5" t="str">
        <f t="shared" si="282"/>
        <v>South</v>
      </c>
      <c r="G1499" s="5" t="str">
        <f t="shared" si="283"/>
        <v>Withdrawn</v>
      </c>
      <c r="H1499" s="6" t="str">
        <f t="shared" si="284"/>
        <v>Not Started</v>
      </c>
      <c r="I1499" s="1" t="s">
        <v>3306</v>
      </c>
      <c r="O1499" s="1" t="str">
        <f t="shared" si="285"/>
        <v>NRIS</v>
      </c>
      <c r="Q1499" s="1">
        <f t="shared" si="286"/>
        <v>100</v>
      </c>
      <c r="S1499" s="1" t="str">
        <f t="shared" si="287"/>
        <v>Wind</v>
      </c>
      <c r="T1499" s="1" t="str">
        <f t="shared" si="288"/>
        <v>Jefferson County</v>
      </c>
      <c r="U1499" s="1" t="str">
        <f t="shared" si="289"/>
        <v>TX</v>
      </c>
      <c r="AA1499" s="1"/>
      <c r="AB1499" s="1"/>
      <c r="AI1499" s="5"/>
      <c r="AJ1499" s="5"/>
      <c r="AK1499" s="5"/>
      <c r="AL1499" s="5"/>
      <c r="AM1499" s="5"/>
      <c r="AN1499" s="5"/>
      <c r="AO1499" s="5"/>
      <c r="AP1499" s="5"/>
      <c r="AQ1499" s="5"/>
      <c r="AR1499" s="5"/>
      <c r="AY1499" s="1" t="s">
        <v>73</v>
      </c>
      <c r="AZ1499" s="2">
        <v>41960</v>
      </c>
      <c r="BA1499" s="2">
        <v>42803</v>
      </c>
      <c r="BC1499" s="2">
        <v>43251</v>
      </c>
      <c r="BD1499" s="1" t="s">
        <v>59</v>
      </c>
      <c r="BE1499" s="1" t="s">
        <v>1073</v>
      </c>
      <c r="BF1499" s="1" t="s">
        <v>67</v>
      </c>
      <c r="BG1499" s="1" t="s">
        <v>1807</v>
      </c>
      <c r="BH1499" s="1" t="s">
        <v>2395</v>
      </c>
      <c r="BI1499" s="1" t="s">
        <v>134</v>
      </c>
      <c r="BJ1499" s="1" t="s">
        <v>126</v>
      </c>
      <c r="BK1499" s="1" t="s">
        <v>3307</v>
      </c>
      <c r="BL1499" s="1">
        <v>100</v>
      </c>
      <c r="BM1499" s="1">
        <v>100</v>
      </c>
      <c r="BN1499" s="1" t="s">
        <v>97</v>
      </c>
      <c r="BO1499" s="1" t="s">
        <v>98</v>
      </c>
      <c r="BP1499" s="1" t="s">
        <v>84</v>
      </c>
      <c r="BQ1499" s="2">
        <v>42643</v>
      </c>
      <c r="BR1499" s="1">
        <v>0</v>
      </c>
      <c r="BS1499" s="1">
        <v>0</v>
      </c>
      <c r="BT1499" s="1">
        <v>0</v>
      </c>
      <c r="BU1499" s="1">
        <v>0</v>
      </c>
    </row>
    <row r="1500" spans="4:73" hidden="1" x14ac:dyDescent="0.25">
      <c r="D1500" s="4"/>
      <c r="E1500" s="5" t="str">
        <f t="shared" si="281"/>
        <v>DPP-2019-Cycle</v>
      </c>
      <c r="F1500" s="5" t="str">
        <f t="shared" si="282"/>
        <v>East (ITC)</v>
      </c>
      <c r="G1500" s="5" t="str">
        <f t="shared" si="283"/>
        <v>Active</v>
      </c>
      <c r="H1500" s="6" t="str">
        <f t="shared" si="284"/>
        <v>Not Started</v>
      </c>
      <c r="I1500" s="1" t="s">
        <v>2951</v>
      </c>
      <c r="O1500" s="1" t="str">
        <f t="shared" si="285"/>
        <v>NRIS</v>
      </c>
      <c r="Q1500" s="1">
        <f t="shared" si="286"/>
        <v>170</v>
      </c>
      <c r="S1500" s="1" t="str">
        <f t="shared" si="287"/>
        <v>Solar</v>
      </c>
      <c r="T1500" s="1" t="str">
        <f t="shared" si="288"/>
        <v>Washtenaw County</v>
      </c>
      <c r="U1500" s="1" t="str">
        <f t="shared" si="289"/>
        <v>MI</v>
      </c>
      <c r="AA1500" s="1"/>
      <c r="AB1500" s="1"/>
      <c r="AI1500" s="5"/>
      <c r="AJ1500" s="5"/>
      <c r="AK1500" s="5"/>
      <c r="AL1500" s="5"/>
      <c r="AM1500" s="5"/>
      <c r="AN1500" s="5"/>
      <c r="AO1500" s="32"/>
      <c r="AP1500" s="32"/>
      <c r="AQ1500" s="28">
        <f t="shared" ref="AQ1500:AR1505" si="292">AO1500/($Q1500*1000)</f>
        <v>0</v>
      </c>
      <c r="AR1500" s="28">
        <f t="shared" si="292"/>
        <v>0</v>
      </c>
      <c r="AY1500" s="1" t="s">
        <v>2374</v>
      </c>
      <c r="AZ1500" s="2">
        <v>43582</v>
      </c>
      <c r="BC1500" s="2">
        <v>44864</v>
      </c>
      <c r="BD1500" s="1" t="s">
        <v>128</v>
      </c>
      <c r="BE1500" s="1" t="s">
        <v>271</v>
      </c>
      <c r="BF1500" s="1" t="s">
        <v>130</v>
      </c>
      <c r="BG1500" s="1" t="s">
        <v>2856</v>
      </c>
      <c r="BH1500" s="1" t="s">
        <v>1808</v>
      </c>
      <c r="BI1500" s="1" t="s">
        <v>2863</v>
      </c>
      <c r="BJ1500" s="1" t="s">
        <v>126</v>
      </c>
      <c r="BK1500" s="1" t="s">
        <v>2952</v>
      </c>
      <c r="BL1500" s="1">
        <v>170</v>
      </c>
      <c r="BM1500" s="1">
        <v>170</v>
      </c>
      <c r="BN1500" s="1" t="s">
        <v>1485</v>
      </c>
      <c r="BO1500" s="1" t="s">
        <v>1486</v>
      </c>
      <c r="BP1500" s="1" t="s">
        <v>84</v>
      </c>
      <c r="BR1500" s="1">
        <v>170</v>
      </c>
      <c r="BS1500" s="1">
        <v>170</v>
      </c>
      <c r="BT1500" s="1">
        <v>0</v>
      </c>
      <c r="BU1500" s="1">
        <v>0</v>
      </c>
    </row>
    <row r="1501" spans="4:73" hidden="1" x14ac:dyDescent="0.25">
      <c r="D1501" s="4"/>
      <c r="E1501" s="5" t="str">
        <f t="shared" si="281"/>
        <v>DPP-2019-Cycle</v>
      </c>
      <c r="F1501" s="5" t="str">
        <f t="shared" si="282"/>
        <v>Central</v>
      </c>
      <c r="G1501" s="5" t="str">
        <f t="shared" si="283"/>
        <v>Active</v>
      </c>
      <c r="H1501" s="6" t="str">
        <f t="shared" si="284"/>
        <v>Not Started</v>
      </c>
      <c r="I1501" s="1" t="s">
        <v>2953</v>
      </c>
      <c r="O1501" s="1" t="str">
        <f t="shared" si="285"/>
        <v>NRIS</v>
      </c>
      <c r="Q1501" s="1">
        <f t="shared" si="286"/>
        <v>160</v>
      </c>
      <c r="S1501" s="1" t="str">
        <f t="shared" si="287"/>
        <v>Solar</v>
      </c>
      <c r="T1501" s="1" t="str">
        <f t="shared" si="288"/>
        <v>Washington County</v>
      </c>
      <c r="U1501" s="1" t="str">
        <f t="shared" si="289"/>
        <v>IL</v>
      </c>
      <c r="AA1501" s="1"/>
      <c r="AB1501" s="1"/>
      <c r="AI1501" s="5"/>
      <c r="AJ1501" s="5"/>
      <c r="AK1501" s="5"/>
      <c r="AL1501" s="5"/>
      <c r="AM1501" s="5"/>
      <c r="AN1501" s="5"/>
      <c r="AO1501" s="32"/>
      <c r="AP1501" s="32"/>
      <c r="AQ1501" s="28">
        <f t="shared" si="292"/>
        <v>0</v>
      </c>
      <c r="AR1501" s="28">
        <f t="shared" si="292"/>
        <v>0</v>
      </c>
      <c r="AY1501" s="1" t="s">
        <v>2374</v>
      </c>
      <c r="AZ1501" s="2">
        <v>43582</v>
      </c>
      <c r="BC1501" s="2">
        <v>45198</v>
      </c>
      <c r="BD1501" s="1" t="s">
        <v>122</v>
      </c>
      <c r="BE1501" s="1" t="s">
        <v>395</v>
      </c>
      <c r="BF1501" s="1" t="s">
        <v>124</v>
      </c>
      <c r="BG1501" s="1" t="s">
        <v>2856</v>
      </c>
      <c r="BH1501" s="1" t="s">
        <v>2435</v>
      </c>
      <c r="BI1501" s="1" t="s">
        <v>2857</v>
      </c>
      <c r="BJ1501" s="1" t="s">
        <v>126</v>
      </c>
      <c r="BK1501" s="1" t="s">
        <v>2954</v>
      </c>
      <c r="BL1501" s="1">
        <v>160</v>
      </c>
      <c r="BM1501" s="1">
        <v>160</v>
      </c>
      <c r="BN1501" s="1" t="s">
        <v>1485</v>
      </c>
      <c r="BO1501" s="1" t="s">
        <v>1486</v>
      </c>
      <c r="BP1501" s="1" t="s">
        <v>84</v>
      </c>
      <c r="BR1501" s="1">
        <v>0</v>
      </c>
      <c r="BS1501" s="1">
        <v>0</v>
      </c>
      <c r="BT1501" s="1">
        <v>0</v>
      </c>
      <c r="BU1501" s="1">
        <v>0</v>
      </c>
    </row>
    <row r="1502" spans="4:73" hidden="1" x14ac:dyDescent="0.25">
      <c r="D1502" s="4"/>
      <c r="E1502" s="5" t="str">
        <f t="shared" si="281"/>
        <v>DPP-2019-Cycle</v>
      </c>
      <c r="F1502" s="5" t="str">
        <f t="shared" si="282"/>
        <v>East (ITC)</v>
      </c>
      <c r="G1502" s="5" t="str">
        <f t="shared" si="283"/>
        <v>Active</v>
      </c>
      <c r="H1502" s="6" t="str">
        <f t="shared" si="284"/>
        <v>Not Started</v>
      </c>
      <c r="I1502" s="1" t="s">
        <v>2955</v>
      </c>
      <c r="O1502" s="1" t="str">
        <f t="shared" si="285"/>
        <v>NRIS</v>
      </c>
      <c r="Q1502" s="1">
        <f t="shared" si="286"/>
        <v>200</v>
      </c>
      <c r="S1502" s="1" t="str">
        <f t="shared" si="287"/>
        <v>Solar</v>
      </c>
      <c r="T1502" s="1" t="str">
        <f t="shared" si="288"/>
        <v>Lenawee County</v>
      </c>
      <c r="U1502" s="1" t="str">
        <f t="shared" si="289"/>
        <v>MI</v>
      </c>
      <c r="AA1502" s="1"/>
      <c r="AB1502" s="1"/>
      <c r="AI1502" s="5"/>
      <c r="AJ1502" s="5"/>
      <c r="AK1502" s="5"/>
      <c r="AL1502" s="5"/>
      <c r="AM1502" s="5"/>
      <c r="AN1502" s="5"/>
      <c r="AO1502" s="32"/>
      <c r="AP1502" s="32"/>
      <c r="AQ1502" s="28">
        <f t="shared" si="292"/>
        <v>0</v>
      </c>
      <c r="AR1502" s="28">
        <f t="shared" si="292"/>
        <v>0</v>
      </c>
      <c r="AY1502" s="1" t="s">
        <v>2374</v>
      </c>
      <c r="AZ1502" s="2">
        <v>43582</v>
      </c>
      <c r="BC1502" s="2">
        <v>45198</v>
      </c>
      <c r="BD1502" s="1" t="s">
        <v>139</v>
      </c>
      <c r="BE1502" s="1" t="s">
        <v>1879</v>
      </c>
      <c r="BF1502" s="1" t="s">
        <v>130</v>
      </c>
      <c r="BG1502" s="1" t="s">
        <v>2856</v>
      </c>
      <c r="BH1502" s="1" t="s">
        <v>1808</v>
      </c>
      <c r="BI1502" s="1" t="s">
        <v>2863</v>
      </c>
      <c r="BJ1502" s="1" t="s">
        <v>126</v>
      </c>
      <c r="BK1502" s="1" t="s">
        <v>2956</v>
      </c>
      <c r="BL1502" s="1">
        <v>200</v>
      </c>
      <c r="BM1502" s="1">
        <v>200</v>
      </c>
      <c r="BN1502" s="1" t="s">
        <v>1485</v>
      </c>
      <c r="BO1502" s="1" t="s">
        <v>1486</v>
      </c>
      <c r="BP1502" s="1" t="s">
        <v>84</v>
      </c>
      <c r="BR1502" s="1">
        <v>200</v>
      </c>
      <c r="BS1502" s="1">
        <v>200</v>
      </c>
      <c r="BT1502" s="1">
        <v>0</v>
      </c>
      <c r="BU1502" s="1">
        <v>0</v>
      </c>
    </row>
    <row r="1503" spans="4:73" hidden="1" x14ac:dyDescent="0.25">
      <c r="D1503" s="4"/>
      <c r="E1503" s="5" t="str">
        <f t="shared" si="281"/>
        <v>DPP-2019-Cycle</v>
      </c>
      <c r="F1503" s="5" t="str">
        <f t="shared" si="282"/>
        <v>Central</v>
      </c>
      <c r="G1503" s="5" t="str">
        <f t="shared" si="283"/>
        <v>Active</v>
      </c>
      <c r="H1503" s="6" t="str">
        <f t="shared" si="284"/>
        <v>Not Started</v>
      </c>
      <c r="I1503" s="1" t="s">
        <v>2957</v>
      </c>
      <c r="O1503" s="1" t="str">
        <f t="shared" si="285"/>
        <v>NRIS</v>
      </c>
      <c r="Q1503" s="1">
        <f t="shared" si="286"/>
        <v>125</v>
      </c>
      <c r="S1503" s="1" t="str">
        <f t="shared" si="287"/>
        <v>Solar</v>
      </c>
      <c r="T1503" s="1" t="str">
        <f t="shared" si="288"/>
        <v>Spencer County</v>
      </c>
      <c r="U1503" s="1" t="str">
        <f t="shared" si="289"/>
        <v>IN</v>
      </c>
      <c r="AA1503" s="1"/>
      <c r="AB1503" s="1"/>
      <c r="AI1503" s="5"/>
      <c r="AJ1503" s="5"/>
      <c r="AK1503" s="5"/>
      <c r="AL1503" s="5"/>
      <c r="AM1503" s="5"/>
      <c r="AN1503" s="5"/>
      <c r="AO1503" s="32"/>
      <c r="AP1503" s="32"/>
      <c r="AQ1503" s="28">
        <f t="shared" si="292"/>
        <v>0</v>
      </c>
      <c r="AR1503" s="28">
        <f t="shared" si="292"/>
        <v>0</v>
      </c>
      <c r="AY1503" s="1" t="s">
        <v>2374</v>
      </c>
      <c r="AZ1503" s="2">
        <v>43582</v>
      </c>
      <c r="BC1503" s="2">
        <v>45198</v>
      </c>
      <c r="BD1503" s="1" t="s">
        <v>197</v>
      </c>
      <c r="BE1503" s="1" t="s">
        <v>2958</v>
      </c>
      <c r="BF1503" s="1" t="s">
        <v>103</v>
      </c>
      <c r="BG1503" s="1" t="s">
        <v>2856</v>
      </c>
      <c r="BH1503" s="1" t="s">
        <v>2435</v>
      </c>
      <c r="BI1503" s="1" t="s">
        <v>2857</v>
      </c>
      <c r="BJ1503" s="1" t="s">
        <v>126</v>
      </c>
      <c r="BK1503" s="1" t="s">
        <v>2959</v>
      </c>
      <c r="BL1503" s="1">
        <v>125</v>
      </c>
      <c r="BM1503" s="1">
        <v>125</v>
      </c>
      <c r="BN1503" s="1" t="s">
        <v>1485</v>
      </c>
      <c r="BO1503" s="1" t="s">
        <v>1486</v>
      </c>
      <c r="BP1503" s="1" t="s">
        <v>84</v>
      </c>
      <c r="BR1503" s="1">
        <v>0</v>
      </c>
      <c r="BS1503" s="1">
        <v>0</v>
      </c>
      <c r="BT1503" s="1">
        <v>0</v>
      </c>
      <c r="BU1503" s="1">
        <v>0</v>
      </c>
    </row>
    <row r="1504" spans="4:73" hidden="1" x14ac:dyDescent="0.25">
      <c r="D1504" s="4"/>
      <c r="E1504" s="5" t="str">
        <f t="shared" si="281"/>
        <v>DPP-2019-Cycle</v>
      </c>
      <c r="F1504" s="5" t="str">
        <f t="shared" si="282"/>
        <v>West</v>
      </c>
      <c r="G1504" s="5" t="str">
        <f t="shared" si="283"/>
        <v>Withdrawn</v>
      </c>
      <c r="H1504" s="6" t="str">
        <f t="shared" si="284"/>
        <v>Not Started</v>
      </c>
      <c r="I1504" s="1" t="s">
        <v>5118</v>
      </c>
      <c r="O1504" s="1" t="str">
        <f t="shared" si="285"/>
        <v>NRIS</v>
      </c>
      <c r="Q1504" s="1">
        <f t="shared" si="286"/>
        <v>100</v>
      </c>
      <c r="S1504" s="1" t="str">
        <f t="shared" si="287"/>
        <v>Solar</v>
      </c>
      <c r="T1504" s="1" t="str">
        <f t="shared" si="288"/>
        <v>Faribault County</v>
      </c>
      <c r="U1504" s="1" t="str">
        <f t="shared" si="289"/>
        <v>MN</v>
      </c>
      <c r="AA1504" s="1"/>
      <c r="AB1504" s="1"/>
      <c r="AI1504" s="5"/>
      <c r="AJ1504" s="5"/>
      <c r="AK1504" s="5"/>
      <c r="AL1504" s="5"/>
      <c r="AM1504" s="5"/>
      <c r="AN1504" s="5"/>
      <c r="AO1504" s="32"/>
      <c r="AP1504" s="32"/>
      <c r="AQ1504" s="28">
        <f t="shared" si="292"/>
        <v>0</v>
      </c>
      <c r="AR1504" s="28">
        <f t="shared" si="292"/>
        <v>0</v>
      </c>
      <c r="AY1504" s="1" t="s">
        <v>73</v>
      </c>
      <c r="AZ1504" s="2">
        <v>43582</v>
      </c>
      <c r="BA1504" s="2">
        <v>43774</v>
      </c>
      <c r="BC1504" s="2">
        <v>45198</v>
      </c>
      <c r="BD1504" s="1" t="s">
        <v>87</v>
      </c>
      <c r="BE1504" s="1" t="s">
        <v>718</v>
      </c>
      <c r="BF1504" s="1" t="s">
        <v>93</v>
      </c>
      <c r="BG1504" s="1" t="s">
        <v>2856</v>
      </c>
      <c r="BH1504" s="1" t="s">
        <v>725</v>
      </c>
      <c r="BI1504" s="1" t="s">
        <v>2857</v>
      </c>
      <c r="BJ1504" s="1" t="s">
        <v>126</v>
      </c>
      <c r="BK1504" s="1" t="s">
        <v>5119</v>
      </c>
      <c r="BL1504" s="1">
        <v>100</v>
      </c>
      <c r="BM1504" s="1">
        <v>100</v>
      </c>
      <c r="BN1504" s="1" t="s">
        <v>1485</v>
      </c>
      <c r="BO1504" s="1" t="s">
        <v>1486</v>
      </c>
      <c r="BP1504" s="1" t="s">
        <v>84</v>
      </c>
      <c r="BR1504" s="1">
        <v>0</v>
      </c>
      <c r="BS1504" s="1">
        <v>0</v>
      </c>
      <c r="BT1504" s="1">
        <v>0</v>
      </c>
      <c r="BU1504" s="1">
        <v>0</v>
      </c>
    </row>
    <row r="1505" spans="4:73" hidden="1" x14ac:dyDescent="0.25">
      <c r="D1505" s="4"/>
      <c r="E1505" s="5" t="str">
        <f t="shared" si="281"/>
        <v>DPP-2019-Cycle</v>
      </c>
      <c r="F1505" s="5" t="str">
        <f t="shared" si="282"/>
        <v>West</v>
      </c>
      <c r="G1505" s="5" t="str">
        <f t="shared" si="283"/>
        <v>Active</v>
      </c>
      <c r="H1505" s="6" t="str">
        <f t="shared" si="284"/>
        <v>Not Started</v>
      </c>
      <c r="I1505" s="1" t="s">
        <v>2966</v>
      </c>
      <c r="O1505" s="1" t="str">
        <f t="shared" si="285"/>
        <v>NRIS</v>
      </c>
      <c r="Q1505" s="1">
        <f t="shared" si="286"/>
        <v>40</v>
      </c>
      <c r="S1505" s="1" t="str">
        <f t="shared" si="287"/>
        <v>Battery Storage</v>
      </c>
      <c r="T1505" s="1" t="str">
        <f t="shared" si="288"/>
        <v>Wadena County</v>
      </c>
      <c r="U1505" s="1" t="str">
        <f t="shared" si="289"/>
        <v>MN</v>
      </c>
      <c r="AA1505" s="1"/>
      <c r="AB1505" s="1"/>
      <c r="AI1505" s="5"/>
      <c r="AJ1505" s="5"/>
      <c r="AK1505" s="5"/>
      <c r="AL1505" s="5"/>
      <c r="AM1505" s="5"/>
      <c r="AN1505" s="5"/>
      <c r="AO1505" s="32"/>
      <c r="AP1505" s="32"/>
      <c r="AQ1505" s="28">
        <f t="shared" si="292"/>
        <v>0</v>
      </c>
      <c r="AR1505" s="28">
        <f t="shared" si="292"/>
        <v>0</v>
      </c>
      <c r="AY1505" s="1" t="s">
        <v>2374</v>
      </c>
      <c r="AZ1505" s="2">
        <v>43582</v>
      </c>
      <c r="BC1505" s="2">
        <v>45229</v>
      </c>
      <c r="BD1505" s="1" t="s">
        <v>153</v>
      </c>
      <c r="BE1505" s="1" t="s">
        <v>2943</v>
      </c>
      <c r="BF1505" s="1" t="s">
        <v>93</v>
      </c>
      <c r="BG1505" s="1" t="s">
        <v>2856</v>
      </c>
      <c r="BH1505" s="1" t="s">
        <v>725</v>
      </c>
      <c r="BI1505" s="1" t="s">
        <v>2857</v>
      </c>
      <c r="BJ1505" s="1" t="s">
        <v>126</v>
      </c>
      <c r="BK1505" s="1" t="s">
        <v>2944</v>
      </c>
      <c r="BL1505" s="1">
        <v>40</v>
      </c>
      <c r="BM1505" s="1">
        <v>40</v>
      </c>
      <c r="BN1505" s="1" t="s">
        <v>2498</v>
      </c>
      <c r="BO1505" s="1" t="s">
        <v>2499</v>
      </c>
      <c r="BP1505" s="1" t="s">
        <v>84</v>
      </c>
      <c r="BR1505" s="1">
        <v>0</v>
      </c>
      <c r="BS1505" s="1">
        <v>0</v>
      </c>
      <c r="BT1505" s="1">
        <v>0</v>
      </c>
      <c r="BU1505" s="1">
        <v>0</v>
      </c>
    </row>
    <row r="1506" spans="4:73" hidden="1" x14ac:dyDescent="0.25">
      <c r="D1506" s="4"/>
      <c r="E1506" s="5" t="str">
        <f t="shared" si="281"/>
        <v>DPP-2017-AUG</v>
      </c>
      <c r="F1506" s="5" t="str">
        <f t="shared" si="282"/>
        <v>Central</v>
      </c>
      <c r="G1506" s="5" t="str">
        <f t="shared" si="283"/>
        <v>Withdrawn</v>
      </c>
      <c r="H1506" s="6" t="str">
        <f t="shared" si="284"/>
        <v>Not Started</v>
      </c>
      <c r="I1506" s="1" t="s">
        <v>4408</v>
      </c>
      <c r="O1506" s="1" t="str">
        <f t="shared" si="285"/>
        <v>NRIS</v>
      </c>
      <c r="Q1506" s="1">
        <f t="shared" si="286"/>
        <v>1244</v>
      </c>
      <c r="S1506" s="1" t="str">
        <f t="shared" si="287"/>
        <v>Combined Cycle</v>
      </c>
      <c r="T1506" s="1" t="str">
        <f t="shared" si="288"/>
        <v>Vermillion County</v>
      </c>
      <c r="U1506" s="1" t="str">
        <f t="shared" si="289"/>
        <v>IN</v>
      </c>
      <c r="AA1506" s="1"/>
      <c r="AB1506" s="1"/>
      <c r="AI1506" s="5"/>
      <c r="AJ1506" s="5"/>
      <c r="AK1506" s="5"/>
      <c r="AL1506" s="5"/>
      <c r="AM1506" s="5"/>
      <c r="AN1506" s="5"/>
      <c r="AO1506" s="5"/>
      <c r="AP1506" s="5"/>
      <c r="AQ1506" s="5"/>
      <c r="AR1506" s="5"/>
      <c r="AY1506" s="1" t="s">
        <v>73</v>
      </c>
      <c r="AZ1506" s="2">
        <v>42902</v>
      </c>
      <c r="BA1506" s="2">
        <v>43242</v>
      </c>
      <c r="BC1506" s="2">
        <v>44075</v>
      </c>
      <c r="BD1506" s="1" t="s">
        <v>101</v>
      </c>
      <c r="BE1506" s="1" t="s">
        <v>2369</v>
      </c>
      <c r="BF1506" s="1" t="s">
        <v>103</v>
      </c>
      <c r="BG1506" s="1" t="s">
        <v>3692</v>
      </c>
      <c r="BH1506" s="1" t="s">
        <v>2435</v>
      </c>
      <c r="BI1506" s="1" t="s">
        <v>726</v>
      </c>
      <c r="BJ1506" s="1" t="s">
        <v>126</v>
      </c>
      <c r="BK1506" s="1" t="s">
        <v>4409</v>
      </c>
      <c r="BL1506" s="1">
        <v>1244</v>
      </c>
      <c r="BM1506" s="1">
        <v>1244</v>
      </c>
      <c r="BN1506" s="1" t="s">
        <v>94</v>
      </c>
      <c r="BO1506" s="1" t="s">
        <v>94</v>
      </c>
      <c r="BP1506" s="1" t="s">
        <v>84</v>
      </c>
      <c r="BR1506" s="1">
        <v>0</v>
      </c>
      <c r="BS1506" s="1">
        <v>0</v>
      </c>
      <c r="BT1506" s="1">
        <v>0</v>
      </c>
      <c r="BU1506" s="1">
        <v>0</v>
      </c>
    </row>
    <row r="1507" spans="4:73" hidden="1" x14ac:dyDescent="0.25">
      <c r="D1507" s="4"/>
      <c r="E1507" s="5" t="str">
        <f t="shared" si="281"/>
        <v>DPP-2019-Cycle</v>
      </c>
      <c r="F1507" s="5" t="str">
        <f t="shared" si="282"/>
        <v>Central</v>
      </c>
      <c r="G1507" s="5" t="str">
        <f t="shared" si="283"/>
        <v>Active</v>
      </c>
      <c r="H1507" s="6" t="str">
        <f t="shared" si="284"/>
        <v>Not Started</v>
      </c>
      <c r="I1507" s="1" t="s">
        <v>2967</v>
      </c>
      <c r="O1507" s="1" t="str">
        <f t="shared" si="285"/>
        <v>NRIS</v>
      </c>
      <c r="Q1507" s="1">
        <f t="shared" si="286"/>
        <v>125</v>
      </c>
      <c r="S1507" s="1" t="str">
        <f t="shared" si="287"/>
        <v>Solar</v>
      </c>
      <c r="T1507" s="1" t="str">
        <f t="shared" si="288"/>
        <v>Lyon County</v>
      </c>
      <c r="U1507" s="1" t="str">
        <f t="shared" si="289"/>
        <v>KY</v>
      </c>
      <c r="AA1507" s="1"/>
      <c r="AB1507" s="1"/>
      <c r="AI1507" s="5"/>
      <c r="AJ1507" s="5"/>
      <c r="AK1507" s="5"/>
      <c r="AL1507" s="5"/>
      <c r="AM1507" s="5"/>
      <c r="AN1507" s="5"/>
      <c r="AO1507" s="32"/>
      <c r="AP1507" s="32"/>
      <c r="AQ1507" s="28">
        <f t="shared" ref="AQ1507:AR1509" si="293">AO1507/($Q1507*1000)</f>
        <v>0</v>
      </c>
      <c r="AR1507" s="28">
        <f t="shared" si="293"/>
        <v>0</v>
      </c>
      <c r="AY1507" s="1" t="s">
        <v>2374</v>
      </c>
      <c r="AZ1507" s="2">
        <v>43583</v>
      </c>
      <c r="BC1507" s="2">
        <v>44805</v>
      </c>
      <c r="BD1507" s="1" t="s">
        <v>1657</v>
      </c>
      <c r="BE1507" s="1" t="s">
        <v>409</v>
      </c>
      <c r="BF1507" s="1" t="s">
        <v>82</v>
      </c>
      <c r="BG1507" s="1" t="s">
        <v>2856</v>
      </c>
      <c r="BH1507" s="1" t="s">
        <v>2435</v>
      </c>
      <c r="BI1507" s="1" t="s">
        <v>2857</v>
      </c>
      <c r="BJ1507" s="1" t="s">
        <v>126</v>
      </c>
      <c r="BK1507" s="1" t="s">
        <v>2968</v>
      </c>
      <c r="BL1507" s="1">
        <v>125</v>
      </c>
      <c r="BM1507" s="1">
        <v>125</v>
      </c>
      <c r="BN1507" s="1" t="s">
        <v>1485</v>
      </c>
      <c r="BO1507" s="1" t="s">
        <v>1486</v>
      </c>
      <c r="BP1507" s="1" t="s">
        <v>84</v>
      </c>
      <c r="BR1507" s="1">
        <v>0</v>
      </c>
      <c r="BS1507" s="1">
        <v>0</v>
      </c>
      <c r="BT1507" s="1">
        <v>0</v>
      </c>
      <c r="BU1507" s="1">
        <v>0</v>
      </c>
    </row>
    <row r="1508" spans="4:73" hidden="1" x14ac:dyDescent="0.25">
      <c r="D1508" s="4"/>
      <c r="E1508" s="5" t="str">
        <f t="shared" si="281"/>
        <v>DPP-2019-Cycle</v>
      </c>
      <c r="F1508" s="5" t="str">
        <f t="shared" si="282"/>
        <v>Central</v>
      </c>
      <c r="G1508" s="5" t="str">
        <f t="shared" si="283"/>
        <v>Active</v>
      </c>
      <c r="H1508" s="6" t="str">
        <f t="shared" si="284"/>
        <v>Not Started</v>
      </c>
      <c r="I1508" s="1" t="s">
        <v>2969</v>
      </c>
      <c r="O1508" s="1" t="str">
        <f t="shared" si="285"/>
        <v>NRIS</v>
      </c>
      <c r="Q1508" s="1">
        <f t="shared" si="286"/>
        <v>99</v>
      </c>
      <c r="S1508" s="1" t="str">
        <f t="shared" si="287"/>
        <v>Solar</v>
      </c>
      <c r="T1508" s="1" t="str">
        <f t="shared" si="288"/>
        <v>Coles County</v>
      </c>
      <c r="U1508" s="1" t="str">
        <f t="shared" si="289"/>
        <v>IL</v>
      </c>
      <c r="AA1508" s="1"/>
      <c r="AB1508" s="1"/>
      <c r="AI1508" s="5"/>
      <c r="AJ1508" s="5"/>
      <c r="AK1508" s="5"/>
      <c r="AL1508" s="5"/>
      <c r="AM1508" s="5"/>
      <c r="AN1508" s="5"/>
      <c r="AO1508" s="32"/>
      <c r="AP1508" s="32"/>
      <c r="AQ1508" s="28">
        <f t="shared" si="293"/>
        <v>0</v>
      </c>
      <c r="AR1508" s="28">
        <f t="shared" si="293"/>
        <v>0</v>
      </c>
      <c r="AY1508" s="1" t="s">
        <v>2374</v>
      </c>
      <c r="AZ1508" s="2">
        <v>43584</v>
      </c>
      <c r="BC1508" s="2">
        <v>44743</v>
      </c>
      <c r="BD1508" s="1" t="s">
        <v>122</v>
      </c>
      <c r="BE1508" s="1" t="s">
        <v>1412</v>
      </c>
      <c r="BF1508" s="1" t="s">
        <v>124</v>
      </c>
      <c r="BG1508" s="1" t="s">
        <v>2856</v>
      </c>
      <c r="BH1508" s="1" t="s">
        <v>2435</v>
      </c>
      <c r="BI1508" s="1" t="s">
        <v>2857</v>
      </c>
      <c r="BJ1508" s="1" t="s">
        <v>126</v>
      </c>
      <c r="BK1508" s="1" t="s">
        <v>2970</v>
      </c>
      <c r="BL1508" s="1">
        <v>99</v>
      </c>
      <c r="BM1508" s="1">
        <v>99</v>
      </c>
      <c r="BN1508" s="1" t="s">
        <v>1485</v>
      </c>
      <c r="BO1508" s="1" t="s">
        <v>1486</v>
      </c>
      <c r="BP1508" s="1" t="s">
        <v>84</v>
      </c>
      <c r="BR1508" s="1">
        <v>0</v>
      </c>
      <c r="BS1508" s="1">
        <v>0</v>
      </c>
      <c r="BT1508" s="1">
        <v>0</v>
      </c>
      <c r="BU1508" s="1">
        <v>0</v>
      </c>
    </row>
    <row r="1509" spans="4:73" hidden="1" x14ac:dyDescent="0.25">
      <c r="D1509" s="4"/>
      <c r="E1509" s="5" t="str">
        <f t="shared" si="281"/>
        <v>DPP-2019-Cycle</v>
      </c>
      <c r="F1509" s="5" t="str">
        <f t="shared" si="282"/>
        <v>Central</v>
      </c>
      <c r="G1509" s="5" t="str">
        <f t="shared" si="283"/>
        <v>Active</v>
      </c>
      <c r="H1509" s="6" t="str">
        <f t="shared" si="284"/>
        <v>Not Started</v>
      </c>
      <c r="I1509" s="1" t="s">
        <v>2971</v>
      </c>
      <c r="O1509" s="1" t="str">
        <f t="shared" si="285"/>
        <v>NRIS</v>
      </c>
      <c r="Q1509" s="1">
        <f t="shared" si="286"/>
        <v>32.5</v>
      </c>
      <c r="S1509" s="1" t="str">
        <f t="shared" si="287"/>
        <v>Battery Storage</v>
      </c>
      <c r="T1509" s="1" t="str">
        <f t="shared" si="288"/>
        <v>Pike County</v>
      </c>
      <c r="U1509" s="1" t="str">
        <f t="shared" si="289"/>
        <v>IN</v>
      </c>
      <c r="AA1509" s="1"/>
      <c r="AB1509" s="1"/>
      <c r="AI1509" s="5"/>
      <c r="AJ1509" s="5"/>
      <c r="AK1509" s="5"/>
      <c r="AL1509" s="5"/>
      <c r="AM1509" s="5"/>
      <c r="AN1509" s="5"/>
      <c r="AO1509" s="32"/>
      <c r="AP1509" s="32"/>
      <c r="AQ1509" s="28">
        <f t="shared" si="293"/>
        <v>0</v>
      </c>
      <c r="AR1509" s="28">
        <f t="shared" si="293"/>
        <v>0</v>
      </c>
      <c r="AY1509" s="1" t="s">
        <v>2374</v>
      </c>
      <c r="AZ1509" s="2">
        <v>43584</v>
      </c>
      <c r="BC1509" s="2">
        <v>45229</v>
      </c>
      <c r="BD1509" s="1" t="s">
        <v>197</v>
      </c>
      <c r="BE1509" s="1" t="s">
        <v>248</v>
      </c>
      <c r="BF1509" s="1" t="s">
        <v>103</v>
      </c>
      <c r="BG1509" s="1" t="s">
        <v>2856</v>
      </c>
      <c r="BH1509" s="1" t="s">
        <v>2435</v>
      </c>
      <c r="BI1509" s="1" t="s">
        <v>2857</v>
      </c>
      <c r="BJ1509" s="1" t="s">
        <v>126</v>
      </c>
      <c r="BK1509" s="1" t="s">
        <v>2972</v>
      </c>
      <c r="BL1509" s="1">
        <v>32.5</v>
      </c>
      <c r="BM1509" s="1">
        <v>32.5</v>
      </c>
      <c r="BN1509" s="1" t="s">
        <v>2498</v>
      </c>
      <c r="BO1509" s="1" t="s">
        <v>2499</v>
      </c>
      <c r="BP1509" s="1" t="s">
        <v>84</v>
      </c>
      <c r="BR1509" s="1">
        <v>0</v>
      </c>
      <c r="BS1509" s="1">
        <v>0</v>
      </c>
      <c r="BT1509" s="1">
        <v>0</v>
      </c>
      <c r="BU1509" s="1">
        <v>0</v>
      </c>
    </row>
    <row r="1510" spans="4:73" hidden="1" x14ac:dyDescent="0.25">
      <c r="D1510" s="4"/>
      <c r="E1510" s="5" t="str">
        <f t="shared" si="281"/>
        <v>DPP-2017-AUG</v>
      </c>
      <c r="F1510" s="5" t="str">
        <f t="shared" si="282"/>
        <v>West</v>
      </c>
      <c r="G1510" s="5" t="str">
        <f t="shared" si="283"/>
        <v>Withdrawn</v>
      </c>
      <c r="H1510" s="6" t="str">
        <f t="shared" si="284"/>
        <v>Not Started</v>
      </c>
      <c r="I1510" s="1" t="s">
        <v>4478</v>
      </c>
      <c r="O1510" s="1" t="str">
        <f t="shared" si="285"/>
        <v>NRIS</v>
      </c>
      <c r="Q1510" s="1">
        <f t="shared" si="286"/>
        <v>145.5</v>
      </c>
      <c r="S1510" s="1" t="str">
        <f t="shared" si="287"/>
        <v>Gas</v>
      </c>
      <c r="T1510" s="1" t="str">
        <f t="shared" si="288"/>
        <v>Audubon County</v>
      </c>
      <c r="U1510" s="1" t="str">
        <f t="shared" si="289"/>
        <v>IA</v>
      </c>
      <c r="AA1510" s="1"/>
      <c r="AB1510" s="1"/>
      <c r="AI1510" s="5"/>
      <c r="AJ1510" s="5"/>
      <c r="AK1510" s="5"/>
      <c r="AL1510" s="5"/>
      <c r="AM1510" s="5"/>
      <c r="AN1510" s="5"/>
      <c r="AO1510" s="5"/>
      <c r="AP1510" s="5"/>
      <c r="AQ1510" s="5"/>
      <c r="AR1510" s="5"/>
      <c r="AY1510" s="1" t="s">
        <v>73</v>
      </c>
      <c r="AZ1510" s="2">
        <v>42902</v>
      </c>
      <c r="BA1510" s="2">
        <v>43343</v>
      </c>
      <c r="BC1510" s="2">
        <v>45017</v>
      </c>
      <c r="BD1510" s="1" t="s">
        <v>251</v>
      </c>
      <c r="BE1510" s="1" t="s">
        <v>2199</v>
      </c>
      <c r="BF1510" s="1" t="s">
        <v>89</v>
      </c>
      <c r="BG1510" s="1" t="s">
        <v>3692</v>
      </c>
      <c r="BH1510" s="1" t="s">
        <v>725</v>
      </c>
      <c r="BI1510" s="1" t="s">
        <v>2376</v>
      </c>
      <c r="BJ1510" s="1" t="s">
        <v>126</v>
      </c>
      <c r="BK1510" s="1" t="s">
        <v>4479</v>
      </c>
      <c r="BL1510" s="1">
        <v>139.6</v>
      </c>
      <c r="BM1510" s="1">
        <v>145.5</v>
      </c>
      <c r="BN1510" s="1" t="s">
        <v>64</v>
      </c>
      <c r="BO1510" s="1" t="s">
        <v>172</v>
      </c>
      <c r="BP1510" s="1" t="s">
        <v>84</v>
      </c>
      <c r="BR1510" s="1">
        <v>0</v>
      </c>
      <c r="BS1510" s="1">
        <v>0</v>
      </c>
      <c r="BT1510" s="1">
        <v>0</v>
      </c>
      <c r="BU1510" s="1">
        <v>0</v>
      </c>
    </row>
    <row r="1511" spans="4:73" hidden="1" x14ac:dyDescent="0.25">
      <c r="D1511" s="4"/>
      <c r="E1511" s="5" t="str">
        <f t="shared" si="281"/>
        <v>DPP-2019-Cycle</v>
      </c>
      <c r="F1511" s="5" t="str">
        <f t="shared" si="282"/>
        <v>Central</v>
      </c>
      <c r="G1511" s="5" t="str">
        <f t="shared" si="283"/>
        <v>Active</v>
      </c>
      <c r="H1511" s="6" t="str">
        <f t="shared" si="284"/>
        <v>Not Started</v>
      </c>
      <c r="I1511" s="1" t="s">
        <v>2973</v>
      </c>
      <c r="O1511" s="1" t="str">
        <f t="shared" si="285"/>
        <v>NRIS</v>
      </c>
      <c r="Q1511" s="1">
        <f t="shared" si="286"/>
        <v>100</v>
      </c>
      <c r="S1511" s="1" t="str">
        <f t="shared" si="287"/>
        <v>Solar</v>
      </c>
      <c r="T1511" s="1" t="str">
        <f t="shared" si="288"/>
        <v>Knox County</v>
      </c>
      <c r="U1511" s="1" t="str">
        <f t="shared" si="289"/>
        <v>IN</v>
      </c>
      <c r="AA1511" s="1"/>
      <c r="AB1511" s="1"/>
      <c r="AI1511" s="5"/>
      <c r="AJ1511" s="5"/>
      <c r="AK1511" s="5"/>
      <c r="AL1511" s="5"/>
      <c r="AM1511" s="5"/>
      <c r="AN1511" s="5"/>
      <c r="AO1511" s="32"/>
      <c r="AP1511" s="32"/>
      <c r="AQ1511" s="28">
        <f t="shared" ref="AQ1511:AR1513" si="294">AO1511/($Q1511*1000)</f>
        <v>0</v>
      </c>
      <c r="AR1511" s="28">
        <f t="shared" si="294"/>
        <v>0</v>
      </c>
      <c r="AY1511" s="1" t="s">
        <v>2374</v>
      </c>
      <c r="AZ1511" s="2">
        <v>43584</v>
      </c>
      <c r="BC1511" s="2">
        <v>45230</v>
      </c>
      <c r="BD1511" s="1" t="s">
        <v>2850</v>
      </c>
      <c r="BE1511" s="1" t="s">
        <v>869</v>
      </c>
      <c r="BF1511" s="1" t="s">
        <v>103</v>
      </c>
      <c r="BG1511" s="1" t="s">
        <v>2856</v>
      </c>
      <c r="BH1511" s="1" t="s">
        <v>2435</v>
      </c>
      <c r="BI1511" s="1" t="s">
        <v>2857</v>
      </c>
      <c r="BJ1511" s="1" t="s">
        <v>126</v>
      </c>
      <c r="BK1511" s="1" t="s">
        <v>2974</v>
      </c>
      <c r="BL1511" s="1">
        <v>100</v>
      </c>
      <c r="BM1511" s="1">
        <v>100</v>
      </c>
      <c r="BN1511" s="1" t="s">
        <v>1485</v>
      </c>
      <c r="BO1511" s="1" t="s">
        <v>1486</v>
      </c>
      <c r="BP1511" s="1" t="s">
        <v>84</v>
      </c>
      <c r="BR1511" s="1">
        <v>0</v>
      </c>
      <c r="BS1511" s="1">
        <v>0</v>
      </c>
      <c r="BT1511" s="1">
        <v>0</v>
      </c>
      <c r="BU1511" s="1">
        <v>0</v>
      </c>
    </row>
    <row r="1512" spans="4:73" hidden="1" x14ac:dyDescent="0.25">
      <c r="D1512" s="4"/>
      <c r="E1512" s="5" t="str">
        <f t="shared" si="281"/>
        <v>DPP-2019-Cycle</v>
      </c>
      <c r="F1512" s="5" t="str">
        <f t="shared" si="282"/>
        <v>Central</v>
      </c>
      <c r="G1512" s="5" t="str">
        <f t="shared" si="283"/>
        <v>Active</v>
      </c>
      <c r="H1512" s="6" t="str">
        <f t="shared" si="284"/>
        <v>Not Started</v>
      </c>
      <c r="I1512" s="1" t="s">
        <v>2975</v>
      </c>
      <c r="O1512" s="1" t="str">
        <f t="shared" si="285"/>
        <v>NRIS</v>
      </c>
      <c r="Q1512" s="1">
        <f t="shared" si="286"/>
        <v>50</v>
      </c>
      <c r="S1512" s="1" t="str">
        <f t="shared" si="287"/>
        <v>Solar</v>
      </c>
      <c r="T1512" s="1" t="str">
        <f t="shared" si="288"/>
        <v>Knox County</v>
      </c>
      <c r="U1512" s="1" t="str">
        <f t="shared" si="289"/>
        <v>IN</v>
      </c>
      <c r="AA1512" s="1"/>
      <c r="AB1512" s="1"/>
      <c r="AI1512" s="5"/>
      <c r="AJ1512" s="5"/>
      <c r="AK1512" s="5"/>
      <c r="AL1512" s="5"/>
      <c r="AM1512" s="5"/>
      <c r="AN1512" s="5"/>
      <c r="AO1512" s="32"/>
      <c r="AP1512" s="32"/>
      <c r="AQ1512" s="28">
        <f t="shared" si="294"/>
        <v>0</v>
      </c>
      <c r="AR1512" s="28">
        <f t="shared" si="294"/>
        <v>0</v>
      </c>
      <c r="AY1512" s="1" t="s">
        <v>2374</v>
      </c>
      <c r="AZ1512" s="2">
        <v>43584</v>
      </c>
      <c r="BC1512" s="2">
        <v>45230</v>
      </c>
      <c r="BD1512" s="1" t="s">
        <v>2850</v>
      </c>
      <c r="BE1512" s="1" t="s">
        <v>869</v>
      </c>
      <c r="BF1512" s="1" t="s">
        <v>103</v>
      </c>
      <c r="BG1512" s="1" t="s">
        <v>2856</v>
      </c>
      <c r="BH1512" s="1" t="s">
        <v>2435</v>
      </c>
      <c r="BI1512" s="1" t="s">
        <v>2857</v>
      </c>
      <c r="BJ1512" s="1" t="s">
        <v>126</v>
      </c>
      <c r="BK1512" s="1" t="s">
        <v>2974</v>
      </c>
      <c r="BL1512" s="1">
        <v>50</v>
      </c>
      <c r="BM1512" s="1">
        <v>50</v>
      </c>
      <c r="BN1512" s="1" t="s">
        <v>1485</v>
      </c>
      <c r="BO1512" s="1" t="s">
        <v>1486</v>
      </c>
      <c r="BP1512" s="1" t="s">
        <v>84</v>
      </c>
      <c r="BR1512" s="1">
        <v>0</v>
      </c>
      <c r="BS1512" s="1">
        <v>0</v>
      </c>
      <c r="BT1512" s="1">
        <v>0</v>
      </c>
      <c r="BU1512" s="1">
        <v>0</v>
      </c>
    </row>
    <row r="1513" spans="4:73" hidden="1" x14ac:dyDescent="0.25">
      <c r="D1513" s="4"/>
      <c r="E1513" s="5" t="str">
        <f t="shared" si="281"/>
        <v>DPP-2019-Cycle</v>
      </c>
      <c r="F1513" s="5" t="str">
        <f t="shared" si="282"/>
        <v>South</v>
      </c>
      <c r="G1513" s="5" t="str">
        <f t="shared" si="283"/>
        <v>Withdrawn</v>
      </c>
      <c r="H1513" s="6" t="str">
        <f t="shared" si="284"/>
        <v>Not Started</v>
      </c>
      <c r="I1513" s="1" t="s">
        <v>5437</v>
      </c>
      <c r="O1513" s="1" t="str">
        <f t="shared" si="285"/>
        <v>NRIS</v>
      </c>
      <c r="Q1513" s="1">
        <f t="shared" si="286"/>
        <v>50</v>
      </c>
      <c r="S1513" s="1" t="str">
        <f t="shared" si="287"/>
        <v>Battery Storage</v>
      </c>
      <c r="T1513" s="1" t="str">
        <f t="shared" si="288"/>
        <v>St. Landry Parish</v>
      </c>
      <c r="U1513" s="1" t="str">
        <f t="shared" si="289"/>
        <v>LA</v>
      </c>
      <c r="AA1513" s="1"/>
      <c r="AB1513" s="1"/>
      <c r="AI1513" s="5"/>
      <c r="AJ1513" s="5"/>
      <c r="AK1513" s="5"/>
      <c r="AL1513" s="5"/>
      <c r="AM1513" s="5"/>
      <c r="AN1513" s="5"/>
      <c r="AO1513" s="32"/>
      <c r="AP1513" s="32"/>
      <c r="AQ1513" s="28">
        <f t="shared" si="294"/>
        <v>0</v>
      </c>
      <c r="AR1513" s="28">
        <f t="shared" si="294"/>
        <v>0</v>
      </c>
      <c r="AY1513" s="1" t="s">
        <v>73</v>
      </c>
      <c r="AZ1513" s="2">
        <v>43584</v>
      </c>
      <c r="BA1513" s="2">
        <v>44047</v>
      </c>
      <c r="BC1513" s="2">
        <v>44864</v>
      </c>
      <c r="BD1513" s="1" t="s">
        <v>2711</v>
      </c>
      <c r="BE1513" s="1" t="s">
        <v>2930</v>
      </c>
      <c r="BF1513" s="1" t="s">
        <v>61</v>
      </c>
      <c r="BG1513" s="1" t="s">
        <v>2856</v>
      </c>
      <c r="BH1513" s="1" t="s">
        <v>2395</v>
      </c>
      <c r="BI1513" s="1" t="s">
        <v>2863</v>
      </c>
      <c r="BJ1513" s="1" t="s">
        <v>126</v>
      </c>
      <c r="BK1513" s="1" t="s">
        <v>5438</v>
      </c>
      <c r="BL1513" s="1">
        <v>50</v>
      </c>
      <c r="BM1513" s="1">
        <v>50</v>
      </c>
      <c r="BN1513" s="1" t="s">
        <v>2498</v>
      </c>
      <c r="BO1513" s="1" t="s">
        <v>2499</v>
      </c>
      <c r="BP1513" s="1" t="s">
        <v>84</v>
      </c>
      <c r="BR1513" s="1">
        <v>0</v>
      </c>
      <c r="BS1513" s="1">
        <v>0</v>
      </c>
      <c r="BT1513" s="1">
        <v>0</v>
      </c>
      <c r="BU1513" s="1">
        <v>0</v>
      </c>
    </row>
    <row r="1514" spans="4:73" hidden="1" x14ac:dyDescent="0.25">
      <c r="D1514" s="4"/>
      <c r="E1514" s="5" t="str">
        <f t="shared" si="281"/>
        <v>DPP-2017-AUG</v>
      </c>
      <c r="F1514" s="5" t="str">
        <f t="shared" si="282"/>
        <v>West</v>
      </c>
      <c r="G1514" s="5" t="str">
        <f t="shared" si="283"/>
        <v>Withdrawn</v>
      </c>
      <c r="H1514" s="6" t="str">
        <f t="shared" si="284"/>
        <v>Not Started</v>
      </c>
      <c r="I1514" s="1" t="s">
        <v>4602</v>
      </c>
      <c r="O1514" s="1" t="str">
        <f t="shared" si="285"/>
        <v>NRIS</v>
      </c>
      <c r="Q1514" s="1">
        <f t="shared" si="286"/>
        <v>220</v>
      </c>
      <c r="S1514" s="1" t="str">
        <f t="shared" si="287"/>
        <v>Gas</v>
      </c>
      <c r="T1514" s="1" t="str">
        <f t="shared" si="288"/>
        <v>Dakota County</v>
      </c>
      <c r="U1514" s="1" t="str">
        <f t="shared" si="289"/>
        <v>MN</v>
      </c>
      <c r="AA1514" s="1"/>
      <c r="AB1514" s="1"/>
      <c r="AI1514" s="5"/>
      <c r="AJ1514" s="5"/>
      <c r="AK1514" s="5"/>
      <c r="AL1514" s="5"/>
      <c r="AM1514" s="5"/>
      <c r="AN1514" s="5"/>
      <c r="AO1514" s="5"/>
      <c r="AP1514" s="5"/>
      <c r="AQ1514" s="5"/>
      <c r="AR1514" s="5"/>
      <c r="AY1514" s="1" t="s">
        <v>73</v>
      </c>
      <c r="AZ1514" s="2">
        <v>42902</v>
      </c>
      <c r="BA1514" s="2">
        <v>43452</v>
      </c>
      <c r="BC1514" s="2">
        <v>44197</v>
      </c>
      <c r="BD1514" s="1" t="s">
        <v>91</v>
      </c>
      <c r="BE1514" s="1" t="s">
        <v>120</v>
      </c>
      <c r="BF1514" s="1" t="s">
        <v>93</v>
      </c>
      <c r="BG1514" s="1" t="s">
        <v>3692</v>
      </c>
      <c r="BH1514" s="1" t="s">
        <v>725</v>
      </c>
      <c r="BI1514" s="1" t="s">
        <v>2376</v>
      </c>
      <c r="BJ1514" s="1" t="s">
        <v>126</v>
      </c>
      <c r="BK1514" s="1" t="s">
        <v>4603</v>
      </c>
      <c r="BL1514" s="1">
        <v>220</v>
      </c>
      <c r="BM1514" s="1">
        <v>220</v>
      </c>
      <c r="BN1514" s="1" t="s">
        <v>64</v>
      </c>
      <c r="BO1514" s="1" t="s">
        <v>172</v>
      </c>
      <c r="BP1514" s="1" t="s">
        <v>84</v>
      </c>
      <c r="BR1514" s="1">
        <v>0</v>
      </c>
      <c r="BS1514" s="1">
        <v>0</v>
      </c>
      <c r="BT1514" s="1">
        <v>0</v>
      </c>
      <c r="BU1514" s="1">
        <v>0</v>
      </c>
    </row>
    <row r="1515" spans="4:73" hidden="1" x14ac:dyDescent="0.25">
      <c r="D1515" s="4"/>
      <c r="E1515" s="5" t="str">
        <f t="shared" si="281"/>
        <v>DPP-2019-Cycle</v>
      </c>
      <c r="F1515" s="5" t="str">
        <f t="shared" si="282"/>
        <v>East (ITC)</v>
      </c>
      <c r="G1515" s="5" t="str">
        <f t="shared" si="283"/>
        <v>Withdrawn</v>
      </c>
      <c r="H1515" s="6" t="str">
        <f t="shared" si="284"/>
        <v>Not Started</v>
      </c>
      <c r="I1515" s="1" t="s">
        <v>5188</v>
      </c>
      <c r="O1515" s="1" t="str">
        <f t="shared" si="285"/>
        <v>NRIS</v>
      </c>
      <c r="Q1515" s="1">
        <f t="shared" si="286"/>
        <v>175</v>
      </c>
      <c r="S1515" s="1" t="str">
        <f t="shared" si="287"/>
        <v>Solar</v>
      </c>
      <c r="T1515" s="1" t="str">
        <f t="shared" si="288"/>
        <v>Washtenaw County</v>
      </c>
      <c r="U1515" s="1" t="str">
        <f t="shared" si="289"/>
        <v>MI</v>
      </c>
      <c r="AA1515" s="1"/>
      <c r="AB1515" s="1"/>
      <c r="AI1515" s="5"/>
      <c r="AJ1515" s="5"/>
      <c r="AK1515" s="5"/>
      <c r="AL1515" s="5"/>
      <c r="AM1515" s="5"/>
      <c r="AN1515" s="5"/>
      <c r="AO1515" s="32"/>
      <c r="AP1515" s="32"/>
      <c r="AQ1515" s="28">
        <f>AO1515/($Q1515*1000)</f>
        <v>0</v>
      </c>
      <c r="AR1515" s="28">
        <f>AP1515/($Q1515*1000)</f>
        <v>0</v>
      </c>
      <c r="AY1515" s="1" t="s">
        <v>73</v>
      </c>
      <c r="AZ1515" s="2">
        <v>43584</v>
      </c>
      <c r="BA1515" s="2">
        <v>43833</v>
      </c>
      <c r="BC1515" s="2">
        <v>44805</v>
      </c>
      <c r="BD1515" s="1" t="s">
        <v>128</v>
      </c>
      <c r="BE1515" s="1" t="s">
        <v>271</v>
      </c>
      <c r="BF1515" s="1" t="s">
        <v>130</v>
      </c>
      <c r="BG1515" s="1" t="s">
        <v>2856</v>
      </c>
      <c r="BH1515" s="1" t="s">
        <v>1808</v>
      </c>
      <c r="BI1515" s="1" t="s">
        <v>2863</v>
      </c>
      <c r="BJ1515" s="1" t="s">
        <v>126</v>
      </c>
      <c r="BK1515" s="1" t="s">
        <v>5189</v>
      </c>
      <c r="BL1515" s="1">
        <v>175</v>
      </c>
      <c r="BM1515" s="1">
        <v>175</v>
      </c>
      <c r="BN1515" s="1" t="s">
        <v>1485</v>
      </c>
      <c r="BO1515" s="1" t="s">
        <v>1486</v>
      </c>
      <c r="BP1515" s="1" t="s">
        <v>84</v>
      </c>
      <c r="BR1515" s="1">
        <v>0</v>
      </c>
      <c r="BS1515" s="1">
        <v>0</v>
      </c>
      <c r="BT1515" s="1">
        <v>0</v>
      </c>
      <c r="BU1515" s="1">
        <v>0</v>
      </c>
    </row>
    <row r="1516" spans="4:73" hidden="1" x14ac:dyDescent="0.25">
      <c r="D1516" s="4"/>
      <c r="E1516" s="5" t="str">
        <f t="shared" si="281"/>
        <v>DPP-2019-Cycle</v>
      </c>
      <c r="F1516" s="5" t="str">
        <f t="shared" si="282"/>
        <v>South</v>
      </c>
      <c r="G1516" s="5" t="str">
        <f t="shared" si="283"/>
        <v>Withdrawn</v>
      </c>
      <c r="H1516" s="6" t="str">
        <f t="shared" si="284"/>
        <v>Not Started</v>
      </c>
      <c r="I1516" s="1" t="s">
        <v>5439</v>
      </c>
      <c r="O1516" s="1" t="str">
        <f t="shared" si="285"/>
        <v>NRIS</v>
      </c>
      <c r="Q1516" s="1">
        <f t="shared" si="286"/>
        <v>50</v>
      </c>
      <c r="S1516" s="1" t="str">
        <f t="shared" si="287"/>
        <v>Battery Storage</v>
      </c>
      <c r="T1516" s="1" t="str">
        <f t="shared" si="288"/>
        <v>Rapides Parish</v>
      </c>
      <c r="U1516" s="1" t="str">
        <f t="shared" si="289"/>
        <v>LA</v>
      </c>
      <c r="AA1516" s="1"/>
      <c r="AB1516" s="1"/>
      <c r="AI1516" s="5"/>
      <c r="AJ1516" s="5"/>
      <c r="AK1516" s="5"/>
      <c r="AL1516" s="5"/>
      <c r="AM1516" s="5"/>
      <c r="AN1516" s="5"/>
      <c r="AO1516" s="32"/>
      <c r="AP1516" s="32"/>
      <c r="AQ1516" s="28">
        <f>AO1516/($Q1516*1000)</f>
        <v>0</v>
      </c>
      <c r="AR1516" s="28">
        <f>AP1516/($Q1516*1000)</f>
        <v>0</v>
      </c>
      <c r="AY1516" s="1" t="s">
        <v>73</v>
      </c>
      <c r="AZ1516" s="2">
        <v>43584</v>
      </c>
      <c r="BA1516" s="2">
        <v>44047</v>
      </c>
      <c r="BC1516" s="2">
        <v>44864</v>
      </c>
      <c r="BD1516" s="1" t="s">
        <v>2711</v>
      </c>
      <c r="BE1516" s="1" t="s">
        <v>3606</v>
      </c>
      <c r="BF1516" s="1" t="s">
        <v>61</v>
      </c>
      <c r="BG1516" s="1" t="s">
        <v>2856</v>
      </c>
      <c r="BH1516" s="1" t="s">
        <v>2395</v>
      </c>
      <c r="BI1516" s="1" t="s">
        <v>2863</v>
      </c>
      <c r="BJ1516" s="1" t="s">
        <v>126</v>
      </c>
      <c r="BK1516" s="1" t="s">
        <v>5436</v>
      </c>
      <c r="BL1516" s="1">
        <v>50</v>
      </c>
      <c r="BM1516" s="1">
        <v>50</v>
      </c>
      <c r="BN1516" s="1" t="s">
        <v>2498</v>
      </c>
      <c r="BO1516" s="1" t="s">
        <v>2499</v>
      </c>
      <c r="BP1516" s="1" t="s">
        <v>84</v>
      </c>
      <c r="BR1516" s="1">
        <v>0</v>
      </c>
      <c r="BS1516" s="1">
        <v>0</v>
      </c>
      <c r="BT1516" s="1">
        <v>0</v>
      </c>
      <c r="BU1516" s="1">
        <v>0</v>
      </c>
    </row>
    <row r="1517" spans="4:73" hidden="1" x14ac:dyDescent="0.25">
      <c r="D1517" s="4"/>
      <c r="E1517" s="5" t="str">
        <f t="shared" si="281"/>
        <v>SPA Parked</v>
      </c>
      <c r="F1517" s="5" t="str">
        <f t="shared" si="282"/>
        <v>West</v>
      </c>
      <c r="G1517" s="5" t="str">
        <f t="shared" si="283"/>
        <v>Withdrawn</v>
      </c>
      <c r="H1517" s="6" t="str">
        <f t="shared" si="284"/>
        <v>Not Started</v>
      </c>
      <c r="I1517" s="1" t="s">
        <v>3341</v>
      </c>
      <c r="O1517" s="1" t="str">
        <f t="shared" si="285"/>
        <v>NRIS</v>
      </c>
      <c r="Q1517" s="1">
        <f t="shared" si="286"/>
        <v>50</v>
      </c>
      <c r="S1517" s="1" t="str">
        <f t="shared" si="287"/>
        <v>Wind</v>
      </c>
      <c r="T1517" s="1" t="str">
        <f t="shared" si="288"/>
        <v>Cass County</v>
      </c>
      <c r="U1517" s="1" t="str">
        <f t="shared" si="289"/>
        <v>ND</v>
      </c>
      <c r="AA1517" s="1"/>
      <c r="AB1517" s="1"/>
      <c r="AI1517" s="5"/>
      <c r="AJ1517" s="5"/>
      <c r="AK1517" s="5"/>
      <c r="AL1517" s="5"/>
      <c r="AM1517" s="5"/>
      <c r="AN1517" s="5"/>
      <c r="AO1517" s="5"/>
      <c r="AP1517" s="5"/>
      <c r="AQ1517" s="5"/>
      <c r="AR1517" s="5"/>
      <c r="AY1517" s="1" t="s">
        <v>73</v>
      </c>
      <c r="AZ1517" s="2">
        <v>40645</v>
      </c>
      <c r="BA1517" s="2">
        <v>42829</v>
      </c>
      <c r="BC1517" s="2">
        <v>39569</v>
      </c>
      <c r="BD1517" s="1" t="s">
        <v>203</v>
      </c>
      <c r="BE1517" s="1" t="s">
        <v>226</v>
      </c>
      <c r="BF1517" s="1" t="s">
        <v>194</v>
      </c>
      <c r="BG1517" s="1" t="s">
        <v>2594</v>
      </c>
      <c r="BH1517" s="1" t="s">
        <v>725</v>
      </c>
      <c r="BI1517" s="1" t="s">
        <v>143</v>
      </c>
      <c r="BJ1517" s="1" t="s">
        <v>126</v>
      </c>
      <c r="BK1517" s="1" t="s">
        <v>3342</v>
      </c>
      <c r="BL1517" s="1">
        <v>50</v>
      </c>
      <c r="BM1517" s="1">
        <v>50</v>
      </c>
      <c r="BN1517" s="1" t="s">
        <v>97</v>
      </c>
      <c r="BO1517" s="1" t="s">
        <v>98</v>
      </c>
      <c r="BP1517" s="1" t="s">
        <v>84</v>
      </c>
      <c r="BR1517" s="1">
        <v>0</v>
      </c>
      <c r="BS1517" s="1">
        <v>0</v>
      </c>
      <c r="BT1517" s="1">
        <v>0</v>
      </c>
      <c r="BU1517" s="1">
        <v>0</v>
      </c>
    </row>
    <row r="1518" spans="4:73" x14ac:dyDescent="0.25">
      <c r="D1518" s="4"/>
      <c r="E1518" s="5" t="str">
        <f t="shared" si="281"/>
        <v>DPP-2019-Cycle</v>
      </c>
      <c r="F1518" s="5" t="str">
        <f t="shared" si="282"/>
        <v>South</v>
      </c>
      <c r="G1518" s="5" t="str">
        <f t="shared" si="283"/>
        <v>Active</v>
      </c>
      <c r="H1518" s="6" t="str">
        <f t="shared" si="284"/>
        <v>Not Started</v>
      </c>
      <c r="I1518" s="1" t="s">
        <v>2983</v>
      </c>
      <c r="L1518" s="1" t="s">
        <v>6164</v>
      </c>
      <c r="M1518" s="1" t="s">
        <v>6148</v>
      </c>
      <c r="O1518" s="1" t="str">
        <f t="shared" si="285"/>
        <v>NRIS</v>
      </c>
      <c r="P1518" s="1" t="s">
        <v>6203</v>
      </c>
      <c r="Q1518" s="1">
        <f t="shared" si="286"/>
        <v>100</v>
      </c>
      <c r="S1518" s="1" t="str">
        <f t="shared" si="287"/>
        <v>Solar</v>
      </c>
      <c r="T1518" s="1" t="str">
        <f t="shared" si="288"/>
        <v>Ouachita Parish</v>
      </c>
      <c r="U1518" s="1" t="str">
        <f t="shared" si="289"/>
        <v>LA</v>
      </c>
      <c r="Y1518" s="1">
        <v>1</v>
      </c>
      <c r="Z1518" s="1">
        <v>1</v>
      </c>
      <c r="AA1518" s="36">
        <v>400000</v>
      </c>
      <c r="AB1518" s="36">
        <v>4016325</v>
      </c>
      <c r="AI1518" s="5"/>
      <c r="AJ1518" s="32"/>
      <c r="AK1518" s="32"/>
      <c r="AL1518" s="32">
        <v>0</v>
      </c>
      <c r="AM1518" s="32">
        <v>3802000</v>
      </c>
      <c r="AN1518" s="32">
        <v>2582309</v>
      </c>
      <c r="AO1518" s="32">
        <f>AM1518</f>
        <v>3802000</v>
      </c>
      <c r="AP1518" s="32">
        <f>AO1518+AN1518+AL1518</f>
        <v>6384309</v>
      </c>
      <c r="AQ1518" s="28">
        <f t="shared" ref="AQ1518:AR1520" si="295">AO1518/($Q1518*1000)</f>
        <v>38.020000000000003</v>
      </c>
      <c r="AR1518" s="28">
        <f t="shared" si="295"/>
        <v>63.843089999999997</v>
      </c>
      <c r="AS1518" s="16">
        <f>IF(O1518 = "NRIS",AP1518,AO1518)</f>
        <v>6384309</v>
      </c>
      <c r="AY1518" s="1" t="s">
        <v>2374</v>
      </c>
      <c r="AZ1518" s="2">
        <v>43584</v>
      </c>
      <c r="BC1518" s="2">
        <v>45017</v>
      </c>
      <c r="BD1518" s="1" t="s">
        <v>2574</v>
      </c>
      <c r="BE1518" s="1" t="s">
        <v>2984</v>
      </c>
      <c r="BF1518" s="1" t="s">
        <v>61</v>
      </c>
      <c r="BG1518" s="1" t="s">
        <v>2856</v>
      </c>
      <c r="BH1518" s="1" t="s">
        <v>2395</v>
      </c>
      <c r="BI1518" s="1" t="s">
        <v>2863</v>
      </c>
      <c r="BJ1518" s="1" t="s">
        <v>126</v>
      </c>
      <c r="BK1518" s="1" t="s">
        <v>2985</v>
      </c>
      <c r="BL1518" s="1">
        <v>100</v>
      </c>
      <c r="BM1518" s="1">
        <v>100</v>
      </c>
      <c r="BN1518" s="1" t="s">
        <v>1485</v>
      </c>
      <c r="BO1518" s="1" t="s">
        <v>1486</v>
      </c>
      <c r="BP1518" s="1" t="s">
        <v>84</v>
      </c>
      <c r="BR1518" s="1">
        <v>100</v>
      </c>
      <c r="BS1518" s="1">
        <v>70</v>
      </c>
      <c r="BT1518" s="1">
        <v>0</v>
      </c>
      <c r="BU1518" s="1">
        <v>0</v>
      </c>
    </row>
    <row r="1519" spans="4:73" hidden="1" x14ac:dyDescent="0.25">
      <c r="D1519" s="4"/>
      <c r="E1519" s="5" t="str">
        <f t="shared" si="281"/>
        <v>DPP-2019-Cycle</v>
      </c>
      <c r="F1519" s="5" t="str">
        <f t="shared" si="282"/>
        <v>Central</v>
      </c>
      <c r="G1519" s="5" t="str">
        <f t="shared" si="283"/>
        <v>Withdrawn</v>
      </c>
      <c r="H1519" s="6" t="str">
        <f t="shared" si="284"/>
        <v>Not Started</v>
      </c>
      <c r="I1519" s="1" t="s">
        <v>5114</v>
      </c>
      <c r="O1519" s="1" t="str">
        <f t="shared" si="285"/>
        <v>NRIS</v>
      </c>
      <c r="Q1519" s="1">
        <f t="shared" si="286"/>
        <v>135</v>
      </c>
      <c r="S1519" s="1" t="str">
        <f t="shared" si="287"/>
        <v>Solar</v>
      </c>
      <c r="T1519" s="1" t="str">
        <f t="shared" si="288"/>
        <v>Audrain County</v>
      </c>
      <c r="U1519" s="1" t="str">
        <f t="shared" si="289"/>
        <v>MO</v>
      </c>
      <c r="AA1519" s="1"/>
      <c r="AB1519" s="1"/>
      <c r="AI1519" s="5"/>
      <c r="AJ1519" s="5"/>
      <c r="AK1519" s="5"/>
      <c r="AL1519" s="5"/>
      <c r="AM1519" s="5"/>
      <c r="AN1519" s="5"/>
      <c r="AO1519" s="32"/>
      <c r="AP1519" s="32"/>
      <c r="AQ1519" s="28">
        <f t="shared" si="295"/>
        <v>0</v>
      </c>
      <c r="AR1519" s="28">
        <f t="shared" si="295"/>
        <v>0</v>
      </c>
      <c r="AY1519" s="1" t="s">
        <v>73</v>
      </c>
      <c r="AZ1519" s="2">
        <v>43584</v>
      </c>
      <c r="BA1519" s="2">
        <v>43770</v>
      </c>
      <c r="BC1519" s="2">
        <v>44805</v>
      </c>
      <c r="BD1519" s="1" t="s">
        <v>486</v>
      </c>
      <c r="BE1519" s="1" t="s">
        <v>1377</v>
      </c>
      <c r="BF1519" s="1" t="s">
        <v>488</v>
      </c>
      <c r="BG1519" s="1" t="s">
        <v>2856</v>
      </c>
      <c r="BH1519" s="1" t="s">
        <v>2435</v>
      </c>
      <c r="BI1519" s="1" t="s">
        <v>2857</v>
      </c>
      <c r="BJ1519" s="1" t="s">
        <v>126</v>
      </c>
      <c r="BK1519" s="1" t="s">
        <v>5115</v>
      </c>
      <c r="BL1519" s="1">
        <v>135</v>
      </c>
      <c r="BM1519" s="1">
        <v>135</v>
      </c>
      <c r="BN1519" s="1" t="s">
        <v>1485</v>
      </c>
      <c r="BO1519" s="1" t="s">
        <v>1486</v>
      </c>
      <c r="BP1519" s="1" t="s">
        <v>84</v>
      </c>
      <c r="BR1519" s="1">
        <v>0</v>
      </c>
      <c r="BS1519" s="1">
        <v>0</v>
      </c>
      <c r="BT1519" s="1">
        <v>0</v>
      </c>
      <c r="BU1519" s="1">
        <v>0</v>
      </c>
    </row>
    <row r="1520" spans="4:73" hidden="1" x14ac:dyDescent="0.25">
      <c r="D1520" s="4"/>
      <c r="E1520" s="5" t="str">
        <f t="shared" si="281"/>
        <v>DPP-2019-Cycle</v>
      </c>
      <c r="F1520" s="5" t="str">
        <f t="shared" si="282"/>
        <v>Central</v>
      </c>
      <c r="G1520" s="5" t="str">
        <f t="shared" si="283"/>
        <v>Active</v>
      </c>
      <c r="H1520" s="6" t="str">
        <f t="shared" si="284"/>
        <v>Not Started</v>
      </c>
      <c r="I1520" s="1" t="s">
        <v>2990</v>
      </c>
      <c r="O1520" s="1" t="str">
        <f t="shared" si="285"/>
        <v>NRIS</v>
      </c>
      <c r="Q1520" s="1">
        <f t="shared" si="286"/>
        <v>200</v>
      </c>
      <c r="S1520" s="1" t="str">
        <f t="shared" si="287"/>
        <v>Solar</v>
      </c>
      <c r="T1520" s="1" t="str">
        <f t="shared" si="288"/>
        <v>Jefferson County</v>
      </c>
      <c r="U1520" s="1" t="str">
        <f t="shared" si="289"/>
        <v>IL</v>
      </c>
      <c r="AA1520" s="1"/>
      <c r="AB1520" s="1"/>
      <c r="AI1520" s="5"/>
      <c r="AJ1520" s="5"/>
      <c r="AK1520" s="5"/>
      <c r="AL1520" s="5"/>
      <c r="AM1520" s="5"/>
      <c r="AN1520" s="5"/>
      <c r="AO1520" s="32"/>
      <c r="AP1520" s="32"/>
      <c r="AQ1520" s="28">
        <f t="shared" si="295"/>
        <v>0</v>
      </c>
      <c r="AR1520" s="28">
        <f t="shared" si="295"/>
        <v>0</v>
      </c>
      <c r="AY1520" s="1" t="s">
        <v>2374</v>
      </c>
      <c r="AZ1520" s="2">
        <v>43584</v>
      </c>
      <c r="BC1520" s="2">
        <v>44805</v>
      </c>
      <c r="BD1520" s="1" t="s">
        <v>122</v>
      </c>
      <c r="BE1520" s="1" t="s">
        <v>1073</v>
      </c>
      <c r="BF1520" s="1" t="s">
        <v>124</v>
      </c>
      <c r="BG1520" s="1" t="s">
        <v>2856</v>
      </c>
      <c r="BH1520" s="1" t="s">
        <v>2435</v>
      </c>
      <c r="BI1520" s="1" t="s">
        <v>2857</v>
      </c>
      <c r="BJ1520" s="1" t="s">
        <v>126</v>
      </c>
      <c r="BK1520" s="1" t="s">
        <v>2991</v>
      </c>
      <c r="BL1520" s="1">
        <v>200</v>
      </c>
      <c r="BM1520" s="1">
        <v>200</v>
      </c>
      <c r="BN1520" s="1" t="s">
        <v>1485</v>
      </c>
      <c r="BO1520" s="1" t="s">
        <v>1486</v>
      </c>
      <c r="BP1520" s="1" t="s">
        <v>84</v>
      </c>
      <c r="BR1520" s="1">
        <v>0</v>
      </c>
      <c r="BS1520" s="1">
        <v>0</v>
      </c>
      <c r="BT1520" s="1">
        <v>0</v>
      </c>
      <c r="BU1520" s="1">
        <v>0</v>
      </c>
    </row>
    <row r="1521" spans="4:73" hidden="1" x14ac:dyDescent="0.25">
      <c r="D1521" s="4"/>
      <c r="E1521" s="5" t="str">
        <f t="shared" si="281"/>
        <v>DPP-2010-APR</v>
      </c>
      <c r="F1521" s="5" t="str">
        <f t="shared" si="282"/>
        <v>East (UP)</v>
      </c>
      <c r="G1521" s="5" t="str">
        <f t="shared" si="283"/>
        <v>Withdrawn</v>
      </c>
      <c r="H1521" s="6" t="str">
        <f t="shared" si="284"/>
        <v>Withdrawn</v>
      </c>
      <c r="I1521" s="1" t="s">
        <v>3349</v>
      </c>
      <c r="O1521" s="1" t="str">
        <f t="shared" si="285"/>
        <v>NRIS</v>
      </c>
      <c r="Q1521" s="1">
        <f t="shared" si="286"/>
        <v>70</v>
      </c>
      <c r="S1521" s="1" t="str">
        <f t="shared" si="287"/>
        <v>Wind</v>
      </c>
      <c r="T1521" s="1" t="str">
        <f t="shared" si="288"/>
        <v>Delta County</v>
      </c>
      <c r="U1521" s="1" t="str">
        <f t="shared" si="289"/>
        <v>MI</v>
      </c>
      <c r="AA1521" s="1"/>
      <c r="AB1521" s="1"/>
      <c r="AI1521" s="5"/>
      <c r="AJ1521" s="5"/>
      <c r="AK1521" s="5"/>
      <c r="AL1521" s="5"/>
      <c r="AM1521" s="5"/>
      <c r="AN1521" s="5"/>
      <c r="AO1521" s="5"/>
      <c r="AP1521" s="5"/>
      <c r="AQ1521" s="5"/>
      <c r="AR1521" s="5"/>
      <c r="AY1521" s="1" t="s">
        <v>73</v>
      </c>
      <c r="AZ1521" s="2">
        <v>40021</v>
      </c>
      <c r="BA1521" s="2">
        <v>42845</v>
      </c>
      <c r="BB1521" s="2">
        <v>40946</v>
      </c>
      <c r="BC1521" s="2">
        <v>41639</v>
      </c>
      <c r="BD1521" s="1" t="s">
        <v>74</v>
      </c>
      <c r="BE1521" s="1" t="s">
        <v>808</v>
      </c>
      <c r="BF1521" s="1" t="s">
        <v>130</v>
      </c>
      <c r="BG1521" s="1" t="s">
        <v>1406</v>
      </c>
      <c r="BH1521" s="1" t="s">
        <v>3350</v>
      </c>
      <c r="BI1521" s="1" t="s">
        <v>77</v>
      </c>
      <c r="BJ1521" s="1" t="s">
        <v>126</v>
      </c>
      <c r="BK1521" s="1" t="s">
        <v>3351</v>
      </c>
      <c r="BL1521" s="1">
        <v>70</v>
      </c>
      <c r="BM1521" s="1">
        <v>70</v>
      </c>
      <c r="BN1521" s="1" t="s">
        <v>97</v>
      </c>
      <c r="BO1521" s="1" t="s">
        <v>98</v>
      </c>
      <c r="BP1521" s="1" t="s">
        <v>73</v>
      </c>
      <c r="BQ1521" s="2">
        <v>40543</v>
      </c>
      <c r="BR1521" s="1">
        <v>0</v>
      </c>
      <c r="BS1521" s="1">
        <v>0</v>
      </c>
      <c r="BT1521" s="1">
        <v>0</v>
      </c>
      <c r="BU1521" s="1">
        <v>0</v>
      </c>
    </row>
    <row r="1522" spans="4:73" hidden="1" x14ac:dyDescent="0.25">
      <c r="D1522" s="4"/>
      <c r="E1522" s="5" t="str">
        <f t="shared" si="281"/>
        <v>DPP-2019-Cycle</v>
      </c>
      <c r="F1522" s="5" t="str">
        <f t="shared" si="282"/>
        <v>Central</v>
      </c>
      <c r="G1522" s="5" t="str">
        <f t="shared" si="283"/>
        <v>Active</v>
      </c>
      <c r="H1522" s="6" t="str">
        <f t="shared" si="284"/>
        <v>Not Started</v>
      </c>
      <c r="I1522" s="1" t="s">
        <v>2992</v>
      </c>
      <c r="O1522" s="1" t="str">
        <f t="shared" si="285"/>
        <v>External NRIS</v>
      </c>
      <c r="Q1522" s="1">
        <f t="shared" si="286"/>
        <v>25</v>
      </c>
      <c r="S1522" s="1" t="str">
        <f t="shared" si="287"/>
        <v>Solar</v>
      </c>
      <c r="T1522" s="1" t="str">
        <f t="shared" si="288"/>
        <v>Hancock County</v>
      </c>
      <c r="U1522" s="1" t="str">
        <f t="shared" si="289"/>
        <v>IL</v>
      </c>
      <c r="AA1522" s="1"/>
      <c r="AB1522" s="1"/>
      <c r="AI1522" s="5"/>
      <c r="AJ1522" s="5"/>
      <c r="AK1522" s="5"/>
      <c r="AL1522" s="5"/>
      <c r="AM1522" s="5"/>
      <c r="AN1522" s="5"/>
      <c r="AO1522" s="32"/>
      <c r="AP1522" s="32"/>
      <c r="AQ1522" s="28">
        <f t="shared" ref="AQ1522:AR1524" si="296">AO1522/($Q1522*1000)</f>
        <v>0</v>
      </c>
      <c r="AR1522" s="28">
        <f t="shared" si="296"/>
        <v>0</v>
      </c>
      <c r="AY1522" s="1" t="s">
        <v>2374</v>
      </c>
      <c r="AZ1522" s="2">
        <v>43584</v>
      </c>
      <c r="BC1522" s="2">
        <v>44696</v>
      </c>
      <c r="BD1522" s="1" t="s">
        <v>122</v>
      </c>
      <c r="BE1522" s="1" t="s">
        <v>148</v>
      </c>
      <c r="BF1522" s="1" t="s">
        <v>124</v>
      </c>
      <c r="BG1522" s="1" t="s">
        <v>2856</v>
      </c>
      <c r="BH1522" s="1" t="s">
        <v>2435</v>
      </c>
      <c r="BI1522" s="1" t="s">
        <v>2857</v>
      </c>
      <c r="BJ1522" s="1" t="s">
        <v>2993</v>
      </c>
      <c r="BK1522" s="1" t="s">
        <v>2994</v>
      </c>
      <c r="BL1522" s="1">
        <v>25</v>
      </c>
      <c r="BM1522" s="1">
        <v>25</v>
      </c>
      <c r="BN1522" s="1" t="s">
        <v>1485</v>
      </c>
      <c r="BO1522" s="1" t="s">
        <v>1486</v>
      </c>
      <c r="BP1522" s="1" t="s">
        <v>84</v>
      </c>
      <c r="BR1522" s="1">
        <v>0</v>
      </c>
      <c r="BS1522" s="1">
        <v>0</v>
      </c>
      <c r="BT1522" s="1">
        <v>0</v>
      </c>
      <c r="BU1522" s="1">
        <v>0</v>
      </c>
    </row>
    <row r="1523" spans="4:73" hidden="1" x14ac:dyDescent="0.25">
      <c r="D1523" s="4" t="s">
        <v>6180</v>
      </c>
      <c r="E1523" s="5" t="str">
        <f t="shared" si="281"/>
        <v>DPP-2019-Cycle</v>
      </c>
      <c r="F1523" s="5" t="str">
        <f t="shared" si="282"/>
        <v>Central</v>
      </c>
      <c r="G1523" s="5" t="str">
        <f t="shared" si="283"/>
        <v>Active</v>
      </c>
      <c r="H1523" s="6" t="str">
        <f t="shared" si="284"/>
        <v>Not Started</v>
      </c>
      <c r="I1523" s="1" t="s">
        <v>2995</v>
      </c>
      <c r="O1523" s="1" t="str">
        <f t="shared" si="285"/>
        <v>External NRIS</v>
      </c>
      <c r="Q1523" s="1">
        <f t="shared" si="286"/>
        <v>25</v>
      </c>
      <c r="S1523" s="1" t="str">
        <f t="shared" si="287"/>
        <v>Solar</v>
      </c>
      <c r="T1523" s="1" t="str">
        <f t="shared" si="288"/>
        <v>McDonough County</v>
      </c>
      <c r="U1523" s="1" t="str">
        <f t="shared" si="289"/>
        <v>IL</v>
      </c>
      <c r="AA1523" s="1"/>
      <c r="AB1523" s="1"/>
      <c r="AI1523" s="5"/>
      <c r="AJ1523" s="5"/>
      <c r="AK1523" s="5"/>
      <c r="AL1523" s="5"/>
      <c r="AM1523" s="5"/>
      <c r="AN1523" s="5"/>
      <c r="AO1523" s="32"/>
      <c r="AP1523" s="32"/>
      <c r="AQ1523" s="28">
        <f t="shared" si="296"/>
        <v>0</v>
      </c>
      <c r="AR1523" s="28">
        <f t="shared" si="296"/>
        <v>0</v>
      </c>
      <c r="AY1523" s="1" t="s">
        <v>2374</v>
      </c>
      <c r="AZ1523" s="2">
        <v>43584</v>
      </c>
      <c r="BC1523" s="2">
        <v>44696</v>
      </c>
      <c r="BD1523" s="1" t="s">
        <v>122</v>
      </c>
      <c r="BE1523" s="1" t="s">
        <v>2105</v>
      </c>
      <c r="BF1523" s="1" t="s">
        <v>124</v>
      </c>
      <c r="BG1523" s="1" t="s">
        <v>2856</v>
      </c>
      <c r="BH1523" s="1" t="s">
        <v>2435</v>
      </c>
      <c r="BI1523" s="1" t="s">
        <v>2857</v>
      </c>
      <c r="BJ1523" s="1" t="s">
        <v>2993</v>
      </c>
      <c r="BK1523" s="1" t="s">
        <v>2996</v>
      </c>
      <c r="BL1523" s="1">
        <v>25</v>
      </c>
      <c r="BM1523" s="1">
        <v>25</v>
      </c>
      <c r="BN1523" s="1" t="s">
        <v>1485</v>
      </c>
      <c r="BO1523" s="1" t="s">
        <v>1486</v>
      </c>
      <c r="BP1523" s="1" t="s">
        <v>84</v>
      </c>
      <c r="BR1523" s="1">
        <v>0</v>
      </c>
      <c r="BS1523" s="1">
        <v>0</v>
      </c>
      <c r="BT1523" s="1">
        <v>0</v>
      </c>
      <c r="BU1523" s="1">
        <v>0</v>
      </c>
    </row>
    <row r="1524" spans="4:73" hidden="1" x14ac:dyDescent="0.25">
      <c r="D1524" s="4"/>
      <c r="E1524" s="5" t="str">
        <f t="shared" si="281"/>
        <v>DPP-2019-Cycle</v>
      </c>
      <c r="F1524" s="5" t="str">
        <f t="shared" si="282"/>
        <v>East (ATC)</v>
      </c>
      <c r="G1524" s="5" t="str">
        <f t="shared" si="283"/>
        <v>Active</v>
      </c>
      <c r="H1524" s="6" t="str">
        <f t="shared" si="284"/>
        <v>Not Started</v>
      </c>
      <c r="I1524" s="1" t="s">
        <v>2997</v>
      </c>
      <c r="O1524" s="1" t="str">
        <f t="shared" si="285"/>
        <v>NRIS</v>
      </c>
      <c r="Q1524" s="1">
        <f t="shared" si="286"/>
        <v>38.4</v>
      </c>
      <c r="S1524" s="1" t="str">
        <f t="shared" si="287"/>
        <v>Wind</v>
      </c>
      <c r="T1524" s="1" t="str">
        <f t="shared" si="288"/>
        <v>Houghton County</v>
      </c>
      <c r="U1524" s="1" t="str">
        <f t="shared" si="289"/>
        <v>MI</v>
      </c>
      <c r="AA1524" s="1"/>
      <c r="AB1524" s="1"/>
      <c r="AI1524" s="5"/>
      <c r="AJ1524" s="5"/>
      <c r="AK1524" s="5"/>
      <c r="AL1524" s="5"/>
      <c r="AM1524" s="5"/>
      <c r="AN1524" s="5"/>
      <c r="AO1524" s="32"/>
      <c r="AP1524" s="32"/>
      <c r="AQ1524" s="28">
        <f t="shared" si="296"/>
        <v>0</v>
      </c>
      <c r="AR1524" s="28">
        <f t="shared" si="296"/>
        <v>0</v>
      </c>
      <c r="AY1524" s="1" t="s">
        <v>2374</v>
      </c>
      <c r="AZ1524" s="2">
        <v>43584</v>
      </c>
      <c r="BC1524" s="2">
        <v>44454</v>
      </c>
      <c r="BD1524" s="1" t="s">
        <v>74</v>
      </c>
      <c r="BE1524" s="1" t="s">
        <v>905</v>
      </c>
      <c r="BF1524" s="1" t="s">
        <v>130</v>
      </c>
      <c r="BG1524" s="1" t="s">
        <v>2856</v>
      </c>
      <c r="BH1524" s="1" t="s">
        <v>2196</v>
      </c>
      <c r="BI1524" s="1" t="s">
        <v>2863</v>
      </c>
      <c r="BJ1524" s="1" t="s">
        <v>126</v>
      </c>
      <c r="BK1524" s="1" t="s">
        <v>2998</v>
      </c>
      <c r="BL1524" s="1">
        <v>38.4</v>
      </c>
      <c r="BM1524" s="1">
        <v>38.4</v>
      </c>
      <c r="BN1524" s="1" t="s">
        <v>97</v>
      </c>
      <c r="BO1524" s="1" t="s">
        <v>98</v>
      </c>
      <c r="BP1524" s="1" t="s">
        <v>84</v>
      </c>
      <c r="BR1524" s="1">
        <v>38.4</v>
      </c>
      <c r="BS1524" s="1">
        <v>38.4</v>
      </c>
      <c r="BT1524" s="1">
        <v>0</v>
      </c>
      <c r="BU1524" s="1">
        <v>0</v>
      </c>
    </row>
    <row r="1525" spans="4:73" hidden="1" x14ac:dyDescent="0.25">
      <c r="D1525" s="4"/>
      <c r="E1525" s="5" t="str">
        <f t="shared" si="281"/>
        <v>FES-2015-MAR</v>
      </c>
      <c r="F1525" s="5">
        <f t="shared" si="282"/>
        <v>0</v>
      </c>
      <c r="G1525" s="5" t="str">
        <f t="shared" si="283"/>
        <v>Withdrawn</v>
      </c>
      <c r="H1525" s="6" t="str">
        <f t="shared" si="284"/>
        <v>Not Started</v>
      </c>
      <c r="I1525" s="1" t="s">
        <v>3358</v>
      </c>
      <c r="O1525" s="1" t="str">
        <f t="shared" si="285"/>
        <v>NRIS</v>
      </c>
      <c r="Q1525" s="1">
        <f t="shared" si="286"/>
        <v>1170</v>
      </c>
      <c r="S1525" s="1" t="str">
        <f t="shared" si="287"/>
        <v>Gas</v>
      </c>
      <c r="T1525" s="1" t="str">
        <f t="shared" si="288"/>
        <v>Eau Claire County</v>
      </c>
      <c r="U1525" s="1" t="str">
        <f t="shared" si="289"/>
        <v>WI</v>
      </c>
      <c r="AA1525" s="1"/>
      <c r="AB1525" s="1"/>
      <c r="AI1525" s="5"/>
      <c r="AJ1525" s="5"/>
      <c r="AK1525" s="5"/>
      <c r="AL1525" s="5"/>
      <c r="AM1525" s="5"/>
      <c r="AN1525" s="5"/>
      <c r="AO1525" s="5"/>
      <c r="AP1525" s="5"/>
      <c r="AQ1525" s="5"/>
      <c r="AR1525" s="5"/>
      <c r="AY1525" s="1" t="s">
        <v>73</v>
      </c>
      <c r="AZ1525" s="2">
        <v>42075</v>
      </c>
      <c r="BA1525" s="2">
        <v>42850</v>
      </c>
      <c r="BC1525" s="2">
        <v>43617</v>
      </c>
      <c r="BD1525" s="1" t="s">
        <v>91</v>
      </c>
      <c r="BE1525" s="1" t="s">
        <v>637</v>
      </c>
      <c r="BF1525" s="1" t="s">
        <v>76</v>
      </c>
      <c r="BG1525" s="1" t="s">
        <v>3359</v>
      </c>
      <c r="BI1525" s="1" t="s">
        <v>536</v>
      </c>
      <c r="BJ1525" s="1" t="s">
        <v>126</v>
      </c>
      <c r="BK1525" s="1" t="s">
        <v>3360</v>
      </c>
      <c r="BL1525" s="1">
        <v>1185</v>
      </c>
      <c r="BM1525" s="1">
        <v>1170</v>
      </c>
      <c r="BN1525" s="1" t="s">
        <v>64</v>
      </c>
      <c r="BO1525" s="1" t="s">
        <v>2811</v>
      </c>
      <c r="BP1525" s="1" t="s">
        <v>84</v>
      </c>
      <c r="BR1525" s="1">
        <v>0</v>
      </c>
      <c r="BS1525" s="1">
        <v>0</v>
      </c>
      <c r="BT1525" s="1">
        <v>0</v>
      </c>
      <c r="BU1525" s="1">
        <v>0</v>
      </c>
    </row>
    <row r="1526" spans="4:73" hidden="1" x14ac:dyDescent="0.25">
      <c r="D1526" s="4"/>
      <c r="E1526" s="5" t="str">
        <f t="shared" si="281"/>
        <v>DPP-2019-Cycle</v>
      </c>
      <c r="F1526" s="5" t="str">
        <f t="shared" si="282"/>
        <v>South</v>
      </c>
      <c r="G1526" s="5" t="str">
        <f t="shared" si="283"/>
        <v>Withdrawn</v>
      </c>
      <c r="H1526" s="6" t="str">
        <f t="shared" si="284"/>
        <v>Not Started</v>
      </c>
      <c r="I1526" s="1" t="s">
        <v>5440</v>
      </c>
      <c r="O1526" s="1" t="str">
        <f t="shared" si="285"/>
        <v>NRIS</v>
      </c>
      <c r="Q1526" s="1">
        <f t="shared" si="286"/>
        <v>50</v>
      </c>
      <c r="S1526" s="1" t="str">
        <f t="shared" si="287"/>
        <v>Battery Storage</v>
      </c>
      <c r="T1526" s="1" t="str">
        <f t="shared" si="288"/>
        <v>Arkansas County</v>
      </c>
      <c r="U1526" s="1" t="str">
        <f t="shared" si="289"/>
        <v>AR</v>
      </c>
      <c r="AA1526" s="1"/>
      <c r="AB1526" s="1"/>
      <c r="AI1526" s="5"/>
      <c r="AJ1526" s="5"/>
      <c r="AK1526" s="5"/>
      <c r="AL1526" s="5"/>
      <c r="AM1526" s="5"/>
      <c r="AN1526" s="5"/>
      <c r="AO1526" s="32"/>
      <c r="AP1526" s="32"/>
      <c r="AQ1526" s="28">
        <f t="shared" ref="AQ1526:AQ1539" si="297">AO1526/($Q1526*1000)</f>
        <v>0</v>
      </c>
      <c r="AR1526" s="28">
        <f t="shared" ref="AR1526:AR1539" si="298">AP1526/($Q1526*1000)</f>
        <v>0</v>
      </c>
      <c r="AY1526" s="1" t="s">
        <v>73</v>
      </c>
      <c r="AZ1526" s="2">
        <v>43584</v>
      </c>
      <c r="BA1526" s="2">
        <v>44047</v>
      </c>
      <c r="BC1526" s="2">
        <v>44864</v>
      </c>
      <c r="BD1526" s="1" t="s">
        <v>2392</v>
      </c>
      <c r="BE1526" s="1" t="s">
        <v>2578</v>
      </c>
      <c r="BF1526" s="1" t="s">
        <v>2394</v>
      </c>
      <c r="BG1526" s="1" t="s">
        <v>2856</v>
      </c>
      <c r="BH1526" s="1" t="s">
        <v>2395</v>
      </c>
      <c r="BI1526" s="1" t="s">
        <v>2863</v>
      </c>
      <c r="BJ1526" s="1" t="s">
        <v>126</v>
      </c>
      <c r="BK1526" s="1" t="s">
        <v>2926</v>
      </c>
      <c r="BL1526" s="1">
        <v>50</v>
      </c>
      <c r="BM1526" s="1">
        <v>50</v>
      </c>
      <c r="BN1526" s="1" t="s">
        <v>2498</v>
      </c>
      <c r="BO1526" s="1" t="s">
        <v>2499</v>
      </c>
      <c r="BP1526" s="1" t="s">
        <v>84</v>
      </c>
      <c r="BR1526" s="1">
        <v>0</v>
      </c>
      <c r="BS1526" s="1">
        <v>0</v>
      </c>
      <c r="BT1526" s="1">
        <v>0</v>
      </c>
      <c r="BU1526" s="1">
        <v>0</v>
      </c>
    </row>
    <row r="1527" spans="4:73" hidden="1" x14ac:dyDescent="0.25">
      <c r="D1527" s="4"/>
      <c r="E1527" s="5" t="str">
        <f t="shared" si="281"/>
        <v>DPP-2019-Cycle</v>
      </c>
      <c r="F1527" s="5" t="str">
        <f t="shared" si="282"/>
        <v>East (ITC)</v>
      </c>
      <c r="G1527" s="5" t="str">
        <f t="shared" si="283"/>
        <v>Active</v>
      </c>
      <c r="H1527" s="6" t="str">
        <f t="shared" si="284"/>
        <v>Not Started</v>
      </c>
      <c r="I1527" s="1" t="s">
        <v>3007</v>
      </c>
      <c r="O1527" s="1" t="str">
        <f t="shared" si="285"/>
        <v>NRIS</v>
      </c>
      <c r="Q1527" s="1">
        <f t="shared" si="286"/>
        <v>100</v>
      </c>
      <c r="S1527" s="1" t="str">
        <f t="shared" si="287"/>
        <v>Solar</v>
      </c>
      <c r="T1527" s="1" t="str">
        <f t="shared" si="288"/>
        <v>Calhoun County</v>
      </c>
      <c r="U1527" s="1" t="str">
        <f t="shared" si="289"/>
        <v>MI</v>
      </c>
      <c r="AA1527" s="1"/>
      <c r="AB1527" s="1"/>
      <c r="AI1527" s="5"/>
      <c r="AJ1527" s="5"/>
      <c r="AK1527" s="5"/>
      <c r="AL1527" s="5"/>
      <c r="AM1527" s="5"/>
      <c r="AN1527" s="5"/>
      <c r="AO1527" s="32"/>
      <c r="AP1527" s="32"/>
      <c r="AQ1527" s="28">
        <f t="shared" si="297"/>
        <v>0</v>
      </c>
      <c r="AR1527" s="28">
        <f t="shared" si="298"/>
        <v>0</v>
      </c>
      <c r="AY1527" s="1" t="s">
        <v>2374</v>
      </c>
      <c r="AZ1527" s="2">
        <v>43584</v>
      </c>
      <c r="BC1527" s="2">
        <v>44409</v>
      </c>
      <c r="BD1527" s="1" t="s">
        <v>139</v>
      </c>
      <c r="BE1527" s="1" t="s">
        <v>1766</v>
      </c>
      <c r="BF1527" s="1" t="s">
        <v>130</v>
      </c>
      <c r="BG1527" s="1" t="s">
        <v>2856</v>
      </c>
      <c r="BH1527" s="1" t="s">
        <v>1808</v>
      </c>
      <c r="BI1527" s="1" t="s">
        <v>2863</v>
      </c>
      <c r="BJ1527" s="1" t="s">
        <v>126</v>
      </c>
      <c r="BK1527" s="1" t="s">
        <v>3008</v>
      </c>
      <c r="BL1527" s="1">
        <v>100</v>
      </c>
      <c r="BM1527" s="1">
        <v>100</v>
      </c>
      <c r="BN1527" s="1" t="s">
        <v>1485</v>
      </c>
      <c r="BO1527" s="1" t="s">
        <v>1486</v>
      </c>
      <c r="BP1527" s="1" t="s">
        <v>84</v>
      </c>
      <c r="BR1527" s="1">
        <v>100</v>
      </c>
      <c r="BS1527" s="1">
        <v>100</v>
      </c>
      <c r="BT1527" s="1">
        <v>0</v>
      </c>
      <c r="BU1527" s="1">
        <v>0</v>
      </c>
    </row>
    <row r="1528" spans="4:73" hidden="1" x14ac:dyDescent="0.25">
      <c r="D1528" s="4"/>
      <c r="E1528" s="5" t="str">
        <f t="shared" si="281"/>
        <v>DPP-2019-Cycle</v>
      </c>
      <c r="F1528" s="5" t="str">
        <f t="shared" si="282"/>
        <v>South</v>
      </c>
      <c r="G1528" s="5" t="str">
        <f t="shared" si="283"/>
        <v>Withdrawn</v>
      </c>
      <c r="H1528" s="6" t="str">
        <f t="shared" si="284"/>
        <v>Not Started</v>
      </c>
      <c r="I1528" s="1" t="s">
        <v>5441</v>
      </c>
      <c r="O1528" s="1" t="str">
        <f t="shared" si="285"/>
        <v>NRIS</v>
      </c>
      <c r="Q1528" s="1">
        <f t="shared" si="286"/>
        <v>35</v>
      </c>
      <c r="S1528" s="1" t="str">
        <f t="shared" si="287"/>
        <v>Battery Storage</v>
      </c>
      <c r="T1528" s="1" t="str">
        <f t="shared" si="288"/>
        <v>Clay County</v>
      </c>
      <c r="U1528" s="1" t="str">
        <f t="shared" si="289"/>
        <v>AR</v>
      </c>
      <c r="AA1528" s="1"/>
      <c r="AB1528" s="1"/>
      <c r="AI1528" s="5"/>
      <c r="AJ1528" s="5"/>
      <c r="AK1528" s="5"/>
      <c r="AL1528" s="5"/>
      <c r="AM1528" s="5"/>
      <c r="AN1528" s="5"/>
      <c r="AO1528" s="32"/>
      <c r="AP1528" s="32"/>
      <c r="AQ1528" s="28">
        <f t="shared" si="297"/>
        <v>0</v>
      </c>
      <c r="AR1528" s="28">
        <f t="shared" si="298"/>
        <v>0</v>
      </c>
      <c r="AY1528" s="1" t="s">
        <v>73</v>
      </c>
      <c r="AZ1528" s="2">
        <v>43584</v>
      </c>
      <c r="BA1528" s="2">
        <v>44047</v>
      </c>
      <c r="BC1528" s="2">
        <v>44864</v>
      </c>
      <c r="BD1528" s="1" t="s">
        <v>2392</v>
      </c>
      <c r="BE1528" s="1" t="s">
        <v>96</v>
      </c>
      <c r="BF1528" s="1" t="s">
        <v>2394</v>
      </c>
      <c r="BG1528" s="1" t="s">
        <v>2856</v>
      </c>
      <c r="BH1528" s="1" t="s">
        <v>2395</v>
      </c>
      <c r="BI1528" s="1" t="s">
        <v>2863</v>
      </c>
      <c r="BJ1528" s="1" t="s">
        <v>126</v>
      </c>
      <c r="BK1528" s="1" t="s">
        <v>5442</v>
      </c>
      <c r="BL1528" s="1">
        <v>35</v>
      </c>
      <c r="BM1528" s="1">
        <v>35</v>
      </c>
      <c r="BN1528" s="1" t="s">
        <v>2498</v>
      </c>
      <c r="BO1528" s="1" t="s">
        <v>2499</v>
      </c>
      <c r="BP1528" s="1" t="s">
        <v>84</v>
      </c>
      <c r="BR1528" s="1">
        <v>0</v>
      </c>
      <c r="BS1528" s="1">
        <v>0</v>
      </c>
      <c r="BT1528" s="1">
        <v>0</v>
      </c>
      <c r="BU1528" s="1">
        <v>0</v>
      </c>
    </row>
    <row r="1529" spans="4:73" hidden="1" x14ac:dyDescent="0.25">
      <c r="D1529" s="4"/>
      <c r="E1529" s="5" t="str">
        <f t="shared" ref="E1529:E1592" si="299">BG1529</f>
        <v>DPP-2019-Cycle</v>
      </c>
      <c r="F1529" s="5" t="str">
        <f t="shared" ref="F1529:F1592" si="300">BH1529</f>
        <v>East (ATC)</v>
      </c>
      <c r="G1529" s="5" t="str">
        <f t="shared" ref="G1529:G1592" si="301">AY1529</f>
        <v>Active</v>
      </c>
      <c r="H1529" s="6" t="str">
        <f t="shared" ref="H1529:H1592" si="302">BP1529</f>
        <v>Not Started</v>
      </c>
      <c r="I1529" s="1" t="s">
        <v>3015</v>
      </c>
      <c r="O1529" s="1" t="str">
        <f t="shared" ref="O1529:O1592" si="303">BJ1529</f>
        <v>NRIS</v>
      </c>
      <c r="Q1529" s="1">
        <f t="shared" ref="Q1529:Q1592" si="304">BM1529</f>
        <v>100</v>
      </c>
      <c r="S1529" s="1" t="str">
        <f t="shared" ref="S1529:S1592" si="305">BN1529</f>
        <v>Solar</v>
      </c>
      <c r="T1529" s="1" t="str">
        <f t="shared" ref="T1529:T1592" si="306">BE1529</f>
        <v>Marquette County</v>
      </c>
      <c r="U1529" s="1" t="str">
        <f t="shared" ref="U1529:U1592" si="307">BF1529</f>
        <v>MI</v>
      </c>
      <c r="AA1529" s="1"/>
      <c r="AB1529" s="1"/>
      <c r="AI1529" s="5"/>
      <c r="AJ1529" s="5"/>
      <c r="AK1529" s="5"/>
      <c r="AL1529" s="5"/>
      <c r="AM1529" s="5"/>
      <c r="AN1529" s="5"/>
      <c r="AO1529" s="32"/>
      <c r="AP1529" s="32"/>
      <c r="AQ1529" s="28">
        <f t="shared" si="297"/>
        <v>0</v>
      </c>
      <c r="AR1529" s="28">
        <f t="shared" si="298"/>
        <v>0</v>
      </c>
      <c r="AY1529" s="1" t="s">
        <v>2374</v>
      </c>
      <c r="AZ1529" s="2">
        <v>43584</v>
      </c>
      <c r="BC1529" s="2">
        <v>44864</v>
      </c>
      <c r="BD1529" s="1" t="s">
        <v>74</v>
      </c>
      <c r="BE1529" s="1" t="s">
        <v>1166</v>
      </c>
      <c r="BF1529" s="1" t="s">
        <v>130</v>
      </c>
      <c r="BG1529" s="1" t="s">
        <v>2856</v>
      </c>
      <c r="BH1529" s="1" t="s">
        <v>2196</v>
      </c>
      <c r="BI1529" s="1" t="s">
        <v>2863</v>
      </c>
      <c r="BJ1529" s="1" t="s">
        <v>126</v>
      </c>
      <c r="BK1529" s="1" t="s">
        <v>3016</v>
      </c>
      <c r="BL1529" s="1">
        <v>100</v>
      </c>
      <c r="BM1529" s="1">
        <v>100</v>
      </c>
      <c r="BN1529" s="1" t="s">
        <v>1485</v>
      </c>
      <c r="BO1529" s="1" t="s">
        <v>1486</v>
      </c>
      <c r="BP1529" s="1" t="s">
        <v>84</v>
      </c>
      <c r="BR1529" s="1">
        <v>100</v>
      </c>
      <c r="BS1529" s="1">
        <v>100</v>
      </c>
      <c r="BT1529" s="1">
        <v>0</v>
      </c>
      <c r="BU1529" s="1">
        <v>0</v>
      </c>
    </row>
    <row r="1530" spans="4:73" hidden="1" x14ac:dyDescent="0.25">
      <c r="D1530" s="4"/>
      <c r="E1530" s="5" t="str">
        <f t="shared" si="299"/>
        <v>DPP-2019-Cycle</v>
      </c>
      <c r="F1530" s="5" t="str">
        <f t="shared" si="300"/>
        <v>East (ATC)</v>
      </c>
      <c r="G1530" s="5" t="str">
        <f t="shared" si="301"/>
        <v>Withdrawn</v>
      </c>
      <c r="H1530" s="6" t="str">
        <f t="shared" si="302"/>
        <v>Not Started</v>
      </c>
      <c r="I1530" s="1" t="s">
        <v>5784</v>
      </c>
      <c r="O1530" s="1" t="str">
        <f t="shared" si="303"/>
        <v>NRIS</v>
      </c>
      <c r="Q1530" s="1">
        <f t="shared" si="304"/>
        <v>20</v>
      </c>
      <c r="S1530" s="1" t="str">
        <f t="shared" si="305"/>
        <v>Battery Storage</v>
      </c>
      <c r="T1530" s="1" t="str">
        <f t="shared" si="306"/>
        <v>Marquette County</v>
      </c>
      <c r="U1530" s="1" t="str">
        <f t="shared" si="307"/>
        <v>MI</v>
      </c>
      <c r="AA1530" s="1"/>
      <c r="AB1530" s="1"/>
      <c r="AI1530" s="5"/>
      <c r="AJ1530" s="5"/>
      <c r="AK1530" s="5"/>
      <c r="AL1530" s="5"/>
      <c r="AM1530" s="5"/>
      <c r="AN1530" s="5"/>
      <c r="AO1530" s="32"/>
      <c r="AP1530" s="32"/>
      <c r="AQ1530" s="28">
        <f t="shared" si="297"/>
        <v>0</v>
      </c>
      <c r="AR1530" s="28">
        <f t="shared" si="298"/>
        <v>0</v>
      </c>
      <c r="AY1530" s="1" t="s">
        <v>73</v>
      </c>
      <c r="AZ1530" s="2">
        <v>43584</v>
      </c>
      <c r="BA1530" s="2">
        <v>44235</v>
      </c>
      <c r="BC1530" s="2">
        <v>44864</v>
      </c>
      <c r="BD1530" s="1" t="s">
        <v>74</v>
      </c>
      <c r="BE1530" s="1" t="s">
        <v>1166</v>
      </c>
      <c r="BF1530" s="1" t="s">
        <v>130</v>
      </c>
      <c r="BG1530" s="1" t="s">
        <v>2856</v>
      </c>
      <c r="BH1530" s="1" t="s">
        <v>2196</v>
      </c>
      <c r="BI1530" s="1" t="s">
        <v>2863</v>
      </c>
      <c r="BJ1530" s="1" t="s">
        <v>126</v>
      </c>
      <c r="BK1530" s="1" t="s">
        <v>3016</v>
      </c>
      <c r="BL1530" s="1">
        <v>20</v>
      </c>
      <c r="BM1530" s="1">
        <v>20</v>
      </c>
      <c r="BN1530" s="1" t="s">
        <v>2498</v>
      </c>
      <c r="BO1530" s="1" t="s">
        <v>2499</v>
      </c>
      <c r="BP1530" s="1" t="s">
        <v>84</v>
      </c>
      <c r="BR1530" s="1">
        <v>0</v>
      </c>
      <c r="BS1530" s="1">
        <v>0</v>
      </c>
      <c r="BT1530" s="1">
        <v>0</v>
      </c>
      <c r="BU1530" s="1">
        <v>0</v>
      </c>
    </row>
    <row r="1531" spans="4:73" hidden="1" x14ac:dyDescent="0.25">
      <c r="D1531" s="4"/>
      <c r="E1531" s="5" t="str">
        <f t="shared" si="299"/>
        <v>DPP-2019-Cycle</v>
      </c>
      <c r="F1531" s="5" t="str">
        <f t="shared" si="300"/>
        <v>East (ATC)</v>
      </c>
      <c r="G1531" s="5" t="str">
        <f t="shared" si="301"/>
        <v>Active</v>
      </c>
      <c r="H1531" s="6" t="str">
        <f t="shared" si="302"/>
        <v>Not Started</v>
      </c>
      <c r="I1531" s="1" t="s">
        <v>3019</v>
      </c>
      <c r="O1531" s="1" t="str">
        <f t="shared" si="303"/>
        <v>NRIS</v>
      </c>
      <c r="Q1531" s="1">
        <f t="shared" si="304"/>
        <v>100</v>
      </c>
      <c r="S1531" s="1" t="str">
        <f t="shared" si="305"/>
        <v>Solar</v>
      </c>
      <c r="T1531" s="1" t="str">
        <f t="shared" si="306"/>
        <v>Fond du Lac County</v>
      </c>
      <c r="U1531" s="1" t="str">
        <f t="shared" si="307"/>
        <v>WI</v>
      </c>
      <c r="AA1531" s="1"/>
      <c r="AB1531" s="1"/>
      <c r="AI1531" s="5"/>
      <c r="AJ1531" s="5"/>
      <c r="AK1531" s="5"/>
      <c r="AL1531" s="5"/>
      <c r="AM1531" s="5"/>
      <c r="AN1531" s="5"/>
      <c r="AO1531" s="32"/>
      <c r="AP1531" s="32"/>
      <c r="AQ1531" s="28">
        <f t="shared" si="297"/>
        <v>0</v>
      </c>
      <c r="AR1531" s="28">
        <f t="shared" si="298"/>
        <v>0</v>
      </c>
      <c r="AY1531" s="1" t="s">
        <v>2374</v>
      </c>
      <c r="AZ1531" s="2">
        <v>43584</v>
      </c>
      <c r="BC1531" s="2">
        <v>44409</v>
      </c>
      <c r="BD1531" s="1" t="s">
        <v>74</v>
      </c>
      <c r="BE1531" s="1" t="s">
        <v>403</v>
      </c>
      <c r="BF1531" s="1" t="s">
        <v>76</v>
      </c>
      <c r="BG1531" s="1" t="s">
        <v>2856</v>
      </c>
      <c r="BH1531" s="1" t="s">
        <v>2196</v>
      </c>
      <c r="BI1531" s="1" t="s">
        <v>2863</v>
      </c>
      <c r="BJ1531" s="1" t="s">
        <v>126</v>
      </c>
      <c r="BK1531" s="1" t="s">
        <v>3020</v>
      </c>
      <c r="BL1531" s="1">
        <v>100</v>
      </c>
      <c r="BM1531" s="1">
        <v>100</v>
      </c>
      <c r="BN1531" s="1" t="s">
        <v>1485</v>
      </c>
      <c r="BO1531" s="1" t="s">
        <v>1486</v>
      </c>
      <c r="BP1531" s="1" t="s">
        <v>84</v>
      </c>
      <c r="BR1531" s="1">
        <v>100</v>
      </c>
      <c r="BS1531" s="1">
        <v>100</v>
      </c>
      <c r="BT1531" s="1">
        <v>0</v>
      </c>
      <c r="BU1531" s="1">
        <v>0</v>
      </c>
    </row>
    <row r="1532" spans="4:73" hidden="1" x14ac:dyDescent="0.25">
      <c r="D1532" s="4"/>
      <c r="E1532" s="5" t="str">
        <f t="shared" si="299"/>
        <v>DPP-2019-Cycle</v>
      </c>
      <c r="F1532" s="5" t="str">
        <f t="shared" si="300"/>
        <v>Central</v>
      </c>
      <c r="G1532" s="5" t="str">
        <f t="shared" si="301"/>
        <v>Active</v>
      </c>
      <c r="H1532" s="6" t="str">
        <f t="shared" si="302"/>
        <v>Not Started</v>
      </c>
      <c r="I1532" s="1" t="s">
        <v>3021</v>
      </c>
      <c r="O1532" s="1" t="str">
        <f t="shared" si="303"/>
        <v>NRIS</v>
      </c>
      <c r="Q1532" s="1">
        <f t="shared" si="304"/>
        <v>150</v>
      </c>
      <c r="S1532" s="1" t="str">
        <f t="shared" si="305"/>
        <v>Solar</v>
      </c>
      <c r="T1532" s="1" t="str">
        <f t="shared" si="306"/>
        <v>Knox County</v>
      </c>
      <c r="U1532" s="1" t="str">
        <f t="shared" si="307"/>
        <v>IN</v>
      </c>
      <c r="AA1532" s="1"/>
      <c r="AB1532" s="1"/>
      <c r="AI1532" s="5"/>
      <c r="AJ1532" s="5"/>
      <c r="AK1532" s="5"/>
      <c r="AL1532" s="5"/>
      <c r="AM1532" s="5"/>
      <c r="AN1532" s="5"/>
      <c r="AO1532" s="32"/>
      <c r="AP1532" s="32"/>
      <c r="AQ1532" s="28">
        <f t="shared" si="297"/>
        <v>0</v>
      </c>
      <c r="AR1532" s="28">
        <f t="shared" si="298"/>
        <v>0</v>
      </c>
      <c r="AY1532" s="1" t="s">
        <v>2374</v>
      </c>
      <c r="AZ1532" s="2">
        <v>43584</v>
      </c>
      <c r="BC1532" s="2">
        <v>45230</v>
      </c>
      <c r="BD1532" s="1" t="s">
        <v>2850</v>
      </c>
      <c r="BE1532" s="1" t="s">
        <v>869</v>
      </c>
      <c r="BF1532" s="1" t="s">
        <v>103</v>
      </c>
      <c r="BG1532" s="1" t="s">
        <v>2856</v>
      </c>
      <c r="BH1532" s="1" t="s">
        <v>2435</v>
      </c>
      <c r="BI1532" s="1" t="s">
        <v>2857</v>
      </c>
      <c r="BJ1532" s="1" t="s">
        <v>126</v>
      </c>
      <c r="BK1532" s="1" t="s">
        <v>3022</v>
      </c>
      <c r="BL1532" s="1">
        <v>150</v>
      </c>
      <c r="BM1532" s="1">
        <v>150</v>
      </c>
      <c r="BN1532" s="1" t="s">
        <v>1485</v>
      </c>
      <c r="BO1532" s="1" t="s">
        <v>1486</v>
      </c>
      <c r="BP1532" s="1" t="s">
        <v>84</v>
      </c>
      <c r="BR1532" s="1">
        <v>0</v>
      </c>
      <c r="BS1532" s="1">
        <v>0</v>
      </c>
      <c r="BT1532" s="1">
        <v>0</v>
      </c>
      <c r="BU1532" s="1">
        <v>0</v>
      </c>
    </row>
    <row r="1533" spans="4:73" hidden="1" x14ac:dyDescent="0.25">
      <c r="D1533" s="4"/>
      <c r="E1533" s="5" t="str">
        <f t="shared" si="299"/>
        <v>DPP-2019-Cycle</v>
      </c>
      <c r="F1533" s="5" t="str">
        <f t="shared" si="300"/>
        <v>East (ITC)</v>
      </c>
      <c r="G1533" s="5" t="str">
        <f t="shared" si="301"/>
        <v>Active</v>
      </c>
      <c r="H1533" s="6" t="str">
        <f t="shared" si="302"/>
        <v>Not Started</v>
      </c>
      <c r="I1533" s="1" t="s">
        <v>3023</v>
      </c>
      <c r="O1533" s="1" t="str">
        <f t="shared" si="303"/>
        <v>NRIS</v>
      </c>
      <c r="Q1533" s="1">
        <f t="shared" si="304"/>
        <v>200</v>
      </c>
      <c r="S1533" s="1" t="str">
        <f t="shared" si="305"/>
        <v>Solar</v>
      </c>
      <c r="T1533" s="1" t="str">
        <f t="shared" si="306"/>
        <v>Ionia County</v>
      </c>
      <c r="U1533" s="1" t="str">
        <f t="shared" si="307"/>
        <v>MI</v>
      </c>
      <c r="AA1533" s="1"/>
      <c r="AB1533" s="1"/>
      <c r="AI1533" s="5"/>
      <c r="AJ1533" s="5"/>
      <c r="AK1533" s="5"/>
      <c r="AL1533" s="5"/>
      <c r="AM1533" s="5"/>
      <c r="AN1533" s="5"/>
      <c r="AO1533" s="32"/>
      <c r="AP1533" s="32"/>
      <c r="AQ1533" s="28">
        <f t="shared" si="297"/>
        <v>0</v>
      </c>
      <c r="AR1533" s="28">
        <f t="shared" si="298"/>
        <v>0</v>
      </c>
      <c r="AY1533" s="1" t="s">
        <v>2374</v>
      </c>
      <c r="AZ1533" s="2">
        <v>43584</v>
      </c>
      <c r="BC1533" s="2">
        <v>44864</v>
      </c>
      <c r="BD1533" s="1" t="s">
        <v>139</v>
      </c>
      <c r="BE1533" s="1" t="s">
        <v>3024</v>
      </c>
      <c r="BF1533" s="1" t="s">
        <v>130</v>
      </c>
      <c r="BG1533" s="1" t="s">
        <v>2856</v>
      </c>
      <c r="BH1533" s="1" t="s">
        <v>1808</v>
      </c>
      <c r="BI1533" s="1" t="s">
        <v>2863</v>
      </c>
      <c r="BJ1533" s="1" t="s">
        <v>126</v>
      </c>
      <c r="BK1533" s="1" t="s">
        <v>3025</v>
      </c>
      <c r="BL1533" s="1">
        <v>200</v>
      </c>
      <c r="BM1533" s="1">
        <v>200</v>
      </c>
      <c r="BN1533" s="1" t="s">
        <v>1485</v>
      </c>
      <c r="BO1533" s="1" t="s">
        <v>1486</v>
      </c>
      <c r="BP1533" s="1" t="s">
        <v>84</v>
      </c>
      <c r="BR1533" s="1">
        <v>100</v>
      </c>
      <c r="BS1533" s="1">
        <v>100</v>
      </c>
      <c r="BT1533" s="1">
        <v>0</v>
      </c>
      <c r="BU1533" s="1">
        <v>0</v>
      </c>
    </row>
    <row r="1534" spans="4:73" hidden="1" x14ac:dyDescent="0.25">
      <c r="D1534" s="4"/>
      <c r="E1534" s="5" t="str">
        <f t="shared" si="299"/>
        <v>DPP-2019-Cycle</v>
      </c>
      <c r="F1534" s="5" t="str">
        <f t="shared" si="300"/>
        <v>East (ITC)</v>
      </c>
      <c r="G1534" s="5" t="str">
        <f t="shared" si="301"/>
        <v>Withdrawn</v>
      </c>
      <c r="H1534" s="6" t="str">
        <f t="shared" si="302"/>
        <v>Not Started</v>
      </c>
      <c r="I1534" s="1" t="s">
        <v>5361</v>
      </c>
      <c r="O1534" s="1" t="str">
        <f t="shared" si="303"/>
        <v>NRIS</v>
      </c>
      <c r="Q1534" s="1">
        <f t="shared" si="304"/>
        <v>150</v>
      </c>
      <c r="S1534" s="1" t="str">
        <f t="shared" si="305"/>
        <v>Solar</v>
      </c>
      <c r="T1534" s="1" t="str">
        <f t="shared" si="306"/>
        <v>Washtenaw County</v>
      </c>
      <c r="U1534" s="1" t="str">
        <f t="shared" si="307"/>
        <v>MI</v>
      </c>
      <c r="AA1534" s="1"/>
      <c r="AB1534" s="1"/>
      <c r="AI1534" s="5"/>
      <c r="AJ1534" s="5"/>
      <c r="AK1534" s="5"/>
      <c r="AL1534" s="5"/>
      <c r="AM1534" s="5"/>
      <c r="AN1534" s="5"/>
      <c r="AO1534" s="32"/>
      <c r="AP1534" s="32"/>
      <c r="AQ1534" s="28">
        <f t="shared" si="297"/>
        <v>0</v>
      </c>
      <c r="AR1534" s="28">
        <f t="shared" si="298"/>
        <v>0</v>
      </c>
      <c r="AY1534" s="1" t="s">
        <v>73</v>
      </c>
      <c r="AZ1534" s="2">
        <v>43584</v>
      </c>
      <c r="BA1534" s="2">
        <v>43957</v>
      </c>
      <c r="BC1534" s="2">
        <v>44864</v>
      </c>
      <c r="BD1534" s="1" t="s">
        <v>128</v>
      </c>
      <c r="BE1534" s="1" t="s">
        <v>271</v>
      </c>
      <c r="BF1534" s="1" t="s">
        <v>130</v>
      </c>
      <c r="BG1534" s="1" t="s">
        <v>2856</v>
      </c>
      <c r="BH1534" s="1" t="s">
        <v>1808</v>
      </c>
      <c r="BI1534" s="1" t="s">
        <v>2863</v>
      </c>
      <c r="BJ1534" s="1" t="s">
        <v>126</v>
      </c>
      <c r="BK1534" s="1" t="s">
        <v>5151</v>
      </c>
      <c r="BL1534" s="1">
        <v>150</v>
      </c>
      <c r="BM1534" s="1">
        <v>150</v>
      </c>
      <c r="BN1534" s="1" t="s">
        <v>1485</v>
      </c>
      <c r="BO1534" s="1" t="s">
        <v>1486</v>
      </c>
      <c r="BP1534" s="1" t="s">
        <v>84</v>
      </c>
      <c r="BR1534" s="1">
        <v>0</v>
      </c>
      <c r="BS1534" s="1">
        <v>0</v>
      </c>
      <c r="BT1534" s="1">
        <v>0</v>
      </c>
      <c r="BU1534" s="1">
        <v>0</v>
      </c>
    </row>
    <row r="1535" spans="4:73" hidden="1" x14ac:dyDescent="0.25">
      <c r="D1535" s="4"/>
      <c r="E1535" s="5" t="str">
        <f t="shared" si="299"/>
        <v>DPP-2019-Cycle</v>
      </c>
      <c r="F1535" s="5" t="str">
        <f t="shared" si="300"/>
        <v>South</v>
      </c>
      <c r="G1535" s="5" t="str">
        <f t="shared" si="301"/>
        <v>Active</v>
      </c>
      <c r="H1535" s="6" t="str">
        <f t="shared" si="302"/>
        <v>Not Started</v>
      </c>
      <c r="I1535" s="1" t="s">
        <v>3028</v>
      </c>
      <c r="O1535" s="1" t="str">
        <f t="shared" si="303"/>
        <v>NRIS</v>
      </c>
      <c r="Q1535" s="1">
        <f t="shared" si="304"/>
        <v>20</v>
      </c>
      <c r="S1535" s="1" t="str">
        <f t="shared" si="305"/>
        <v>Battery Storage</v>
      </c>
      <c r="T1535" s="1" t="str">
        <f t="shared" si="306"/>
        <v>Tangipahoa Parish</v>
      </c>
      <c r="U1535" s="1" t="str">
        <f t="shared" si="307"/>
        <v>LA</v>
      </c>
      <c r="AA1535" s="1"/>
      <c r="AB1535" s="1"/>
      <c r="AI1535" s="5"/>
      <c r="AJ1535" s="5"/>
      <c r="AK1535" s="5"/>
      <c r="AL1535" s="5"/>
      <c r="AM1535" s="5"/>
      <c r="AN1535" s="5"/>
      <c r="AO1535" s="32"/>
      <c r="AP1535" s="32"/>
      <c r="AQ1535" s="28">
        <f t="shared" si="297"/>
        <v>0</v>
      </c>
      <c r="AR1535" s="28">
        <f t="shared" si="298"/>
        <v>0</v>
      </c>
      <c r="AY1535" s="1" t="s">
        <v>2374</v>
      </c>
      <c r="AZ1535" s="2">
        <v>43584</v>
      </c>
      <c r="BC1535" s="2">
        <v>44864</v>
      </c>
      <c r="BD1535" s="1" t="s">
        <v>2574</v>
      </c>
      <c r="BE1535" s="1" t="s">
        <v>2935</v>
      </c>
      <c r="BF1535" s="1" t="s">
        <v>61</v>
      </c>
      <c r="BG1535" s="1" t="s">
        <v>2856</v>
      </c>
      <c r="BH1535" s="1" t="s">
        <v>2395</v>
      </c>
      <c r="BI1535" s="1" t="s">
        <v>2863</v>
      </c>
      <c r="BJ1535" s="1" t="s">
        <v>126</v>
      </c>
      <c r="BK1535" s="1" t="s">
        <v>2936</v>
      </c>
      <c r="BL1535" s="1">
        <v>20</v>
      </c>
      <c r="BM1535" s="1">
        <v>20</v>
      </c>
      <c r="BN1535" s="1" t="s">
        <v>2498</v>
      </c>
      <c r="BO1535" s="1" t="s">
        <v>2499</v>
      </c>
      <c r="BP1535" s="1" t="s">
        <v>84</v>
      </c>
      <c r="BR1535" s="1">
        <v>20</v>
      </c>
      <c r="BS1535" s="1">
        <v>20</v>
      </c>
      <c r="BT1535" s="1">
        <v>0</v>
      </c>
      <c r="BU1535" s="1">
        <v>0</v>
      </c>
    </row>
    <row r="1536" spans="4:73" hidden="1" x14ac:dyDescent="0.25">
      <c r="D1536" s="4"/>
      <c r="E1536" s="5" t="str">
        <f t="shared" si="299"/>
        <v>DPP-2019-Cycle</v>
      </c>
      <c r="F1536" s="5" t="str">
        <f t="shared" si="300"/>
        <v>South</v>
      </c>
      <c r="G1536" s="5" t="str">
        <f t="shared" si="301"/>
        <v>Active</v>
      </c>
      <c r="H1536" s="6" t="str">
        <f t="shared" si="302"/>
        <v>Not Started</v>
      </c>
      <c r="I1536" s="1" t="s">
        <v>3029</v>
      </c>
      <c r="O1536" s="1" t="str">
        <f t="shared" si="303"/>
        <v>NRIS</v>
      </c>
      <c r="Q1536" s="1">
        <f t="shared" si="304"/>
        <v>50</v>
      </c>
      <c r="S1536" s="1" t="str">
        <f t="shared" si="305"/>
        <v>Battery Storage</v>
      </c>
      <c r="T1536" s="1" t="str">
        <f t="shared" si="306"/>
        <v>Lonoke County</v>
      </c>
      <c r="U1536" s="1" t="str">
        <f t="shared" si="307"/>
        <v>AR</v>
      </c>
      <c r="AA1536" s="1"/>
      <c r="AB1536" s="1"/>
      <c r="AI1536" s="5"/>
      <c r="AJ1536" s="5"/>
      <c r="AK1536" s="5"/>
      <c r="AL1536" s="5"/>
      <c r="AM1536" s="5"/>
      <c r="AN1536" s="5"/>
      <c r="AO1536" s="32"/>
      <c r="AP1536" s="32"/>
      <c r="AQ1536" s="28">
        <f t="shared" si="297"/>
        <v>0</v>
      </c>
      <c r="AR1536" s="28">
        <f t="shared" si="298"/>
        <v>0</v>
      </c>
      <c r="AY1536" s="1" t="s">
        <v>2374</v>
      </c>
      <c r="AZ1536" s="2">
        <v>43584</v>
      </c>
      <c r="BC1536" s="2">
        <v>45229</v>
      </c>
      <c r="BD1536" s="1" t="s">
        <v>2392</v>
      </c>
      <c r="BE1536" s="1" t="s">
        <v>2665</v>
      </c>
      <c r="BF1536" s="1" t="s">
        <v>2394</v>
      </c>
      <c r="BG1536" s="1" t="s">
        <v>2856</v>
      </c>
      <c r="BH1536" s="1" t="s">
        <v>2395</v>
      </c>
      <c r="BI1536" s="1" t="s">
        <v>2863</v>
      </c>
      <c r="BJ1536" s="1" t="s">
        <v>126</v>
      </c>
      <c r="BK1536" s="1" t="s">
        <v>3030</v>
      </c>
      <c r="BL1536" s="1">
        <v>50</v>
      </c>
      <c r="BM1536" s="1">
        <v>50</v>
      </c>
      <c r="BN1536" s="1" t="s">
        <v>2498</v>
      </c>
      <c r="BO1536" s="1" t="s">
        <v>2499</v>
      </c>
      <c r="BP1536" s="1" t="s">
        <v>84</v>
      </c>
      <c r="BR1536" s="1">
        <v>50</v>
      </c>
      <c r="BS1536" s="1">
        <v>50</v>
      </c>
      <c r="BT1536" s="1">
        <v>0</v>
      </c>
      <c r="BU1536" s="1">
        <v>0</v>
      </c>
    </row>
    <row r="1537" spans="3:73" hidden="1" x14ac:dyDescent="0.25">
      <c r="D1537" s="4"/>
      <c r="E1537" s="5" t="str">
        <f t="shared" si="299"/>
        <v>DPP-2019-Cycle</v>
      </c>
      <c r="F1537" s="5" t="str">
        <f t="shared" si="300"/>
        <v>South</v>
      </c>
      <c r="G1537" s="5" t="str">
        <f t="shared" si="301"/>
        <v>Withdrawn</v>
      </c>
      <c r="H1537" s="6" t="str">
        <f t="shared" si="302"/>
        <v>Not Started</v>
      </c>
      <c r="I1537" s="1" t="s">
        <v>5443</v>
      </c>
      <c r="O1537" s="1" t="str">
        <f t="shared" si="303"/>
        <v>NRIS</v>
      </c>
      <c r="Q1537" s="1">
        <f t="shared" si="304"/>
        <v>50</v>
      </c>
      <c r="S1537" s="1" t="str">
        <f t="shared" si="305"/>
        <v>Battery Storage</v>
      </c>
      <c r="T1537" s="1" t="str">
        <f t="shared" si="306"/>
        <v>Pike County</v>
      </c>
      <c r="U1537" s="1" t="str">
        <f t="shared" si="307"/>
        <v>MS</v>
      </c>
      <c r="AA1537" s="1"/>
      <c r="AB1537" s="1"/>
      <c r="AI1537" s="5"/>
      <c r="AJ1537" s="5"/>
      <c r="AK1537" s="5"/>
      <c r="AL1537" s="5"/>
      <c r="AM1537" s="5"/>
      <c r="AN1537" s="5"/>
      <c r="AO1537" s="32"/>
      <c r="AP1537" s="32"/>
      <c r="AQ1537" s="28">
        <f t="shared" si="297"/>
        <v>0</v>
      </c>
      <c r="AR1537" s="28">
        <f t="shared" si="298"/>
        <v>0</v>
      </c>
      <c r="AY1537" s="1" t="s">
        <v>73</v>
      </c>
      <c r="AZ1537" s="2">
        <v>43584</v>
      </c>
      <c r="BA1537" s="2">
        <v>44047</v>
      </c>
      <c r="BC1537" s="2">
        <v>44864</v>
      </c>
      <c r="BD1537" s="1" t="s">
        <v>2949</v>
      </c>
      <c r="BE1537" s="1" t="s">
        <v>248</v>
      </c>
      <c r="BF1537" s="1" t="s">
        <v>2526</v>
      </c>
      <c r="BG1537" s="1" t="s">
        <v>2856</v>
      </c>
      <c r="BH1537" s="1" t="s">
        <v>2395</v>
      </c>
      <c r="BI1537" s="1" t="s">
        <v>2863</v>
      </c>
      <c r="BJ1537" s="1" t="s">
        <v>126</v>
      </c>
      <c r="BK1537" s="1" t="s">
        <v>5444</v>
      </c>
      <c r="BL1537" s="1">
        <v>50</v>
      </c>
      <c r="BM1537" s="1">
        <v>50</v>
      </c>
      <c r="BN1537" s="1" t="s">
        <v>2498</v>
      </c>
      <c r="BO1537" s="1" t="s">
        <v>2499</v>
      </c>
      <c r="BP1537" s="1" t="s">
        <v>84</v>
      </c>
      <c r="BR1537" s="1">
        <v>0</v>
      </c>
      <c r="BS1537" s="1">
        <v>0</v>
      </c>
      <c r="BT1537" s="1">
        <v>0</v>
      </c>
      <c r="BU1537" s="1">
        <v>0</v>
      </c>
    </row>
    <row r="1538" spans="3:73" hidden="1" x14ac:dyDescent="0.25">
      <c r="D1538" s="4"/>
      <c r="E1538" s="5" t="str">
        <f t="shared" si="299"/>
        <v>DPP-2019-Cycle</v>
      </c>
      <c r="F1538" s="5" t="str">
        <f t="shared" si="300"/>
        <v>South</v>
      </c>
      <c r="G1538" s="5" t="str">
        <f t="shared" si="301"/>
        <v>Withdrawn</v>
      </c>
      <c r="H1538" s="6" t="str">
        <f t="shared" si="302"/>
        <v>Not Started</v>
      </c>
      <c r="I1538" s="1" t="s">
        <v>5454</v>
      </c>
      <c r="O1538" s="1" t="str">
        <f t="shared" si="303"/>
        <v>NRIS</v>
      </c>
      <c r="P1538" s="1" t="s">
        <v>6203</v>
      </c>
      <c r="Q1538" s="1">
        <f t="shared" si="304"/>
        <v>164</v>
      </c>
      <c r="S1538" s="1" t="str">
        <f t="shared" si="305"/>
        <v>Solar</v>
      </c>
      <c r="T1538" s="1" t="str">
        <f t="shared" si="306"/>
        <v>Desha County</v>
      </c>
      <c r="U1538" s="1" t="str">
        <f t="shared" si="307"/>
        <v>AR</v>
      </c>
      <c r="Y1538" s="1">
        <v>0</v>
      </c>
      <c r="AA1538" s="1"/>
      <c r="AB1538" s="1"/>
      <c r="AI1538" s="5"/>
      <c r="AJ1538" s="5"/>
      <c r="AK1538" s="5"/>
      <c r="AL1538" s="5"/>
      <c r="AM1538" s="5"/>
      <c r="AN1538" s="5"/>
      <c r="AO1538" s="32"/>
      <c r="AP1538" s="32"/>
      <c r="AQ1538" s="28">
        <f t="shared" si="297"/>
        <v>0</v>
      </c>
      <c r="AR1538" s="28">
        <f t="shared" si="298"/>
        <v>0</v>
      </c>
      <c r="AY1538" s="1" t="s">
        <v>73</v>
      </c>
      <c r="AZ1538" s="2">
        <v>43584</v>
      </c>
      <c r="BA1538" s="2">
        <v>44048</v>
      </c>
      <c r="BC1538" s="2">
        <v>44470</v>
      </c>
      <c r="BD1538" s="1" t="s">
        <v>2392</v>
      </c>
      <c r="BE1538" s="1" t="s">
        <v>5455</v>
      </c>
      <c r="BF1538" s="1" t="s">
        <v>2394</v>
      </c>
      <c r="BG1538" s="1" t="s">
        <v>2856</v>
      </c>
      <c r="BH1538" s="1" t="s">
        <v>2395</v>
      </c>
      <c r="BI1538" s="1" t="s">
        <v>2863</v>
      </c>
      <c r="BJ1538" s="1" t="s">
        <v>126</v>
      </c>
      <c r="BK1538" s="1" t="s">
        <v>5456</v>
      </c>
      <c r="BL1538" s="1">
        <v>164</v>
      </c>
      <c r="BM1538" s="1">
        <v>164</v>
      </c>
      <c r="BN1538" s="1" t="s">
        <v>1485</v>
      </c>
      <c r="BO1538" s="1" t="s">
        <v>1486</v>
      </c>
      <c r="BP1538" s="1" t="s">
        <v>84</v>
      </c>
      <c r="BR1538" s="1">
        <v>0</v>
      </c>
      <c r="BS1538" s="1">
        <v>0</v>
      </c>
      <c r="BT1538" s="1">
        <v>0</v>
      </c>
      <c r="BU1538" s="1">
        <v>0</v>
      </c>
    </row>
    <row r="1539" spans="3:73" hidden="1" x14ac:dyDescent="0.25">
      <c r="D1539" s="4"/>
      <c r="E1539" s="5" t="str">
        <f t="shared" si="299"/>
        <v>DPP-2019-Cycle</v>
      </c>
      <c r="F1539" s="5" t="str">
        <f t="shared" si="300"/>
        <v>South</v>
      </c>
      <c r="G1539" s="5" t="str">
        <f t="shared" si="301"/>
        <v>Withdrawn</v>
      </c>
      <c r="H1539" s="6" t="str">
        <f t="shared" si="302"/>
        <v>Not Started</v>
      </c>
      <c r="I1539" s="1" t="s">
        <v>5457</v>
      </c>
      <c r="O1539" s="1" t="str">
        <f t="shared" si="303"/>
        <v>NRIS</v>
      </c>
      <c r="P1539" s="1" t="s">
        <v>6203</v>
      </c>
      <c r="Q1539" s="1">
        <f t="shared" si="304"/>
        <v>90</v>
      </c>
      <c r="S1539" s="1" t="str">
        <f t="shared" si="305"/>
        <v>Solar</v>
      </c>
      <c r="T1539" s="1" t="str">
        <f t="shared" si="306"/>
        <v>Monroe County</v>
      </c>
      <c r="U1539" s="1" t="str">
        <f t="shared" si="307"/>
        <v>AR</v>
      </c>
      <c r="Y1539" s="1">
        <v>0</v>
      </c>
      <c r="AA1539" s="1"/>
      <c r="AB1539" s="1"/>
      <c r="AI1539" s="5"/>
      <c r="AJ1539" s="5"/>
      <c r="AK1539" s="5"/>
      <c r="AL1539" s="5"/>
      <c r="AM1539" s="5"/>
      <c r="AN1539" s="5"/>
      <c r="AO1539" s="32"/>
      <c r="AP1539" s="32"/>
      <c r="AQ1539" s="28">
        <f t="shared" si="297"/>
        <v>0</v>
      </c>
      <c r="AR1539" s="28">
        <f t="shared" si="298"/>
        <v>0</v>
      </c>
      <c r="AY1539" s="1" t="s">
        <v>73</v>
      </c>
      <c r="AZ1539" s="2">
        <v>43584</v>
      </c>
      <c r="BA1539" s="2">
        <v>44048</v>
      </c>
      <c r="BC1539" s="2">
        <v>44470</v>
      </c>
      <c r="BD1539" s="1" t="s">
        <v>2392</v>
      </c>
      <c r="BE1539" s="1" t="s">
        <v>310</v>
      </c>
      <c r="BF1539" s="1" t="s">
        <v>2394</v>
      </c>
      <c r="BG1539" s="1" t="s">
        <v>2856</v>
      </c>
      <c r="BH1539" s="1" t="s">
        <v>2395</v>
      </c>
      <c r="BI1539" s="1" t="s">
        <v>2863</v>
      </c>
      <c r="BJ1539" s="1" t="s">
        <v>126</v>
      </c>
      <c r="BK1539" s="1" t="s">
        <v>5458</v>
      </c>
      <c r="BL1539" s="1">
        <v>90</v>
      </c>
      <c r="BM1539" s="1">
        <v>90</v>
      </c>
      <c r="BN1539" s="1" t="s">
        <v>1485</v>
      </c>
      <c r="BO1539" s="1" t="s">
        <v>1486</v>
      </c>
      <c r="BP1539" s="1" t="s">
        <v>84</v>
      </c>
      <c r="BR1539" s="1">
        <v>0</v>
      </c>
      <c r="BS1539" s="1">
        <v>0</v>
      </c>
      <c r="BT1539" s="1">
        <v>0</v>
      </c>
      <c r="BU1539" s="1">
        <v>0</v>
      </c>
    </row>
    <row r="1540" spans="3:73" hidden="1" x14ac:dyDescent="0.25">
      <c r="D1540" s="4"/>
      <c r="E1540" s="5" t="str">
        <f t="shared" si="299"/>
        <v>SPA-2015-NOV</v>
      </c>
      <c r="F1540" s="5">
        <f t="shared" si="300"/>
        <v>0</v>
      </c>
      <c r="G1540" s="5" t="str">
        <f t="shared" si="301"/>
        <v>Withdrawn</v>
      </c>
      <c r="H1540" s="6" t="str">
        <f t="shared" si="302"/>
        <v>Not Started</v>
      </c>
      <c r="I1540" s="1" t="s">
        <v>3387</v>
      </c>
      <c r="O1540" s="1" t="str">
        <f t="shared" si="303"/>
        <v>NRIS</v>
      </c>
      <c r="Q1540" s="1">
        <f t="shared" si="304"/>
        <v>36.24</v>
      </c>
      <c r="S1540" s="1" t="str">
        <f t="shared" si="305"/>
        <v>Hydro</v>
      </c>
      <c r="T1540" s="1" t="str">
        <f t="shared" si="306"/>
        <v>Grant Parish</v>
      </c>
      <c r="U1540" s="1" t="str">
        <f t="shared" si="307"/>
        <v>LA</v>
      </c>
      <c r="AA1540" s="1"/>
      <c r="AB1540" s="1"/>
      <c r="AI1540" s="5"/>
      <c r="AJ1540" s="5"/>
      <c r="AK1540" s="5"/>
      <c r="AL1540" s="5"/>
      <c r="AM1540" s="5"/>
      <c r="AN1540" s="5"/>
      <c r="AO1540" s="5"/>
      <c r="AP1540" s="5"/>
      <c r="AQ1540" s="5"/>
      <c r="AR1540" s="5"/>
      <c r="AY1540" s="1" t="s">
        <v>73</v>
      </c>
      <c r="AZ1540" s="2">
        <v>41708</v>
      </c>
      <c r="BA1540" s="2">
        <v>42863</v>
      </c>
      <c r="BC1540" s="2">
        <v>43009</v>
      </c>
      <c r="BD1540" s="1" t="s">
        <v>2711</v>
      </c>
      <c r="BE1540" s="1" t="s">
        <v>3388</v>
      </c>
      <c r="BF1540" s="1" t="s">
        <v>61</v>
      </c>
      <c r="BG1540" s="1" t="s">
        <v>3389</v>
      </c>
      <c r="BI1540" s="1" t="s">
        <v>143</v>
      </c>
      <c r="BJ1540" s="1" t="s">
        <v>126</v>
      </c>
      <c r="BK1540" s="1" t="s">
        <v>3390</v>
      </c>
      <c r="BL1540" s="1">
        <v>36.24</v>
      </c>
      <c r="BM1540" s="1">
        <v>36.24</v>
      </c>
      <c r="BN1540" s="1" t="s">
        <v>69</v>
      </c>
      <c r="BP1540" s="1" t="s">
        <v>84</v>
      </c>
      <c r="BR1540" s="1">
        <v>0</v>
      </c>
      <c r="BS1540" s="1">
        <v>0</v>
      </c>
      <c r="BT1540" s="1">
        <v>0</v>
      </c>
      <c r="BU1540" s="1">
        <v>0</v>
      </c>
    </row>
    <row r="1541" spans="3:73" hidden="1" x14ac:dyDescent="0.25">
      <c r="D1541" s="4"/>
      <c r="E1541" s="5" t="str">
        <f t="shared" si="299"/>
        <v>DPP-2019-Cycle</v>
      </c>
      <c r="F1541" s="5" t="str">
        <f t="shared" si="300"/>
        <v>Central</v>
      </c>
      <c r="G1541" s="5" t="str">
        <f t="shared" si="301"/>
        <v>Active</v>
      </c>
      <c r="H1541" s="6" t="str">
        <f t="shared" si="302"/>
        <v>Not Started</v>
      </c>
      <c r="I1541" s="1" t="s">
        <v>3039</v>
      </c>
      <c r="O1541" s="1" t="str">
        <f t="shared" si="303"/>
        <v>NRIS</v>
      </c>
      <c r="Q1541" s="1">
        <f t="shared" si="304"/>
        <v>408.6</v>
      </c>
      <c r="S1541" s="1" t="str">
        <f t="shared" si="305"/>
        <v>Hybrid</v>
      </c>
      <c r="T1541" s="1" t="str">
        <f t="shared" si="306"/>
        <v>Clark County</v>
      </c>
      <c r="U1541" s="1" t="str">
        <f t="shared" si="307"/>
        <v>IL</v>
      </c>
      <c r="AA1541" s="1"/>
      <c r="AB1541" s="1"/>
      <c r="AI1541" s="5"/>
      <c r="AJ1541" s="5"/>
      <c r="AK1541" s="5"/>
      <c r="AL1541" s="5"/>
      <c r="AM1541" s="5"/>
      <c r="AN1541" s="5"/>
      <c r="AO1541" s="32"/>
      <c r="AP1541" s="32"/>
      <c r="AQ1541" s="28">
        <f>AO1541/($Q1541*1000)</f>
        <v>0</v>
      </c>
      <c r="AR1541" s="28">
        <f>AP1541/($Q1541*1000)</f>
        <v>0</v>
      </c>
      <c r="AY1541" s="1" t="s">
        <v>2374</v>
      </c>
      <c r="AZ1541" s="2">
        <v>43584</v>
      </c>
      <c r="BC1541" s="2">
        <v>44562</v>
      </c>
      <c r="BD1541" s="1" t="s">
        <v>122</v>
      </c>
      <c r="BE1541" s="1" t="s">
        <v>2829</v>
      </c>
      <c r="BF1541" s="1" t="s">
        <v>124</v>
      </c>
      <c r="BG1541" s="1" t="s">
        <v>2856</v>
      </c>
      <c r="BH1541" s="1" t="s">
        <v>2435</v>
      </c>
      <c r="BI1541" s="1" t="s">
        <v>2857</v>
      </c>
      <c r="BJ1541" s="1" t="s">
        <v>126</v>
      </c>
      <c r="BK1541" s="1" t="s">
        <v>3040</v>
      </c>
      <c r="BL1541" s="1">
        <v>408.6</v>
      </c>
      <c r="BM1541" s="1">
        <v>408.6</v>
      </c>
      <c r="BN1541" s="1" t="s">
        <v>2880</v>
      </c>
      <c r="BO1541" s="1" t="s">
        <v>2881</v>
      </c>
      <c r="BP1541" s="1" t="s">
        <v>84</v>
      </c>
      <c r="BR1541" s="1">
        <v>0</v>
      </c>
      <c r="BS1541" s="1">
        <v>0</v>
      </c>
      <c r="BT1541" s="1">
        <v>0</v>
      </c>
      <c r="BU1541" s="1">
        <v>0</v>
      </c>
    </row>
    <row r="1542" spans="3:73" hidden="1" x14ac:dyDescent="0.25">
      <c r="D1542" s="4"/>
      <c r="E1542" s="5">
        <f t="shared" si="299"/>
        <v>0</v>
      </c>
      <c r="F1542" s="5">
        <f t="shared" si="300"/>
        <v>0</v>
      </c>
      <c r="G1542" s="5" t="str">
        <f t="shared" si="301"/>
        <v>Done</v>
      </c>
      <c r="H1542" s="6" t="str">
        <f t="shared" si="302"/>
        <v>In Service</v>
      </c>
      <c r="I1542" s="1" t="s">
        <v>3393</v>
      </c>
      <c r="O1542" s="1" t="str">
        <f t="shared" si="303"/>
        <v>NRIS</v>
      </c>
      <c r="Q1542" s="1">
        <f t="shared" si="304"/>
        <v>59.69</v>
      </c>
      <c r="S1542" s="1" t="str">
        <f t="shared" si="305"/>
        <v>Gas</v>
      </c>
      <c r="T1542" s="1" t="str">
        <f t="shared" si="306"/>
        <v>Wood County</v>
      </c>
      <c r="U1542" s="1" t="str">
        <f t="shared" si="307"/>
        <v>WI</v>
      </c>
      <c r="AA1542" s="1"/>
      <c r="AB1542" s="1"/>
      <c r="AI1542" s="5"/>
      <c r="AJ1542" s="5"/>
      <c r="AK1542" s="5"/>
      <c r="AL1542" s="5"/>
      <c r="AM1542" s="5"/>
      <c r="AN1542" s="5"/>
      <c r="AO1542" s="5"/>
      <c r="AP1542" s="5"/>
      <c r="AQ1542" s="5"/>
      <c r="AR1542" s="5"/>
      <c r="AY1542" s="1" t="s">
        <v>58</v>
      </c>
      <c r="AZ1542" s="2">
        <v>40343</v>
      </c>
      <c r="BB1542" s="2">
        <v>40616</v>
      </c>
      <c r="BC1542" s="2">
        <v>40633</v>
      </c>
      <c r="BD1542" s="1" t="s">
        <v>74</v>
      </c>
      <c r="BE1542" s="1" t="s">
        <v>326</v>
      </c>
      <c r="BF1542" s="1" t="s">
        <v>76</v>
      </c>
      <c r="BI1542" s="1" t="s">
        <v>143</v>
      </c>
      <c r="BJ1542" s="1" t="s">
        <v>126</v>
      </c>
      <c r="BK1542" s="1" t="s">
        <v>3394</v>
      </c>
      <c r="BL1542" s="1">
        <v>55.2</v>
      </c>
      <c r="BM1542" s="1">
        <v>59.69</v>
      </c>
      <c r="BN1542" s="1" t="s">
        <v>64</v>
      </c>
      <c r="BO1542" s="1" t="s">
        <v>172</v>
      </c>
      <c r="BP1542" s="1" t="s">
        <v>65</v>
      </c>
      <c r="BR1542" s="1">
        <v>0</v>
      </c>
      <c r="BS1542" s="1">
        <v>0</v>
      </c>
      <c r="BT1542" s="1">
        <v>0</v>
      </c>
      <c r="BU1542" s="1">
        <v>0</v>
      </c>
    </row>
    <row r="1543" spans="3:73" hidden="1" x14ac:dyDescent="0.25">
      <c r="D1543" s="4"/>
      <c r="E1543" s="5" t="str">
        <f t="shared" si="299"/>
        <v>DPP-2016-AUG</v>
      </c>
      <c r="F1543" s="5" t="str">
        <f t="shared" si="300"/>
        <v>South</v>
      </c>
      <c r="G1543" s="5" t="str">
        <f t="shared" si="301"/>
        <v>Withdrawn</v>
      </c>
      <c r="H1543" s="6" t="str">
        <f t="shared" si="302"/>
        <v>Not Started</v>
      </c>
      <c r="I1543" s="1" t="s">
        <v>3395</v>
      </c>
      <c r="O1543" s="1" t="str">
        <f t="shared" si="303"/>
        <v>NRIS</v>
      </c>
      <c r="Q1543" s="1">
        <f t="shared" si="304"/>
        <v>100</v>
      </c>
      <c r="S1543" s="1" t="str">
        <f t="shared" si="305"/>
        <v>Solar</v>
      </c>
      <c r="T1543" s="1" t="str">
        <f t="shared" si="306"/>
        <v>St. James Parish</v>
      </c>
      <c r="U1543" s="1" t="str">
        <f t="shared" si="307"/>
        <v>LA</v>
      </c>
      <c r="AA1543" s="1"/>
      <c r="AB1543" s="1"/>
      <c r="AI1543" s="5"/>
      <c r="AJ1543" s="5"/>
      <c r="AK1543" s="5"/>
      <c r="AL1543" s="5"/>
      <c r="AM1543" s="5"/>
      <c r="AN1543" s="5"/>
      <c r="AO1543" s="5"/>
      <c r="AP1543" s="5"/>
      <c r="AQ1543" s="5"/>
      <c r="AR1543" s="5"/>
      <c r="AY1543" s="1" t="s">
        <v>73</v>
      </c>
      <c r="AZ1543" s="2">
        <v>42324</v>
      </c>
      <c r="BA1543" s="2">
        <v>42871</v>
      </c>
      <c r="BC1543" s="2">
        <v>43040</v>
      </c>
      <c r="BD1543" s="1" t="s">
        <v>59</v>
      </c>
      <c r="BE1543" s="1" t="s">
        <v>2575</v>
      </c>
      <c r="BF1543" s="1" t="s">
        <v>61</v>
      </c>
      <c r="BG1543" s="1" t="s">
        <v>3161</v>
      </c>
      <c r="BH1543" s="1" t="s">
        <v>2395</v>
      </c>
      <c r="BI1543" s="1" t="s">
        <v>726</v>
      </c>
      <c r="BJ1543" s="1" t="s">
        <v>126</v>
      </c>
      <c r="BK1543" s="1" t="s">
        <v>3396</v>
      </c>
      <c r="BL1543" s="1">
        <v>100</v>
      </c>
      <c r="BM1543" s="1">
        <v>100</v>
      </c>
      <c r="BN1543" s="1" t="s">
        <v>1485</v>
      </c>
      <c r="BO1543" s="1" t="s">
        <v>1486</v>
      </c>
      <c r="BP1543" s="1" t="s">
        <v>84</v>
      </c>
      <c r="BR1543" s="1">
        <v>0</v>
      </c>
      <c r="BS1543" s="1">
        <v>0</v>
      </c>
      <c r="BT1543" s="1">
        <v>0</v>
      </c>
      <c r="BU1543" s="1">
        <v>0</v>
      </c>
    </row>
    <row r="1544" spans="3:73" hidden="1" x14ac:dyDescent="0.25">
      <c r="D1544" s="4"/>
      <c r="E1544" s="5" t="str">
        <f t="shared" si="299"/>
        <v>DPP-2019-Cycle</v>
      </c>
      <c r="F1544" s="5" t="str">
        <f t="shared" si="300"/>
        <v>Central</v>
      </c>
      <c r="G1544" s="5" t="str">
        <f t="shared" si="301"/>
        <v>Active</v>
      </c>
      <c r="H1544" s="6" t="str">
        <f t="shared" si="302"/>
        <v>Not Started</v>
      </c>
      <c r="I1544" s="1" t="s">
        <v>3043</v>
      </c>
      <c r="O1544" s="1" t="str">
        <f t="shared" si="303"/>
        <v>NRIS</v>
      </c>
      <c r="Q1544" s="1">
        <f t="shared" si="304"/>
        <v>43</v>
      </c>
      <c r="S1544" s="1" t="str">
        <f t="shared" si="305"/>
        <v>Solar</v>
      </c>
      <c r="T1544" s="1" t="str">
        <f t="shared" si="306"/>
        <v>LaGrange County</v>
      </c>
      <c r="U1544" s="1" t="str">
        <f t="shared" si="307"/>
        <v>IN</v>
      </c>
      <c r="AA1544" s="1"/>
      <c r="AB1544" s="1"/>
      <c r="AI1544" s="5"/>
      <c r="AJ1544" s="5"/>
      <c r="AK1544" s="5"/>
      <c r="AL1544" s="5"/>
      <c r="AM1544" s="5"/>
      <c r="AN1544" s="5"/>
      <c r="AO1544" s="32"/>
      <c r="AP1544" s="32"/>
      <c r="AQ1544" s="28">
        <f t="shared" ref="AQ1544:AQ1552" si="308">AO1544/($Q1544*1000)</f>
        <v>0</v>
      </c>
      <c r="AR1544" s="28">
        <f t="shared" ref="AR1544:AR1552" si="309">AP1544/($Q1544*1000)</f>
        <v>0</v>
      </c>
      <c r="AY1544" s="1" t="s">
        <v>2374</v>
      </c>
      <c r="AZ1544" s="2">
        <v>43584</v>
      </c>
      <c r="BC1544" s="2">
        <v>44743</v>
      </c>
      <c r="BD1544" s="1" t="s">
        <v>804</v>
      </c>
      <c r="BE1544" s="1" t="s">
        <v>3044</v>
      </c>
      <c r="BF1544" s="1" t="s">
        <v>103</v>
      </c>
      <c r="BG1544" s="1" t="s">
        <v>2856</v>
      </c>
      <c r="BH1544" s="1" t="s">
        <v>2435</v>
      </c>
      <c r="BI1544" s="1" t="s">
        <v>2857</v>
      </c>
      <c r="BJ1544" s="1" t="s">
        <v>126</v>
      </c>
      <c r="BK1544" s="1" t="s">
        <v>3045</v>
      </c>
      <c r="BL1544" s="1">
        <v>43</v>
      </c>
      <c r="BM1544" s="1">
        <v>43</v>
      </c>
      <c r="BN1544" s="1" t="s">
        <v>1485</v>
      </c>
      <c r="BO1544" s="1" t="s">
        <v>1486</v>
      </c>
      <c r="BP1544" s="1" t="s">
        <v>84</v>
      </c>
      <c r="BR1544" s="1">
        <v>0</v>
      </c>
      <c r="BS1544" s="1">
        <v>0</v>
      </c>
      <c r="BT1544" s="1">
        <v>0</v>
      </c>
      <c r="BU1544" s="1">
        <v>0</v>
      </c>
    </row>
    <row r="1545" spans="3:73" hidden="1" x14ac:dyDescent="0.25">
      <c r="D1545" s="4"/>
      <c r="E1545" s="5" t="str">
        <f t="shared" si="299"/>
        <v>DPP-2019-Cycle</v>
      </c>
      <c r="F1545" s="5" t="str">
        <f t="shared" si="300"/>
        <v>Central</v>
      </c>
      <c r="G1545" s="5" t="str">
        <f t="shared" si="301"/>
        <v>Active</v>
      </c>
      <c r="H1545" s="6" t="str">
        <f t="shared" si="302"/>
        <v>Not Started</v>
      </c>
      <c r="I1545" s="1" t="s">
        <v>3046</v>
      </c>
      <c r="O1545" s="1" t="str">
        <f t="shared" si="303"/>
        <v>NRIS</v>
      </c>
      <c r="Q1545" s="1">
        <f t="shared" si="304"/>
        <v>99</v>
      </c>
      <c r="S1545" s="1" t="str">
        <f t="shared" si="305"/>
        <v>Solar</v>
      </c>
      <c r="T1545" s="1" t="str">
        <f t="shared" si="306"/>
        <v>Marion County</v>
      </c>
      <c r="U1545" s="1" t="str">
        <f t="shared" si="307"/>
        <v>IL</v>
      </c>
      <c r="AA1545" s="1"/>
      <c r="AB1545" s="1"/>
      <c r="AI1545" s="5"/>
      <c r="AJ1545" s="5"/>
      <c r="AK1545" s="5"/>
      <c r="AL1545" s="5"/>
      <c r="AM1545" s="5"/>
      <c r="AN1545" s="5"/>
      <c r="AO1545" s="32"/>
      <c r="AP1545" s="32"/>
      <c r="AQ1545" s="28">
        <f t="shared" si="308"/>
        <v>0</v>
      </c>
      <c r="AR1545" s="28">
        <f t="shared" si="309"/>
        <v>0</v>
      </c>
      <c r="AY1545" s="1" t="s">
        <v>2374</v>
      </c>
      <c r="AZ1545" s="2">
        <v>43584</v>
      </c>
      <c r="BC1545" s="2">
        <v>44743</v>
      </c>
      <c r="BD1545" s="1" t="s">
        <v>122</v>
      </c>
      <c r="BE1545" s="1" t="s">
        <v>133</v>
      </c>
      <c r="BF1545" s="1" t="s">
        <v>124</v>
      </c>
      <c r="BG1545" s="1" t="s">
        <v>2856</v>
      </c>
      <c r="BH1545" s="1" t="s">
        <v>2435</v>
      </c>
      <c r="BI1545" s="1" t="s">
        <v>2857</v>
      </c>
      <c r="BJ1545" s="1" t="s">
        <v>126</v>
      </c>
      <c r="BK1545" s="1" t="s">
        <v>3047</v>
      </c>
      <c r="BL1545" s="1">
        <v>99</v>
      </c>
      <c r="BM1545" s="1">
        <v>99</v>
      </c>
      <c r="BN1545" s="1" t="s">
        <v>1485</v>
      </c>
      <c r="BO1545" s="1" t="s">
        <v>1486</v>
      </c>
      <c r="BP1545" s="1" t="s">
        <v>84</v>
      </c>
      <c r="BR1545" s="1">
        <v>0</v>
      </c>
      <c r="BS1545" s="1">
        <v>0</v>
      </c>
      <c r="BT1545" s="1">
        <v>0</v>
      </c>
      <c r="BU1545" s="1">
        <v>0</v>
      </c>
    </row>
    <row r="1546" spans="3:73" hidden="1" x14ac:dyDescent="0.25">
      <c r="D1546" s="4"/>
      <c r="E1546" s="5" t="str">
        <f t="shared" si="299"/>
        <v>DPP-2019-Cycle</v>
      </c>
      <c r="F1546" s="5" t="str">
        <f t="shared" si="300"/>
        <v>South</v>
      </c>
      <c r="G1546" s="5" t="str">
        <f t="shared" si="301"/>
        <v>Withdrawn</v>
      </c>
      <c r="H1546" s="6" t="str">
        <f t="shared" si="302"/>
        <v>Not Started</v>
      </c>
      <c r="I1546" s="1" t="s">
        <v>5469</v>
      </c>
      <c r="O1546" s="1" t="str">
        <f t="shared" si="303"/>
        <v>NRIS</v>
      </c>
      <c r="P1546" s="1" t="s">
        <v>6203</v>
      </c>
      <c r="Q1546" s="1">
        <f t="shared" si="304"/>
        <v>135</v>
      </c>
      <c r="S1546" s="1" t="str">
        <f t="shared" si="305"/>
        <v>Solar</v>
      </c>
      <c r="T1546" s="1" t="str">
        <f t="shared" si="306"/>
        <v>Cross County</v>
      </c>
      <c r="U1546" s="1" t="str">
        <f t="shared" si="307"/>
        <v>AR</v>
      </c>
      <c r="Y1546" s="1">
        <v>0</v>
      </c>
      <c r="AA1546" s="1"/>
      <c r="AB1546" s="1"/>
      <c r="AI1546" s="5"/>
      <c r="AJ1546" s="5"/>
      <c r="AK1546" s="5"/>
      <c r="AL1546" s="5"/>
      <c r="AM1546" s="5"/>
      <c r="AN1546" s="5"/>
      <c r="AO1546" s="32"/>
      <c r="AP1546" s="32"/>
      <c r="AQ1546" s="28">
        <f t="shared" si="308"/>
        <v>0</v>
      </c>
      <c r="AR1546" s="28">
        <f t="shared" si="309"/>
        <v>0</v>
      </c>
      <c r="AY1546" s="1" t="s">
        <v>73</v>
      </c>
      <c r="AZ1546" s="2">
        <v>43584</v>
      </c>
      <c r="BA1546" s="2">
        <v>44049</v>
      </c>
      <c r="BC1546" s="2">
        <v>44682</v>
      </c>
      <c r="BD1546" s="1" t="s">
        <v>2392</v>
      </c>
      <c r="BE1546" s="1" t="s">
        <v>2692</v>
      </c>
      <c r="BF1546" s="1" t="s">
        <v>2394</v>
      </c>
      <c r="BG1546" s="1" t="s">
        <v>2856</v>
      </c>
      <c r="BH1546" s="1" t="s">
        <v>2395</v>
      </c>
      <c r="BI1546" s="1" t="s">
        <v>2863</v>
      </c>
      <c r="BJ1546" s="1" t="s">
        <v>126</v>
      </c>
      <c r="BK1546" s="1" t="s">
        <v>5470</v>
      </c>
      <c r="BL1546" s="1">
        <v>135</v>
      </c>
      <c r="BM1546" s="1">
        <v>135</v>
      </c>
      <c r="BN1546" s="1" t="s">
        <v>1485</v>
      </c>
      <c r="BO1546" s="1" t="s">
        <v>1486</v>
      </c>
      <c r="BP1546" s="1" t="s">
        <v>84</v>
      </c>
      <c r="BR1546" s="1">
        <v>0</v>
      </c>
      <c r="BS1546" s="1">
        <v>0</v>
      </c>
      <c r="BT1546" s="1">
        <v>0</v>
      </c>
      <c r="BU1546" s="1">
        <v>0</v>
      </c>
    </row>
    <row r="1547" spans="3:73" hidden="1" x14ac:dyDescent="0.25">
      <c r="D1547" s="4"/>
      <c r="E1547" s="5" t="str">
        <f t="shared" si="299"/>
        <v>DPP-2019-Cycle</v>
      </c>
      <c r="F1547" s="5" t="str">
        <f t="shared" si="300"/>
        <v>Central</v>
      </c>
      <c r="G1547" s="5" t="str">
        <f t="shared" si="301"/>
        <v>Active</v>
      </c>
      <c r="H1547" s="6" t="str">
        <f t="shared" si="302"/>
        <v>Not Started</v>
      </c>
      <c r="I1547" s="1" t="s">
        <v>3050</v>
      </c>
      <c r="O1547" s="1" t="str">
        <f t="shared" si="303"/>
        <v>NRIS</v>
      </c>
      <c r="Q1547" s="1">
        <f t="shared" si="304"/>
        <v>150</v>
      </c>
      <c r="S1547" s="1" t="str">
        <f t="shared" si="305"/>
        <v>Solar</v>
      </c>
      <c r="T1547" s="1" t="str">
        <f t="shared" si="306"/>
        <v>Lincoln County</v>
      </c>
      <c r="U1547" s="1" t="str">
        <f t="shared" si="307"/>
        <v>MO</v>
      </c>
      <c r="AA1547" s="1"/>
      <c r="AB1547" s="1"/>
      <c r="AI1547" s="5"/>
      <c r="AJ1547" s="5"/>
      <c r="AK1547" s="5"/>
      <c r="AL1547" s="5"/>
      <c r="AM1547" s="5"/>
      <c r="AN1547" s="5"/>
      <c r="AO1547" s="32"/>
      <c r="AP1547" s="32"/>
      <c r="AQ1547" s="28">
        <f t="shared" si="308"/>
        <v>0</v>
      </c>
      <c r="AR1547" s="28">
        <f t="shared" si="309"/>
        <v>0</v>
      </c>
      <c r="AY1547" s="1" t="s">
        <v>2374</v>
      </c>
      <c r="AZ1547" s="2">
        <v>43584</v>
      </c>
      <c r="BC1547" s="2">
        <v>44895</v>
      </c>
      <c r="BD1547" s="1" t="s">
        <v>486</v>
      </c>
      <c r="BE1547" s="1" t="s">
        <v>92</v>
      </c>
      <c r="BF1547" s="1" t="s">
        <v>488</v>
      </c>
      <c r="BG1547" s="1" t="s">
        <v>2856</v>
      </c>
      <c r="BH1547" s="1" t="s">
        <v>2435</v>
      </c>
      <c r="BI1547" s="1" t="s">
        <v>2857</v>
      </c>
      <c r="BJ1547" s="1" t="s">
        <v>126</v>
      </c>
      <c r="BK1547" s="1" t="s">
        <v>3051</v>
      </c>
      <c r="BL1547" s="1">
        <v>150</v>
      </c>
      <c r="BM1547" s="1">
        <v>150</v>
      </c>
      <c r="BN1547" s="1" t="s">
        <v>1485</v>
      </c>
      <c r="BO1547" s="1" t="s">
        <v>1486</v>
      </c>
      <c r="BP1547" s="1" t="s">
        <v>84</v>
      </c>
      <c r="BR1547" s="1">
        <v>0</v>
      </c>
      <c r="BS1547" s="1">
        <v>0</v>
      </c>
      <c r="BT1547" s="1">
        <v>0</v>
      </c>
      <c r="BU1547" s="1">
        <v>0</v>
      </c>
    </row>
    <row r="1548" spans="3:73" hidden="1" x14ac:dyDescent="0.25">
      <c r="C1548" s="1" t="s">
        <v>6185</v>
      </c>
      <c r="D1548" s="4" t="s">
        <v>6186</v>
      </c>
      <c r="E1548" s="5" t="str">
        <f t="shared" si="299"/>
        <v>DPP-2019-Cycle</v>
      </c>
      <c r="F1548" s="5" t="str">
        <f t="shared" si="300"/>
        <v>Central</v>
      </c>
      <c r="G1548" s="5" t="str">
        <f t="shared" si="301"/>
        <v>Active</v>
      </c>
      <c r="H1548" s="6" t="str">
        <f t="shared" si="302"/>
        <v>Not Started</v>
      </c>
      <c r="I1548" s="1" t="s">
        <v>3052</v>
      </c>
      <c r="O1548" s="1" t="str">
        <f t="shared" si="303"/>
        <v>NRIS</v>
      </c>
      <c r="Q1548" s="1">
        <f t="shared" si="304"/>
        <v>100</v>
      </c>
      <c r="S1548" s="1" t="str">
        <f t="shared" si="305"/>
        <v>Hybrid</v>
      </c>
      <c r="T1548" s="1" t="str">
        <f t="shared" si="306"/>
        <v>Warrick County</v>
      </c>
      <c r="U1548" s="1" t="str">
        <f t="shared" si="307"/>
        <v>IN</v>
      </c>
      <c r="AA1548" s="1"/>
      <c r="AB1548" s="1"/>
      <c r="AI1548" s="5"/>
      <c r="AJ1548" s="5"/>
      <c r="AK1548" s="5"/>
      <c r="AL1548" s="5"/>
      <c r="AM1548" s="5"/>
      <c r="AN1548" s="5"/>
      <c r="AO1548" s="32"/>
      <c r="AP1548" s="32"/>
      <c r="AQ1548" s="28">
        <f t="shared" si="308"/>
        <v>0</v>
      </c>
      <c r="AR1548" s="28">
        <f t="shared" si="309"/>
        <v>0</v>
      </c>
      <c r="AY1548" s="1" t="s">
        <v>2374</v>
      </c>
      <c r="AZ1548" s="2">
        <v>43584</v>
      </c>
      <c r="BC1548" s="2">
        <v>44743</v>
      </c>
      <c r="BD1548" s="1" t="s">
        <v>197</v>
      </c>
      <c r="BE1548" s="1" t="s">
        <v>2347</v>
      </c>
      <c r="BF1548" s="1" t="s">
        <v>103</v>
      </c>
      <c r="BG1548" s="1" t="s">
        <v>2856</v>
      </c>
      <c r="BH1548" s="1" t="s">
        <v>2435</v>
      </c>
      <c r="BI1548" s="1" t="s">
        <v>2857</v>
      </c>
      <c r="BJ1548" s="1" t="s">
        <v>126</v>
      </c>
      <c r="BK1548" s="1" t="s">
        <v>3053</v>
      </c>
      <c r="BL1548" s="1">
        <v>100</v>
      </c>
      <c r="BM1548" s="1">
        <v>100</v>
      </c>
      <c r="BN1548" s="1" t="s">
        <v>2880</v>
      </c>
      <c r="BO1548" s="1" t="s">
        <v>2881</v>
      </c>
      <c r="BP1548" s="1" t="s">
        <v>84</v>
      </c>
      <c r="BR1548" s="1">
        <v>0</v>
      </c>
      <c r="BS1548" s="1">
        <v>0</v>
      </c>
      <c r="BT1548" s="1">
        <v>0</v>
      </c>
      <c r="BU1548" s="1">
        <v>0</v>
      </c>
    </row>
    <row r="1549" spans="3:73" hidden="1" x14ac:dyDescent="0.25">
      <c r="D1549" s="4"/>
      <c r="E1549" s="5" t="str">
        <f t="shared" si="299"/>
        <v>DPP-2019-Cycle</v>
      </c>
      <c r="F1549" s="5" t="str">
        <f t="shared" si="300"/>
        <v>West</v>
      </c>
      <c r="G1549" s="5" t="str">
        <f t="shared" si="301"/>
        <v>Active</v>
      </c>
      <c r="H1549" s="6" t="str">
        <f t="shared" si="302"/>
        <v>Not Started</v>
      </c>
      <c r="I1549" s="1" t="s">
        <v>3055</v>
      </c>
      <c r="O1549" s="1" t="str">
        <f t="shared" si="303"/>
        <v>NRIS</v>
      </c>
      <c r="Q1549" s="1">
        <f t="shared" si="304"/>
        <v>200</v>
      </c>
      <c r="S1549" s="1" t="str">
        <f t="shared" si="305"/>
        <v>Wind</v>
      </c>
      <c r="T1549" s="1" t="str">
        <f t="shared" si="306"/>
        <v>Palo Alto County</v>
      </c>
      <c r="U1549" s="1" t="str">
        <f t="shared" si="307"/>
        <v>IA</v>
      </c>
      <c r="AA1549" s="1"/>
      <c r="AB1549" s="1"/>
      <c r="AI1549" s="5"/>
      <c r="AJ1549" s="5"/>
      <c r="AK1549" s="5"/>
      <c r="AL1549" s="5"/>
      <c r="AM1549" s="5"/>
      <c r="AN1549" s="5"/>
      <c r="AO1549" s="32"/>
      <c r="AP1549" s="32"/>
      <c r="AQ1549" s="28">
        <f t="shared" si="308"/>
        <v>0</v>
      </c>
      <c r="AR1549" s="28">
        <f t="shared" si="309"/>
        <v>0</v>
      </c>
      <c r="AY1549" s="1" t="s">
        <v>2374</v>
      </c>
      <c r="AZ1549" s="2">
        <v>43584</v>
      </c>
      <c r="BC1549" s="2">
        <v>45198</v>
      </c>
      <c r="BD1549" s="1" t="s">
        <v>251</v>
      </c>
      <c r="BE1549" s="1" t="s">
        <v>414</v>
      </c>
      <c r="BF1549" s="1" t="s">
        <v>89</v>
      </c>
      <c r="BG1549" s="1" t="s">
        <v>2856</v>
      </c>
      <c r="BH1549" s="1" t="s">
        <v>725</v>
      </c>
      <c r="BI1549" s="1" t="s">
        <v>2857</v>
      </c>
      <c r="BJ1549" s="1" t="s">
        <v>126</v>
      </c>
      <c r="BK1549" s="1" t="s">
        <v>3056</v>
      </c>
      <c r="BL1549" s="1">
        <v>200</v>
      </c>
      <c r="BM1549" s="1">
        <v>200</v>
      </c>
      <c r="BN1549" s="1" t="s">
        <v>97</v>
      </c>
      <c r="BO1549" s="1" t="s">
        <v>98</v>
      </c>
      <c r="BP1549" s="1" t="s">
        <v>84</v>
      </c>
      <c r="BR1549" s="1">
        <v>0</v>
      </c>
      <c r="BS1549" s="1">
        <v>0</v>
      </c>
      <c r="BT1549" s="1">
        <v>0</v>
      </c>
      <c r="BU1549" s="1">
        <v>0</v>
      </c>
    </row>
    <row r="1550" spans="3:73" hidden="1" x14ac:dyDescent="0.25">
      <c r="D1550" s="4"/>
      <c r="E1550" s="5" t="str">
        <f t="shared" si="299"/>
        <v>DPP-2019-Cycle</v>
      </c>
      <c r="F1550" s="5" t="str">
        <f t="shared" si="300"/>
        <v>Central</v>
      </c>
      <c r="G1550" s="5" t="str">
        <f t="shared" si="301"/>
        <v>Active</v>
      </c>
      <c r="H1550" s="6" t="str">
        <f t="shared" si="302"/>
        <v>Not Started</v>
      </c>
      <c r="I1550" s="1" t="s">
        <v>3057</v>
      </c>
      <c r="O1550" s="1" t="str">
        <f t="shared" si="303"/>
        <v>NRIS</v>
      </c>
      <c r="Q1550" s="1">
        <f t="shared" si="304"/>
        <v>100</v>
      </c>
      <c r="S1550" s="1" t="str">
        <f t="shared" si="305"/>
        <v>Battery Storage</v>
      </c>
      <c r="T1550" s="1" t="str">
        <f t="shared" si="306"/>
        <v>Vanderburgh County</v>
      </c>
      <c r="U1550" s="1" t="str">
        <f t="shared" si="307"/>
        <v>IN</v>
      </c>
      <c r="AA1550" s="1"/>
      <c r="AB1550" s="1"/>
      <c r="AI1550" s="5"/>
      <c r="AJ1550" s="5"/>
      <c r="AK1550" s="5"/>
      <c r="AL1550" s="5"/>
      <c r="AM1550" s="5"/>
      <c r="AN1550" s="5"/>
      <c r="AO1550" s="32"/>
      <c r="AP1550" s="32"/>
      <c r="AQ1550" s="28">
        <f t="shared" si="308"/>
        <v>0</v>
      </c>
      <c r="AR1550" s="28">
        <f t="shared" si="309"/>
        <v>0</v>
      </c>
      <c r="AY1550" s="1" t="s">
        <v>2374</v>
      </c>
      <c r="AZ1550" s="2">
        <v>43584</v>
      </c>
      <c r="BC1550" s="2">
        <v>44743</v>
      </c>
      <c r="BD1550" s="1" t="s">
        <v>197</v>
      </c>
      <c r="BE1550" s="1" t="s">
        <v>3058</v>
      </c>
      <c r="BF1550" s="1" t="s">
        <v>103</v>
      </c>
      <c r="BG1550" s="1" t="s">
        <v>2856</v>
      </c>
      <c r="BH1550" s="1" t="s">
        <v>2435</v>
      </c>
      <c r="BI1550" s="1" t="s">
        <v>2857</v>
      </c>
      <c r="BJ1550" s="1" t="s">
        <v>126</v>
      </c>
      <c r="BK1550" s="1" t="s">
        <v>3059</v>
      </c>
      <c r="BL1550" s="1">
        <v>100</v>
      </c>
      <c r="BM1550" s="1">
        <v>100</v>
      </c>
      <c r="BN1550" s="1" t="s">
        <v>2498</v>
      </c>
      <c r="BO1550" s="1" t="s">
        <v>2499</v>
      </c>
      <c r="BP1550" s="1" t="s">
        <v>84</v>
      </c>
      <c r="BR1550" s="1">
        <v>0</v>
      </c>
      <c r="BS1550" s="1">
        <v>0</v>
      </c>
      <c r="BT1550" s="1">
        <v>0</v>
      </c>
      <c r="BU1550" s="1">
        <v>0</v>
      </c>
    </row>
    <row r="1551" spans="3:73" hidden="1" x14ac:dyDescent="0.25">
      <c r="D1551" s="4"/>
      <c r="E1551" s="5" t="str">
        <f t="shared" si="299"/>
        <v>DPP-2019-Cycle</v>
      </c>
      <c r="F1551" s="5" t="str">
        <f t="shared" si="300"/>
        <v>Central</v>
      </c>
      <c r="G1551" s="5" t="str">
        <f t="shared" si="301"/>
        <v>Active</v>
      </c>
      <c r="H1551" s="6" t="str">
        <f t="shared" si="302"/>
        <v>Not Started</v>
      </c>
      <c r="I1551" s="1" t="s">
        <v>3060</v>
      </c>
      <c r="O1551" s="1" t="str">
        <f t="shared" si="303"/>
        <v>NRIS</v>
      </c>
      <c r="Q1551" s="1">
        <f t="shared" si="304"/>
        <v>50</v>
      </c>
      <c r="S1551" s="1" t="str">
        <f t="shared" si="305"/>
        <v>Battery Storage</v>
      </c>
      <c r="T1551" s="1" t="str">
        <f t="shared" si="306"/>
        <v>Vanderburgh County</v>
      </c>
      <c r="U1551" s="1" t="str">
        <f t="shared" si="307"/>
        <v>IN</v>
      </c>
      <c r="AA1551" s="1"/>
      <c r="AB1551" s="1"/>
      <c r="AI1551" s="5"/>
      <c r="AJ1551" s="5"/>
      <c r="AK1551" s="5"/>
      <c r="AL1551" s="5"/>
      <c r="AM1551" s="5"/>
      <c r="AN1551" s="5"/>
      <c r="AO1551" s="32"/>
      <c r="AP1551" s="32"/>
      <c r="AQ1551" s="28">
        <f t="shared" si="308"/>
        <v>0</v>
      </c>
      <c r="AR1551" s="28">
        <f t="shared" si="309"/>
        <v>0</v>
      </c>
      <c r="AY1551" s="1" t="s">
        <v>2374</v>
      </c>
      <c r="AZ1551" s="2">
        <v>43584</v>
      </c>
      <c r="BC1551" s="2">
        <v>44743</v>
      </c>
      <c r="BD1551" s="1" t="s">
        <v>197</v>
      </c>
      <c r="BE1551" s="1" t="s">
        <v>3058</v>
      </c>
      <c r="BF1551" s="1" t="s">
        <v>103</v>
      </c>
      <c r="BG1551" s="1" t="s">
        <v>2856</v>
      </c>
      <c r="BH1551" s="1" t="s">
        <v>2435</v>
      </c>
      <c r="BI1551" s="1" t="s">
        <v>2857</v>
      </c>
      <c r="BJ1551" s="1" t="s">
        <v>126</v>
      </c>
      <c r="BK1551" s="1" t="s">
        <v>3061</v>
      </c>
      <c r="BL1551" s="1">
        <v>50</v>
      </c>
      <c r="BM1551" s="1">
        <v>50</v>
      </c>
      <c r="BN1551" s="1" t="s">
        <v>2498</v>
      </c>
      <c r="BO1551" s="1" t="s">
        <v>2499</v>
      </c>
      <c r="BP1551" s="1" t="s">
        <v>84</v>
      </c>
      <c r="BR1551" s="1">
        <v>0</v>
      </c>
      <c r="BS1551" s="1">
        <v>0</v>
      </c>
      <c r="BT1551" s="1">
        <v>0</v>
      </c>
      <c r="BU1551" s="1">
        <v>0</v>
      </c>
    </row>
    <row r="1552" spans="3:73" hidden="1" x14ac:dyDescent="0.25">
      <c r="D1552" s="4"/>
      <c r="E1552" s="5" t="str">
        <f t="shared" si="299"/>
        <v>DPP-2019-Cycle</v>
      </c>
      <c r="F1552" s="5" t="str">
        <f t="shared" si="300"/>
        <v>Central</v>
      </c>
      <c r="G1552" s="5" t="str">
        <f t="shared" si="301"/>
        <v>Withdrawn</v>
      </c>
      <c r="H1552" s="6" t="str">
        <f t="shared" si="302"/>
        <v>Not Started</v>
      </c>
      <c r="I1552" s="1" t="s">
        <v>5120</v>
      </c>
      <c r="O1552" s="1" t="str">
        <f t="shared" si="303"/>
        <v>NRIS</v>
      </c>
      <c r="Q1552" s="1">
        <f t="shared" si="304"/>
        <v>100</v>
      </c>
      <c r="S1552" s="1" t="str">
        <f t="shared" si="305"/>
        <v>Solar</v>
      </c>
      <c r="T1552" s="1" t="str">
        <f t="shared" si="306"/>
        <v>Marshall County,Starke County</v>
      </c>
      <c r="U1552" s="1" t="str">
        <f t="shared" si="307"/>
        <v>IN</v>
      </c>
      <c r="AA1552" s="1"/>
      <c r="AB1552" s="1"/>
      <c r="AI1552" s="5"/>
      <c r="AJ1552" s="5"/>
      <c r="AK1552" s="5"/>
      <c r="AL1552" s="5"/>
      <c r="AM1552" s="5"/>
      <c r="AN1552" s="5"/>
      <c r="AO1552" s="32"/>
      <c r="AP1552" s="32"/>
      <c r="AQ1552" s="28">
        <f t="shared" si="308"/>
        <v>0</v>
      </c>
      <c r="AR1552" s="28">
        <f t="shared" si="309"/>
        <v>0</v>
      </c>
      <c r="AY1552" s="1" t="s">
        <v>73</v>
      </c>
      <c r="AZ1552" s="2">
        <v>43584</v>
      </c>
      <c r="BA1552" s="2">
        <v>43774</v>
      </c>
      <c r="BC1552" s="2">
        <v>45198</v>
      </c>
      <c r="BD1552" s="1" t="s">
        <v>804</v>
      </c>
      <c r="BE1552" s="1" t="s">
        <v>5121</v>
      </c>
      <c r="BF1552" s="1" t="s">
        <v>103</v>
      </c>
      <c r="BG1552" s="1" t="s">
        <v>2856</v>
      </c>
      <c r="BH1552" s="1" t="s">
        <v>2435</v>
      </c>
      <c r="BI1552" s="1" t="s">
        <v>2857</v>
      </c>
      <c r="BJ1552" s="1" t="s">
        <v>126</v>
      </c>
      <c r="BK1552" s="1" t="s">
        <v>5122</v>
      </c>
      <c r="BL1552" s="1">
        <v>100</v>
      </c>
      <c r="BM1552" s="1">
        <v>100</v>
      </c>
      <c r="BN1552" s="1" t="s">
        <v>1485</v>
      </c>
      <c r="BO1552" s="1" t="s">
        <v>1486</v>
      </c>
      <c r="BP1552" s="1" t="s">
        <v>84</v>
      </c>
      <c r="BR1552" s="1">
        <v>0</v>
      </c>
      <c r="BS1552" s="1">
        <v>0</v>
      </c>
      <c r="BT1552" s="1">
        <v>0</v>
      </c>
      <c r="BU1552" s="1">
        <v>0</v>
      </c>
    </row>
    <row r="1553" spans="4:73" hidden="1" x14ac:dyDescent="0.25">
      <c r="D1553" s="4"/>
      <c r="E1553" s="5">
        <f t="shared" si="299"/>
        <v>0</v>
      </c>
      <c r="F1553" s="5">
        <f t="shared" si="300"/>
        <v>0</v>
      </c>
      <c r="G1553" s="5" t="str">
        <f t="shared" si="301"/>
        <v>Done</v>
      </c>
      <c r="H1553" s="6" t="str">
        <f t="shared" si="302"/>
        <v>In Service</v>
      </c>
      <c r="I1553" s="1" t="s">
        <v>3416</v>
      </c>
      <c r="O1553" s="1" t="str">
        <f t="shared" si="303"/>
        <v>NRIS</v>
      </c>
      <c r="Q1553" s="1">
        <f t="shared" si="304"/>
        <v>40</v>
      </c>
      <c r="S1553" s="1" t="str">
        <f t="shared" si="305"/>
        <v>Coal</v>
      </c>
      <c r="T1553" s="1" t="str">
        <f t="shared" si="306"/>
        <v>Ontonagon County</v>
      </c>
      <c r="U1553" s="1" t="str">
        <f t="shared" si="307"/>
        <v>MI</v>
      </c>
      <c r="AA1553" s="1"/>
      <c r="AB1553" s="1"/>
      <c r="AI1553" s="5"/>
      <c r="AJ1553" s="5"/>
      <c r="AK1553" s="5"/>
      <c r="AL1553" s="5"/>
      <c r="AM1553" s="5"/>
      <c r="AN1553" s="5"/>
      <c r="AO1553" s="5"/>
      <c r="AP1553" s="5"/>
      <c r="AQ1553" s="5"/>
      <c r="AR1553" s="5"/>
      <c r="AY1553" s="1" t="s">
        <v>58</v>
      </c>
      <c r="AZ1553" s="2">
        <v>40352</v>
      </c>
      <c r="BB1553" s="2">
        <v>40610</v>
      </c>
      <c r="BD1553" s="1" t="s">
        <v>687</v>
      </c>
      <c r="BE1553" s="1" t="s">
        <v>851</v>
      </c>
      <c r="BF1553" s="1" t="s">
        <v>130</v>
      </c>
      <c r="BI1553" s="1" t="s">
        <v>536</v>
      </c>
      <c r="BJ1553" s="1" t="s">
        <v>126</v>
      </c>
      <c r="BK1553" s="1" t="s">
        <v>3417</v>
      </c>
      <c r="BL1553" s="1">
        <v>40</v>
      </c>
      <c r="BM1553" s="1">
        <v>40</v>
      </c>
      <c r="BN1553" s="1" t="s">
        <v>83</v>
      </c>
      <c r="BO1553" s="1" t="s">
        <v>94</v>
      </c>
      <c r="BP1553" s="1" t="s">
        <v>65</v>
      </c>
      <c r="BR1553" s="1">
        <v>0</v>
      </c>
      <c r="BS1553" s="1">
        <v>0</v>
      </c>
      <c r="BT1553" s="1">
        <v>0</v>
      </c>
      <c r="BU1553" s="1">
        <v>0</v>
      </c>
    </row>
    <row r="1554" spans="4:73" hidden="1" x14ac:dyDescent="0.25">
      <c r="D1554" s="4"/>
      <c r="E1554" s="5" t="str">
        <f t="shared" si="299"/>
        <v>DPP-2019-Cycle</v>
      </c>
      <c r="F1554" s="5" t="str">
        <f t="shared" si="300"/>
        <v>Central</v>
      </c>
      <c r="G1554" s="5" t="str">
        <f t="shared" si="301"/>
        <v>Active</v>
      </c>
      <c r="H1554" s="6" t="str">
        <f t="shared" si="302"/>
        <v>Not Started</v>
      </c>
      <c r="I1554" s="1" t="s">
        <v>3063</v>
      </c>
      <c r="O1554" s="1" t="str">
        <f t="shared" si="303"/>
        <v>NRIS</v>
      </c>
      <c r="Q1554" s="1">
        <f t="shared" si="304"/>
        <v>100</v>
      </c>
      <c r="S1554" s="1" t="str">
        <f t="shared" si="305"/>
        <v>Hybrid</v>
      </c>
      <c r="T1554" s="1" t="str">
        <f t="shared" si="306"/>
        <v>Posey County</v>
      </c>
      <c r="U1554" s="1" t="str">
        <f t="shared" si="307"/>
        <v>IN</v>
      </c>
      <c r="AA1554" s="1"/>
      <c r="AB1554" s="1"/>
      <c r="AI1554" s="5"/>
      <c r="AJ1554" s="5"/>
      <c r="AK1554" s="5"/>
      <c r="AL1554" s="5"/>
      <c r="AM1554" s="5"/>
      <c r="AN1554" s="5"/>
      <c r="AO1554" s="32"/>
      <c r="AP1554" s="32"/>
      <c r="AQ1554" s="28">
        <f t="shared" ref="AQ1554:AR1560" si="310">AO1554/($Q1554*1000)</f>
        <v>0</v>
      </c>
      <c r="AR1554" s="28">
        <f t="shared" si="310"/>
        <v>0</v>
      </c>
      <c r="AY1554" s="1" t="s">
        <v>2374</v>
      </c>
      <c r="AZ1554" s="2">
        <v>43584</v>
      </c>
      <c r="BC1554" s="2">
        <v>44743</v>
      </c>
      <c r="BD1554" s="1" t="s">
        <v>197</v>
      </c>
      <c r="BE1554" s="1" t="s">
        <v>308</v>
      </c>
      <c r="BF1554" s="1" t="s">
        <v>103</v>
      </c>
      <c r="BG1554" s="1" t="s">
        <v>2856</v>
      </c>
      <c r="BH1554" s="1" t="s">
        <v>2435</v>
      </c>
      <c r="BI1554" s="1" t="s">
        <v>2857</v>
      </c>
      <c r="BJ1554" s="1" t="s">
        <v>126</v>
      </c>
      <c r="BK1554" s="1" t="s">
        <v>3064</v>
      </c>
      <c r="BL1554" s="1">
        <v>100</v>
      </c>
      <c r="BM1554" s="1">
        <v>100</v>
      </c>
      <c r="BN1554" s="1" t="s">
        <v>2880</v>
      </c>
      <c r="BO1554" s="1" t="s">
        <v>2881</v>
      </c>
      <c r="BP1554" s="1" t="s">
        <v>84</v>
      </c>
      <c r="BR1554" s="1">
        <v>0</v>
      </c>
      <c r="BS1554" s="1">
        <v>0</v>
      </c>
      <c r="BT1554" s="1">
        <v>0</v>
      </c>
      <c r="BU1554" s="1">
        <v>0</v>
      </c>
    </row>
    <row r="1555" spans="4:73" hidden="1" x14ac:dyDescent="0.25">
      <c r="D1555" s="4"/>
      <c r="E1555" s="5" t="str">
        <f t="shared" si="299"/>
        <v>DPP-2019-Cycle</v>
      </c>
      <c r="F1555" s="5" t="str">
        <f t="shared" si="300"/>
        <v>Central</v>
      </c>
      <c r="G1555" s="5" t="str">
        <f t="shared" si="301"/>
        <v>Active</v>
      </c>
      <c r="H1555" s="6" t="str">
        <f t="shared" si="302"/>
        <v>Not Started</v>
      </c>
      <c r="I1555" s="1" t="s">
        <v>3065</v>
      </c>
      <c r="O1555" s="1" t="str">
        <f t="shared" si="303"/>
        <v>NRIS</v>
      </c>
      <c r="Q1555" s="1">
        <f t="shared" si="304"/>
        <v>100</v>
      </c>
      <c r="S1555" s="1" t="str">
        <f t="shared" si="305"/>
        <v>Solar</v>
      </c>
      <c r="T1555" s="1" t="str">
        <f t="shared" si="306"/>
        <v>Henderson County</v>
      </c>
      <c r="U1555" s="1" t="str">
        <f t="shared" si="307"/>
        <v>KY</v>
      </c>
      <c r="AA1555" s="1"/>
      <c r="AB1555" s="1"/>
      <c r="AI1555" s="5"/>
      <c r="AJ1555" s="5"/>
      <c r="AK1555" s="5"/>
      <c r="AL1555" s="5"/>
      <c r="AM1555" s="5"/>
      <c r="AN1555" s="5"/>
      <c r="AO1555" s="32"/>
      <c r="AP1555" s="32"/>
      <c r="AQ1555" s="28">
        <f t="shared" si="310"/>
        <v>0</v>
      </c>
      <c r="AR1555" s="28">
        <f t="shared" si="310"/>
        <v>0</v>
      </c>
      <c r="AY1555" s="1" t="s">
        <v>2374</v>
      </c>
      <c r="AZ1555" s="2">
        <v>43584</v>
      </c>
      <c r="BC1555" s="2">
        <v>45229</v>
      </c>
      <c r="BD1555" s="1" t="s">
        <v>1657</v>
      </c>
      <c r="BE1555" s="1" t="s">
        <v>313</v>
      </c>
      <c r="BF1555" s="1" t="s">
        <v>82</v>
      </c>
      <c r="BG1555" s="1" t="s">
        <v>2856</v>
      </c>
      <c r="BH1555" s="1" t="s">
        <v>2435</v>
      </c>
      <c r="BI1555" s="1" t="s">
        <v>2857</v>
      </c>
      <c r="BJ1555" s="1" t="s">
        <v>126</v>
      </c>
      <c r="BK1555" s="1" t="s">
        <v>3066</v>
      </c>
      <c r="BL1555" s="1">
        <v>100</v>
      </c>
      <c r="BM1555" s="1">
        <v>100</v>
      </c>
      <c r="BN1555" s="1" t="s">
        <v>1485</v>
      </c>
      <c r="BO1555" s="1" t="s">
        <v>1486</v>
      </c>
      <c r="BP1555" s="1" t="s">
        <v>84</v>
      </c>
      <c r="BR1555" s="1">
        <v>0</v>
      </c>
      <c r="BS1555" s="1">
        <v>0</v>
      </c>
      <c r="BT1555" s="1">
        <v>0</v>
      </c>
      <c r="BU1555" s="1">
        <v>0</v>
      </c>
    </row>
    <row r="1556" spans="4:73" hidden="1" x14ac:dyDescent="0.25">
      <c r="D1556" s="4"/>
      <c r="E1556" s="5" t="str">
        <f t="shared" si="299"/>
        <v>DPP-2019-Cycle</v>
      </c>
      <c r="F1556" s="5" t="str">
        <f t="shared" si="300"/>
        <v>Central</v>
      </c>
      <c r="G1556" s="5" t="str">
        <f t="shared" si="301"/>
        <v>Active</v>
      </c>
      <c r="H1556" s="6" t="str">
        <f t="shared" si="302"/>
        <v>Not Started</v>
      </c>
      <c r="I1556" s="1" t="s">
        <v>3067</v>
      </c>
      <c r="O1556" s="1" t="str">
        <f t="shared" si="303"/>
        <v>NRIS</v>
      </c>
      <c r="Q1556" s="1">
        <f t="shared" si="304"/>
        <v>100</v>
      </c>
      <c r="S1556" s="1" t="str">
        <f t="shared" si="305"/>
        <v>Hybrid</v>
      </c>
      <c r="T1556" s="1" t="str">
        <f t="shared" si="306"/>
        <v>Posey County</v>
      </c>
      <c r="U1556" s="1" t="str">
        <f t="shared" si="307"/>
        <v>IN</v>
      </c>
      <c r="AA1556" s="1"/>
      <c r="AB1556" s="1"/>
      <c r="AI1556" s="5"/>
      <c r="AJ1556" s="5"/>
      <c r="AK1556" s="5"/>
      <c r="AL1556" s="5"/>
      <c r="AM1556" s="5"/>
      <c r="AN1556" s="5"/>
      <c r="AO1556" s="32"/>
      <c r="AP1556" s="32"/>
      <c r="AQ1556" s="28">
        <f t="shared" si="310"/>
        <v>0</v>
      </c>
      <c r="AR1556" s="28">
        <f t="shared" si="310"/>
        <v>0</v>
      </c>
      <c r="AY1556" s="1" t="s">
        <v>2374</v>
      </c>
      <c r="AZ1556" s="2">
        <v>43584</v>
      </c>
      <c r="BC1556" s="2">
        <v>44743</v>
      </c>
      <c r="BD1556" s="1" t="s">
        <v>197</v>
      </c>
      <c r="BE1556" s="1" t="s">
        <v>308</v>
      </c>
      <c r="BF1556" s="1" t="s">
        <v>103</v>
      </c>
      <c r="BG1556" s="1" t="s">
        <v>2856</v>
      </c>
      <c r="BH1556" s="1" t="s">
        <v>2435</v>
      </c>
      <c r="BI1556" s="1" t="s">
        <v>2857</v>
      </c>
      <c r="BJ1556" s="1" t="s">
        <v>126</v>
      </c>
      <c r="BK1556" s="1" t="s">
        <v>3064</v>
      </c>
      <c r="BL1556" s="1">
        <v>100</v>
      </c>
      <c r="BM1556" s="1">
        <v>100</v>
      </c>
      <c r="BN1556" s="1" t="s">
        <v>2880</v>
      </c>
      <c r="BO1556" s="1" t="s">
        <v>2881</v>
      </c>
      <c r="BP1556" s="1" t="s">
        <v>84</v>
      </c>
      <c r="BR1556" s="1">
        <v>0</v>
      </c>
      <c r="BS1556" s="1">
        <v>0</v>
      </c>
      <c r="BT1556" s="1">
        <v>0</v>
      </c>
      <c r="BU1556" s="1">
        <v>0</v>
      </c>
    </row>
    <row r="1557" spans="4:73" hidden="1" x14ac:dyDescent="0.25">
      <c r="D1557" s="4"/>
      <c r="E1557" s="5" t="str">
        <f t="shared" si="299"/>
        <v>DPP-2019-Cycle</v>
      </c>
      <c r="F1557" s="5" t="str">
        <f t="shared" si="300"/>
        <v>South</v>
      </c>
      <c r="G1557" s="5" t="str">
        <f t="shared" si="301"/>
        <v>Withdrawn</v>
      </c>
      <c r="H1557" s="6" t="str">
        <f t="shared" si="302"/>
        <v>Not Started</v>
      </c>
      <c r="I1557" s="1" t="s">
        <v>5445</v>
      </c>
      <c r="O1557" s="1" t="str">
        <f t="shared" si="303"/>
        <v>NRIS</v>
      </c>
      <c r="P1557" s="1" t="s">
        <v>6203</v>
      </c>
      <c r="Q1557" s="1">
        <f t="shared" si="304"/>
        <v>130</v>
      </c>
      <c r="S1557" s="1" t="str">
        <f t="shared" si="305"/>
        <v>Solar</v>
      </c>
      <c r="T1557" s="1" t="str">
        <f t="shared" si="306"/>
        <v>Liberty County</v>
      </c>
      <c r="U1557" s="1" t="str">
        <f t="shared" si="307"/>
        <v>TX</v>
      </c>
      <c r="Y1557" s="1">
        <v>0</v>
      </c>
      <c r="AA1557" s="1"/>
      <c r="AB1557" s="1"/>
      <c r="AI1557" s="5"/>
      <c r="AJ1557" s="5"/>
      <c r="AK1557" s="5"/>
      <c r="AL1557" s="5"/>
      <c r="AM1557" s="5"/>
      <c r="AN1557" s="5"/>
      <c r="AO1557" s="32"/>
      <c r="AP1557" s="32"/>
      <c r="AQ1557" s="28">
        <f t="shared" si="310"/>
        <v>0</v>
      </c>
      <c r="AR1557" s="28">
        <f t="shared" si="310"/>
        <v>0</v>
      </c>
      <c r="AY1557" s="1" t="s">
        <v>73</v>
      </c>
      <c r="AZ1557" s="2">
        <v>43584</v>
      </c>
      <c r="BA1557" s="2">
        <v>44047</v>
      </c>
      <c r="BC1557" s="2">
        <v>44864</v>
      </c>
      <c r="BD1557" s="1" t="s">
        <v>2461</v>
      </c>
      <c r="BE1557" s="1" t="s">
        <v>4648</v>
      </c>
      <c r="BF1557" s="1" t="s">
        <v>67</v>
      </c>
      <c r="BG1557" s="1" t="s">
        <v>2856</v>
      </c>
      <c r="BH1557" s="1" t="s">
        <v>2395</v>
      </c>
      <c r="BI1557" s="1" t="s">
        <v>2863</v>
      </c>
      <c r="BJ1557" s="1" t="s">
        <v>126</v>
      </c>
      <c r="BK1557" s="1" t="s">
        <v>4979</v>
      </c>
      <c r="BL1557" s="1">
        <v>130</v>
      </c>
      <c r="BM1557" s="1">
        <v>130</v>
      </c>
      <c r="BN1557" s="1" t="s">
        <v>1485</v>
      </c>
      <c r="BO1557" s="1" t="s">
        <v>1486</v>
      </c>
      <c r="BP1557" s="1" t="s">
        <v>84</v>
      </c>
      <c r="BR1557" s="1">
        <v>0</v>
      </c>
      <c r="BS1557" s="1">
        <v>0</v>
      </c>
      <c r="BT1557" s="1">
        <v>0</v>
      </c>
      <c r="BU1557" s="1">
        <v>0</v>
      </c>
    </row>
    <row r="1558" spans="4:73" hidden="1" x14ac:dyDescent="0.25">
      <c r="D1558" s="4"/>
      <c r="E1558" s="5" t="str">
        <f t="shared" si="299"/>
        <v>DPP-2019-Cycle</v>
      </c>
      <c r="F1558" s="5" t="str">
        <f t="shared" si="300"/>
        <v>South</v>
      </c>
      <c r="G1558" s="5" t="str">
        <f t="shared" si="301"/>
        <v>Withdrawn</v>
      </c>
      <c r="H1558" s="6" t="str">
        <f t="shared" si="302"/>
        <v>Not Started</v>
      </c>
      <c r="I1558" s="1" t="s">
        <v>5459</v>
      </c>
      <c r="O1558" s="1" t="str">
        <f t="shared" si="303"/>
        <v>NRIS</v>
      </c>
      <c r="P1558" s="1" t="s">
        <v>6203</v>
      </c>
      <c r="Q1558" s="1">
        <f t="shared" si="304"/>
        <v>100</v>
      </c>
      <c r="S1558" s="1" t="str">
        <f t="shared" si="305"/>
        <v>Solar</v>
      </c>
      <c r="T1558" s="1" t="str">
        <f t="shared" si="306"/>
        <v>Polk County</v>
      </c>
      <c r="U1558" s="1" t="str">
        <f t="shared" si="307"/>
        <v>TX</v>
      </c>
      <c r="Y1558" s="1">
        <v>0</v>
      </c>
      <c r="AA1558" s="1"/>
      <c r="AB1558" s="1"/>
      <c r="AI1558" s="5"/>
      <c r="AJ1558" s="5"/>
      <c r="AK1558" s="5"/>
      <c r="AL1558" s="5"/>
      <c r="AM1558" s="5"/>
      <c r="AN1558" s="5"/>
      <c r="AO1558" s="32"/>
      <c r="AP1558" s="32"/>
      <c r="AQ1558" s="28">
        <f t="shared" si="310"/>
        <v>0</v>
      </c>
      <c r="AR1558" s="28">
        <f t="shared" si="310"/>
        <v>0</v>
      </c>
      <c r="AY1558" s="1" t="s">
        <v>73</v>
      </c>
      <c r="AZ1558" s="2">
        <v>43584</v>
      </c>
      <c r="BA1558" s="2">
        <v>44048</v>
      </c>
      <c r="BC1558" s="2">
        <v>44621</v>
      </c>
      <c r="BD1558" s="1" t="s">
        <v>2461</v>
      </c>
      <c r="BE1558" s="1" t="s">
        <v>958</v>
      </c>
      <c r="BF1558" s="1" t="s">
        <v>67</v>
      </c>
      <c r="BG1558" s="1" t="s">
        <v>2856</v>
      </c>
      <c r="BH1558" s="1" t="s">
        <v>2395</v>
      </c>
      <c r="BI1558" s="1" t="s">
        <v>2863</v>
      </c>
      <c r="BJ1558" s="1" t="s">
        <v>126</v>
      </c>
      <c r="BK1558" s="1" t="s">
        <v>5460</v>
      </c>
      <c r="BL1558" s="1">
        <v>100</v>
      </c>
      <c r="BM1558" s="1">
        <v>100</v>
      </c>
      <c r="BN1558" s="1" t="s">
        <v>1485</v>
      </c>
      <c r="BO1558" s="1" t="s">
        <v>1486</v>
      </c>
      <c r="BP1558" s="1" t="s">
        <v>84</v>
      </c>
      <c r="BR1558" s="1">
        <v>0</v>
      </c>
      <c r="BS1558" s="1">
        <v>0</v>
      </c>
      <c r="BT1558" s="1">
        <v>0</v>
      </c>
      <c r="BU1558" s="1">
        <v>0</v>
      </c>
    </row>
    <row r="1559" spans="4:73" x14ac:dyDescent="0.25">
      <c r="D1559" s="4"/>
      <c r="E1559" s="5" t="str">
        <f t="shared" si="299"/>
        <v>DPP-2019-Cycle</v>
      </c>
      <c r="F1559" s="5" t="str">
        <f t="shared" si="300"/>
        <v>South</v>
      </c>
      <c r="G1559" s="5" t="str">
        <f t="shared" si="301"/>
        <v>Active</v>
      </c>
      <c r="H1559" s="6" t="str">
        <f t="shared" si="302"/>
        <v>Not Started</v>
      </c>
      <c r="I1559" s="1" t="s">
        <v>3072</v>
      </c>
      <c r="O1559" s="1" t="str">
        <f t="shared" si="303"/>
        <v>NRIS</v>
      </c>
      <c r="P1559" s="1" t="s">
        <v>6203</v>
      </c>
      <c r="Q1559" s="1">
        <f t="shared" si="304"/>
        <v>100</v>
      </c>
      <c r="S1559" s="1" t="str">
        <f t="shared" si="305"/>
        <v>Solar</v>
      </c>
      <c r="T1559" s="1" t="str">
        <f t="shared" si="306"/>
        <v>Hardin County</v>
      </c>
      <c r="U1559" s="1" t="str">
        <f t="shared" si="307"/>
        <v>TX</v>
      </c>
      <c r="Y1559" s="1">
        <v>1</v>
      </c>
      <c r="Z1559" s="1">
        <v>1</v>
      </c>
      <c r="AA1559" s="36">
        <v>400000</v>
      </c>
      <c r="AB1559" s="36">
        <v>3212224</v>
      </c>
      <c r="AI1559" s="5"/>
      <c r="AJ1559" s="32"/>
      <c r="AK1559" s="32"/>
      <c r="AL1559" s="32">
        <v>0</v>
      </c>
      <c r="AM1559" s="32">
        <v>15446000</v>
      </c>
      <c r="AN1559" s="32">
        <v>41435794</v>
      </c>
      <c r="AO1559" s="32">
        <f>AM1559</f>
        <v>15446000</v>
      </c>
      <c r="AP1559" s="32">
        <f>AO1559+AN1559+AL1559</f>
        <v>56881794</v>
      </c>
      <c r="AQ1559" s="28">
        <f t="shared" si="310"/>
        <v>154.46</v>
      </c>
      <c r="AR1559" s="28">
        <f t="shared" si="310"/>
        <v>568.81794000000002</v>
      </c>
      <c r="AS1559" s="16">
        <f>IF(O1559 = "NRIS",AP1559,AO1559)</f>
        <v>56881794</v>
      </c>
      <c r="AY1559" s="1" t="s">
        <v>2374</v>
      </c>
      <c r="AZ1559" s="2">
        <v>43584</v>
      </c>
      <c r="BC1559" s="2">
        <v>44621</v>
      </c>
      <c r="BD1559" s="1" t="s">
        <v>2461</v>
      </c>
      <c r="BE1559" s="1" t="s">
        <v>3073</v>
      </c>
      <c r="BF1559" s="1" t="s">
        <v>67</v>
      </c>
      <c r="BG1559" s="1" t="s">
        <v>2856</v>
      </c>
      <c r="BH1559" s="1" t="s">
        <v>2395</v>
      </c>
      <c r="BI1559" s="1" t="s">
        <v>2863</v>
      </c>
      <c r="BJ1559" s="1" t="s">
        <v>126</v>
      </c>
      <c r="BK1559" s="1" t="s">
        <v>3074</v>
      </c>
      <c r="BL1559" s="1">
        <v>100</v>
      </c>
      <c r="BM1559" s="1">
        <v>100</v>
      </c>
      <c r="BN1559" s="1" t="s">
        <v>1485</v>
      </c>
      <c r="BO1559" s="1" t="s">
        <v>1486</v>
      </c>
      <c r="BP1559" s="1" t="s">
        <v>84</v>
      </c>
      <c r="BR1559" s="1">
        <v>100</v>
      </c>
      <c r="BS1559" s="1">
        <v>100</v>
      </c>
      <c r="BT1559" s="1">
        <v>0</v>
      </c>
      <c r="BU1559" s="1">
        <v>0</v>
      </c>
    </row>
    <row r="1560" spans="4:73" hidden="1" x14ac:dyDescent="0.25">
      <c r="D1560" s="4"/>
      <c r="E1560" s="5" t="str">
        <f t="shared" si="299"/>
        <v>DPP-2019-Cycle</v>
      </c>
      <c r="F1560" s="5" t="str">
        <f t="shared" si="300"/>
        <v>South</v>
      </c>
      <c r="G1560" s="5" t="str">
        <f t="shared" si="301"/>
        <v>Withdrawn</v>
      </c>
      <c r="H1560" s="6" t="str">
        <f t="shared" si="302"/>
        <v>Not Started</v>
      </c>
      <c r="I1560" s="1" t="s">
        <v>5461</v>
      </c>
      <c r="O1560" s="1" t="str">
        <f t="shared" si="303"/>
        <v>NRIS</v>
      </c>
      <c r="P1560" s="1" t="s">
        <v>6203</v>
      </c>
      <c r="Q1560" s="1">
        <f t="shared" si="304"/>
        <v>100</v>
      </c>
      <c r="S1560" s="1" t="str">
        <f t="shared" si="305"/>
        <v>Solar</v>
      </c>
      <c r="T1560" s="1" t="str">
        <f t="shared" si="306"/>
        <v>Monroe County</v>
      </c>
      <c r="U1560" s="1" t="str">
        <f t="shared" si="307"/>
        <v>AR</v>
      </c>
      <c r="Y1560" s="1">
        <v>0</v>
      </c>
      <c r="AA1560" s="1"/>
      <c r="AB1560" s="1"/>
      <c r="AI1560" s="5"/>
      <c r="AJ1560" s="5"/>
      <c r="AK1560" s="5"/>
      <c r="AL1560" s="5"/>
      <c r="AM1560" s="5"/>
      <c r="AN1560" s="5"/>
      <c r="AO1560" s="32"/>
      <c r="AP1560" s="32"/>
      <c r="AQ1560" s="28">
        <f t="shared" si="310"/>
        <v>0</v>
      </c>
      <c r="AR1560" s="28">
        <f t="shared" si="310"/>
        <v>0</v>
      </c>
      <c r="AY1560" s="1" t="s">
        <v>73</v>
      </c>
      <c r="AZ1560" s="2">
        <v>43584</v>
      </c>
      <c r="BA1560" s="2">
        <v>44048</v>
      </c>
      <c r="BC1560" s="2">
        <v>44621</v>
      </c>
      <c r="BD1560" s="1" t="s">
        <v>2392</v>
      </c>
      <c r="BE1560" s="1" t="s">
        <v>310</v>
      </c>
      <c r="BF1560" s="1" t="s">
        <v>2394</v>
      </c>
      <c r="BG1560" s="1" t="s">
        <v>2856</v>
      </c>
      <c r="BH1560" s="1" t="s">
        <v>2395</v>
      </c>
      <c r="BI1560" s="1" t="s">
        <v>2863</v>
      </c>
      <c r="BJ1560" s="1" t="s">
        <v>126</v>
      </c>
      <c r="BK1560" s="1" t="s">
        <v>5462</v>
      </c>
      <c r="BL1560" s="1">
        <v>100</v>
      </c>
      <c r="BM1560" s="1">
        <v>100</v>
      </c>
      <c r="BN1560" s="1" t="s">
        <v>1485</v>
      </c>
      <c r="BO1560" s="1" t="s">
        <v>1486</v>
      </c>
      <c r="BP1560" s="1" t="s">
        <v>84</v>
      </c>
      <c r="BR1560" s="1">
        <v>0</v>
      </c>
      <c r="BS1560" s="1">
        <v>0</v>
      </c>
      <c r="BT1560" s="1">
        <v>0</v>
      </c>
      <c r="BU1560" s="1">
        <v>0</v>
      </c>
    </row>
    <row r="1561" spans="4:73" hidden="1" x14ac:dyDescent="0.25">
      <c r="D1561" s="4"/>
      <c r="E1561" s="5" t="str">
        <f t="shared" si="299"/>
        <v>DPP-2017-AUG</v>
      </c>
      <c r="F1561" s="5" t="str">
        <f t="shared" si="300"/>
        <v>East (ITC)</v>
      </c>
      <c r="G1561" s="5" t="str">
        <f t="shared" si="301"/>
        <v>Withdrawn</v>
      </c>
      <c r="H1561" s="6" t="str">
        <f t="shared" si="302"/>
        <v>Not Started</v>
      </c>
      <c r="I1561" s="1" t="s">
        <v>4726</v>
      </c>
      <c r="O1561" s="1" t="str">
        <f t="shared" si="303"/>
        <v>NRIS</v>
      </c>
      <c r="Q1561" s="1">
        <f t="shared" si="304"/>
        <v>30</v>
      </c>
      <c r="S1561" s="1" t="str">
        <f t="shared" si="305"/>
        <v>Gas</v>
      </c>
      <c r="T1561" s="1" t="str">
        <f t="shared" si="306"/>
        <v>Manistee County</v>
      </c>
      <c r="U1561" s="1" t="str">
        <f t="shared" si="307"/>
        <v>MI</v>
      </c>
      <c r="AA1561" s="1"/>
      <c r="AB1561" s="1"/>
      <c r="AI1561" s="5"/>
      <c r="AJ1561" s="5"/>
      <c r="AK1561" s="5"/>
      <c r="AL1561" s="5"/>
      <c r="AM1561" s="5"/>
      <c r="AN1561" s="5"/>
      <c r="AO1561" s="5"/>
      <c r="AP1561" s="5"/>
      <c r="AQ1561" s="5"/>
      <c r="AR1561" s="5"/>
      <c r="AY1561" s="1" t="s">
        <v>73</v>
      </c>
      <c r="AZ1561" s="2">
        <v>42902</v>
      </c>
      <c r="BA1561" s="2">
        <v>43474</v>
      </c>
      <c r="BC1561" s="2">
        <v>43739</v>
      </c>
      <c r="BD1561" s="1" t="s">
        <v>139</v>
      </c>
      <c r="BE1561" s="1" t="s">
        <v>461</v>
      </c>
      <c r="BF1561" s="1" t="s">
        <v>130</v>
      </c>
      <c r="BG1561" s="1" t="s">
        <v>3692</v>
      </c>
      <c r="BH1561" s="1" t="s">
        <v>1808</v>
      </c>
      <c r="BI1561" s="1" t="s">
        <v>726</v>
      </c>
      <c r="BJ1561" s="1" t="s">
        <v>126</v>
      </c>
      <c r="BK1561" s="1" t="s">
        <v>4727</v>
      </c>
      <c r="BL1561" s="1">
        <v>30</v>
      </c>
      <c r="BM1561" s="1">
        <v>30</v>
      </c>
      <c r="BN1561" s="1" t="s">
        <v>64</v>
      </c>
      <c r="BO1561" s="1" t="s">
        <v>172</v>
      </c>
      <c r="BP1561" s="1" t="s">
        <v>84</v>
      </c>
      <c r="BR1561" s="1">
        <v>0</v>
      </c>
      <c r="BS1561" s="1">
        <v>0</v>
      </c>
      <c r="BT1561" s="1">
        <v>0</v>
      </c>
      <c r="BU1561" s="1">
        <v>0</v>
      </c>
    </row>
    <row r="1562" spans="4:73" hidden="1" x14ac:dyDescent="0.25">
      <c r="D1562" s="4"/>
      <c r="E1562" s="5" t="str">
        <f t="shared" si="299"/>
        <v>DPP-2017-AUG</v>
      </c>
      <c r="F1562" s="5" t="str">
        <f t="shared" si="300"/>
        <v>East (ITC)</v>
      </c>
      <c r="G1562" s="5" t="str">
        <f t="shared" si="301"/>
        <v>Withdrawn</v>
      </c>
      <c r="H1562" s="6" t="str">
        <f t="shared" si="302"/>
        <v>Not Started</v>
      </c>
      <c r="I1562" s="1" t="s">
        <v>4728</v>
      </c>
      <c r="O1562" s="1" t="str">
        <f t="shared" si="303"/>
        <v>NRIS</v>
      </c>
      <c r="Q1562" s="1">
        <f t="shared" si="304"/>
        <v>535</v>
      </c>
      <c r="S1562" s="1" t="str">
        <f t="shared" si="305"/>
        <v>Combined Cycle</v>
      </c>
      <c r="T1562" s="1" t="str">
        <f t="shared" si="306"/>
        <v>Calhoun County</v>
      </c>
      <c r="U1562" s="1" t="str">
        <f t="shared" si="307"/>
        <v>MI</v>
      </c>
      <c r="AA1562" s="1"/>
      <c r="AB1562" s="1"/>
      <c r="AI1562" s="5"/>
      <c r="AJ1562" s="5"/>
      <c r="AK1562" s="5"/>
      <c r="AL1562" s="5"/>
      <c r="AM1562" s="5"/>
      <c r="AN1562" s="5"/>
      <c r="AO1562" s="5"/>
      <c r="AP1562" s="5"/>
      <c r="AQ1562" s="5"/>
      <c r="AR1562" s="5"/>
      <c r="AY1562" s="1" t="s">
        <v>73</v>
      </c>
      <c r="AZ1562" s="2">
        <v>42902</v>
      </c>
      <c r="BA1562" s="2">
        <v>43474</v>
      </c>
      <c r="BC1562" s="2">
        <v>43952</v>
      </c>
      <c r="BD1562" s="1" t="s">
        <v>139</v>
      </c>
      <c r="BE1562" s="1" t="s">
        <v>1766</v>
      </c>
      <c r="BF1562" s="1" t="s">
        <v>130</v>
      </c>
      <c r="BG1562" s="1" t="s">
        <v>3692</v>
      </c>
      <c r="BH1562" s="1" t="s">
        <v>1808</v>
      </c>
      <c r="BI1562" s="1" t="s">
        <v>726</v>
      </c>
      <c r="BJ1562" s="1" t="s">
        <v>126</v>
      </c>
      <c r="BK1562" s="1" t="s">
        <v>4729</v>
      </c>
      <c r="BL1562" s="1">
        <v>507</v>
      </c>
      <c r="BM1562" s="1">
        <v>535</v>
      </c>
      <c r="BN1562" s="1" t="s">
        <v>94</v>
      </c>
      <c r="BO1562" s="1" t="s">
        <v>94</v>
      </c>
      <c r="BP1562" s="1" t="s">
        <v>84</v>
      </c>
      <c r="BR1562" s="1">
        <v>0</v>
      </c>
      <c r="BS1562" s="1">
        <v>0</v>
      </c>
      <c r="BT1562" s="1">
        <v>0</v>
      </c>
      <c r="BU1562" s="1">
        <v>0</v>
      </c>
    </row>
    <row r="1563" spans="4:73" x14ac:dyDescent="0.25">
      <c r="D1563" s="4"/>
      <c r="E1563" s="5" t="str">
        <f t="shared" si="299"/>
        <v>DPP-2019-Cycle</v>
      </c>
      <c r="F1563" s="5" t="str">
        <f t="shared" si="300"/>
        <v>South</v>
      </c>
      <c r="G1563" s="5" t="str">
        <f t="shared" si="301"/>
        <v>Active</v>
      </c>
      <c r="H1563" s="6" t="str">
        <f t="shared" si="302"/>
        <v>Not Started</v>
      </c>
      <c r="I1563" s="1" t="s">
        <v>3077</v>
      </c>
      <c r="L1563" s="1" t="s">
        <v>6170</v>
      </c>
      <c r="M1563" s="1" t="s">
        <v>6146</v>
      </c>
      <c r="O1563" s="1" t="str">
        <f t="shared" si="303"/>
        <v>NRIS</v>
      </c>
      <c r="P1563" s="1" t="s">
        <v>6203</v>
      </c>
      <c r="Q1563" s="1">
        <f t="shared" si="304"/>
        <v>75</v>
      </c>
      <c r="S1563" s="1" t="str">
        <f t="shared" si="305"/>
        <v>Solar</v>
      </c>
      <c r="T1563" s="1" t="str">
        <f t="shared" si="306"/>
        <v>Ashley County</v>
      </c>
      <c r="U1563" s="1" t="str">
        <f t="shared" si="307"/>
        <v>AR</v>
      </c>
      <c r="Y1563" s="1">
        <v>1</v>
      </c>
      <c r="Z1563" s="1">
        <v>1</v>
      </c>
      <c r="AA1563" s="36">
        <v>300000</v>
      </c>
      <c r="AB1563" s="36">
        <v>1828655</v>
      </c>
      <c r="AI1563" s="5"/>
      <c r="AJ1563" s="32"/>
      <c r="AK1563" s="32"/>
      <c r="AL1563" s="32">
        <v>0</v>
      </c>
      <c r="AM1563" s="32">
        <v>11779000</v>
      </c>
      <c r="AN1563" s="32">
        <v>2331278</v>
      </c>
      <c r="AO1563" s="32">
        <f>AM1563</f>
        <v>11779000</v>
      </c>
      <c r="AP1563" s="32">
        <f>AO1563+AN1563+AL1563</f>
        <v>14110278</v>
      </c>
      <c r="AQ1563" s="28">
        <f>AO1563/($Q1563*1000)</f>
        <v>157.05333333333334</v>
      </c>
      <c r="AR1563" s="28">
        <f>AP1563/($Q1563*1000)</f>
        <v>188.13704000000001</v>
      </c>
      <c r="AS1563" s="16">
        <f>IF(O1563 = "NRIS",AP1563,AO1563)</f>
        <v>14110278</v>
      </c>
      <c r="AY1563" s="1" t="s">
        <v>2374</v>
      </c>
      <c r="AZ1563" s="2">
        <v>43584</v>
      </c>
      <c r="BC1563" s="2">
        <v>44621</v>
      </c>
      <c r="BD1563" s="1" t="s">
        <v>2392</v>
      </c>
      <c r="BE1563" s="1" t="s">
        <v>3078</v>
      </c>
      <c r="BF1563" s="1" t="s">
        <v>2394</v>
      </c>
      <c r="BG1563" s="1" t="s">
        <v>2856</v>
      </c>
      <c r="BH1563" s="1" t="s">
        <v>2395</v>
      </c>
      <c r="BI1563" s="1" t="s">
        <v>2863</v>
      </c>
      <c r="BJ1563" s="1" t="s">
        <v>126</v>
      </c>
      <c r="BK1563" s="1" t="s">
        <v>3079</v>
      </c>
      <c r="BL1563" s="1">
        <v>75</v>
      </c>
      <c r="BM1563" s="1">
        <v>75</v>
      </c>
      <c r="BN1563" s="1" t="s">
        <v>1485</v>
      </c>
      <c r="BO1563" s="1" t="s">
        <v>1486</v>
      </c>
      <c r="BP1563" s="1" t="s">
        <v>84</v>
      </c>
      <c r="BR1563" s="1">
        <v>75</v>
      </c>
      <c r="BS1563" s="1">
        <v>75</v>
      </c>
      <c r="BT1563" s="1">
        <v>0</v>
      </c>
      <c r="BU1563" s="1">
        <v>0</v>
      </c>
    </row>
    <row r="1564" spans="4:73" hidden="1" x14ac:dyDescent="0.25">
      <c r="D1564" s="4"/>
      <c r="E1564" s="5" t="str">
        <f t="shared" si="299"/>
        <v>SPA-2015-MAY</v>
      </c>
      <c r="F1564" s="5">
        <f t="shared" si="300"/>
        <v>0</v>
      </c>
      <c r="G1564" s="5" t="str">
        <f t="shared" si="301"/>
        <v>Withdrawn</v>
      </c>
      <c r="H1564" s="6" t="str">
        <f t="shared" si="302"/>
        <v>Not Started</v>
      </c>
      <c r="I1564" s="1" t="s">
        <v>3441</v>
      </c>
      <c r="O1564" s="1" t="str">
        <f t="shared" si="303"/>
        <v>NRIS</v>
      </c>
      <c r="Q1564" s="1">
        <f t="shared" si="304"/>
        <v>197.8</v>
      </c>
      <c r="S1564" s="1" t="str">
        <f t="shared" si="305"/>
        <v>Wind</v>
      </c>
      <c r="T1564" s="1" t="str">
        <f t="shared" si="306"/>
        <v>Newton County</v>
      </c>
      <c r="U1564" s="1" t="str">
        <f t="shared" si="307"/>
        <v>IN</v>
      </c>
      <c r="AA1564" s="1"/>
      <c r="AB1564" s="1"/>
      <c r="AI1564" s="5"/>
      <c r="AJ1564" s="5"/>
      <c r="AK1564" s="5"/>
      <c r="AL1564" s="5"/>
      <c r="AM1564" s="5"/>
      <c r="AN1564" s="5"/>
      <c r="AO1564" s="5"/>
      <c r="AP1564" s="5"/>
      <c r="AQ1564" s="5"/>
      <c r="AR1564" s="5"/>
      <c r="AY1564" s="1" t="s">
        <v>73</v>
      </c>
      <c r="AZ1564" s="2">
        <v>41340</v>
      </c>
      <c r="BA1564" s="2">
        <v>42878</v>
      </c>
      <c r="BC1564" s="2">
        <v>43358</v>
      </c>
      <c r="BD1564" s="1" t="s">
        <v>804</v>
      </c>
      <c r="BE1564" s="1" t="s">
        <v>1876</v>
      </c>
      <c r="BF1564" s="1" t="s">
        <v>103</v>
      </c>
      <c r="BG1564" s="1" t="s">
        <v>3101</v>
      </c>
      <c r="BI1564" s="1" t="s">
        <v>143</v>
      </c>
      <c r="BJ1564" s="1" t="s">
        <v>126</v>
      </c>
      <c r="BK1564" s="1" t="s">
        <v>3442</v>
      </c>
      <c r="BL1564" s="1">
        <v>197.8</v>
      </c>
      <c r="BM1564" s="1">
        <v>197.8</v>
      </c>
      <c r="BN1564" s="1" t="s">
        <v>97</v>
      </c>
      <c r="BO1564" s="1" t="s">
        <v>98</v>
      </c>
      <c r="BP1564" s="1" t="s">
        <v>84</v>
      </c>
      <c r="BR1564" s="1">
        <v>0</v>
      </c>
      <c r="BS1564" s="1">
        <v>0</v>
      </c>
      <c r="BT1564" s="1">
        <v>0</v>
      </c>
      <c r="BU1564" s="1">
        <v>0</v>
      </c>
    </row>
    <row r="1565" spans="4:73" x14ac:dyDescent="0.25">
      <c r="D1565" s="4"/>
      <c r="E1565" s="5" t="str">
        <f t="shared" si="299"/>
        <v>DPP-2019-Cycle</v>
      </c>
      <c r="F1565" s="5" t="str">
        <f t="shared" si="300"/>
        <v>South</v>
      </c>
      <c r="G1565" s="5" t="str">
        <f t="shared" si="301"/>
        <v>Active</v>
      </c>
      <c r="H1565" s="6" t="str">
        <f t="shared" si="302"/>
        <v>Not Started</v>
      </c>
      <c r="I1565" s="1" t="s">
        <v>3080</v>
      </c>
      <c r="O1565" s="1" t="str">
        <f t="shared" si="303"/>
        <v>NRIS</v>
      </c>
      <c r="P1565" s="1" t="s">
        <v>6203</v>
      </c>
      <c r="Q1565" s="1">
        <f t="shared" si="304"/>
        <v>200</v>
      </c>
      <c r="S1565" s="1" t="str">
        <f t="shared" si="305"/>
        <v>Solar</v>
      </c>
      <c r="T1565" s="1" t="str">
        <f t="shared" si="306"/>
        <v>Beauregard Parish</v>
      </c>
      <c r="U1565" s="1" t="str">
        <f t="shared" si="307"/>
        <v>LA</v>
      </c>
      <c r="Y1565" s="1">
        <v>1</v>
      </c>
      <c r="Z1565" s="1">
        <v>1</v>
      </c>
      <c r="AA1565" s="36">
        <v>800000</v>
      </c>
      <c r="AB1565" s="36">
        <v>8857952</v>
      </c>
      <c r="AI1565" s="5"/>
      <c r="AJ1565" s="32"/>
      <c r="AK1565" s="32"/>
      <c r="AL1565" s="32">
        <v>0</v>
      </c>
      <c r="AM1565" s="32">
        <f>2500000+8749146</f>
        <v>11249146</v>
      </c>
      <c r="AN1565" s="32">
        <v>90439234</v>
      </c>
      <c r="AO1565" s="32">
        <f>AM1565</f>
        <v>11249146</v>
      </c>
      <c r="AP1565" s="32">
        <f>AO1565+AN1565+AL1565</f>
        <v>101688380</v>
      </c>
      <c r="AQ1565" s="28">
        <f t="shared" ref="AQ1565:AQ1574" si="311">AO1565/($Q1565*1000)</f>
        <v>56.245730000000002</v>
      </c>
      <c r="AR1565" s="28">
        <f t="shared" ref="AR1565:AR1574" si="312">AP1565/($Q1565*1000)</f>
        <v>508.44189999999998</v>
      </c>
      <c r="AS1565" s="16">
        <f>IF(O1565 = "NRIS",AP1565,AO1565)</f>
        <v>101688380</v>
      </c>
      <c r="AY1565" s="1" t="s">
        <v>2374</v>
      </c>
      <c r="AZ1565" s="2">
        <v>43584</v>
      </c>
      <c r="BC1565" s="2">
        <v>44621</v>
      </c>
      <c r="BD1565" s="1" t="s">
        <v>2711</v>
      </c>
      <c r="BE1565" s="1" t="s">
        <v>3081</v>
      </c>
      <c r="BF1565" s="1" t="s">
        <v>61</v>
      </c>
      <c r="BG1565" s="1" t="s">
        <v>2856</v>
      </c>
      <c r="BH1565" s="1" t="s">
        <v>2395</v>
      </c>
      <c r="BI1565" s="1" t="s">
        <v>2863</v>
      </c>
      <c r="BJ1565" s="1" t="s">
        <v>126</v>
      </c>
      <c r="BK1565" s="1" t="s">
        <v>3082</v>
      </c>
      <c r="BL1565" s="1">
        <v>200</v>
      </c>
      <c r="BM1565" s="1">
        <v>200</v>
      </c>
      <c r="BN1565" s="1" t="s">
        <v>1485</v>
      </c>
      <c r="BO1565" s="1" t="s">
        <v>1486</v>
      </c>
      <c r="BP1565" s="1" t="s">
        <v>84</v>
      </c>
      <c r="BR1565" s="1">
        <v>200</v>
      </c>
      <c r="BS1565" s="1">
        <v>200</v>
      </c>
      <c r="BT1565" s="1">
        <v>0</v>
      </c>
      <c r="BU1565" s="1">
        <v>0</v>
      </c>
    </row>
    <row r="1566" spans="4:73" hidden="1" x14ac:dyDescent="0.25">
      <c r="D1566" s="4"/>
      <c r="E1566" s="5" t="str">
        <f t="shared" si="299"/>
        <v>DPP-2019-Cycle</v>
      </c>
      <c r="F1566" s="5" t="str">
        <f t="shared" si="300"/>
        <v>West</v>
      </c>
      <c r="G1566" s="5" t="str">
        <f t="shared" si="301"/>
        <v>Active</v>
      </c>
      <c r="H1566" s="6" t="str">
        <f t="shared" si="302"/>
        <v>Not Started</v>
      </c>
      <c r="I1566" s="1" t="s">
        <v>3087</v>
      </c>
      <c r="O1566" s="1" t="str">
        <f t="shared" si="303"/>
        <v>NRIS</v>
      </c>
      <c r="Q1566" s="1">
        <f t="shared" si="304"/>
        <v>250</v>
      </c>
      <c r="S1566" s="1" t="str">
        <f t="shared" si="305"/>
        <v>Solar</v>
      </c>
      <c r="T1566" s="1" t="str">
        <f t="shared" si="306"/>
        <v>Linn County</v>
      </c>
      <c r="U1566" s="1" t="str">
        <f t="shared" si="307"/>
        <v>IA</v>
      </c>
      <c r="AA1566" s="1"/>
      <c r="AB1566" s="1"/>
      <c r="AI1566" s="5"/>
      <c r="AJ1566" s="5"/>
      <c r="AK1566" s="5"/>
      <c r="AL1566" s="5"/>
      <c r="AM1566" s="5"/>
      <c r="AN1566" s="5"/>
      <c r="AO1566" s="32"/>
      <c r="AP1566" s="32"/>
      <c r="AQ1566" s="28">
        <f t="shared" si="311"/>
        <v>0</v>
      </c>
      <c r="AR1566" s="28">
        <f t="shared" si="312"/>
        <v>0</v>
      </c>
      <c r="AY1566" s="1" t="s">
        <v>2374</v>
      </c>
      <c r="AZ1566" s="2">
        <v>43584</v>
      </c>
      <c r="BC1566" s="2">
        <v>45229</v>
      </c>
      <c r="BD1566" s="1" t="s">
        <v>87</v>
      </c>
      <c r="BE1566" s="1" t="s">
        <v>463</v>
      </c>
      <c r="BF1566" s="1" t="s">
        <v>89</v>
      </c>
      <c r="BG1566" s="1" t="s">
        <v>2856</v>
      </c>
      <c r="BH1566" s="1" t="s">
        <v>725</v>
      </c>
      <c r="BI1566" s="1" t="s">
        <v>2857</v>
      </c>
      <c r="BJ1566" s="1" t="s">
        <v>126</v>
      </c>
      <c r="BK1566" s="1" t="s">
        <v>3088</v>
      </c>
      <c r="BL1566" s="1">
        <v>250</v>
      </c>
      <c r="BM1566" s="1">
        <v>250</v>
      </c>
      <c r="BN1566" s="1" t="s">
        <v>1485</v>
      </c>
      <c r="BO1566" s="1" t="s">
        <v>1486</v>
      </c>
      <c r="BP1566" s="1" t="s">
        <v>84</v>
      </c>
      <c r="BR1566" s="1">
        <v>0</v>
      </c>
      <c r="BS1566" s="1">
        <v>0</v>
      </c>
      <c r="BT1566" s="1">
        <v>0</v>
      </c>
      <c r="BU1566" s="1">
        <v>0</v>
      </c>
    </row>
    <row r="1567" spans="4:73" hidden="1" x14ac:dyDescent="0.25">
      <c r="D1567" s="4"/>
      <c r="E1567" s="5" t="str">
        <f t="shared" si="299"/>
        <v>DPP-2019-Cycle</v>
      </c>
      <c r="F1567" s="5" t="str">
        <f t="shared" si="300"/>
        <v>West</v>
      </c>
      <c r="G1567" s="5" t="str">
        <f t="shared" si="301"/>
        <v>Active</v>
      </c>
      <c r="H1567" s="6" t="str">
        <f t="shared" si="302"/>
        <v>Not Started</v>
      </c>
      <c r="I1567" s="1" t="s">
        <v>3089</v>
      </c>
      <c r="O1567" s="1" t="str">
        <f t="shared" si="303"/>
        <v>NRIS</v>
      </c>
      <c r="Q1567" s="1">
        <f t="shared" si="304"/>
        <v>50</v>
      </c>
      <c r="S1567" s="1" t="str">
        <f t="shared" si="305"/>
        <v>Battery Storage</v>
      </c>
      <c r="T1567" s="1" t="str">
        <f t="shared" si="306"/>
        <v>Linn County</v>
      </c>
      <c r="U1567" s="1" t="str">
        <f t="shared" si="307"/>
        <v>IA</v>
      </c>
      <c r="AA1567" s="1"/>
      <c r="AB1567" s="1"/>
      <c r="AI1567" s="5"/>
      <c r="AJ1567" s="5"/>
      <c r="AK1567" s="5"/>
      <c r="AL1567" s="5"/>
      <c r="AM1567" s="5"/>
      <c r="AN1567" s="5"/>
      <c r="AO1567" s="32"/>
      <c r="AP1567" s="32"/>
      <c r="AQ1567" s="28">
        <f t="shared" si="311"/>
        <v>0</v>
      </c>
      <c r="AR1567" s="28">
        <f t="shared" si="312"/>
        <v>0</v>
      </c>
      <c r="AY1567" s="1" t="s">
        <v>2374</v>
      </c>
      <c r="AZ1567" s="2">
        <v>43584</v>
      </c>
      <c r="BC1567" s="2">
        <v>45229</v>
      </c>
      <c r="BD1567" s="1" t="s">
        <v>87</v>
      </c>
      <c r="BE1567" s="1" t="s">
        <v>463</v>
      </c>
      <c r="BF1567" s="1" t="s">
        <v>89</v>
      </c>
      <c r="BG1567" s="1" t="s">
        <v>2856</v>
      </c>
      <c r="BH1567" s="1" t="s">
        <v>725</v>
      </c>
      <c r="BI1567" s="1" t="s">
        <v>2857</v>
      </c>
      <c r="BJ1567" s="1" t="s">
        <v>126</v>
      </c>
      <c r="BK1567" s="1" t="s">
        <v>3088</v>
      </c>
      <c r="BL1567" s="1">
        <v>50</v>
      </c>
      <c r="BM1567" s="1">
        <v>50</v>
      </c>
      <c r="BN1567" s="1" t="s">
        <v>2498</v>
      </c>
      <c r="BO1567" s="1" t="s">
        <v>2499</v>
      </c>
      <c r="BP1567" s="1" t="s">
        <v>84</v>
      </c>
      <c r="BR1567" s="1">
        <v>0</v>
      </c>
      <c r="BS1567" s="1">
        <v>0</v>
      </c>
      <c r="BT1567" s="1">
        <v>0</v>
      </c>
      <c r="BU1567" s="1">
        <v>0</v>
      </c>
    </row>
    <row r="1568" spans="4:73" x14ac:dyDescent="0.25">
      <c r="D1568" s="4"/>
      <c r="E1568" s="5" t="str">
        <f t="shared" si="299"/>
        <v>DPP-2019-Cycle</v>
      </c>
      <c r="F1568" s="5" t="str">
        <f t="shared" si="300"/>
        <v>South</v>
      </c>
      <c r="G1568" s="5" t="str">
        <f t="shared" si="301"/>
        <v>Active</v>
      </c>
      <c r="H1568" s="6" t="str">
        <f t="shared" si="302"/>
        <v>Not Started</v>
      </c>
      <c r="I1568" s="1" t="s">
        <v>3090</v>
      </c>
      <c r="O1568" s="1" t="str">
        <f t="shared" si="303"/>
        <v>NRIS</v>
      </c>
      <c r="P1568" s="1" t="s">
        <v>6203</v>
      </c>
      <c r="Q1568" s="1">
        <f t="shared" si="304"/>
        <v>150</v>
      </c>
      <c r="S1568" s="1" t="str">
        <f t="shared" si="305"/>
        <v>Solar</v>
      </c>
      <c r="T1568" s="1" t="str">
        <f t="shared" si="306"/>
        <v>Evangeline Parish</v>
      </c>
      <c r="U1568" s="1" t="str">
        <f t="shared" si="307"/>
        <v>LA</v>
      </c>
      <c r="Y1568" s="1">
        <v>1</v>
      </c>
      <c r="Z1568" s="1">
        <v>1</v>
      </c>
      <c r="AA1568" s="36">
        <v>600000</v>
      </c>
      <c r="AB1568" s="36">
        <v>5978388</v>
      </c>
      <c r="AI1568" s="5"/>
      <c r="AJ1568" s="32"/>
      <c r="AK1568" s="32"/>
      <c r="AL1568" s="32">
        <v>0</v>
      </c>
      <c r="AM1568" s="32">
        <f>2426089</f>
        <v>2426089</v>
      </c>
      <c r="AN1568" s="32">
        <v>68527633</v>
      </c>
      <c r="AO1568" s="32">
        <f>AM1568</f>
        <v>2426089</v>
      </c>
      <c r="AP1568" s="32">
        <f>AO1568+AN1568+AL1568</f>
        <v>70953722</v>
      </c>
      <c r="AQ1568" s="28">
        <f t="shared" si="311"/>
        <v>16.173926666666667</v>
      </c>
      <c r="AR1568" s="28">
        <f t="shared" si="312"/>
        <v>473.02481333333333</v>
      </c>
      <c r="AS1568" s="16">
        <f>IF(O1568 = "NRIS",AP1568,AO1568)</f>
        <v>70953722</v>
      </c>
      <c r="AY1568" s="1" t="s">
        <v>2374</v>
      </c>
      <c r="AZ1568" s="2">
        <v>43584</v>
      </c>
      <c r="BC1568" s="2">
        <v>44864</v>
      </c>
      <c r="BD1568" s="1" t="s">
        <v>2711</v>
      </c>
      <c r="BE1568" s="1" t="s">
        <v>3091</v>
      </c>
      <c r="BF1568" s="1" t="s">
        <v>61</v>
      </c>
      <c r="BG1568" s="1" t="s">
        <v>2856</v>
      </c>
      <c r="BH1568" s="1" t="s">
        <v>2395</v>
      </c>
      <c r="BI1568" s="1" t="s">
        <v>2863</v>
      </c>
      <c r="BJ1568" s="1" t="s">
        <v>126</v>
      </c>
      <c r="BK1568" s="1" t="s">
        <v>3092</v>
      </c>
      <c r="BL1568" s="1">
        <v>150</v>
      </c>
      <c r="BM1568" s="1">
        <v>150</v>
      </c>
      <c r="BN1568" s="1" t="s">
        <v>1485</v>
      </c>
      <c r="BO1568" s="1" t="s">
        <v>1486</v>
      </c>
      <c r="BP1568" s="1" t="s">
        <v>84</v>
      </c>
      <c r="BR1568" s="1">
        <v>125</v>
      </c>
      <c r="BS1568" s="1">
        <v>125</v>
      </c>
      <c r="BT1568" s="1">
        <v>0</v>
      </c>
      <c r="BU1568" s="1">
        <v>0</v>
      </c>
    </row>
    <row r="1569" spans="4:73" hidden="1" x14ac:dyDescent="0.25">
      <c r="D1569" s="4"/>
      <c r="E1569" s="5" t="str">
        <f t="shared" si="299"/>
        <v>DPP-2019-Cycle</v>
      </c>
      <c r="F1569" s="5" t="str">
        <f t="shared" si="300"/>
        <v>South</v>
      </c>
      <c r="G1569" s="5" t="str">
        <f t="shared" si="301"/>
        <v>Withdrawn</v>
      </c>
      <c r="H1569" s="6" t="str">
        <f t="shared" si="302"/>
        <v>Not Started</v>
      </c>
      <c r="I1569" s="1" t="s">
        <v>5463</v>
      </c>
      <c r="O1569" s="1" t="str">
        <f t="shared" si="303"/>
        <v>NRIS</v>
      </c>
      <c r="P1569" s="1" t="s">
        <v>6203</v>
      </c>
      <c r="Q1569" s="1">
        <f t="shared" si="304"/>
        <v>50</v>
      </c>
      <c r="S1569" s="1" t="str">
        <f t="shared" si="305"/>
        <v>Solar</v>
      </c>
      <c r="T1569" s="1" t="str">
        <f t="shared" si="306"/>
        <v>Tunica County</v>
      </c>
      <c r="U1569" s="1" t="str">
        <f t="shared" si="307"/>
        <v>MS</v>
      </c>
      <c r="Y1569" s="1">
        <v>0</v>
      </c>
      <c r="AA1569" s="1"/>
      <c r="AB1569" s="1"/>
      <c r="AI1569" s="5"/>
      <c r="AJ1569" s="5"/>
      <c r="AK1569" s="5"/>
      <c r="AL1569" s="5"/>
      <c r="AM1569" s="5"/>
      <c r="AN1569" s="5"/>
      <c r="AO1569" s="32"/>
      <c r="AP1569" s="32"/>
      <c r="AQ1569" s="28">
        <f t="shared" si="311"/>
        <v>0</v>
      </c>
      <c r="AR1569" s="28">
        <f t="shared" si="312"/>
        <v>0</v>
      </c>
      <c r="AY1569" s="1" t="s">
        <v>73</v>
      </c>
      <c r="AZ1569" s="2">
        <v>43584</v>
      </c>
      <c r="BA1569" s="2">
        <v>44048</v>
      </c>
      <c r="BC1569" s="2">
        <v>44743</v>
      </c>
      <c r="BD1569" s="1" t="s">
        <v>2949</v>
      </c>
      <c r="BE1569" s="1" t="s">
        <v>3444</v>
      </c>
      <c r="BF1569" s="1" t="s">
        <v>2526</v>
      </c>
      <c r="BG1569" s="1" t="s">
        <v>2856</v>
      </c>
      <c r="BH1569" s="1" t="s">
        <v>2395</v>
      </c>
      <c r="BI1569" s="1" t="s">
        <v>2863</v>
      </c>
      <c r="BJ1569" s="1" t="s">
        <v>126</v>
      </c>
      <c r="BK1569" s="1" t="s">
        <v>5464</v>
      </c>
      <c r="BL1569" s="1">
        <v>50</v>
      </c>
      <c r="BM1569" s="1">
        <v>50</v>
      </c>
      <c r="BN1569" s="1" t="s">
        <v>1485</v>
      </c>
      <c r="BO1569" s="1" t="s">
        <v>1486</v>
      </c>
      <c r="BP1569" s="1" t="s">
        <v>84</v>
      </c>
      <c r="BR1569" s="1">
        <v>0</v>
      </c>
      <c r="BS1569" s="1">
        <v>0</v>
      </c>
      <c r="BT1569" s="1">
        <v>0</v>
      </c>
      <c r="BU1569" s="1">
        <v>0</v>
      </c>
    </row>
    <row r="1570" spans="4:73" hidden="1" x14ac:dyDescent="0.25">
      <c r="D1570" s="4"/>
      <c r="E1570" s="5" t="str">
        <f t="shared" si="299"/>
        <v>DPP-2019-Cycle</v>
      </c>
      <c r="F1570" s="5" t="str">
        <f t="shared" si="300"/>
        <v>Central</v>
      </c>
      <c r="G1570" s="5" t="str">
        <f t="shared" si="301"/>
        <v>Active</v>
      </c>
      <c r="H1570" s="6" t="str">
        <f t="shared" si="302"/>
        <v>Not Started</v>
      </c>
      <c r="I1570" s="1" t="s">
        <v>3096</v>
      </c>
      <c r="O1570" s="1" t="str">
        <f t="shared" si="303"/>
        <v>NRIS</v>
      </c>
      <c r="Q1570" s="1">
        <f t="shared" si="304"/>
        <v>200</v>
      </c>
      <c r="S1570" s="1" t="str">
        <f t="shared" si="305"/>
        <v>Wind</v>
      </c>
      <c r="T1570" s="1" t="str">
        <f t="shared" si="306"/>
        <v>Morgan County</v>
      </c>
      <c r="U1570" s="1" t="str">
        <f t="shared" si="307"/>
        <v>IL</v>
      </c>
      <c r="AA1570" s="1"/>
      <c r="AB1570" s="1"/>
      <c r="AI1570" s="5"/>
      <c r="AJ1570" s="5"/>
      <c r="AK1570" s="5"/>
      <c r="AL1570" s="5"/>
      <c r="AM1570" s="5"/>
      <c r="AN1570" s="5"/>
      <c r="AO1570" s="32"/>
      <c r="AP1570" s="32"/>
      <c r="AQ1570" s="28">
        <f t="shared" si="311"/>
        <v>0</v>
      </c>
      <c r="AR1570" s="28">
        <f t="shared" si="312"/>
        <v>0</v>
      </c>
      <c r="AY1570" s="1" t="s">
        <v>2374</v>
      </c>
      <c r="AZ1570" s="2">
        <v>43584</v>
      </c>
      <c r="BC1570" s="2">
        <v>44671</v>
      </c>
      <c r="BD1570" s="1" t="s">
        <v>122</v>
      </c>
      <c r="BE1570" s="1" t="s">
        <v>1856</v>
      </c>
      <c r="BF1570" s="1" t="s">
        <v>124</v>
      </c>
      <c r="BG1570" s="1" t="s">
        <v>2856</v>
      </c>
      <c r="BH1570" s="1" t="s">
        <v>2435</v>
      </c>
      <c r="BI1570" s="1" t="s">
        <v>2857</v>
      </c>
      <c r="BJ1570" s="1" t="s">
        <v>126</v>
      </c>
      <c r="BK1570" s="1" t="s">
        <v>3097</v>
      </c>
      <c r="BL1570" s="1">
        <v>200</v>
      </c>
      <c r="BM1570" s="1">
        <v>200</v>
      </c>
      <c r="BN1570" s="1" t="s">
        <v>97</v>
      </c>
      <c r="BO1570" s="1" t="s">
        <v>98</v>
      </c>
      <c r="BP1570" s="1" t="s">
        <v>84</v>
      </c>
      <c r="BR1570" s="1">
        <v>0</v>
      </c>
      <c r="BS1570" s="1">
        <v>0</v>
      </c>
      <c r="BT1570" s="1">
        <v>0</v>
      </c>
      <c r="BU1570" s="1">
        <v>0</v>
      </c>
    </row>
    <row r="1571" spans="4:73" hidden="1" x14ac:dyDescent="0.25">
      <c r="D1571" s="4"/>
      <c r="E1571" s="5" t="str">
        <f t="shared" si="299"/>
        <v>DPP-2019-Cycle</v>
      </c>
      <c r="F1571" s="5" t="str">
        <f t="shared" si="300"/>
        <v>South</v>
      </c>
      <c r="G1571" s="5" t="str">
        <f t="shared" si="301"/>
        <v>Withdrawn</v>
      </c>
      <c r="H1571" s="6" t="str">
        <f t="shared" si="302"/>
        <v>Not Started</v>
      </c>
      <c r="I1571" s="1" t="s">
        <v>5446</v>
      </c>
      <c r="O1571" s="1" t="str">
        <f t="shared" si="303"/>
        <v>NRIS</v>
      </c>
      <c r="Q1571" s="1">
        <f t="shared" si="304"/>
        <v>25</v>
      </c>
      <c r="S1571" s="1" t="str">
        <f t="shared" si="305"/>
        <v>Battery Storage</v>
      </c>
      <c r="T1571" s="1" t="str">
        <f t="shared" si="306"/>
        <v>Evangeline Parish</v>
      </c>
      <c r="U1571" s="1" t="str">
        <f t="shared" si="307"/>
        <v>LA</v>
      </c>
      <c r="AA1571" s="1"/>
      <c r="AB1571" s="1"/>
      <c r="AI1571" s="5"/>
      <c r="AJ1571" s="5"/>
      <c r="AK1571" s="5"/>
      <c r="AL1571" s="5"/>
      <c r="AM1571" s="5"/>
      <c r="AN1571" s="5"/>
      <c r="AO1571" s="32"/>
      <c r="AP1571" s="32"/>
      <c r="AQ1571" s="28">
        <f t="shared" si="311"/>
        <v>0</v>
      </c>
      <c r="AR1571" s="28">
        <f t="shared" si="312"/>
        <v>0</v>
      </c>
      <c r="AY1571" s="1" t="s">
        <v>73</v>
      </c>
      <c r="AZ1571" s="2">
        <v>43584</v>
      </c>
      <c r="BA1571" s="2">
        <v>44047</v>
      </c>
      <c r="BC1571" s="2">
        <v>44864</v>
      </c>
      <c r="BD1571" s="1" t="s">
        <v>2711</v>
      </c>
      <c r="BE1571" s="1" t="s">
        <v>3091</v>
      </c>
      <c r="BF1571" s="1" t="s">
        <v>61</v>
      </c>
      <c r="BG1571" s="1" t="s">
        <v>2856</v>
      </c>
      <c r="BH1571" s="1" t="s">
        <v>2395</v>
      </c>
      <c r="BI1571" s="1" t="s">
        <v>2863</v>
      </c>
      <c r="BJ1571" s="1" t="s">
        <v>126</v>
      </c>
      <c r="BK1571" s="1" t="s">
        <v>3092</v>
      </c>
      <c r="BL1571" s="1">
        <v>25</v>
      </c>
      <c r="BM1571" s="1">
        <v>25</v>
      </c>
      <c r="BN1571" s="1" t="s">
        <v>2498</v>
      </c>
      <c r="BO1571" s="1" t="s">
        <v>2499</v>
      </c>
      <c r="BP1571" s="1" t="s">
        <v>84</v>
      </c>
      <c r="BR1571" s="1">
        <v>0</v>
      </c>
      <c r="BS1571" s="1">
        <v>0</v>
      </c>
      <c r="BT1571" s="1">
        <v>0</v>
      </c>
      <c r="BU1571" s="1">
        <v>0</v>
      </c>
    </row>
    <row r="1572" spans="4:73" hidden="1" x14ac:dyDescent="0.25">
      <c r="D1572" s="4"/>
      <c r="E1572" s="5" t="str">
        <f t="shared" si="299"/>
        <v>DPP-2019-Cycle</v>
      </c>
      <c r="F1572" s="5" t="str">
        <f t="shared" si="300"/>
        <v>South</v>
      </c>
      <c r="G1572" s="5" t="str">
        <f t="shared" si="301"/>
        <v>Withdrawn</v>
      </c>
      <c r="H1572" s="6" t="str">
        <f t="shared" si="302"/>
        <v>Not Started</v>
      </c>
      <c r="I1572" s="1" t="s">
        <v>5224</v>
      </c>
      <c r="O1572" s="1" t="str">
        <f t="shared" si="303"/>
        <v>NRIS</v>
      </c>
      <c r="P1572" s="1" t="s">
        <v>6203</v>
      </c>
      <c r="Q1572" s="1">
        <f t="shared" si="304"/>
        <v>100</v>
      </c>
      <c r="S1572" s="1" t="str">
        <f t="shared" si="305"/>
        <v>Solar</v>
      </c>
      <c r="T1572" s="1" t="str">
        <f t="shared" si="306"/>
        <v>Catahoula Parish</v>
      </c>
      <c r="U1572" s="1" t="str">
        <f t="shared" si="307"/>
        <v>LA</v>
      </c>
      <c r="Y1572" s="1">
        <v>0</v>
      </c>
      <c r="AA1572" s="1"/>
      <c r="AB1572" s="1"/>
      <c r="AI1572" s="5"/>
      <c r="AJ1572" s="5"/>
      <c r="AK1572" s="5"/>
      <c r="AL1572" s="5"/>
      <c r="AM1572" s="5"/>
      <c r="AN1572" s="5"/>
      <c r="AO1572" s="32"/>
      <c r="AP1572" s="32"/>
      <c r="AQ1572" s="28">
        <f t="shared" si="311"/>
        <v>0</v>
      </c>
      <c r="AR1572" s="28">
        <f t="shared" si="312"/>
        <v>0</v>
      </c>
      <c r="AY1572" s="1" t="s">
        <v>73</v>
      </c>
      <c r="AZ1572" s="2">
        <v>43584</v>
      </c>
      <c r="BA1572" s="2">
        <v>43844</v>
      </c>
      <c r="BC1572" s="2">
        <v>44864</v>
      </c>
      <c r="BD1572" s="1" t="s">
        <v>2574</v>
      </c>
      <c r="BE1572" s="1" t="s">
        <v>5225</v>
      </c>
      <c r="BF1572" s="1" t="s">
        <v>61</v>
      </c>
      <c r="BG1572" s="1" t="s">
        <v>2856</v>
      </c>
      <c r="BH1572" s="1" t="s">
        <v>2395</v>
      </c>
      <c r="BI1572" s="1" t="s">
        <v>2863</v>
      </c>
      <c r="BJ1572" s="1" t="s">
        <v>126</v>
      </c>
      <c r="BK1572" s="1" t="s">
        <v>5226</v>
      </c>
      <c r="BL1572" s="1">
        <v>100</v>
      </c>
      <c r="BM1572" s="1">
        <v>100</v>
      </c>
      <c r="BN1572" s="1" t="s">
        <v>1485</v>
      </c>
      <c r="BO1572" s="1" t="s">
        <v>1486</v>
      </c>
      <c r="BP1572" s="1" t="s">
        <v>84</v>
      </c>
      <c r="BR1572" s="1">
        <v>0</v>
      </c>
      <c r="BS1572" s="1">
        <v>0</v>
      </c>
      <c r="BT1572" s="1">
        <v>0</v>
      </c>
      <c r="BU1572" s="1">
        <v>0</v>
      </c>
    </row>
    <row r="1573" spans="4:73" hidden="1" x14ac:dyDescent="0.25">
      <c r="D1573" s="4"/>
      <c r="E1573" s="5" t="str">
        <f t="shared" si="299"/>
        <v>DPP-2019-Cycle</v>
      </c>
      <c r="F1573" s="5" t="str">
        <f t="shared" si="300"/>
        <v>East (ITC)</v>
      </c>
      <c r="G1573" s="5" t="str">
        <f t="shared" si="301"/>
        <v>Active</v>
      </c>
      <c r="H1573" s="6" t="str">
        <f t="shared" si="302"/>
        <v>Not Started</v>
      </c>
      <c r="I1573" s="1" t="s">
        <v>3104</v>
      </c>
      <c r="O1573" s="1" t="str">
        <f t="shared" si="303"/>
        <v>NRIS</v>
      </c>
      <c r="Q1573" s="1">
        <f t="shared" si="304"/>
        <v>198</v>
      </c>
      <c r="S1573" s="1" t="str">
        <f t="shared" si="305"/>
        <v>Wind</v>
      </c>
      <c r="T1573" s="1" t="str">
        <f t="shared" si="306"/>
        <v>Ionia County</v>
      </c>
      <c r="U1573" s="1" t="str">
        <f t="shared" si="307"/>
        <v>MI</v>
      </c>
      <c r="AA1573" s="1"/>
      <c r="AB1573" s="1"/>
      <c r="AI1573" s="5"/>
      <c r="AJ1573" s="5"/>
      <c r="AK1573" s="5"/>
      <c r="AL1573" s="5"/>
      <c r="AM1573" s="5"/>
      <c r="AN1573" s="5"/>
      <c r="AO1573" s="32"/>
      <c r="AP1573" s="32"/>
      <c r="AQ1573" s="28">
        <f t="shared" si="311"/>
        <v>0</v>
      </c>
      <c r="AR1573" s="28">
        <f t="shared" si="312"/>
        <v>0</v>
      </c>
      <c r="AY1573" s="1" t="s">
        <v>2374</v>
      </c>
      <c r="AZ1573" s="2">
        <v>43584</v>
      </c>
      <c r="BC1573" s="2">
        <v>44317</v>
      </c>
      <c r="BD1573" s="1" t="s">
        <v>139</v>
      </c>
      <c r="BE1573" s="1" t="s">
        <v>3024</v>
      </c>
      <c r="BF1573" s="1" t="s">
        <v>130</v>
      </c>
      <c r="BG1573" s="1" t="s">
        <v>2856</v>
      </c>
      <c r="BH1573" s="1" t="s">
        <v>1808</v>
      </c>
      <c r="BI1573" s="1" t="s">
        <v>2863</v>
      </c>
      <c r="BJ1573" s="1" t="s">
        <v>126</v>
      </c>
      <c r="BK1573" s="1" t="s">
        <v>3105</v>
      </c>
      <c r="BL1573" s="1">
        <v>198</v>
      </c>
      <c r="BM1573" s="1">
        <v>198</v>
      </c>
      <c r="BN1573" s="1" t="s">
        <v>97</v>
      </c>
      <c r="BO1573" s="1" t="s">
        <v>98</v>
      </c>
      <c r="BP1573" s="1" t="s">
        <v>84</v>
      </c>
      <c r="BR1573" s="1">
        <v>198</v>
      </c>
      <c r="BS1573" s="1">
        <v>198</v>
      </c>
      <c r="BT1573" s="1">
        <v>0</v>
      </c>
      <c r="BU1573" s="1">
        <v>0</v>
      </c>
    </row>
    <row r="1574" spans="4:73" hidden="1" x14ac:dyDescent="0.25">
      <c r="D1574" s="4"/>
      <c r="E1574" s="5" t="str">
        <f t="shared" si="299"/>
        <v>DPP-2019-Cycle</v>
      </c>
      <c r="F1574" s="5" t="str">
        <f t="shared" si="300"/>
        <v>South</v>
      </c>
      <c r="G1574" s="5" t="str">
        <f t="shared" si="301"/>
        <v>Withdrawn</v>
      </c>
      <c r="H1574" s="6" t="str">
        <f t="shared" si="302"/>
        <v>Not Started</v>
      </c>
      <c r="I1574" s="1" t="s">
        <v>5447</v>
      </c>
      <c r="O1574" s="1" t="str">
        <f t="shared" si="303"/>
        <v>NRIS</v>
      </c>
      <c r="Q1574" s="1">
        <f t="shared" si="304"/>
        <v>25</v>
      </c>
      <c r="S1574" s="1" t="str">
        <f t="shared" si="305"/>
        <v>Battery Storage</v>
      </c>
      <c r="T1574" s="1" t="str">
        <f t="shared" si="306"/>
        <v>Lee County</v>
      </c>
      <c r="U1574" s="1" t="str">
        <f t="shared" si="307"/>
        <v>AR</v>
      </c>
      <c r="AA1574" s="1"/>
      <c r="AB1574" s="1"/>
      <c r="AI1574" s="5"/>
      <c r="AJ1574" s="5"/>
      <c r="AK1574" s="5"/>
      <c r="AL1574" s="5"/>
      <c r="AM1574" s="5"/>
      <c r="AN1574" s="5"/>
      <c r="AO1574" s="32"/>
      <c r="AP1574" s="32"/>
      <c r="AQ1574" s="28">
        <f t="shared" si="311"/>
        <v>0</v>
      </c>
      <c r="AR1574" s="28">
        <f t="shared" si="312"/>
        <v>0</v>
      </c>
      <c r="AY1574" s="1" t="s">
        <v>73</v>
      </c>
      <c r="AZ1574" s="2">
        <v>43584</v>
      </c>
      <c r="BA1574" s="2">
        <v>44047</v>
      </c>
      <c r="BC1574" s="2">
        <v>44864</v>
      </c>
      <c r="BD1574" s="1" t="s">
        <v>2392</v>
      </c>
      <c r="BE1574" s="1" t="s">
        <v>518</v>
      </c>
      <c r="BF1574" s="1" t="s">
        <v>2394</v>
      </c>
      <c r="BG1574" s="1" t="s">
        <v>2856</v>
      </c>
      <c r="BH1574" s="1" t="s">
        <v>2395</v>
      </c>
      <c r="BI1574" s="1" t="s">
        <v>2863</v>
      </c>
      <c r="BJ1574" s="1" t="s">
        <v>126</v>
      </c>
      <c r="BK1574" s="1" t="s">
        <v>5448</v>
      </c>
      <c r="BL1574" s="1">
        <v>25</v>
      </c>
      <c r="BM1574" s="1">
        <v>25</v>
      </c>
      <c r="BN1574" s="1" t="s">
        <v>2498</v>
      </c>
      <c r="BO1574" s="1" t="s">
        <v>2499</v>
      </c>
      <c r="BP1574" s="1" t="s">
        <v>84</v>
      </c>
      <c r="BR1574" s="1">
        <v>0</v>
      </c>
      <c r="BS1574" s="1">
        <v>0</v>
      </c>
      <c r="BT1574" s="1">
        <v>0</v>
      </c>
      <c r="BU1574" s="1">
        <v>0</v>
      </c>
    </row>
    <row r="1575" spans="4:73" hidden="1" x14ac:dyDescent="0.25">
      <c r="D1575" s="4"/>
      <c r="E1575" s="5" t="str">
        <f t="shared" si="299"/>
        <v>DPP-2010-AUG</v>
      </c>
      <c r="F1575" s="5" t="str">
        <f t="shared" si="300"/>
        <v>IL-MO</v>
      </c>
      <c r="G1575" s="5" t="str">
        <f t="shared" si="301"/>
        <v>Done</v>
      </c>
      <c r="H1575" s="6" t="str">
        <f t="shared" si="302"/>
        <v>In Service</v>
      </c>
      <c r="I1575" s="1" t="s">
        <v>3466</v>
      </c>
      <c r="O1575" s="1" t="str">
        <f t="shared" si="303"/>
        <v>NRIS</v>
      </c>
      <c r="Q1575" s="1">
        <f t="shared" si="304"/>
        <v>14</v>
      </c>
      <c r="S1575" s="1" t="str">
        <f t="shared" si="305"/>
        <v>Hydro</v>
      </c>
      <c r="T1575" s="1" t="str">
        <f t="shared" si="306"/>
        <v>Miller County</v>
      </c>
      <c r="U1575" s="1" t="str">
        <f t="shared" si="307"/>
        <v>MO</v>
      </c>
      <c r="AA1575" s="1"/>
      <c r="AB1575" s="1"/>
      <c r="AI1575" s="5"/>
      <c r="AJ1575" s="5"/>
      <c r="AK1575" s="5"/>
      <c r="AL1575" s="5"/>
      <c r="AM1575" s="5"/>
      <c r="AN1575" s="5"/>
      <c r="AO1575" s="5"/>
      <c r="AP1575" s="5"/>
      <c r="AQ1575" s="5"/>
      <c r="AR1575" s="5"/>
      <c r="AY1575" s="1" t="s">
        <v>58</v>
      </c>
      <c r="AZ1575" s="2">
        <v>40354</v>
      </c>
      <c r="BB1575" s="2">
        <v>41088</v>
      </c>
      <c r="BC1575" s="2">
        <v>41135</v>
      </c>
      <c r="BD1575" s="1" t="s">
        <v>486</v>
      </c>
      <c r="BE1575" s="1" t="s">
        <v>1064</v>
      </c>
      <c r="BF1575" s="1" t="s">
        <v>488</v>
      </c>
      <c r="BG1575" s="1" t="s">
        <v>1550</v>
      </c>
      <c r="BH1575" s="1" t="s">
        <v>3467</v>
      </c>
      <c r="BI1575" s="1" t="s">
        <v>134</v>
      </c>
      <c r="BJ1575" s="1" t="s">
        <v>126</v>
      </c>
      <c r="BK1575" s="1" t="s">
        <v>3468</v>
      </c>
      <c r="BL1575" s="1">
        <v>14</v>
      </c>
      <c r="BM1575" s="1">
        <v>14</v>
      </c>
      <c r="BN1575" s="1" t="s">
        <v>69</v>
      </c>
      <c r="BO1575" s="1" t="s">
        <v>150</v>
      </c>
      <c r="BP1575" s="1" t="s">
        <v>65</v>
      </c>
      <c r="BQ1575" s="2">
        <v>38145</v>
      </c>
      <c r="BR1575" s="1">
        <v>0</v>
      </c>
      <c r="BS1575" s="1">
        <v>0</v>
      </c>
      <c r="BT1575" s="1">
        <v>0</v>
      </c>
      <c r="BU1575" s="1">
        <v>0</v>
      </c>
    </row>
    <row r="1576" spans="4:73" x14ac:dyDescent="0.25">
      <c r="D1576" s="4"/>
      <c r="E1576" s="5" t="str">
        <f t="shared" si="299"/>
        <v>DPP-2019-Cycle</v>
      </c>
      <c r="F1576" s="5" t="str">
        <f t="shared" si="300"/>
        <v>South</v>
      </c>
      <c r="G1576" s="5" t="str">
        <f t="shared" si="301"/>
        <v>Active</v>
      </c>
      <c r="H1576" s="6" t="str">
        <f t="shared" si="302"/>
        <v>Not Started</v>
      </c>
      <c r="I1576" s="1" t="s">
        <v>3108</v>
      </c>
      <c r="L1576" s="1" t="s">
        <v>6171</v>
      </c>
      <c r="M1576" s="1" t="s">
        <v>6172</v>
      </c>
      <c r="O1576" s="1" t="str">
        <f t="shared" si="303"/>
        <v>NRIS</v>
      </c>
      <c r="P1576" s="1" t="s">
        <v>6203</v>
      </c>
      <c r="Q1576" s="1">
        <f t="shared" si="304"/>
        <v>99</v>
      </c>
      <c r="S1576" s="1" t="str">
        <f t="shared" si="305"/>
        <v>Solar</v>
      </c>
      <c r="T1576" s="1" t="str">
        <f t="shared" si="306"/>
        <v>Sunflower County</v>
      </c>
      <c r="U1576" s="1" t="str">
        <f t="shared" si="307"/>
        <v>MS</v>
      </c>
      <c r="Y1576" s="1">
        <v>1</v>
      </c>
      <c r="Z1576" s="1">
        <v>1</v>
      </c>
      <c r="AA1576" s="36">
        <v>396000</v>
      </c>
      <c r="AB1576" s="36">
        <v>1831523</v>
      </c>
      <c r="AI1576" s="5"/>
      <c r="AJ1576" s="32"/>
      <c r="AK1576" s="32"/>
      <c r="AL1576" s="32">
        <v>902000</v>
      </c>
      <c r="AM1576" s="32">
        <v>12015000</v>
      </c>
      <c r="AN1576" s="32">
        <v>4189107</v>
      </c>
      <c r="AO1576" s="32">
        <f>AM1576</f>
        <v>12015000</v>
      </c>
      <c r="AP1576" s="32">
        <f>AO1576+AN1576+AL1576</f>
        <v>17106107</v>
      </c>
      <c r="AQ1576" s="28">
        <f>AO1576/($Q1576*1000)</f>
        <v>121.36363636363636</v>
      </c>
      <c r="AR1576" s="28">
        <f>AP1576/($Q1576*1000)</f>
        <v>172.7889595959596</v>
      </c>
      <c r="AS1576" s="16">
        <f>IF(O1576 = "NRIS",AP1576,AO1576)</f>
        <v>17106107</v>
      </c>
      <c r="AY1576" s="1" t="s">
        <v>2374</v>
      </c>
      <c r="AZ1576" s="2">
        <v>43584</v>
      </c>
      <c r="BC1576" s="2">
        <v>44713</v>
      </c>
      <c r="BD1576" s="1" t="s">
        <v>2949</v>
      </c>
      <c r="BE1576" s="1" t="s">
        <v>3109</v>
      </c>
      <c r="BF1576" s="1" t="s">
        <v>2526</v>
      </c>
      <c r="BG1576" s="1" t="s">
        <v>2856</v>
      </c>
      <c r="BH1576" s="1" t="s">
        <v>2395</v>
      </c>
      <c r="BI1576" s="1" t="s">
        <v>2863</v>
      </c>
      <c r="BJ1576" s="1" t="s">
        <v>126</v>
      </c>
      <c r="BK1576" s="1" t="s">
        <v>3110</v>
      </c>
      <c r="BL1576" s="1">
        <v>99</v>
      </c>
      <c r="BM1576" s="1">
        <v>99</v>
      </c>
      <c r="BN1576" s="1" t="s">
        <v>1485</v>
      </c>
      <c r="BO1576" s="1" t="s">
        <v>1486</v>
      </c>
      <c r="BP1576" s="1" t="s">
        <v>84</v>
      </c>
      <c r="BR1576" s="1">
        <v>99</v>
      </c>
      <c r="BS1576" s="1">
        <v>99</v>
      </c>
      <c r="BT1576" s="1">
        <v>0</v>
      </c>
      <c r="BU1576" s="1">
        <v>0</v>
      </c>
    </row>
    <row r="1577" spans="4:73" hidden="1" x14ac:dyDescent="0.25">
      <c r="D1577" s="4"/>
      <c r="E1577" s="5" t="str">
        <f t="shared" si="299"/>
        <v>SPA-2015-MAY</v>
      </c>
      <c r="F1577" s="5">
        <f t="shared" si="300"/>
        <v>0</v>
      </c>
      <c r="G1577" s="5" t="str">
        <f t="shared" si="301"/>
        <v>Withdrawn</v>
      </c>
      <c r="H1577" s="6" t="str">
        <f t="shared" si="302"/>
        <v>Not Started</v>
      </c>
      <c r="I1577" s="1" t="s">
        <v>3471</v>
      </c>
      <c r="O1577" s="1" t="str">
        <f t="shared" si="303"/>
        <v>NRIS</v>
      </c>
      <c r="Q1577" s="1">
        <f t="shared" si="304"/>
        <v>700</v>
      </c>
      <c r="S1577" s="1" t="str">
        <f t="shared" si="305"/>
        <v>Gas</v>
      </c>
      <c r="T1577" s="1" t="str">
        <f t="shared" si="306"/>
        <v>Midland County</v>
      </c>
      <c r="U1577" s="1" t="str">
        <f t="shared" si="307"/>
        <v>MI</v>
      </c>
      <c r="AA1577" s="1"/>
      <c r="AB1577" s="1"/>
      <c r="AI1577" s="5"/>
      <c r="AJ1577" s="5"/>
      <c r="AK1577" s="5"/>
      <c r="AL1577" s="5"/>
      <c r="AM1577" s="5"/>
      <c r="AN1577" s="5"/>
      <c r="AO1577" s="5"/>
      <c r="AP1577" s="5"/>
      <c r="AQ1577" s="5"/>
      <c r="AR1577" s="5"/>
      <c r="AY1577" s="1" t="s">
        <v>73</v>
      </c>
      <c r="AZ1577" s="2">
        <v>41347</v>
      </c>
      <c r="BA1577" s="2">
        <v>42886</v>
      </c>
      <c r="BC1577" s="2">
        <v>42278</v>
      </c>
      <c r="BD1577" s="1" t="s">
        <v>139</v>
      </c>
      <c r="BE1577" s="1" t="s">
        <v>1210</v>
      </c>
      <c r="BF1577" s="1" t="s">
        <v>130</v>
      </c>
      <c r="BG1577" s="1" t="s">
        <v>3101</v>
      </c>
      <c r="BI1577" s="1" t="s">
        <v>143</v>
      </c>
      <c r="BJ1577" s="1" t="s">
        <v>126</v>
      </c>
      <c r="BK1577" s="1" t="s">
        <v>3472</v>
      </c>
      <c r="BL1577" s="1">
        <v>700</v>
      </c>
      <c r="BM1577" s="1">
        <v>700</v>
      </c>
      <c r="BN1577" s="1" t="s">
        <v>64</v>
      </c>
      <c r="BO1577" s="1" t="s">
        <v>555</v>
      </c>
      <c r="BP1577" s="1" t="s">
        <v>84</v>
      </c>
      <c r="BR1577" s="1">
        <v>0</v>
      </c>
      <c r="BS1577" s="1">
        <v>0</v>
      </c>
      <c r="BT1577" s="1">
        <v>0</v>
      </c>
      <c r="BU1577" s="1">
        <v>0</v>
      </c>
    </row>
    <row r="1578" spans="4:73" hidden="1" x14ac:dyDescent="0.25">
      <c r="D1578" s="4"/>
      <c r="E1578" s="5" t="str">
        <f t="shared" si="299"/>
        <v>DPP-2019-Cycle</v>
      </c>
      <c r="F1578" s="5" t="str">
        <f t="shared" si="300"/>
        <v>Central</v>
      </c>
      <c r="G1578" s="5" t="str">
        <f t="shared" si="301"/>
        <v>Active</v>
      </c>
      <c r="H1578" s="6" t="str">
        <f t="shared" si="302"/>
        <v>Not Started</v>
      </c>
      <c r="I1578" s="1" t="s">
        <v>3111</v>
      </c>
      <c r="O1578" s="1" t="str">
        <f t="shared" si="303"/>
        <v>NRIS</v>
      </c>
      <c r="Q1578" s="1">
        <f t="shared" si="304"/>
        <v>280</v>
      </c>
      <c r="S1578" s="1" t="str">
        <f t="shared" si="305"/>
        <v>Solar</v>
      </c>
      <c r="T1578" s="1" t="str">
        <f t="shared" si="306"/>
        <v>Gibson County</v>
      </c>
      <c r="U1578" s="1" t="str">
        <f t="shared" si="307"/>
        <v>IN</v>
      </c>
      <c r="AA1578" s="1"/>
      <c r="AB1578" s="1"/>
      <c r="AI1578" s="5"/>
      <c r="AJ1578" s="5"/>
      <c r="AK1578" s="5"/>
      <c r="AL1578" s="5"/>
      <c r="AM1578" s="5"/>
      <c r="AN1578" s="5"/>
      <c r="AO1578" s="32"/>
      <c r="AP1578" s="32"/>
      <c r="AQ1578" s="28">
        <f t="shared" ref="AQ1578:AR1584" si="313">AO1578/($Q1578*1000)</f>
        <v>0</v>
      </c>
      <c r="AR1578" s="28">
        <f t="shared" si="313"/>
        <v>0</v>
      </c>
      <c r="AY1578" s="1" t="s">
        <v>2374</v>
      </c>
      <c r="AZ1578" s="2">
        <v>43584</v>
      </c>
      <c r="BC1578" s="2">
        <v>44896</v>
      </c>
      <c r="BD1578" s="1" t="s">
        <v>2850</v>
      </c>
      <c r="BE1578" s="1" t="s">
        <v>198</v>
      </c>
      <c r="BF1578" s="1" t="s">
        <v>103</v>
      </c>
      <c r="BG1578" s="1" t="s">
        <v>2856</v>
      </c>
      <c r="BH1578" s="1" t="s">
        <v>2435</v>
      </c>
      <c r="BI1578" s="1" t="s">
        <v>2857</v>
      </c>
      <c r="BJ1578" s="1" t="s">
        <v>126</v>
      </c>
      <c r="BK1578" s="1" t="s">
        <v>3112</v>
      </c>
      <c r="BL1578" s="1">
        <v>280</v>
      </c>
      <c r="BM1578" s="1">
        <v>280</v>
      </c>
      <c r="BN1578" s="1" t="s">
        <v>1485</v>
      </c>
      <c r="BO1578" s="1" t="s">
        <v>1486</v>
      </c>
      <c r="BP1578" s="1" t="s">
        <v>84</v>
      </c>
      <c r="BR1578" s="1">
        <v>0</v>
      </c>
      <c r="BS1578" s="1">
        <v>0</v>
      </c>
      <c r="BT1578" s="1">
        <v>0</v>
      </c>
      <c r="BU1578" s="1">
        <v>0</v>
      </c>
    </row>
    <row r="1579" spans="4:73" hidden="1" x14ac:dyDescent="0.25">
      <c r="D1579" s="4"/>
      <c r="E1579" s="5" t="str">
        <f t="shared" si="299"/>
        <v>DPP-2019-Cycle</v>
      </c>
      <c r="F1579" s="5" t="str">
        <f t="shared" si="300"/>
        <v>Central</v>
      </c>
      <c r="G1579" s="5" t="str">
        <f t="shared" si="301"/>
        <v>Active</v>
      </c>
      <c r="H1579" s="6" t="str">
        <f t="shared" si="302"/>
        <v>Not Started</v>
      </c>
      <c r="I1579" s="1" t="s">
        <v>3113</v>
      </c>
      <c r="O1579" s="1" t="str">
        <f t="shared" si="303"/>
        <v>NRIS</v>
      </c>
      <c r="Q1579" s="1">
        <f t="shared" si="304"/>
        <v>200</v>
      </c>
      <c r="S1579" s="1" t="str">
        <f t="shared" si="305"/>
        <v>Solar</v>
      </c>
      <c r="T1579" s="1" t="str">
        <f t="shared" si="306"/>
        <v>Gibson County</v>
      </c>
      <c r="U1579" s="1" t="str">
        <f t="shared" si="307"/>
        <v>IN</v>
      </c>
      <c r="AA1579" s="1"/>
      <c r="AB1579" s="1"/>
      <c r="AI1579" s="5"/>
      <c r="AJ1579" s="5"/>
      <c r="AK1579" s="5"/>
      <c r="AL1579" s="5"/>
      <c r="AM1579" s="5"/>
      <c r="AN1579" s="5"/>
      <c r="AO1579" s="32"/>
      <c r="AP1579" s="32"/>
      <c r="AQ1579" s="28">
        <f t="shared" si="313"/>
        <v>0</v>
      </c>
      <c r="AR1579" s="28">
        <f t="shared" si="313"/>
        <v>0</v>
      </c>
      <c r="AY1579" s="1" t="s">
        <v>2374</v>
      </c>
      <c r="AZ1579" s="2">
        <v>43584</v>
      </c>
      <c r="BC1579" s="2">
        <v>44896</v>
      </c>
      <c r="BD1579" s="1" t="s">
        <v>197</v>
      </c>
      <c r="BE1579" s="1" t="s">
        <v>198</v>
      </c>
      <c r="BF1579" s="1" t="s">
        <v>103</v>
      </c>
      <c r="BG1579" s="1" t="s">
        <v>2856</v>
      </c>
      <c r="BH1579" s="1" t="s">
        <v>2435</v>
      </c>
      <c r="BI1579" s="1" t="s">
        <v>2857</v>
      </c>
      <c r="BJ1579" s="1" t="s">
        <v>126</v>
      </c>
      <c r="BK1579" s="1" t="s">
        <v>3114</v>
      </c>
      <c r="BL1579" s="1">
        <v>200</v>
      </c>
      <c r="BM1579" s="1">
        <v>200</v>
      </c>
      <c r="BN1579" s="1" t="s">
        <v>1485</v>
      </c>
      <c r="BO1579" s="1" t="s">
        <v>1486</v>
      </c>
      <c r="BP1579" s="1" t="s">
        <v>84</v>
      </c>
      <c r="BR1579" s="1">
        <v>0</v>
      </c>
      <c r="BS1579" s="1">
        <v>0</v>
      </c>
      <c r="BT1579" s="1">
        <v>0</v>
      </c>
      <c r="BU1579" s="1">
        <v>0</v>
      </c>
    </row>
    <row r="1580" spans="4:73" hidden="1" x14ac:dyDescent="0.25">
      <c r="D1580" s="4"/>
      <c r="E1580" s="5" t="str">
        <f t="shared" si="299"/>
        <v>DPP-2019-Cycle</v>
      </c>
      <c r="F1580" s="5" t="str">
        <f t="shared" si="300"/>
        <v>East (ITC)</v>
      </c>
      <c r="G1580" s="5" t="str">
        <f t="shared" si="301"/>
        <v>Active</v>
      </c>
      <c r="H1580" s="6" t="str">
        <f t="shared" si="302"/>
        <v>Not Started</v>
      </c>
      <c r="I1580" s="1" t="s">
        <v>3115</v>
      </c>
      <c r="O1580" s="1" t="str">
        <f t="shared" si="303"/>
        <v>NRIS</v>
      </c>
      <c r="Q1580" s="1">
        <f t="shared" si="304"/>
        <v>170</v>
      </c>
      <c r="S1580" s="1" t="str">
        <f t="shared" si="305"/>
        <v>Solar</v>
      </c>
      <c r="T1580" s="1" t="str">
        <f t="shared" si="306"/>
        <v>Shiawassee County</v>
      </c>
      <c r="U1580" s="1" t="str">
        <f t="shared" si="307"/>
        <v>MI</v>
      </c>
      <c r="AA1580" s="1"/>
      <c r="AB1580" s="1"/>
      <c r="AI1580" s="5"/>
      <c r="AJ1580" s="5"/>
      <c r="AK1580" s="5"/>
      <c r="AL1580" s="5"/>
      <c r="AM1580" s="5"/>
      <c r="AN1580" s="5"/>
      <c r="AO1580" s="32"/>
      <c r="AP1580" s="32"/>
      <c r="AQ1580" s="28">
        <f t="shared" si="313"/>
        <v>0</v>
      </c>
      <c r="AR1580" s="28">
        <f t="shared" si="313"/>
        <v>0</v>
      </c>
      <c r="AY1580" s="1" t="s">
        <v>2374</v>
      </c>
      <c r="AZ1580" s="2">
        <v>43584</v>
      </c>
      <c r="BC1580" s="2">
        <v>44531</v>
      </c>
      <c r="BD1580" s="1" t="s">
        <v>139</v>
      </c>
      <c r="BE1580" s="1" t="s">
        <v>368</v>
      </c>
      <c r="BF1580" s="1" t="s">
        <v>130</v>
      </c>
      <c r="BG1580" s="1" t="s">
        <v>2856</v>
      </c>
      <c r="BH1580" s="1" t="s">
        <v>1808</v>
      </c>
      <c r="BI1580" s="1" t="s">
        <v>2863</v>
      </c>
      <c r="BJ1580" s="1" t="s">
        <v>126</v>
      </c>
      <c r="BK1580" s="1" t="s">
        <v>3116</v>
      </c>
      <c r="BL1580" s="1">
        <v>170</v>
      </c>
      <c r="BM1580" s="1">
        <v>170</v>
      </c>
      <c r="BN1580" s="1" t="s">
        <v>1485</v>
      </c>
      <c r="BO1580" s="1" t="s">
        <v>1486</v>
      </c>
      <c r="BP1580" s="1" t="s">
        <v>84</v>
      </c>
      <c r="BR1580" s="1">
        <v>170</v>
      </c>
      <c r="BS1580" s="1">
        <v>170</v>
      </c>
      <c r="BT1580" s="1">
        <v>0</v>
      </c>
      <c r="BU1580" s="1">
        <v>0</v>
      </c>
    </row>
    <row r="1581" spans="4:73" hidden="1" x14ac:dyDescent="0.25">
      <c r="D1581" s="4"/>
      <c r="E1581" s="5" t="str">
        <f t="shared" si="299"/>
        <v>DPP-2019-Cycle</v>
      </c>
      <c r="F1581" s="5" t="str">
        <f t="shared" si="300"/>
        <v>West</v>
      </c>
      <c r="G1581" s="5" t="str">
        <f t="shared" si="301"/>
        <v>Active</v>
      </c>
      <c r="H1581" s="6" t="str">
        <f t="shared" si="302"/>
        <v>Not Started</v>
      </c>
      <c r="I1581" s="1" t="s">
        <v>3117</v>
      </c>
      <c r="O1581" s="1" t="str">
        <f t="shared" si="303"/>
        <v>NRIS</v>
      </c>
      <c r="Q1581" s="1">
        <f t="shared" si="304"/>
        <v>150</v>
      </c>
      <c r="S1581" s="1" t="str">
        <f t="shared" si="305"/>
        <v>Solar</v>
      </c>
      <c r="T1581" s="1" t="str">
        <f t="shared" si="306"/>
        <v>Freeborn County</v>
      </c>
      <c r="U1581" s="1" t="str">
        <f t="shared" si="307"/>
        <v>MN</v>
      </c>
      <c r="AA1581" s="1"/>
      <c r="AB1581" s="1"/>
      <c r="AI1581" s="5"/>
      <c r="AJ1581" s="5"/>
      <c r="AK1581" s="5"/>
      <c r="AL1581" s="5"/>
      <c r="AM1581" s="5"/>
      <c r="AN1581" s="5"/>
      <c r="AO1581" s="32"/>
      <c r="AP1581" s="32"/>
      <c r="AQ1581" s="28">
        <f t="shared" si="313"/>
        <v>0</v>
      </c>
      <c r="AR1581" s="28">
        <f t="shared" si="313"/>
        <v>0</v>
      </c>
      <c r="AY1581" s="1" t="s">
        <v>2374</v>
      </c>
      <c r="AZ1581" s="2">
        <v>43584</v>
      </c>
      <c r="BC1581" s="2">
        <v>44531</v>
      </c>
      <c r="BD1581" s="1" t="s">
        <v>1242</v>
      </c>
      <c r="BE1581" s="1" t="s">
        <v>830</v>
      </c>
      <c r="BF1581" s="1" t="s">
        <v>93</v>
      </c>
      <c r="BG1581" s="1" t="s">
        <v>2856</v>
      </c>
      <c r="BH1581" s="1" t="s">
        <v>725</v>
      </c>
      <c r="BI1581" s="1" t="s">
        <v>2857</v>
      </c>
      <c r="BJ1581" s="1" t="s">
        <v>126</v>
      </c>
      <c r="BK1581" s="1" t="s">
        <v>3118</v>
      </c>
      <c r="BL1581" s="1">
        <v>150</v>
      </c>
      <c r="BM1581" s="1">
        <v>150</v>
      </c>
      <c r="BN1581" s="1" t="s">
        <v>1485</v>
      </c>
      <c r="BO1581" s="1" t="s">
        <v>1486</v>
      </c>
      <c r="BP1581" s="1" t="s">
        <v>84</v>
      </c>
      <c r="BR1581" s="1">
        <v>0</v>
      </c>
      <c r="BS1581" s="1">
        <v>0</v>
      </c>
      <c r="BT1581" s="1">
        <v>0</v>
      </c>
      <c r="BU1581" s="1">
        <v>0</v>
      </c>
    </row>
    <row r="1582" spans="4:73" hidden="1" x14ac:dyDescent="0.25">
      <c r="D1582" s="4"/>
      <c r="E1582" s="5" t="str">
        <f t="shared" si="299"/>
        <v>DPP-2019-Cycle</v>
      </c>
      <c r="F1582" s="5" t="str">
        <f t="shared" si="300"/>
        <v>Central</v>
      </c>
      <c r="G1582" s="5" t="str">
        <f t="shared" si="301"/>
        <v>Active</v>
      </c>
      <c r="H1582" s="6" t="str">
        <f t="shared" si="302"/>
        <v>Not Started</v>
      </c>
      <c r="I1582" s="1" t="s">
        <v>3119</v>
      </c>
      <c r="O1582" s="1" t="str">
        <f t="shared" si="303"/>
        <v>NRIS</v>
      </c>
      <c r="Q1582" s="1">
        <f t="shared" si="304"/>
        <v>200</v>
      </c>
      <c r="S1582" s="1" t="str">
        <f t="shared" si="305"/>
        <v>Solar</v>
      </c>
      <c r="T1582" s="1" t="str">
        <f t="shared" si="306"/>
        <v>Scott County</v>
      </c>
      <c r="U1582" s="1" t="str">
        <f t="shared" si="307"/>
        <v>MO</v>
      </c>
      <c r="AA1582" s="1"/>
      <c r="AB1582" s="1"/>
      <c r="AI1582" s="5"/>
      <c r="AJ1582" s="5"/>
      <c r="AK1582" s="5"/>
      <c r="AL1582" s="5"/>
      <c r="AM1582" s="5"/>
      <c r="AN1582" s="5"/>
      <c r="AO1582" s="32"/>
      <c r="AP1582" s="32"/>
      <c r="AQ1582" s="28">
        <f t="shared" si="313"/>
        <v>0</v>
      </c>
      <c r="AR1582" s="28">
        <f t="shared" si="313"/>
        <v>0</v>
      </c>
      <c r="AY1582" s="1" t="s">
        <v>2374</v>
      </c>
      <c r="AZ1582" s="2">
        <v>43584</v>
      </c>
      <c r="BC1582" s="2">
        <v>44531</v>
      </c>
      <c r="BD1582" s="1" t="s">
        <v>486</v>
      </c>
      <c r="BE1582" s="1" t="s">
        <v>265</v>
      </c>
      <c r="BF1582" s="1" t="s">
        <v>488</v>
      </c>
      <c r="BG1582" s="1" t="s">
        <v>2856</v>
      </c>
      <c r="BH1582" s="1" t="s">
        <v>2435</v>
      </c>
      <c r="BI1582" s="1" t="s">
        <v>2857</v>
      </c>
      <c r="BJ1582" s="1" t="s">
        <v>126</v>
      </c>
      <c r="BK1582" s="1" t="s">
        <v>3120</v>
      </c>
      <c r="BL1582" s="1">
        <v>200</v>
      </c>
      <c r="BM1582" s="1">
        <v>200</v>
      </c>
      <c r="BN1582" s="1" t="s">
        <v>1485</v>
      </c>
      <c r="BO1582" s="1" t="s">
        <v>1486</v>
      </c>
      <c r="BP1582" s="1" t="s">
        <v>84</v>
      </c>
      <c r="BR1582" s="1">
        <v>0</v>
      </c>
      <c r="BS1582" s="1">
        <v>0</v>
      </c>
      <c r="BT1582" s="1">
        <v>0</v>
      </c>
      <c r="BU1582" s="1">
        <v>0</v>
      </c>
    </row>
    <row r="1583" spans="4:73" hidden="1" x14ac:dyDescent="0.25">
      <c r="D1583" s="4"/>
      <c r="E1583" s="5" t="str">
        <f t="shared" si="299"/>
        <v>DPP-2019-Cycle</v>
      </c>
      <c r="F1583" s="5" t="str">
        <f t="shared" si="300"/>
        <v>West</v>
      </c>
      <c r="G1583" s="5" t="str">
        <f t="shared" si="301"/>
        <v>Active</v>
      </c>
      <c r="H1583" s="6" t="str">
        <f t="shared" si="302"/>
        <v>Not Started</v>
      </c>
      <c r="I1583" s="1" t="s">
        <v>3124</v>
      </c>
      <c r="O1583" s="1" t="str">
        <f t="shared" si="303"/>
        <v>NRIS</v>
      </c>
      <c r="Q1583" s="1">
        <f t="shared" si="304"/>
        <v>120</v>
      </c>
      <c r="S1583" s="1" t="str">
        <f t="shared" si="305"/>
        <v>Solar</v>
      </c>
      <c r="T1583" s="1" t="str">
        <f t="shared" si="306"/>
        <v>Nobles County</v>
      </c>
      <c r="U1583" s="1" t="str">
        <f t="shared" si="307"/>
        <v>MN</v>
      </c>
      <c r="AA1583" s="1"/>
      <c r="AB1583" s="1"/>
      <c r="AI1583" s="5"/>
      <c r="AJ1583" s="5"/>
      <c r="AK1583" s="5"/>
      <c r="AL1583" s="5"/>
      <c r="AM1583" s="5"/>
      <c r="AN1583" s="5"/>
      <c r="AO1583" s="32"/>
      <c r="AP1583" s="32"/>
      <c r="AQ1583" s="28">
        <f t="shared" si="313"/>
        <v>0</v>
      </c>
      <c r="AR1583" s="28">
        <f t="shared" si="313"/>
        <v>0</v>
      </c>
      <c r="AY1583" s="1" t="s">
        <v>2374</v>
      </c>
      <c r="AZ1583" s="2">
        <v>43584</v>
      </c>
      <c r="BC1583" s="2">
        <v>44531</v>
      </c>
      <c r="BD1583" s="1" t="s">
        <v>87</v>
      </c>
      <c r="BE1583" s="1" t="s">
        <v>347</v>
      </c>
      <c r="BF1583" s="1" t="s">
        <v>93</v>
      </c>
      <c r="BG1583" s="1" t="s">
        <v>2856</v>
      </c>
      <c r="BH1583" s="1" t="s">
        <v>725</v>
      </c>
      <c r="BI1583" s="1" t="s">
        <v>2857</v>
      </c>
      <c r="BJ1583" s="1" t="s">
        <v>126</v>
      </c>
      <c r="BK1583" s="1" t="s">
        <v>3125</v>
      </c>
      <c r="BL1583" s="1">
        <v>120</v>
      </c>
      <c r="BM1583" s="1">
        <v>120</v>
      </c>
      <c r="BN1583" s="1" t="s">
        <v>1485</v>
      </c>
      <c r="BO1583" s="1" t="s">
        <v>1486</v>
      </c>
      <c r="BP1583" s="1" t="s">
        <v>84</v>
      </c>
      <c r="BR1583" s="1">
        <v>0</v>
      </c>
      <c r="BS1583" s="1">
        <v>0</v>
      </c>
      <c r="BT1583" s="1">
        <v>0</v>
      </c>
      <c r="BU1583" s="1">
        <v>0</v>
      </c>
    </row>
    <row r="1584" spans="4:73" hidden="1" x14ac:dyDescent="0.25">
      <c r="D1584" s="4"/>
      <c r="E1584" s="5" t="str">
        <f t="shared" si="299"/>
        <v>DPP-2019-Cycle</v>
      </c>
      <c r="F1584" s="5" t="str">
        <f t="shared" si="300"/>
        <v>Central</v>
      </c>
      <c r="G1584" s="5" t="str">
        <f t="shared" si="301"/>
        <v>Active</v>
      </c>
      <c r="H1584" s="6" t="str">
        <f t="shared" si="302"/>
        <v>Not Started</v>
      </c>
      <c r="I1584" s="1" t="s">
        <v>3126</v>
      </c>
      <c r="O1584" s="1" t="str">
        <f t="shared" si="303"/>
        <v>NRIS</v>
      </c>
      <c r="Q1584" s="1">
        <f t="shared" si="304"/>
        <v>150</v>
      </c>
      <c r="S1584" s="1" t="str">
        <f t="shared" si="305"/>
        <v>Solar</v>
      </c>
      <c r="T1584" s="1" t="str">
        <f t="shared" si="306"/>
        <v>Washington County</v>
      </c>
      <c r="U1584" s="1" t="str">
        <f t="shared" si="307"/>
        <v>IL</v>
      </c>
      <c r="AA1584" s="1"/>
      <c r="AB1584" s="1"/>
      <c r="AI1584" s="5"/>
      <c r="AJ1584" s="5"/>
      <c r="AK1584" s="5"/>
      <c r="AL1584" s="5"/>
      <c r="AM1584" s="5"/>
      <c r="AN1584" s="5"/>
      <c r="AO1584" s="32"/>
      <c r="AP1584" s="32"/>
      <c r="AQ1584" s="28">
        <f t="shared" si="313"/>
        <v>0</v>
      </c>
      <c r="AR1584" s="28">
        <f t="shared" si="313"/>
        <v>0</v>
      </c>
      <c r="AY1584" s="1" t="s">
        <v>2374</v>
      </c>
      <c r="AZ1584" s="2">
        <v>43584</v>
      </c>
      <c r="BC1584" s="2">
        <v>44531</v>
      </c>
      <c r="BD1584" s="1" t="s">
        <v>122</v>
      </c>
      <c r="BE1584" s="1" t="s">
        <v>395</v>
      </c>
      <c r="BF1584" s="1" t="s">
        <v>124</v>
      </c>
      <c r="BG1584" s="1" t="s">
        <v>2856</v>
      </c>
      <c r="BH1584" s="1" t="s">
        <v>2435</v>
      </c>
      <c r="BI1584" s="1" t="s">
        <v>2857</v>
      </c>
      <c r="BJ1584" s="1" t="s">
        <v>126</v>
      </c>
      <c r="BK1584" s="1" t="s">
        <v>2620</v>
      </c>
      <c r="BL1584" s="1">
        <v>150</v>
      </c>
      <c r="BM1584" s="1">
        <v>150</v>
      </c>
      <c r="BN1584" s="1" t="s">
        <v>1485</v>
      </c>
      <c r="BO1584" s="1" t="s">
        <v>1486</v>
      </c>
      <c r="BP1584" s="1" t="s">
        <v>84</v>
      </c>
      <c r="BR1584" s="1">
        <v>0</v>
      </c>
      <c r="BS1584" s="1">
        <v>0</v>
      </c>
      <c r="BT1584" s="1">
        <v>0</v>
      </c>
      <c r="BU1584" s="1">
        <v>0</v>
      </c>
    </row>
    <row r="1585" spans="4:73" hidden="1" x14ac:dyDescent="0.25">
      <c r="D1585" s="4"/>
      <c r="E1585" s="5" t="str">
        <f t="shared" si="299"/>
        <v>FES-2015-SEP</v>
      </c>
      <c r="F1585" s="5">
        <f t="shared" si="300"/>
        <v>0</v>
      </c>
      <c r="G1585" s="5" t="str">
        <f t="shared" si="301"/>
        <v>Withdrawn</v>
      </c>
      <c r="H1585" s="6" t="str">
        <f t="shared" si="302"/>
        <v>Not Started</v>
      </c>
      <c r="I1585" s="1" t="s">
        <v>3488</v>
      </c>
      <c r="O1585" s="1" t="str">
        <f t="shared" si="303"/>
        <v>NRIS</v>
      </c>
      <c r="Q1585" s="1">
        <f t="shared" si="304"/>
        <v>462</v>
      </c>
      <c r="S1585" s="1" t="str">
        <f t="shared" si="305"/>
        <v>Gas</v>
      </c>
      <c r="T1585" s="1" t="str">
        <f t="shared" si="306"/>
        <v>Grimes County</v>
      </c>
      <c r="U1585" s="1" t="str">
        <f t="shared" si="307"/>
        <v>TX</v>
      </c>
      <c r="AA1585" s="1"/>
      <c r="AB1585" s="1"/>
      <c r="AI1585" s="5"/>
      <c r="AJ1585" s="5"/>
      <c r="AK1585" s="5"/>
      <c r="AL1585" s="5"/>
      <c r="AM1585" s="5"/>
      <c r="AN1585" s="5"/>
      <c r="AO1585" s="5"/>
      <c r="AP1585" s="5"/>
      <c r="AQ1585" s="5"/>
      <c r="AR1585" s="5"/>
      <c r="AY1585" s="1" t="s">
        <v>73</v>
      </c>
      <c r="AZ1585" s="2">
        <v>42261</v>
      </c>
      <c r="BA1585" s="2">
        <v>42892</v>
      </c>
      <c r="BC1585" s="2">
        <v>43373</v>
      </c>
      <c r="BD1585" s="1" t="s">
        <v>59</v>
      </c>
      <c r="BE1585" s="1" t="s">
        <v>3489</v>
      </c>
      <c r="BF1585" s="1" t="s">
        <v>67</v>
      </c>
      <c r="BG1585" s="1" t="s">
        <v>2752</v>
      </c>
      <c r="BI1585" s="1" t="s">
        <v>536</v>
      </c>
      <c r="BJ1585" s="1" t="s">
        <v>126</v>
      </c>
      <c r="BK1585" s="1" t="s">
        <v>3490</v>
      </c>
      <c r="BL1585" s="1">
        <v>442</v>
      </c>
      <c r="BM1585" s="1">
        <v>462</v>
      </c>
      <c r="BN1585" s="1" t="s">
        <v>64</v>
      </c>
      <c r="BO1585" s="1" t="s">
        <v>150</v>
      </c>
      <c r="BP1585" s="1" t="s">
        <v>84</v>
      </c>
      <c r="BR1585" s="1">
        <v>0</v>
      </c>
      <c r="BS1585" s="1">
        <v>0</v>
      </c>
      <c r="BT1585" s="1">
        <v>0</v>
      </c>
      <c r="BU1585" s="1">
        <v>0</v>
      </c>
    </row>
    <row r="1586" spans="4:73" hidden="1" x14ac:dyDescent="0.25">
      <c r="D1586" s="4"/>
      <c r="E1586" s="5" t="str">
        <f t="shared" si="299"/>
        <v>DPP-2019-Cycle</v>
      </c>
      <c r="F1586" s="5" t="str">
        <f t="shared" si="300"/>
        <v>Central</v>
      </c>
      <c r="G1586" s="5" t="str">
        <f t="shared" si="301"/>
        <v>Active</v>
      </c>
      <c r="H1586" s="6" t="str">
        <f t="shared" si="302"/>
        <v>Not Started</v>
      </c>
      <c r="I1586" s="1" t="s">
        <v>3127</v>
      </c>
      <c r="O1586" s="1" t="str">
        <f t="shared" si="303"/>
        <v>NRIS</v>
      </c>
      <c r="Q1586" s="1">
        <f t="shared" si="304"/>
        <v>150</v>
      </c>
      <c r="S1586" s="1" t="str">
        <f t="shared" si="305"/>
        <v>Solar</v>
      </c>
      <c r="T1586" s="1" t="str">
        <f t="shared" si="306"/>
        <v>Saline County</v>
      </c>
      <c r="U1586" s="1" t="str">
        <f t="shared" si="307"/>
        <v>IL</v>
      </c>
      <c r="AA1586" s="1"/>
      <c r="AB1586" s="1"/>
      <c r="AI1586" s="5"/>
      <c r="AJ1586" s="5"/>
      <c r="AK1586" s="5"/>
      <c r="AL1586" s="5"/>
      <c r="AM1586" s="5"/>
      <c r="AN1586" s="5"/>
      <c r="AO1586" s="32"/>
      <c r="AP1586" s="32"/>
      <c r="AQ1586" s="28">
        <f t="shared" ref="AQ1586:AR1588" si="314">AO1586/($Q1586*1000)</f>
        <v>0</v>
      </c>
      <c r="AR1586" s="28">
        <f t="shared" si="314"/>
        <v>0</v>
      </c>
      <c r="AY1586" s="1" t="s">
        <v>2374</v>
      </c>
      <c r="AZ1586" s="2">
        <v>43584</v>
      </c>
      <c r="BC1586" s="2">
        <v>44896</v>
      </c>
      <c r="BD1586" s="1" t="s">
        <v>122</v>
      </c>
      <c r="BE1586" s="1" t="s">
        <v>2624</v>
      </c>
      <c r="BF1586" s="1" t="s">
        <v>124</v>
      </c>
      <c r="BG1586" s="1" t="s">
        <v>2856</v>
      </c>
      <c r="BH1586" s="1" t="s">
        <v>2435</v>
      </c>
      <c r="BI1586" s="1" t="s">
        <v>2857</v>
      </c>
      <c r="BJ1586" s="1" t="s">
        <v>126</v>
      </c>
      <c r="BK1586" s="1" t="s">
        <v>3128</v>
      </c>
      <c r="BL1586" s="1">
        <v>150</v>
      </c>
      <c r="BM1586" s="1">
        <v>150</v>
      </c>
      <c r="BN1586" s="1" t="s">
        <v>1485</v>
      </c>
      <c r="BO1586" s="1" t="s">
        <v>1486</v>
      </c>
      <c r="BP1586" s="1" t="s">
        <v>84</v>
      </c>
      <c r="BR1586" s="1">
        <v>0</v>
      </c>
      <c r="BS1586" s="1">
        <v>0</v>
      </c>
      <c r="BT1586" s="1">
        <v>0</v>
      </c>
      <c r="BU1586" s="1">
        <v>0</v>
      </c>
    </row>
    <row r="1587" spans="4:73" hidden="1" x14ac:dyDescent="0.25">
      <c r="D1587" s="4"/>
      <c r="E1587" s="5" t="str">
        <f t="shared" si="299"/>
        <v>DPP-2019-Cycle</v>
      </c>
      <c r="F1587" s="5" t="str">
        <f t="shared" si="300"/>
        <v>Central</v>
      </c>
      <c r="G1587" s="5" t="str">
        <f t="shared" si="301"/>
        <v>Active</v>
      </c>
      <c r="H1587" s="6" t="str">
        <f t="shared" si="302"/>
        <v>Not Started</v>
      </c>
      <c r="I1587" s="1" t="s">
        <v>3129</v>
      </c>
      <c r="O1587" s="1" t="str">
        <f t="shared" si="303"/>
        <v>NRIS</v>
      </c>
      <c r="Q1587" s="1">
        <f t="shared" si="304"/>
        <v>150</v>
      </c>
      <c r="S1587" s="1" t="str">
        <f t="shared" si="305"/>
        <v>Solar</v>
      </c>
      <c r="T1587" s="1" t="str">
        <f t="shared" si="306"/>
        <v>Jackson County</v>
      </c>
      <c r="U1587" s="1" t="str">
        <f t="shared" si="307"/>
        <v>IL</v>
      </c>
      <c r="AA1587" s="1"/>
      <c r="AB1587" s="1"/>
      <c r="AI1587" s="5"/>
      <c r="AJ1587" s="5"/>
      <c r="AK1587" s="5"/>
      <c r="AL1587" s="5"/>
      <c r="AM1587" s="5"/>
      <c r="AN1587" s="5"/>
      <c r="AO1587" s="32"/>
      <c r="AP1587" s="32"/>
      <c r="AQ1587" s="28">
        <f t="shared" si="314"/>
        <v>0</v>
      </c>
      <c r="AR1587" s="28">
        <f t="shared" si="314"/>
        <v>0</v>
      </c>
      <c r="AY1587" s="1" t="s">
        <v>2374</v>
      </c>
      <c r="AZ1587" s="2">
        <v>43584</v>
      </c>
      <c r="BC1587" s="2">
        <v>44531</v>
      </c>
      <c r="BD1587" s="1" t="s">
        <v>3130</v>
      </c>
      <c r="BE1587" s="1" t="s">
        <v>259</v>
      </c>
      <c r="BF1587" s="1" t="s">
        <v>124</v>
      </c>
      <c r="BG1587" s="1" t="s">
        <v>2856</v>
      </c>
      <c r="BH1587" s="1" t="s">
        <v>2435</v>
      </c>
      <c r="BI1587" s="1" t="s">
        <v>2857</v>
      </c>
      <c r="BJ1587" s="1" t="s">
        <v>126</v>
      </c>
      <c r="BK1587" s="1" t="s">
        <v>3131</v>
      </c>
      <c r="BL1587" s="1">
        <v>150</v>
      </c>
      <c r="BM1587" s="1">
        <v>150</v>
      </c>
      <c r="BN1587" s="1" t="s">
        <v>1485</v>
      </c>
      <c r="BO1587" s="1" t="s">
        <v>1486</v>
      </c>
      <c r="BP1587" s="1" t="s">
        <v>84</v>
      </c>
      <c r="BR1587" s="1">
        <v>0</v>
      </c>
      <c r="BS1587" s="1">
        <v>0</v>
      </c>
      <c r="BT1587" s="1">
        <v>0</v>
      </c>
      <c r="BU1587" s="1">
        <v>0</v>
      </c>
    </row>
    <row r="1588" spans="4:73" hidden="1" x14ac:dyDescent="0.25">
      <c r="D1588" s="4"/>
      <c r="E1588" s="5" t="str">
        <f t="shared" si="299"/>
        <v>DPP-2019-Cycle</v>
      </c>
      <c r="F1588" s="5" t="str">
        <f t="shared" si="300"/>
        <v>East (ATC)</v>
      </c>
      <c r="G1588" s="5" t="str">
        <f t="shared" si="301"/>
        <v>Active</v>
      </c>
      <c r="H1588" s="6" t="str">
        <f t="shared" si="302"/>
        <v>Not Started</v>
      </c>
      <c r="I1588" s="1" t="s">
        <v>3132</v>
      </c>
      <c r="O1588" s="1" t="str">
        <f t="shared" si="303"/>
        <v>NRIS</v>
      </c>
      <c r="Q1588" s="1">
        <f t="shared" si="304"/>
        <v>65</v>
      </c>
      <c r="S1588" s="1" t="str">
        <f t="shared" si="305"/>
        <v>Solar</v>
      </c>
      <c r="T1588" s="1" t="str">
        <f t="shared" si="306"/>
        <v>Rock County</v>
      </c>
      <c r="U1588" s="1" t="str">
        <f t="shared" si="307"/>
        <v>WI</v>
      </c>
      <c r="AA1588" s="1"/>
      <c r="AB1588" s="1"/>
      <c r="AI1588" s="5"/>
      <c r="AJ1588" s="5"/>
      <c r="AK1588" s="5"/>
      <c r="AL1588" s="5"/>
      <c r="AM1588" s="5"/>
      <c r="AN1588" s="5"/>
      <c r="AO1588" s="32"/>
      <c r="AP1588" s="32"/>
      <c r="AQ1588" s="28">
        <f t="shared" si="314"/>
        <v>0</v>
      </c>
      <c r="AR1588" s="28">
        <f t="shared" si="314"/>
        <v>0</v>
      </c>
      <c r="AY1588" s="1" t="s">
        <v>2374</v>
      </c>
      <c r="AZ1588" s="2">
        <v>43584</v>
      </c>
      <c r="BC1588" s="2">
        <v>44531</v>
      </c>
      <c r="BD1588" s="1" t="s">
        <v>74</v>
      </c>
      <c r="BE1588" s="1" t="s">
        <v>158</v>
      </c>
      <c r="BF1588" s="1" t="s">
        <v>76</v>
      </c>
      <c r="BG1588" s="1" t="s">
        <v>2856</v>
      </c>
      <c r="BH1588" s="1" t="s">
        <v>2196</v>
      </c>
      <c r="BI1588" s="1" t="s">
        <v>2863</v>
      </c>
      <c r="BJ1588" s="1" t="s">
        <v>126</v>
      </c>
      <c r="BK1588" s="1" t="s">
        <v>3133</v>
      </c>
      <c r="BL1588" s="1">
        <v>65</v>
      </c>
      <c r="BM1588" s="1">
        <v>65</v>
      </c>
      <c r="BN1588" s="1" t="s">
        <v>1485</v>
      </c>
      <c r="BO1588" s="1" t="s">
        <v>1486</v>
      </c>
      <c r="BP1588" s="1" t="s">
        <v>84</v>
      </c>
      <c r="BR1588" s="1">
        <v>65</v>
      </c>
      <c r="BS1588" s="1">
        <v>65</v>
      </c>
      <c r="BT1588" s="1">
        <v>0</v>
      </c>
      <c r="BU1588" s="1">
        <v>0</v>
      </c>
    </row>
    <row r="1589" spans="4:73" hidden="1" x14ac:dyDescent="0.25">
      <c r="D1589" s="4"/>
      <c r="E1589" s="5" t="str">
        <f t="shared" si="299"/>
        <v>FES-2015-MAR</v>
      </c>
      <c r="F1589" s="5">
        <f t="shared" si="300"/>
        <v>0</v>
      </c>
      <c r="G1589" s="5" t="str">
        <f t="shared" si="301"/>
        <v>Withdrawn</v>
      </c>
      <c r="H1589" s="6" t="str">
        <f t="shared" si="302"/>
        <v>Not Started</v>
      </c>
      <c r="I1589" s="1" t="s">
        <v>3497</v>
      </c>
      <c r="O1589" s="1" t="str">
        <f t="shared" si="303"/>
        <v>NRIS</v>
      </c>
      <c r="Q1589" s="1">
        <f t="shared" si="304"/>
        <v>1170</v>
      </c>
      <c r="S1589" s="1" t="str">
        <f t="shared" si="305"/>
        <v>Gas</v>
      </c>
      <c r="T1589" s="1" t="str">
        <f t="shared" si="306"/>
        <v>Vermillion County</v>
      </c>
      <c r="U1589" s="1" t="str">
        <f t="shared" si="307"/>
        <v>IN</v>
      </c>
      <c r="AA1589" s="1"/>
      <c r="AB1589" s="1"/>
      <c r="AI1589" s="5"/>
      <c r="AJ1589" s="5"/>
      <c r="AK1589" s="5"/>
      <c r="AL1589" s="5"/>
      <c r="AM1589" s="5"/>
      <c r="AN1589" s="5"/>
      <c r="AO1589" s="5"/>
      <c r="AP1589" s="5"/>
      <c r="AQ1589" s="5"/>
      <c r="AR1589" s="5"/>
      <c r="AY1589" s="1" t="s">
        <v>73</v>
      </c>
      <c r="AZ1589" s="2">
        <v>42075</v>
      </c>
      <c r="BA1589" s="2">
        <v>42894</v>
      </c>
      <c r="BC1589" s="2">
        <v>43617</v>
      </c>
      <c r="BD1589" s="1" t="s">
        <v>101</v>
      </c>
      <c r="BE1589" s="1" t="s">
        <v>2369</v>
      </c>
      <c r="BF1589" s="1" t="s">
        <v>103</v>
      </c>
      <c r="BG1589" s="1" t="s">
        <v>3359</v>
      </c>
      <c r="BI1589" s="1" t="s">
        <v>536</v>
      </c>
      <c r="BJ1589" s="1" t="s">
        <v>126</v>
      </c>
      <c r="BK1589" s="1" t="s">
        <v>3498</v>
      </c>
      <c r="BL1589" s="1">
        <v>1185</v>
      </c>
      <c r="BM1589" s="1">
        <v>1170</v>
      </c>
      <c r="BN1589" s="1" t="s">
        <v>64</v>
      </c>
      <c r="BO1589" s="1" t="s">
        <v>2811</v>
      </c>
      <c r="BP1589" s="1" t="s">
        <v>84</v>
      </c>
      <c r="BR1589" s="1">
        <v>0</v>
      </c>
      <c r="BS1589" s="1">
        <v>0</v>
      </c>
      <c r="BT1589" s="1">
        <v>0</v>
      </c>
      <c r="BU1589" s="1">
        <v>0</v>
      </c>
    </row>
    <row r="1590" spans="4:73" hidden="1" x14ac:dyDescent="0.25">
      <c r="D1590" s="4"/>
      <c r="E1590" s="5" t="str">
        <f t="shared" si="299"/>
        <v>DPP-2019-Cycle</v>
      </c>
      <c r="F1590" s="5" t="str">
        <f t="shared" si="300"/>
        <v>East (ATC)</v>
      </c>
      <c r="G1590" s="5" t="str">
        <f t="shared" si="301"/>
        <v>Active</v>
      </c>
      <c r="H1590" s="6" t="str">
        <f t="shared" si="302"/>
        <v>Not Started</v>
      </c>
      <c r="I1590" s="1" t="s">
        <v>3134</v>
      </c>
      <c r="O1590" s="1" t="str">
        <f t="shared" si="303"/>
        <v>NRIS</v>
      </c>
      <c r="Q1590" s="1">
        <f t="shared" si="304"/>
        <v>49.9</v>
      </c>
      <c r="S1590" s="1" t="str">
        <f t="shared" si="305"/>
        <v>Solar</v>
      </c>
      <c r="T1590" s="1" t="str">
        <f t="shared" si="306"/>
        <v>Green County</v>
      </c>
      <c r="U1590" s="1" t="str">
        <f t="shared" si="307"/>
        <v>WI</v>
      </c>
      <c r="AA1590" s="1"/>
      <c r="AB1590" s="1"/>
      <c r="AI1590" s="5"/>
      <c r="AJ1590" s="5"/>
      <c r="AK1590" s="5"/>
      <c r="AL1590" s="5"/>
      <c r="AM1590" s="5"/>
      <c r="AN1590" s="5"/>
      <c r="AO1590" s="32"/>
      <c r="AP1590" s="32"/>
      <c r="AQ1590" s="28">
        <f t="shared" ref="AQ1590:AR1596" si="315">AO1590/($Q1590*1000)</f>
        <v>0</v>
      </c>
      <c r="AR1590" s="28">
        <f t="shared" si="315"/>
        <v>0</v>
      </c>
      <c r="AY1590" s="1" t="s">
        <v>2374</v>
      </c>
      <c r="AZ1590" s="2">
        <v>43584</v>
      </c>
      <c r="BC1590" s="2">
        <v>44531</v>
      </c>
      <c r="BD1590" s="1" t="s">
        <v>74</v>
      </c>
      <c r="BE1590" s="1" t="s">
        <v>508</v>
      </c>
      <c r="BF1590" s="1" t="s">
        <v>76</v>
      </c>
      <c r="BG1590" s="1" t="s">
        <v>2856</v>
      </c>
      <c r="BH1590" s="1" t="s">
        <v>2196</v>
      </c>
      <c r="BI1590" s="1" t="s">
        <v>2863</v>
      </c>
      <c r="BJ1590" s="1" t="s">
        <v>126</v>
      </c>
      <c r="BK1590" s="1" t="s">
        <v>3135</v>
      </c>
      <c r="BL1590" s="1">
        <v>49.9</v>
      </c>
      <c r="BM1590" s="1">
        <v>49.9</v>
      </c>
      <c r="BN1590" s="1" t="s">
        <v>1485</v>
      </c>
      <c r="BO1590" s="1" t="s">
        <v>1486</v>
      </c>
      <c r="BP1590" s="1" t="s">
        <v>84</v>
      </c>
      <c r="BR1590" s="1">
        <v>49.9</v>
      </c>
      <c r="BS1590" s="1">
        <v>49.9</v>
      </c>
      <c r="BT1590" s="1">
        <v>0</v>
      </c>
      <c r="BU1590" s="1">
        <v>0</v>
      </c>
    </row>
    <row r="1591" spans="4:73" hidden="1" x14ac:dyDescent="0.25">
      <c r="D1591" s="4"/>
      <c r="E1591" s="5" t="str">
        <f t="shared" si="299"/>
        <v>DPP-2019-Cycle</v>
      </c>
      <c r="F1591" s="5" t="str">
        <f t="shared" si="300"/>
        <v>Central</v>
      </c>
      <c r="G1591" s="5" t="str">
        <f t="shared" si="301"/>
        <v>Active</v>
      </c>
      <c r="H1591" s="6" t="str">
        <f t="shared" si="302"/>
        <v>Not Started</v>
      </c>
      <c r="I1591" s="1" t="s">
        <v>3136</v>
      </c>
      <c r="O1591" s="1" t="str">
        <f t="shared" si="303"/>
        <v>NRIS</v>
      </c>
      <c r="Q1591" s="1">
        <f t="shared" si="304"/>
        <v>200</v>
      </c>
      <c r="S1591" s="1" t="str">
        <f t="shared" si="305"/>
        <v>Solar</v>
      </c>
      <c r="T1591" s="1" t="str">
        <f t="shared" si="306"/>
        <v>Perry County</v>
      </c>
      <c r="U1591" s="1" t="str">
        <f t="shared" si="307"/>
        <v>IL</v>
      </c>
      <c r="AA1591" s="1"/>
      <c r="AB1591" s="1"/>
      <c r="AI1591" s="5"/>
      <c r="AJ1591" s="5"/>
      <c r="AK1591" s="5"/>
      <c r="AL1591" s="5"/>
      <c r="AM1591" s="5"/>
      <c r="AN1591" s="5"/>
      <c r="AO1591" s="32"/>
      <c r="AP1591" s="32"/>
      <c r="AQ1591" s="28">
        <f t="shared" si="315"/>
        <v>0</v>
      </c>
      <c r="AR1591" s="28">
        <f t="shared" si="315"/>
        <v>0</v>
      </c>
      <c r="AY1591" s="1" t="s">
        <v>2374</v>
      </c>
      <c r="AZ1591" s="2">
        <v>43584</v>
      </c>
      <c r="BC1591" s="2">
        <v>44531</v>
      </c>
      <c r="BD1591" s="1" t="s">
        <v>122</v>
      </c>
      <c r="BE1591" s="1" t="s">
        <v>1271</v>
      </c>
      <c r="BF1591" s="1" t="s">
        <v>124</v>
      </c>
      <c r="BG1591" s="1" t="s">
        <v>2856</v>
      </c>
      <c r="BH1591" s="1" t="s">
        <v>2435</v>
      </c>
      <c r="BI1591" s="1" t="s">
        <v>2857</v>
      </c>
      <c r="BJ1591" s="1" t="s">
        <v>126</v>
      </c>
      <c r="BK1591" s="1" t="s">
        <v>3137</v>
      </c>
      <c r="BL1591" s="1">
        <v>200</v>
      </c>
      <c r="BM1591" s="1">
        <v>200</v>
      </c>
      <c r="BN1591" s="1" t="s">
        <v>1485</v>
      </c>
      <c r="BO1591" s="1" t="s">
        <v>1486</v>
      </c>
      <c r="BP1591" s="1" t="s">
        <v>84</v>
      </c>
      <c r="BR1591" s="1">
        <v>0</v>
      </c>
      <c r="BS1591" s="1">
        <v>0</v>
      </c>
      <c r="BT1591" s="1">
        <v>0</v>
      </c>
      <c r="BU1591" s="1">
        <v>0</v>
      </c>
    </row>
    <row r="1592" spans="4:73" hidden="1" x14ac:dyDescent="0.25">
      <c r="D1592" s="4"/>
      <c r="E1592" s="5" t="str">
        <f t="shared" si="299"/>
        <v>DPP-2019-Cycle</v>
      </c>
      <c r="F1592" s="5" t="str">
        <f t="shared" si="300"/>
        <v>East (ITC)</v>
      </c>
      <c r="G1592" s="5" t="str">
        <f t="shared" si="301"/>
        <v>Active</v>
      </c>
      <c r="H1592" s="6" t="str">
        <f t="shared" si="302"/>
        <v>Not Started</v>
      </c>
      <c r="I1592" s="1" t="s">
        <v>3138</v>
      </c>
      <c r="O1592" s="1" t="str">
        <f t="shared" si="303"/>
        <v>NRIS</v>
      </c>
      <c r="Q1592" s="1">
        <f t="shared" si="304"/>
        <v>150</v>
      </c>
      <c r="S1592" s="1" t="str">
        <f t="shared" si="305"/>
        <v>Solar</v>
      </c>
      <c r="T1592" s="1" t="str">
        <f t="shared" si="306"/>
        <v>Eaton County</v>
      </c>
      <c r="U1592" s="1" t="str">
        <f t="shared" si="307"/>
        <v>MI</v>
      </c>
      <c r="AA1592" s="1"/>
      <c r="AB1592" s="1"/>
      <c r="AI1592" s="5"/>
      <c r="AJ1592" s="5"/>
      <c r="AK1592" s="5"/>
      <c r="AL1592" s="5"/>
      <c r="AM1592" s="5"/>
      <c r="AN1592" s="5"/>
      <c r="AO1592" s="32"/>
      <c r="AP1592" s="32"/>
      <c r="AQ1592" s="28">
        <f t="shared" si="315"/>
        <v>0</v>
      </c>
      <c r="AR1592" s="28">
        <f t="shared" si="315"/>
        <v>0</v>
      </c>
      <c r="AY1592" s="1" t="s">
        <v>2374</v>
      </c>
      <c r="AZ1592" s="2">
        <v>43584</v>
      </c>
      <c r="BC1592" s="2">
        <v>44896</v>
      </c>
      <c r="BD1592" s="1" t="s">
        <v>139</v>
      </c>
      <c r="BE1592" s="1" t="s">
        <v>2317</v>
      </c>
      <c r="BF1592" s="1" t="s">
        <v>130</v>
      </c>
      <c r="BG1592" s="1" t="s">
        <v>2856</v>
      </c>
      <c r="BH1592" s="1" t="s">
        <v>1808</v>
      </c>
      <c r="BI1592" s="1" t="s">
        <v>2863</v>
      </c>
      <c r="BJ1592" s="1" t="s">
        <v>126</v>
      </c>
      <c r="BK1592" s="1" t="s">
        <v>3139</v>
      </c>
      <c r="BL1592" s="1">
        <v>150</v>
      </c>
      <c r="BM1592" s="1">
        <v>150</v>
      </c>
      <c r="BN1592" s="1" t="s">
        <v>1485</v>
      </c>
      <c r="BO1592" s="1" t="s">
        <v>1486</v>
      </c>
      <c r="BP1592" s="1" t="s">
        <v>84</v>
      </c>
      <c r="BR1592" s="1">
        <v>150</v>
      </c>
      <c r="BS1592" s="1">
        <v>150</v>
      </c>
      <c r="BT1592" s="1">
        <v>0</v>
      </c>
      <c r="BU1592" s="1">
        <v>0</v>
      </c>
    </row>
    <row r="1593" spans="4:73" hidden="1" x14ac:dyDescent="0.25">
      <c r="D1593" s="4"/>
      <c r="E1593" s="5" t="str">
        <f t="shared" ref="E1593:E1656" si="316">BG1593</f>
        <v>DPP-2019-Cycle</v>
      </c>
      <c r="F1593" s="5" t="str">
        <f t="shared" ref="F1593:F1656" si="317">BH1593</f>
        <v>Central</v>
      </c>
      <c r="G1593" s="5" t="str">
        <f t="shared" ref="G1593:G1656" si="318">AY1593</f>
        <v>Active</v>
      </c>
      <c r="H1593" s="6" t="str">
        <f t="shared" ref="H1593:H1656" si="319">BP1593</f>
        <v>Not Started</v>
      </c>
      <c r="I1593" s="1" t="s">
        <v>3140</v>
      </c>
      <c r="O1593" s="1" t="str">
        <f t="shared" ref="O1593:O1656" si="320">BJ1593</f>
        <v>NRIS</v>
      </c>
      <c r="Q1593" s="1">
        <f t="shared" ref="Q1593:Q1656" si="321">BM1593</f>
        <v>300</v>
      </c>
      <c r="S1593" s="1" t="str">
        <f t="shared" ref="S1593:S1656" si="322">BN1593</f>
        <v>Solar</v>
      </c>
      <c r="T1593" s="1" t="str">
        <f t="shared" ref="T1593:T1656" si="323">BE1593</f>
        <v>Posey County</v>
      </c>
      <c r="U1593" s="1" t="str">
        <f t="shared" ref="U1593:U1656" si="324">BF1593</f>
        <v>IN</v>
      </c>
      <c r="AA1593" s="1"/>
      <c r="AB1593" s="1"/>
      <c r="AI1593" s="5"/>
      <c r="AJ1593" s="5"/>
      <c r="AK1593" s="5"/>
      <c r="AL1593" s="5"/>
      <c r="AM1593" s="5"/>
      <c r="AN1593" s="5"/>
      <c r="AO1593" s="32"/>
      <c r="AP1593" s="32"/>
      <c r="AQ1593" s="28">
        <f t="shared" si="315"/>
        <v>0</v>
      </c>
      <c r="AR1593" s="28">
        <f t="shared" si="315"/>
        <v>0</v>
      </c>
      <c r="AY1593" s="1" t="s">
        <v>2374</v>
      </c>
      <c r="AZ1593" s="2">
        <v>43584</v>
      </c>
      <c r="BC1593" s="2">
        <v>44531</v>
      </c>
      <c r="BD1593" s="1" t="s">
        <v>197</v>
      </c>
      <c r="BE1593" s="1" t="s">
        <v>308</v>
      </c>
      <c r="BF1593" s="1" t="s">
        <v>103</v>
      </c>
      <c r="BG1593" s="1" t="s">
        <v>2856</v>
      </c>
      <c r="BH1593" s="1" t="s">
        <v>2435</v>
      </c>
      <c r="BI1593" s="1" t="s">
        <v>2857</v>
      </c>
      <c r="BJ1593" s="1" t="s">
        <v>126</v>
      </c>
      <c r="BK1593" s="1" t="s">
        <v>3141</v>
      </c>
      <c r="BL1593" s="1">
        <v>300</v>
      </c>
      <c r="BM1593" s="1">
        <v>300</v>
      </c>
      <c r="BN1593" s="1" t="s">
        <v>1485</v>
      </c>
      <c r="BO1593" s="1" t="s">
        <v>1486</v>
      </c>
      <c r="BP1593" s="1" t="s">
        <v>84</v>
      </c>
      <c r="BR1593" s="1">
        <v>0</v>
      </c>
      <c r="BS1593" s="1">
        <v>0</v>
      </c>
      <c r="BT1593" s="1">
        <v>0</v>
      </c>
      <c r="BU1593" s="1">
        <v>0</v>
      </c>
    </row>
    <row r="1594" spans="4:73" hidden="1" x14ac:dyDescent="0.25">
      <c r="D1594" s="4"/>
      <c r="E1594" s="5" t="str">
        <f t="shared" si="316"/>
        <v>DPP-2019-Cycle</v>
      </c>
      <c r="F1594" s="5" t="str">
        <f t="shared" si="317"/>
        <v>South</v>
      </c>
      <c r="G1594" s="5" t="str">
        <f t="shared" si="318"/>
        <v>Withdrawn</v>
      </c>
      <c r="H1594" s="6" t="str">
        <f t="shared" si="319"/>
        <v>Not Started</v>
      </c>
      <c r="I1594" s="1" t="s">
        <v>5052</v>
      </c>
      <c r="O1594" s="1" t="str">
        <f t="shared" si="320"/>
        <v>NRIS</v>
      </c>
      <c r="P1594" s="1" t="s">
        <v>6203</v>
      </c>
      <c r="Q1594" s="1">
        <f t="shared" si="321"/>
        <v>129.9</v>
      </c>
      <c r="S1594" s="1" t="str">
        <f t="shared" si="322"/>
        <v>Solar</v>
      </c>
      <c r="T1594" s="1" t="str">
        <f t="shared" si="323"/>
        <v>Arkansas County</v>
      </c>
      <c r="U1594" s="1" t="str">
        <f t="shared" si="324"/>
        <v>AR</v>
      </c>
      <c r="Y1594" s="1">
        <v>0</v>
      </c>
      <c r="AA1594" s="1"/>
      <c r="AB1594" s="1"/>
      <c r="AI1594" s="5"/>
      <c r="AJ1594" s="5"/>
      <c r="AK1594" s="5"/>
      <c r="AL1594" s="5"/>
      <c r="AM1594" s="5"/>
      <c r="AN1594" s="5"/>
      <c r="AO1594" s="32"/>
      <c r="AP1594" s="32"/>
      <c r="AQ1594" s="28">
        <f t="shared" si="315"/>
        <v>0</v>
      </c>
      <c r="AR1594" s="28">
        <f t="shared" si="315"/>
        <v>0</v>
      </c>
      <c r="AY1594" s="1" t="s">
        <v>73</v>
      </c>
      <c r="AZ1594" s="2">
        <v>43584</v>
      </c>
      <c r="BA1594" s="2">
        <v>43720</v>
      </c>
      <c r="BC1594" s="2">
        <v>44469</v>
      </c>
      <c r="BD1594" s="1" t="s">
        <v>2392</v>
      </c>
      <c r="BE1594" s="1" t="s">
        <v>2578</v>
      </c>
      <c r="BF1594" s="1" t="s">
        <v>2394</v>
      </c>
      <c r="BG1594" s="1" t="s">
        <v>2856</v>
      </c>
      <c r="BH1594" s="1" t="s">
        <v>2395</v>
      </c>
      <c r="BI1594" s="1" t="s">
        <v>2863</v>
      </c>
      <c r="BJ1594" s="1" t="s">
        <v>126</v>
      </c>
      <c r="BK1594" s="1" t="s">
        <v>5053</v>
      </c>
      <c r="BL1594" s="1">
        <v>129.9</v>
      </c>
      <c r="BM1594" s="1">
        <v>129.9</v>
      </c>
      <c r="BN1594" s="1" t="s">
        <v>1485</v>
      </c>
      <c r="BO1594" s="1" t="s">
        <v>1486</v>
      </c>
      <c r="BP1594" s="1" t="s">
        <v>84</v>
      </c>
      <c r="BR1594" s="1">
        <v>0</v>
      </c>
      <c r="BS1594" s="1">
        <v>0</v>
      </c>
      <c r="BT1594" s="1">
        <v>0</v>
      </c>
      <c r="BU1594" s="1">
        <v>0</v>
      </c>
    </row>
    <row r="1595" spans="4:73" hidden="1" x14ac:dyDescent="0.25">
      <c r="D1595" s="4"/>
      <c r="E1595" s="5" t="str">
        <f t="shared" si="316"/>
        <v>DPP-2019-Cycle</v>
      </c>
      <c r="F1595" s="5" t="str">
        <f t="shared" si="317"/>
        <v>East (ITC)</v>
      </c>
      <c r="G1595" s="5" t="str">
        <f t="shared" si="318"/>
        <v>Active</v>
      </c>
      <c r="H1595" s="6" t="str">
        <f t="shared" si="319"/>
        <v>Not Started</v>
      </c>
      <c r="I1595" s="1" t="s">
        <v>3146</v>
      </c>
      <c r="O1595" s="1" t="str">
        <f t="shared" si="320"/>
        <v>NRIS</v>
      </c>
      <c r="Q1595" s="1">
        <f t="shared" si="321"/>
        <v>125</v>
      </c>
      <c r="S1595" s="1" t="str">
        <f t="shared" si="322"/>
        <v>Solar</v>
      </c>
      <c r="T1595" s="1" t="str">
        <f t="shared" si="323"/>
        <v>Jackson County</v>
      </c>
      <c r="U1595" s="1" t="str">
        <f t="shared" si="324"/>
        <v>MI</v>
      </c>
      <c r="AA1595" s="1"/>
      <c r="AB1595" s="1"/>
      <c r="AI1595" s="5"/>
      <c r="AJ1595" s="5"/>
      <c r="AK1595" s="5"/>
      <c r="AL1595" s="5"/>
      <c r="AM1595" s="5"/>
      <c r="AN1595" s="5"/>
      <c r="AO1595" s="32"/>
      <c r="AP1595" s="32"/>
      <c r="AQ1595" s="28">
        <f t="shared" si="315"/>
        <v>0</v>
      </c>
      <c r="AR1595" s="28">
        <f t="shared" si="315"/>
        <v>0</v>
      </c>
      <c r="AY1595" s="1" t="s">
        <v>2374</v>
      </c>
      <c r="AZ1595" s="2">
        <v>43584</v>
      </c>
      <c r="BC1595" s="2">
        <v>45107</v>
      </c>
      <c r="BD1595" s="1" t="s">
        <v>139</v>
      </c>
      <c r="BE1595" s="1" t="s">
        <v>259</v>
      </c>
      <c r="BF1595" s="1" t="s">
        <v>130</v>
      </c>
      <c r="BG1595" s="1" t="s">
        <v>2856</v>
      </c>
      <c r="BH1595" s="1" t="s">
        <v>1808</v>
      </c>
      <c r="BI1595" s="1" t="s">
        <v>2863</v>
      </c>
      <c r="BJ1595" s="1" t="s">
        <v>126</v>
      </c>
      <c r="BK1595" s="1" t="s">
        <v>3147</v>
      </c>
      <c r="BL1595" s="1">
        <v>125</v>
      </c>
      <c r="BM1595" s="1">
        <v>125</v>
      </c>
      <c r="BN1595" s="1" t="s">
        <v>1485</v>
      </c>
      <c r="BO1595" s="1" t="s">
        <v>1486</v>
      </c>
      <c r="BP1595" s="1" t="s">
        <v>84</v>
      </c>
      <c r="BR1595" s="1">
        <v>125</v>
      </c>
      <c r="BS1595" s="1">
        <v>125</v>
      </c>
      <c r="BT1595" s="1">
        <v>0</v>
      </c>
      <c r="BU1595" s="1">
        <v>0</v>
      </c>
    </row>
    <row r="1596" spans="4:73" hidden="1" x14ac:dyDescent="0.25">
      <c r="D1596" s="4"/>
      <c r="E1596" s="5" t="str">
        <f t="shared" si="316"/>
        <v>DPP-2019-Cycle</v>
      </c>
      <c r="F1596" s="5" t="str">
        <f t="shared" si="317"/>
        <v>Central</v>
      </c>
      <c r="G1596" s="5" t="str">
        <f t="shared" si="318"/>
        <v>Active</v>
      </c>
      <c r="H1596" s="6" t="str">
        <f t="shared" si="319"/>
        <v>Not Started</v>
      </c>
      <c r="I1596" s="1" t="s">
        <v>3148</v>
      </c>
      <c r="O1596" s="1" t="str">
        <f t="shared" si="320"/>
        <v>NRIS</v>
      </c>
      <c r="Q1596" s="1">
        <f t="shared" si="321"/>
        <v>150</v>
      </c>
      <c r="S1596" s="1" t="str">
        <f t="shared" si="322"/>
        <v>Solar</v>
      </c>
      <c r="T1596" s="1" t="str">
        <f t="shared" si="323"/>
        <v>St. Clair County</v>
      </c>
      <c r="U1596" s="1" t="str">
        <f t="shared" si="324"/>
        <v>IL</v>
      </c>
      <c r="AA1596" s="1"/>
      <c r="AB1596" s="1"/>
      <c r="AI1596" s="5"/>
      <c r="AJ1596" s="5"/>
      <c r="AK1596" s="5"/>
      <c r="AL1596" s="5"/>
      <c r="AM1596" s="5"/>
      <c r="AN1596" s="5"/>
      <c r="AO1596" s="32"/>
      <c r="AP1596" s="32"/>
      <c r="AQ1596" s="28">
        <f t="shared" si="315"/>
        <v>0</v>
      </c>
      <c r="AR1596" s="28">
        <f t="shared" si="315"/>
        <v>0</v>
      </c>
      <c r="AY1596" s="1" t="s">
        <v>2374</v>
      </c>
      <c r="AZ1596" s="2">
        <v>43584</v>
      </c>
      <c r="BC1596" s="2">
        <v>44742</v>
      </c>
      <c r="BD1596" s="1" t="s">
        <v>122</v>
      </c>
      <c r="BE1596" s="1" t="s">
        <v>171</v>
      </c>
      <c r="BF1596" s="1" t="s">
        <v>124</v>
      </c>
      <c r="BG1596" s="1" t="s">
        <v>2856</v>
      </c>
      <c r="BH1596" s="1" t="s">
        <v>2435</v>
      </c>
      <c r="BI1596" s="1" t="s">
        <v>2857</v>
      </c>
      <c r="BJ1596" s="1" t="s">
        <v>126</v>
      </c>
      <c r="BK1596" s="1" t="s">
        <v>3149</v>
      </c>
      <c r="BL1596" s="1">
        <v>150</v>
      </c>
      <c r="BM1596" s="1">
        <v>150</v>
      </c>
      <c r="BN1596" s="1" t="s">
        <v>1485</v>
      </c>
      <c r="BO1596" s="1" t="s">
        <v>1486</v>
      </c>
      <c r="BP1596" s="1" t="s">
        <v>84</v>
      </c>
      <c r="BR1596" s="1">
        <v>0</v>
      </c>
      <c r="BS1596" s="1">
        <v>0</v>
      </c>
      <c r="BT1596" s="1">
        <v>0</v>
      </c>
      <c r="BU1596" s="1">
        <v>0</v>
      </c>
    </row>
    <row r="1597" spans="4:73" hidden="1" x14ac:dyDescent="0.25">
      <c r="D1597" s="4"/>
      <c r="E1597" s="5" t="str">
        <f t="shared" si="316"/>
        <v>DPP-2017-AUG</v>
      </c>
      <c r="F1597" s="5" t="str">
        <f t="shared" si="317"/>
        <v>East (ITC)</v>
      </c>
      <c r="G1597" s="5" t="str">
        <f t="shared" si="318"/>
        <v>Withdrawn</v>
      </c>
      <c r="H1597" s="6" t="str">
        <f t="shared" si="319"/>
        <v>Not Started</v>
      </c>
      <c r="I1597" s="1" t="s">
        <v>5250</v>
      </c>
      <c r="O1597" s="1" t="str">
        <f t="shared" si="320"/>
        <v>NRIS</v>
      </c>
      <c r="Q1597" s="1">
        <f t="shared" si="321"/>
        <v>725</v>
      </c>
      <c r="S1597" s="1" t="str">
        <f t="shared" si="322"/>
        <v>Combined Cycle</v>
      </c>
      <c r="T1597" s="1" t="str">
        <f t="shared" si="323"/>
        <v>Saginaw County</v>
      </c>
      <c r="U1597" s="1" t="str">
        <f t="shared" si="324"/>
        <v>MI</v>
      </c>
      <c r="AA1597" s="1"/>
      <c r="AB1597" s="1"/>
      <c r="AI1597" s="5"/>
      <c r="AJ1597" s="5"/>
      <c r="AK1597" s="5"/>
      <c r="AL1597" s="5"/>
      <c r="AM1597" s="5"/>
      <c r="AN1597" s="5"/>
      <c r="AO1597" s="5"/>
      <c r="AP1597" s="5"/>
      <c r="AQ1597" s="5"/>
      <c r="AR1597" s="5"/>
      <c r="AY1597" s="1" t="s">
        <v>73</v>
      </c>
      <c r="AZ1597" s="2">
        <v>42902</v>
      </c>
      <c r="BA1597" s="2">
        <v>43854</v>
      </c>
      <c r="BC1597" s="2">
        <v>43922</v>
      </c>
      <c r="BD1597" s="1" t="s">
        <v>139</v>
      </c>
      <c r="BE1597" s="1" t="s">
        <v>3325</v>
      </c>
      <c r="BF1597" s="1" t="s">
        <v>130</v>
      </c>
      <c r="BG1597" s="1" t="s">
        <v>3692</v>
      </c>
      <c r="BH1597" s="1" t="s">
        <v>1808</v>
      </c>
      <c r="BI1597" s="1" t="s">
        <v>726</v>
      </c>
      <c r="BJ1597" s="1" t="s">
        <v>126</v>
      </c>
      <c r="BK1597" s="1" t="s">
        <v>5251</v>
      </c>
      <c r="BL1597" s="1">
        <v>702</v>
      </c>
      <c r="BM1597" s="1">
        <v>725</v>
      </c>
      <c r="BN1597" s="1" t="s">
        <v>94</v>
      </c>
      <c r="BO1597" s="1" t="s">
        <v>94</v>
      </c>
      <c r="BP1597" s="1" t="s">
        <v>84</v>
      </c>
      <c r="BR1597" s="1">
        <v>725</v>
      </c>
      <c r="BS1597" s="1">
        <v>725</v>
      </c>
      <c r="BT1597" s="1">
        <v>725</v>
      </c>
      <c r="BU1597" s="1">
        <v>702</v>
      </c>
    </row>
    <row r="1598" spans="4:73" hidden="1" x14ac:dyDescent="0.25">
      <c r="D1598" s="4"/>
      <c r="E1598" s="5" t="str">
        <f t="shared" si="316"/>
        <v>DPP-2019-Cycle</v>
      </c>
      <c r="F1598" s="5" t="str">
        <f t="shared" si="317"/>
        <v>West</v>
      </c>
      <c r="G1598" s="5" t="str">
        <f t="shared" si="318"/>
        <v>Active</v>
      </c>
      <c r="H1598" s="6" t="str">
        <f t="shared" si="319"/>
        <v>Not Started</v>
      </c>
      <c r="I1598" s="1" t="s">
        <v>3150</v>
      </c>
      <c r="O1598" s="1" t="str">
        <f t="shared" si="320"/>
        <v>NRIS</v>
      </c>
      <c r="Q1598" s="1">
        <f t="shared" si="321"/>
        <v>50</v>
      </c>
      <c r="S1598" s="1" t="str">
        <f t="shared" si="322"/>
        <v>Solar</v>
      </c>
      <c r="T1598" s="1" t="str">
        <f t="shared" si="323"/>
        <v>McCook County</v>
      </c>
      <c r="U1598" s="1" t="str">
        <f t="shared" si="324"/>
        <v>SD</v>
      </c>
      <c r="AA1598" s="1"/>
      <c r="AB1598" s="1"/>
      <c r="AI1598" s="5"/>
      <c r="AJ1598" s="5"/>
      <c r="AK1598" s="5"/>
      <c r="AL1598" s="5"/>
      <c r="AM1598" s="5"/>
      <c r="AN1598" s="5"/>
      <c r="AO1598" s="32"/>
      <c r="AP1598" s="32"/>
      <c r="AQ1598" s="28">
        <f t="shared" ref="AQ1598:AQ1609" si="325">AO1598/($Q1598*1000)</f>
        <v>0</v>
      </c>
      <c r="AR1598" s="28">
        <f t="shared" ref="AR1598:AR1609" si="326">AP1598/($Q1598*1000)</f>
        <v>0</v>
      </c>
      <c r="AY1598" s="1" t="s">
        <v>2374</v>
      </c>
      <c r="AZ1598" s="2">
        <v>43584</v>
      </c>
      <c r="BC1598" s="2">
        <v>44742</v>
      </c>
      <c r="BD1598" s="1" t="s">
        <v>91</v>
      </c>
      <c r="BE1598" s="1" t="s">
        <v>2798</v>
      </c>
      <c r="BF1598" s="1" t="s">
        <v>205</v>
      </c>
      <c r="BG1598" s="1" t="s">
        <v>2856</v>
      </c>
      <c r="BH1598" s="1" t="s">
        <v>725</v>
      </c>
      <c r="BI1598" s="1" t="s">
        <v>2857</v>
      </c>
      <c r="BJ1598" s="1" t="s">
        <v>126</v>
      </c>
      <c r="BK1598" s="1" t="s">
        <v>2799</v>
      </c>
      <c r="BL1598" s="1">
        <v>50</v>
      </c>
      <c r="BM1598" s="1">
        <v>50</v>
      </c>
      <c r="BN1598" s="1" t="s">
        <v>1485</v>
      </c>
      <c r="BO1598" s="1" t="s">
        <v>1486</v>
      </c>
      <c r="BP1598" s="1" t="s">
        <v>84</v>
      </c>
      <c r="BR1598" s="1">
        <v>0</v>
      </c>
      <c r="BS1598" s="1">
        <v>0</v>
      </c>
      <c r="BT1598" s="1">
        <v>0</v>
      </c>
      <c r="BU1598" s="1">
        <v>0</v>
      </c>
    </row>
    <row r="1599" spans="4:73" hidden="1" x14ac:dyDescent="0.25">
      <c r="D1599" s="4"/>
      <c r="E1599" s="5" t="str">
        <f t="shared" si="316"/>
        <v>DPP-2019-Cycle</v>
      </c>
      <c r="F1599" s="5" t="str">
        <f t="shared" si="317"/>
        <v>West</v>
      </c>
      <c r="G1599" s="5" t="str">
        <f t="shared" si="318"/>
        <v>Active</v>
      </c>
      <c r="H1599" s="6" t="str">
        <f t="shared" si="319"/>
        <v>Not Started</v>
      </c>
      <c r="I1599" s="1" t="s">
        <v>3151</v>
      </c>
      <c r="O1599" s="1" t="str">
        <f t="shared" si="320"/>
        <v>NRIS</v>
      </c>
      <c r="Q1599" s="1">
        <f t="shared" si="321"/>
        <v>100</v>
      </c>
      <c r="S1599" s="1" t="str">
        <f t="shared" si="322"/>
        <v>Solar</v>
      </c>
      <c r="T1599" s="1" t="str">
        <f t="shared" si="323"/>
        <v>Greene County</v>
      </c>
      <c r="U1599" s="1" t="str">
        <f t="shared" si="324"/>
        <v>IA</v>
      </c>
      <c r="AA1599" s="1"/>
      <c r="AB1599" s="1"/>
      <c r="AI1599" s="5"/>
      <c r="AJ1599" s="5"/>
      <c r="AK1599" s="5"/>
      <c r="AL1599" s="5"/>
      <c r="AM1599" s="5"/>
      <c r="AN1599" s="5"/>
      <c r="AO1599" s="32"/>
      <c r="AP1599" s="32"/>
      <c r="AQ1599" s="28">
        <f t="shared" si="325"/>
        <v>0</v>
      </c>
      <c r="AR1599" s="28">
        <f t="shared" si="326"/>
        <v>0</v>
      </c>
      <c r="AY1599" s="1" t="s">
        <v>2374</v>
      </c>
      <c r="AZ1599" s="2">
        <v>43584</v>
      </c>
      <c r="BC1599" s="2">
        <v>44742</v>
      </c>
      <c r="BD1599" s="1" t="s">
        <v>87</v>
      </c>
      <c r="BE1599" s="1" t="s">
        <v>241</v>
      </c>
      <c r="BF1599" s="1" t="s">
        <v>89</v>
      </c>
      <c r="BG1599" s="1" t="s">
        <v>2856</v>
      </c>
      <c r="BH1599" s="1" t="s">
        <v>725</v>
      </c>
      <c r="BI1599" s="1" t="s">
        <v>2857</v>
      </c>
      <c r="BJ1599" s="1" t="s">
        <v>126</v>
      </c>
      <c r="BK1599" s="1" t="s">
        <v>3152</v>
      </c>
      <c r="BL1599" s="1">
        <v>100</v>
      </c>
      <c r="BM1599" s="1">
        <v>100</v>
      </c>
      <c r="BN1599" s="1" t="s">
        <v>1485</v>
      </c>
      <c r="BO1599" s="1" t="s">
        <v>1486</v>
      </c>
      <c r="BP1599" s="1" t="s">
        <v>84</v>
      </c>
      <c r="BR1599" s="1">
        <v>0</v>
      </c>
      <c r="BS1599" s="1">
        <v>0</v>
      </c>
      <c r="BT1599" s="1">
        <v>0</v>
      </c>
      <c r="BU1599" s="1">
        <v>0</v>
      </c>
    </row>
    <row r="1600" spans="4:73" hidden="1" x14ac:dyDescent="0.25">
      <c r="D1600" s="4"/>
      <c r="E1600" s="5" t="str">
        <f t="shared" si="316"/>
        <v>DPP-2019-Cycle</v>
      </c>
      <c r="F1600" s="5" t="str">
        <f t="shared" si="317"/>
        <v>West</v>
      </c>
      <c r="G1600" s="5" t="str">
        <f t="shared" si="318"/>
        <v>Active</v>
      </c>
      <c r="H1600" s="6" t="str">
        <f t="shared" si="319"/>
        <v>Not Started</v>
      </c>
      <c r="I1600" s="1" t="s">
        <v>3153</v>
      </c>
      <c r="O1600" s="1" t="str">
        <f t="shared" si="320"/>
        <v>NRIS</v>
      </c>
      <c r="Q1600" s="1">
        <f t="shared" si="321"/>
        <v>100</v>
      </c>
      <c r="S1600" s="1" t="str">
        <f t="shared" si="322"/>
        <v>Solar</v>
      </c>
      <c r="T1600" s="1" t="str">
        <f t="shared" si="323"/>
        <v>Polk County</v>
      </c>
      <c r="U1600" s="1" t="str">
        <f t="shared" si="324"/>
        <v>WI</v>
      </c>
      <c r="AA1600" s="1"/>
      <c r="AB1600" s="1"/>
      <c r="AI1600" s="5"/>
      <c r="AJ1600" s="5"/>
      <c r="AK1600" s="5"/>
      <c r="AL1600" s="5"/>
      <c r="AM1600" s="5"/>
      <c r="AN1600" s="5"/>
      <c r="AO1600" s="32"/>
      <c r="AP1600" s="32"/>
      <c r="AQ1600" s="28">
        <f t="shared" si="325"/>
        <v>0</v>
      </c>
      <c r="AR1600" s="28">
        <f t="shared" si="326"/>
        <v>0</v>
      </c>
      <c r="AY1600" s="1" t="s">
        <v>2374</v>
      </c>
      <c r="AZ1600" s="2">
        <v>43584</v>
      </c>
      <c r="BC1600" s="2">
        <v>44742</v>
      </c>
      <c r="BD1600" s="1" t="s">
        <v>447</v>
      </c>
      <c r="BE1600" s="1" t="s">
        <v>958</v>
      </c>
      <c r="BF1600" s="1" t="s">
        <v>76</v>
      </c>
      <c r="BG1600" s="1" t="s">
        <v>2856</v>
      </c>
      <c r="BH1600" s="1" t="s">
        <v>725</v>
      </c>
      <c r="BI1600" s="1" t="s">
        <v>2857</v>
      </c>
      <c r="BJ1600" s="1" t="s">
        <v>126</v>
      </c>
      <c r="BK1600" s="1" t="s">
        <v>3154</v>
      </c>
      <c r="BL1600" s="1">
        <v>100</v>
      </c>
      <c r="BM1600" s="1">
        <v>100</v>
      </c>
      <c r="BN1600" s="1" t="s">
        <v>1485</v>
      </c>
      <c r="BO1600" s="1" t="s">
        <v>1486</v>
      </c>
      <c r="BP1600" s="1" t="s">
        <v>84</v>
      </c>
      <c r="BR1600" s="1">
        <v>0</v>
      </c>
      <c r="BS1600" s="1">
        <v>0</v>
      </c>
      <c r="BT1600" s="1">
        <v>0</v>
      </c>
      <c r="BU1600" s="1">
        <v>0</v>
      </c>
    </row>
    <row r="1601" spans="4:73" hidden="1" x14ac:dyDescent="0.25">
      <c r="D1601" s="4"/>
      <c r="E1601" s="5" t="str">
        <f t="shared" si="316"/>
        <v>DPP-2019-Cycle</v>
      </c>
      <c r="F1601" s="5" t="str">
        <f t="shared" si="317"/>
        <v>West</v>
      </c>
      <c r="G1601" s="5" t="str">
        <f t="shared" si="318"/>
        <v>Active</v>
      </c>
      <c r="H1601" s="6" t="str">
        <f t="shared" si="319"/>
        <v>Not Started</v>
      </c>
      <c r="I1601" s="1" t="s">
        <v>3155</v>
      </c>
      <c r="O1601" s="1" t="str">
        <f t="shared" si="320"/>
        <v>NRIS</v>
      </c>
      <c r="Q1601" s="1">
        <f t="shared" si="321"/>
        <v>600</v>
      </c>
      <c r="S1601" s="1" t="str">
        <f t="shared" si="322"/>
        <v>Wind</v>
      </c>
      <c r="T1601" s="1" t="str">
        <f t="shared" si="323"/>
        <v>Cottonwood County,Murray County,Redwood County</v>
      </c>
      <c r="U1601" s="1" t="str">
        <f t="shared" si="324"/>
        <v>MN</v>
      </c>
      <c r="AA1601" s="1"/>
      <c r="AB1601" s="1"/>
      <c r="AI1601" s="5"/>
      <c r="AJ1601" s="5"/>
      <c r="AK1601" s="5"/>
      <c r="AL1601" s="5"/>
      <c r="AM1601" s="5"/>
      <c r="AN1601" s="5"/>
      <c r="AO1601" s="32"/>
      <c r="AP1601" s="32"/>
      <c r="AQ1601" s="28">
        <f t="shared" si="325"/>
        <v>0</v>
      </c>
      <c r="AR1601" s="28">
        <f t="shared" si="326"/>
        <v>0</v>
      </c>
      <c r="AY1601" s="1" t="s">
        <v>2374</v>
      </c>
      <c r="AZ1601" s="2">
        <v>43584</v>
      </c>
      <c r="BC1601" s="2">
        <v>44742</v>
      </c>
      <c r="BD1601" s="1" t="s">
        <v>91</v>
      </c>
      <c r="BE1601" s="1" t="s">
        <v>3156</v>
      </c>
      <c r="BF1601" s="1" t="s">
        <v>93</v>
      </c>
      <c r="BG1601" s="1" t="s">
        <v>2856</v>
      </c>
      <c r="BH1601" s="1" t="s">
        <v>725</v>
      </c>
      <c r="BI1601" s="1" t="s">
        <v>2857</v>
      </c>
      <c r="BJ1601" s="1" t="s">
        <v>126</v>
      </c>
      <c r="BK1601" s="1" t="s">
        <v>3157</v>
      </c>
      <c r="BL1601" s="1">
        <v>600</v>
      </c>
      <c r="BM1601" s="1">
        <v>600</v>
      </c>
      <c r="BN1601" s="1" t="s">
        <v>97</v>
      </c>
      <c r="BO1601" s="1" t="s">
        <v>98</v>
      </c>
      <c r="BP1601" s="1" t="s">
        <v>84</v>
      </c>
      <c r="BR1601" s="1">
        <v>0</v>
      </c>
      <c r="BS1601" s="1">
        <v>0</v>
      </c>
      <c r="BT1601" s="1">
        <v>0</v>
      </c>
      <c r="BU1601" s="1">
        <v>0</v>
      </c>
    </row>
    <row r="1602" spans="4:73" hidden="1" x14ac:dyDescent="0.25">
      <c r="D1602" s="4"/>
      <c r="E1602" s="5" t="str">
        <f t="shared" si="316"/>
        <v>DPP-2019-Cycle</v>
      </c>
      <c r="F1602" s="5" t="str">
        <f t="shared" si="317"/>
        <v>East (ATC)</v>
      </c>
      <c r="G1602" s="5" t="str">
        <f t="shared" si="318"/>
        <v>Active</v>
      </c>
      <c r="H1602" s="6" t="str">
        <f t="shared" si="319"/>
        <v>Not Started</v>
      </c>
      <c r="I1602" s="1" t="s">
        <v>3158</v>
      </c>
      <c r="O1602" s="1" t="str">
        <f t="shared" si="320"/>
        <v>NRIS</v>
      </c>
      <c r="Q1602" s="1">
        <f t="shared" si="321"/>
        <v>50</v>
      </c>
      <c r="S1602" s="1" t="str">
        <f t="shared" si="322"/>
        <v>Battery Storage</v>
      </c>
      <c r="T1602" s="1" t="str">
        <f t="shared" si="323"/>
        <v>Kenosha County</v>
      </c>
      <c r="U1602" s="1" t="str">
        <f t="shared" si="324"/>
        <v>WI</v>
      </c>
      <c r="AA1602" s="1"/>
      <c r="AB1602" s="1"/>
      <c r="AI1602" s="5"/>
      <c r="AJ1602" s="5"/>
      <c r="AK1602" s="5"/>
      <c r="AL1602" s="5"/>
      <c r="AM1602" s="5"/>
      <c r="AN1602" s="5"/>
      <c r="AO1602" s="32"/>
      <c r="AP1602" s="32"/>
      <c r="AQ1602" s="28">
        <f t="shared" si="325"/>
        <v>0</v>
      </c>
      <c r="AR1602" s="28">
        <f t="shared" si="326"/>
        <v>0</v>
      </c>
      <c r="AY1602" s="1" t="s">
        <v>2374</v>
      </c>
      <c r="AZ1602" s="2">
        <v>43584</v>
      </c>
      <c r="BC1602" s="2">
        <v>44864</v>
      </c>
      <c r="BD1602" s="1" t="s">
        <v>74</v>
      </c>
      <c r="BE1602" s="1" t="s">
        <v>393</v>
      </c>
      <c r="BF1602" s="1" t="s">
        <v>76</v>
      </c>
      <c r="BG1602" s="1" t="s">
        <v>2856</v>
      </c>
      <c r="BH1602" s="1" t="s">
        <v>2196</v>
      </c>
      <c r="BI1602" s="1" t="s">
        <v>2863</v>
      </c>
      <c r="BJ1602" s="1" t="s">
        <v>126</v>
      </c>
      <c r="BK1602" s="1" t="s">
        <v>3159</v>
      </c>
      <c r="BL1602" s="1">
        <v>50</v>
      </c>
      <c r="BM1602" s="1">
        <v>50</v>
      </c>
      <c r="BN1602" s="1" t="s">
        <v>2498</v>
      </c>
      <c r="BO1602" s="1" t="s">
        <v>2499</v>
      </c>
      <c r="BP1602" s="1" t="s">
        <v>84</v>
      </c>
      <c r="BR1602" s="1">
        <v>50</v>
      </c>
      <c r="BS1602" s="1">
        <v>50</v>
      </c>
      <c r="BT1602" s="1">
        <v>0</v>
      </c>
      <c r="BU1602" s="1">
        <v>0</v>
      </c>
    </row>
    <row r="1603" spans="4:73" hidden="1" x14ac:dyDescent="0.25">
      <c r="D1603" s="4"/>
      <c r="E1603" s="5" t="str">
        <f t="shared" si="316"/>
        <v>DPP-2019-Cycle</v>
      </c>
      <c r="F1603" s="5" t="str">
        <f t="shared" si="317"/>
        <v>East (ITC)</v>
      </c>
      <c r="G1603" s="5" t="str">
        <f t="shared" si="318"/>
        <v>Withdrawn</v>
      </c>
      <c r="H1603" s="6" t="str">
        <f t="shared" si="319"/>
        <v>Not Started</v>
      </c>
      <c r="I1603" s="1" t="s">
        <v>5190</v>
      </c>
      <c r="O1603" s="1" t="str">
        <f t="shared" si="320"/>
        <v>NRIS</v>
      </c>
      <c r="Q1603" s="1">
        <f t="shared" si="321"/>
        <v>150</v>
      </c>
      <c r="S1603" s="1" t="str">
        <f t="shared" si="322"/>
        <v>Wind</v>
      </c>
      <c r="T1603" s="1" t="str">
        <f t="shared" si="323"/>
        <v>Sanilac County</v>
      </c>
      <c r="U1603" s="1" t="str">
        <f t="shared" si="324"/>
        <v>MI</v>
      </c>
      <c r="AA1603" s="1"/>
      <c r="AB1603" s="1"/>
      <c r="AI1603" s="5"/>
      <c r="AJ1603" s="5"/>
      <c r="AK1603" s="5"/>
      <c r="AL1603" s="5"/>
      <c r="AM1603" s="5"/>
      <c r="AN1603" s="5"/>
      <c r="AO1603" s="32"/>
      <c r="AP1603" s="32"/>
      <c r="AQ1603" s="28">
        <f t="shared" si="325"/>
        <v>0</v>
      </c>
      <c r="AR1603" s="28">
        <f t="shared" si="326"/>
        <v>0</v>
      </c>
      <c r="AY1603" s="1" t="s">
        <v>73</v>
      </c>
      <c r="AZ1603" s="2">
        <v>43584</v>
      </c>
      <c r="BA1603" s="2">
        <v>43833</v>
      </c>
      <c r="BC1603" s="2">
        <v>44835</v>
      </c>
      <c r="BD1603" s="1" t="s">
        <v>128</v>
      </c>
      <c r="BE1603" s="1" t="s">
        <v>681</v>
      </c>
      <c r="BF1603" s="1" t="s">
        <v>130</v>
      </c>
      <c r="BG1603" s="1" t="s">
        <v>2856</v>
      </c>
      <c r="BH1603" s="1" t="s">
        <v>1808</v>
      </c>
      <c r="BI1603" s="1" t="s">
        <v>2863</v>
      </c>
      <c r="BJ1603" s="1" t="s">
        <v>126</v>
      </c>
      <c r="BK1603" s="1" t="s">
        <v>5191</v>
      </c>
      <c r="BL1603" s="1">
        <v>150</v>
      </c>
      <c r="BM1603" s="1">
        <v>150</v>
      </c>
      <c r="BN1603" s="1" t="s">
        <v>97</v>
      </c>
      <c r="BO1603" s="1" t="s">
        <v>98</v>
      </c>
      <c r="BP1603" s="1" t="s">
        <v>84</v>
      </c>
      <c r="BR1603" s="1">
        <v>0</v>
      </c>
      <c r="BS1603" s="1">
        <v>0</v>
      </c>
      <c r="BT1603" s="1">
        <v>0</v>
      </c>
      <c r="BU1603" s="1">
        <v>0</v>
      </c>
    </row>
    <row r="1604" spans="4:73" hidden="1" x14ac:dyDescent="0.25">
      <c r="D1604" s="4"/>
      <c r="E1604" s="5" t="str">
        <f t="shared" si="316"/>
        <v>DPP-2019-Cycle</v>
      </c>
      <c r="F1604" s="5" t="str">
        <f t="shared" si="317"/>
        <v>Central</v>
      </c>
      <c r="G1604" s="5" t="str">
        <f t="shared" si="318"/>
        <v>Active</v>
      </c>
      <c r="H1604" s="6" t="str">
        <f t="shared" si="319"/>
        <v>Not Started</v>
      </c>
      <c r="I1604" s="1" t="s">
        <v>3163</v>
      </c>
      <c r="O1604" s="1" t="str">
        <f t="shared" si="320"/>
        <v>NRIS</v>
      </c>
      <c r="Q1604" s="1">
        <f t="shared" si="321"/>
        <v>25</v>
      </c>
      <c r="S1604" s="1" t="str">
        <f t="shared" si="322"/>
        <v>Solar</v>
      </c>
      <c r="T1604" s="1" t="str">
        <f t="shared" si="323"/>
        <v>Rush County</v>
      </c>
      <c r="U1604" s="1" t="str">
        <f t="shared" si="324"/>
        <v>IN</v>
      </c>
      <c r="AA1604" s="1"/>
      <c r="AB1604" s="1"/>
      <c r="AI1604" s="5"/>
      <c r="AJ1604" s="5"/>
      <c r="AK1604" s="5"/>
      <c r="AL1604" s="5"/>
      <c r="AM1604" s="5"/>
      <c r="AN1604" s="5"/>
      <c r="AO1604" s="32"/>
      <c r="AP1604" s="32"/>
      <c r="AQ1604" s="28">
        <f t="shared" si="325"/>
        <v>0</v>
      </c>
      <c r="AR1604" s="28">
        <f t="shared" si="326"/>
        <v>0</v>
      </c>
      <c r="AY1604" s="1" t="s">
        <v>2374</v>
      </c>
      <c r="AZ1604" s="2">
        <v>43584</v>
      </c>
      <c r="BC1604" s="2">
        <v>44743</v>
      </c>
      <c r="BD1604" s="1" t="s">
        <v>2850</v>
      </c>
      <c r="BE1604" s="1" t="s">
        <v>1055</v>
      </c>
      <c r="BF1604" s="1" t="s">
        <v>103</v>
      </c>
      <c r="BG1604" s="1" t="s">
        <v>2856</v>
      </c>
      <c r="BH1604" s="1" t="s">
        <v>2435</v>
      </c>
      <c r="BI1604" s="1" t="s">
        <v>2857</v>
      </c>
      <c r="BJ1604" s="1" t="s">
        <v>126</v>
      </c>
      <c r="BK1604" s="1" t="s">
        <v>3164</v>
      </c>
      <c r="BL1604" s="1">
        <v>25</v>
      </c>
      <c r="BM1604" s="1">
        <v>25</v>
      </c>
      <c r="BN1604" s="1" t="s">
        <v>1485</v>
      </c>
      <c r="BO1604" s="1" t="s">
        <v>1486</v>
      </c>
      <c r="BP1604" s="1" t="s">
        <v>84</v>
      </c>
      <c r="BR1604" s="1">
        <v>0</v>
      </c>
      <c r="BS1604" s="1">
        <v>0</v>
      </c>
      <c r="BT1604" s="1">
        <v>0</v>
      </c>
      <c r="BU1604" s="1">
        <v>0</v>
      </c>
    </row>
    <row r="1605" spans="4:73" hidden="1" x14ac:dyDescent="0.25">
      <c r="D1605" s="4"/>
      <c r="E1605" s="5" t="str">
        <f t="shared" si="316"/>
        <v>DPP-2019-Cycle</v>
      </c>
      <c r="F1605" s="5" t="str">
        <f t="shared" si="317"/>
        <v>East (ITC)</v>
      </c>
      <c r="G1605" s="5" t="str">
        <f t="shared" si="318"/>
        <v>Active</v>
      </c>
      <c r="H1605" s="6" t="str">
        <f t="shared" si="319"/>
        <v>Not Started</v>
      </c>
      <c r="I1605" s="1" t="s">
        <v>3165</v>
      </c>
      <c r="O1605" s="1" t="str">
        <f t="shared" si="320"/>
        <v>NRIS</v>
      </c>
      <c r="Q1605" s="1">
        <f t="shared" si="321"/>
        <v>117.5</v>
      </c>
      <c r="S1605" s="1" t="str">
        <f t="shared" si="322"/>
        <v>Wind</v>
      </c>
      <c r="T1605" s="1" t="str">
        <f t="shared" si="323"/>
        <v>Huron County</v>
      </c>
      <c r="U1605" s="1" t="str">
        <f t="shared" si="324"/>
        <v>MI</v>
      </c>
      <c r="AA1605" s="1"/>
      <c r="AB1605" s="1"/>
      <c r="AI1605" s="5"/>
      <c r="AJ1605" s="5"/>
      <c r="AK1605" s="5"/>
      <c r="AL1605" s="5"/>
      <c r="AM1605" s="5"/>
      <c r="AN1605" s="5"/>
      <c r="AO1605" s="32"/>
      <c r="AP1605" s="32"/>
      <c r="AQ1605" s="28">
        <f t="shared" si="325"/>
        <v>0</v>
      </c>
      <c r="AR1605" s="28">
        <f t="shared" si="326"/>
        <v>0</v>
      </c>
      <c r="AY1605" s="1" t="s">
        <v>2374</v>
      </c>
      <c r="AZ1605" s="2">
        <v>43584</v>
      </c>
      <c r="BC1605" s="2">
        <v>44469</v>
      </c>
      <c r="BD1605" s="1" t="s">
        <v>128</v>
      </c>
      <c r="BE1605" s="1" t="s">
        <v>546</v>
      </c>
      <c r="BF1605" s="1" t="s">
        <v>130</v>
      </c>
      <c r="BG1605" s="1" t="s">
        <v>2856</v>
      </c>
      <c r="BH1605" s="1" t="s">
        <v>1808</v>
      </c>
      <c r="BI1605" s="1" t="s">
        <v>2863</v>
      </c>
      <c r="BJ1605" s="1" t="s">
        <v>126</v>
      </c>
      <c r="BK1605" s="1" t="s">
        <v>3166</v>
      </c>
      <c r="BL1605" s="1">
        <v>117.5</v>
      </c>
      <c r="BM1605" s="1">
        <v>117.5</v>
      </c>
      <c r="BN1605" s="1" t="s">
        <v>97</v>
      </c>
      <c r="BO1605" s="1" t="s">
        <v>98</v>
      </c>
      <c r="BP1605" s="1" t="s">
        <v>84</v>
      </c>
      <c r="BR1605" s="1">
        <v>117.5</v>
      </c>
      <c r="BS1605" s="1">
        <v>117.5</v>
      </c>
      <c r="BT1605" s="1">
        <v>0</v>
      </c>
      <c r="BU1605" s="1">
        <v>0</v>
      </c>
    </row>
    <row r="1606" spans="4:73" hidden="1" x14ac:dyDescent="0.25">
      <c r="D1606" s="4"/>
      <c r="E1606" s="5" t="str">
        <f t="shared" si="316"/>
        <v>DPP-2019-Cycle</v>
      </c>
      <c r="F1606" s="5" t="str">
        <f t="shared" si="317"/>
        <v>East (ITC)</v>
      </c>
      <c r="G1606" s="5" t="str">
        <f t="shared" si="318"/>
        <v>Active</v>
      </c>
      <c r="H1606" s="6" t="str">
        <f t="shared" si="319"/>
        <v>Not Started</v>
      </c>
      <c r="I1606" s="1" t="s">
        <v>3168</v>
      </c>
      <c r="O1606" s="1" t="str">
        <f t="shared" si="320"/>
        <v>NRIS</v>
      </c>
      <c r="Q1606" s="1">
        <f t="shared" si="321"/>
        <v>150</v>
      </c>
      <c r="S1606" s="1" t="str">
        <f t="shared" si="322"/>
        <v>Solar</v>
      </c>
      <c r="T1606" s="1" t="str">
        <f t="shared" si="323"/>
        <v>Branch County</v>
      </c>
      <c r="U1606" s="1" t="str">
        <f t="shared" si="324"/>
        <v>MI</v>
      </c>
      <c r="AA1606" s="1"/>
      <c r="AB1606" s="1"/>
      <c r="AI1606" s="5"/>
      <c r="AJ1606" s="5"/>
      <c r="AK1606" s="5"/>
      <c r="AL1606" s="5"/>
      <c r="AM1606" s="5"/>
      <c r="AN1606" s="5"/>
      <c r="AO1606" s="32"/>
      <c r="AP1606" s="32"/>
      <c r="AQ1606" s="28">
        <f t="shared" si="325"/>
        <v>0</v>
      </c>
      <c r="AR1606" s="28">
        <f t="shared" si="326"/>
        <v>0</v>
      </c>
      <c r="AY1606" s="1" t="s">
        <v>2374</v>
      </c>
      <c r="AZ1606" s="2">
        <v>43584</v>
      </c>
      <c r="BC1606" s="2">
        <v>43575</v>
      </c>
      <c r="BD1606" s="1" t="s">
        <v>139</v>
      </c>
      <c r="BE1606" s="1" t="s">
        <v>2903</v>
      </c>
      <c r="BF1606" s="1" t="s">
        <v>130</v>
      </c>
      <c r="BG1606" s="1" t="s">
        <v>2856</v>
      </c>
      <c r="BH1606" s="1" t="s">
        <v>1808</v>
      </c>
      <c r="BI1606" s="1" t="s">
        <v>2863</v>
      </c>
      <c r="BJ1606" s="1" t="s">
        <v>126</v>
      </c>
      <c r="BK1606" s="1" t="s">
        <v>3169</v>
      </c>
      <c r="BL1606" s="1">
        <v>150</v>
      </c>
      <c r="BM1606" s="1">
        <v>150</v>
      </c>
      <c r="BN1606" s="1" t="s">
        <v>1485</v>
      </c>
      <c r="BO1606" s="1" t="s">
        <v>1486</v>
      </c>
      <c r="BP1606" s="1" t="s">
        <v>84</v>
      </c>
      <c r="BR1606" s="1">
        <v>150</v>
      </c>
      <c r="BS1606" s="1">
        <v>150</v>
      </c>
      <c r="BT1606" s="1">
        <v>0</v>
      </c>
      <c r="BU1606" s="1">
        <v>0</v>
      </c>
    </row>
    <row r="1607" spans="4:73" hidden="1" x14ac:dyDescent="0.25">
      <c r="D1607" s="4"/>
      <c r="E1607" s="5" t="str">
        <f t="shared" si="316"/>
        <v>DPP-2019-Cycle</v>
      </c>
      <c r="F1607" s="5" t="str">
        <f t="shared" si="317"/>
        <v>West</v>
      </c>
      <c r="G1607" s="5" t="str">
        <f t="shared" si="318"/>
        <v>Active</v>
      </c>
      <c r="H1607" s="6" t="str">
        <f t="shared" si="319"/>
        <v>Not Started</v>
      </c>
      <c r="I1607" s="1" t="s">
        <v>3170</v>
      </c>
      <c r="O1607" s="1" t="str">
        <f t="shared" si="320"/>
        <v>NRIS</v>
      </c>
      <c r="Q1607" s="1">
        <f t="shared" si="321"/>
        <v>65</v>
      </c>
      <c r="S1607" s="1" t="str">
        <f t="shared" si="322"/>
        <v>Battery Storage</v>
      </c>
      <c r="T1607" s="1" t="str">
        <f t="shared" si="323"/>
        <v>Story County</v>
      </c>
      <c r="U1607" s="1" t="str">
        <f t="shared" si="324"/>
        <v>IA</v>
      </c>
      <c r="AA1607" s="1"/>
      <c r="AB1607" s="1"/>
      <c r="AI1607" s="5"/>
      <c r="AJ1607" s="5"/>
      <c r="AK1607" s="5"/>
      <c r="AL1607" s="5"/>
      <c r="AM1607" s="5"/>
      <c r="AN1607" s="5"/>
      <c r="AO1607" s="32"/>
      <c r="AP1607" s="32"/>
      <c r="AQ1607" s="28">
        <f t="shared" si="325"/>
        <v>0</v>
      </c>
      <c r="AR1607" s="28">
        <f t="shared" si="326"/>
        <v>0</v>
      </c>
      <c r="AY1607" s="1" t="s">
        <v>2374</v>
      </c>
      <c r="AZ1607" s="2">
        <v>43584</v>
      </c>
      <c r="BC1607" s="2">
        <v>45229</v>
      </c>
      <c r="BD1607" s="1" t="s">
        <v>251</v>
      </c>
      <c r="BE1607" s="1" t="s">
        <v>550</v>
      </c>
      <c r="BF1607" s="1" t="s">
        <v>89</v>
      </c>
      <c r="BG1607" s="1" t="s">
        <v>2856</v>
      </c>
      <c r="BH1607" s="1" t="s">
        <v>725</v>
      </c>
      <c r="BI1607" s="1" t="s">
        <v>2857</v>
      </c>
      <c r="BJ1607" s="1" t="s">
        <v>126</v>
      </c>
      <c r="BK1607" s="1" t="s">
        <v>3171</v>
      </c>
      <c r="BL1607" s="1">
        <v>65</v>
      </c>
      <c r="BM1607" s="1">
        <v>65</v>
      </c>
      <c r="BN1607" s="1" t="s">
        <v>2498</v>
      </c>
      <c r="BO1607" s="1" t="s">
        <v>2499</v>
      </c>
      <c r="BP1607" s="1" t="s">
        <v>84</v>
      </c>
      <c r="BR1607" s="1">
        <v>0</v>
      </c>
      <c r="BS1607" s="1">
        <v>0</v>
      </c>
      <c r="BT1607" s="1">
        <v>0</v>
      </c>
      <c r="BU1607" s="1">
        <v>0</v>
      </c>
    </row>
    <row r="1608" spans="4:73" hidden="1" x14ac:dyDescent="0.25">
      <c r="D1608" s="4"/>
      <c r="E1608" s="5" t="str">
        <f t="shared" si="316"/>
        <v>DPP-2019-Cycle</v>
      </c>
      <c r="F1608" s="5" t="str">
        <f t="shared" si="317"/>
        <v>East (ITC)</v>
      </c>
      <c r="G1608" s="5" t="str">
        <f t="shared" si="318"/>
        <v>Withdrawn</v>
      </c>
      <c r="H1608" s="6" t="str">
        <f t="shared" si="319"/>
        <v>Not Started</v>
      </c>
      <c r="I1608" s="1" t="s">
        <v>5709</v>
      </c>
      <c r="O1608" s="1" t="str">
        <f t="shared" si="320"/>
        <v>NRIS</v>
      </c>
      <c r="Q1608" s="1">
        <f t="shared" si="321"/>
        <v>200</v>
      </c>
      <c r="S1608" s="1" t="str">
        <f t="shared" si="322"/>
        <v>Solar</v>
      </c>
      <c r="T1608" s="1" t="str">
        <f t="shared" si="323"/>
        <v>Eaton County</v>
      </c>
      <c r="U1608" s="1" t="str">
        <f t="shared" si="324"/>
        <v>MI</v>
      </c>
      <c r="AA1608" s="1"/>
      <c r="AB1608" s="1"/>
      <c r="AI1608" s="5"/>
      <c r="AJ1608" s="5"/>
      <c r="AK1608" s="5"/>
      <c r="AL1608" s="5"/>
      <c r="AM1608" s="5"/>
      <c r="AN1608" s="5"/>
      <c r="AO1608" s="32"/>
      <c r="AP1608" s="32"/>
      <c r="AQ1608" s="28">
        <f t="shared" si="325"/>
        <v>0</v>
      </c>
      <c r="AR1608" s="28">
        <f t="shared" si="326"/>
        <v>0</v>
      </c>
      <c r="AY1608" s="1" t="s">
        <v>73</v>
      </c>
      <c r="AZ1608" s="2">
        <v>43584</v>
      </c>
      <c r="BA1608" s="2">
        <v>44222</v>
      </c>
      <c r="BC1608" s="2">
        <v>44671</v>
      </c>
      <c r="BD1608" s="1" t="s">
        <v>139</v>
      </c>
      <c r="BE1608" s="1" t="s">
        <v>2317</v>
      </c>
      <c r="BF1608" s="1" t="s">
        <v>130</v>
      </c>
      <c r="BG1608" s="1" t="s">
        <v>2856</v>
      </c>
      <c r="BH1608" s="1" t="s">
        <v>1808</v>
      </c>
      <c r="BI1608" s="1" t="s">
        <v>2863</v>
      </c>
      <c r="BJ1608" s="1" t="s">
        <v>126</v>
      </c>
      <c r="BK1608" s="1" t="s">
        <v>5710</v>
      </c>
      <c r="BL1608" s="1">
        <v>200</v>
      </c>
      <c r="BM1608" s="1">
        <v>200</v>
      </c>
      <c r="BN1608" s="1" t="s">
        <v>1485</v>
      </c>
      <c r="BO1608" s="1" t="s">
        <v>1486</v>
      </c>
      <c r="BP1608" s="1" t="s">
        <v>84</v>
      </c>
      <c r="BR1608" s="1">
        <v>0</v>
      </c>
      <c r="BS1608" s="1">
        <v>0</v>
      </c>
      <c r="BT1608" s="1">
        <v>0</v>
      </c>
      <c r="BU1608" s="1">
        <v>0</v>
      </c>
    </row>
    <row r="1609" spans="4:73" hidden="1" x14ac:dyDescent="0.25">
      <c r="D1609" s="4"/>
      <c r="E1609" s="5" t="str">
        <f t="shared" si="316"/>
        <v>DPP-2019-Cycle</v>
      </c>
      <c r="F1609" s="5" t="str">
        <f t="shared" si="317"/>
        <v>Central</v>
      </c>
      <c r="G1609" s="5" t="str">
        <f t="shared" si="318"/>
        <v>Active</v>
      </c>
      <c r="H1609" s="6" t="str">
        <f t="shared" si="319"/>
        <v>Not Started</v>
      </c>
      <c r="I1609" s="1" t="s">
        <v>3175</v>
      </c>
      <c r="O1609" s="1" t="str">
        <f t="shared" si="320"/>
        <v>NRIS</v>
      </c>
      <c r="Q1609" s="1">
        <f t="shared" si="321"/>
        <v>25</v>
      </c>
      <c r="S1609" s="1" t="str">
        <f t="shared" si="322"/>
        <v>Battery Storage</v>
      </c>
      <c r="T1609" s="1" t="str">
        <f t="shared" si="323"/>
        <v>LaGrange County</v>
      </c>
      <c r="U1609" s="1" t="str">
        <f t="shared" si="324"/>
        <v>IN</v>
      </c>
      <c r="AA1609" s="1"/>
      <c r="AB1609" s="1"/>
      <c r="AI1609" s="5"/>
      <c r="AJ1609" s="5"/>
      <c r="AK1609" s="5"/>
      <c r="AL1609" s="5"/>
      <c r="AM1609" s="5"/>
      <c r="AN1609" s="5"/>
      <c r="AO1609" s="32"/>
      <c r="AP1609" s="32"/>
      <c r="AQ1609" s="28">
        <f t="shared" si="325"/>
        <v>0</v>
      </c>
      <c r="AR1609" s="28">
        <f t="shared" si="326"/>
        <v>0</v>
      </c>
      <c r="AY1609" s="1" t="s">
        <v>2374</v>
      </c>
      <c r="AZ1609" s="2">
        <v>43584</v>
      </c>
      <c r="BC1609" s="2">
        <v>45229</v>
      </c>
      <c r="BD1609" s="1" t="s">
        <v>804</v>
      </c>
      <c r="BE1609" s="1" t="s">
        <v>3044</v>
      </c>
      <c r="BF1609" s="1" t="s">
        <v>103</v>
      </c>
      <c r="BG1609" s="1" t="s">
        <v>2856</v>
      </c>
      <c r="BH1609" s="1" t="s">
        <v>2435</v>
      </c>
      <c r="BI1609" s="1" t="s">
        <v>2857</v>
      </c>
      <c r="BJ1609" s="1" t="s">
        <v>126</v>
      </c>
      <c r="BK1609" s="1" t="s">
        <v>3176</v>
      </c>
      <c r="BL1609" s="1">
        <v>25</v>
      </c>
      <c r="BM1609" s="1">
        <v>25</v>
      </c>
      <c r="BN1609" s="1" t="s">
        <v>2498</v>
      </c>
      <c r="BO1609" s="1" t="s">
        <v>2499</v>
      </c>
      <c r="BP1609" s="1" t="s">
        <v>84</v>
      </c>
      <c r="BR1609" s="1">
        <v>0</v>
      </c>
      <c r="BS1609" s="1">
        <v>0</v>
      </c>
      <c r="BT1609" s="1">
        <v>0</v>
      </c>
      <c r="BU1609" s="1">
        <v>0</v>
      </c>
    </row>
    <row r="1610" spans="4:73" hidden="1" x14ac:dyDescent="0.25">
      <c r="D1610" s="4"/>
      <c r="E1610" s="5" t="str">
        <f t="shared" si="316"/>
        <v>DPP-2017-AUG</v>
      </c>
      <c r="F1610" s="5" t="str">
        <f t="shared" si="317"/>
        <v>East (ITC)</v>
      </c>
      <c r="G1610" s="5" t="str">
        <f t="shared" si="318"/>
        <v>Withdrawn</v>
      </c>
      <c r="H1610" s="6" t="str">
        <f t="shared" si="319"/>
        <v>Withdrawn</v>
      </c>
      <c r="I1610" s="1" t="s">
        <v>5545</v>
      </c>
      <c r="O1610" s="1" t="str">
        <f t="shared" si="320"/>
        <v>NRIS</v>
      </c>
      <c r="Q1610" s="1">
        <f t="shared" si="321"/>
        <v>535</v>
      </c>
      <c r="S1610" s="1" t="str">
        <f t="shared" si="322"/>
        <v>Combined Cycle</v>
      </c>
      <c r="T1610" s="1" t="str">
        <f t="shared" si="323"/>
        <v>Calhoun County</v>
      </c>
      <c r="U1610" s="1" t="str">
        <f t="shared" si="324"/>
        <v>MI</v>
      </c>
      <c r="AA1610" s="1"/>
      <c r="AB1610" s="1"/>
      <c r="AI1610" s="5"/>
      <c r="AJ1610" s="5"/>
      <c r="AK1610" s="5"/>
      <c r="AL1610" s="5"/>
      <c r="AM1610" s="5"/>
      <c r="AN1610" s="5"/>
      <c r="AO1610" s="5"/>
      <c r="AP1610" s="5"/>
      <c r="AQ1610" s="5"/>
      <c r="AR1610" s="5"/>
      <c r="AY1610" s="1" t="s">
        <v>73</v>
      </c>
      <c r="AZ1610" s="2">
        <v>42902</v>
      </c>
      <c r="BA1610" s="2">
        <v>44125</v>
      </c>
      <c r="BB1610" s="2">
        <v>43993</v>
      </c>
      <c r="BC1610" s="2">
        <v>43952</v>
      </c>
      <c r="BD1610" s="1" t="s">
        <v>139</v>
      </c>
      <c r="BE1610" s="1" t="s">
        <v>1766</v>
      </c>
      <c r="BF1610" s="1" t="s">
        <v>130</v>
      </c>
      <c r="BG1610" s="1" t="s">
        <v>3692</v>
      </c>
      <c r="BH1610" s="1" t="s">
        <v>1808</v>
      </c>
      <c r="BI1610" s="1" t="s">
        <v>726</v>
      </c>
      <c r="BJ1610" s="1" t="s">
        <v>126</v>
      </c>
      <c r="BK1610" s="1" t="s">
        <v>4729</v>
      </c>
      <c r="BL1610" s="1">
        <v>507</v>
      </c>
      <c r="BM1610" s="1">
        <v>535</v>
      </c>
      <c r="BN1610" s="1" t="s">
        <v>94</v>
      </c>
      <c r="BO1610" s="1" t="s">
        <v>94</v>
      </c>
      <c r="BP1610" s="1" t="s">
        <v>73</v>
      </c>
      <c r="BQ1610" s="2">
        <v>44924</v>
      </c>
      <c r="BR1610" s="1">
        <v>535</v>
      </c>
      <c r="BS1610" s="1">
        <v>535</v>
      </c>
      <c r="BT1610" s="1">
        <v>535</v>
      </c>
      <c r="BU1610" s="1">
        <v>507</v>
      </c>
    </row>
    <row r="1611" spans="4:73" hidden="1" x14ac:dyDescent="0.25">
      <c r="D1611" s="4"/>
      <c r="E1611" s="5" t="str">
        <f t="shared" si="316"/>
        <v>DPP-2019-Cycle</v>
      </c>
      <c r="F1611" s="5" t="str">
        <f t="shared" si="317"/>
        <v>Central</v>
      </c>
      <c r="G1611" s="5" t="str">
        <f t="shared" si="318"/>
        <v>Withdrawn</v>
      </c>
      <c r="H1611" s="6" t="str">
        <f t="shared" si="319"/>
        <v>Not Started</v>
      </c>
      <c r="I1611" s="1" t="s">
        <v>5367</v>
      </c>
      <c r="O1611" s="1" t="str">
        <f t="shared" si="320"/>
        <v>NRIS</v>
      </c>
      <c r="Q1611" s="1">
        <f t="shared" si="321"/>
        <v>150</v>
      </c>
      <c r="S1611" s="1" t="str">
        <f t="shared" si="322"/>
        <v>Solar</v>
      </c>
      <c r="T1611" s="1" t="str">
        <f t="shared" si="323"/>
        <v>Montgomery County</v>
      </c>
      <c r="U1611" s="1" t="str">
        <f t="shared" si="324"/>
        <v>IL</v>
      </c>
      <c r="AA1611" s="1"/>
      <c r="AB1611" s="1"/>
      <c r="AI1611" s="5"/>
      <c r="AJ1611" s="5"/>
      <c r="AK1611" s="5"/>
      <c r="AL1611" s="5"/>
      <c r="AM1611" s="5"/>
      <c r="AN1611" s="5"/>
      <c r="AO1611" s="32"/>
      <c r="AP1611" s="32"/>
      <c r="AQ1611" s="28">
        <f>AO1611/($Q1611*1000)</f>
        <v>0</v>
      </c>
      <c r="AR1611" s="28">
        <f>AP1611/($Q1611*1000)</f>
        <v>0</v>
      </c>
      <c r="AY1611" s="1" t="s">
        <v>73</v>
      </c>
      <c r="AZ1611" s="2">
        <v>43584</v>
      </c>
      <c r="BA1611" s="2">
        <v>43962</v>
      </c>
      <c r="BC1611" s="2">
        <v>44671</v>
      </c>
      <c r="BD1611" s="1" t="s">
        <v>122</v>
      </c>
      <c r="BE1611" s="1" t="s">
        <v>763</v>
      </c>
      <c r="BF1611" s="1" t="s">
        <v>124</v>
      </c>
      <c r="BG1611" s="1" t="s">
        <v>2856</v>
      </c>
      <c r="BH1611" s="1" t="s">
        <v>2435</v>
      </c>
      <c r="BI1611" s="1" t="s">
        <v>2857</v>
      </c>
      <c r="BJ1611" s="1" t="s">
        <v>126</v>
      </c>
      <c r="BK1611" s="1" t="s">
        <v>5368</v>
      </c>
      <c r="BL1611" s="1">
        <v>150</v>
      </c>
      <c r="BM1611" s="1">
        <v>150</v>
      </c>
      <c r="BN1611" s="1" t="s">
        <v>1485</v>
      </c>
      <c r="BO1611" s="1" t="s">
        <v>1486</v>
      </c>
      <c r="BP1611" s="1" t="s">
        <v>84</v>
      </c>
      <c r="BR1611" s="1">
        <v>0</v>
      </c>
      <c r="BS1611" s="1">
        <v>0</v>
      </c>
      <c r="BT1611" s="1">
        <v>0</v>
      </c>
      <c r="BU1611" s="1">
        <v>0</v>
      </c>
    </row>
    <row r="1612" spans="4:73" hidden="1" x14ac:dyDescent="0.25">
      <c r="D1612" s="4"/>
      <c r="E1612" s="5" t="str">
        <f t="shared" si="316"/>
        <v>DPP-2019-Cycle</v>
      </c>
      <c r="F1612" s="5" t="str">
        <f t="shared" si="317"/>
        <v>West</v>
      </c>
      <c r="G1612" s="5" t="str">
        <f t="shared" si="318"/>
        <v>Active</v>
      </c>
      <c r="H1612" s="6" t="str">
        <f t="shared" si="319"/>
        <v>Not Started</v>
      </c>
      <c r="I1612" s="1" t="s">
        <v>3180</v>
      </c>
      <c r="O1612" s="1" t="str">
        <f t="shared" si="320"/>
        <v>NRIS</v>
      </c>
      <c r="Q1612" s="1">
        <f t="shared" si="321"/>
        <v>200</v>
      </c>
      <c r="S1612" s="1" t="str">
        <f t="shared" si="322"/>
        <v>Solar</v>
      </c>
      <c r="T1612" s="1" t="str">
        <f t="shared" si="323"/>
        <v>Rock County</v>
      </c>
      <c r="U1612" s="1" t="str">
        <f t="shared" si="324"/>
        <v>MN</v>
      </c>
      <c r="AA1612" s="1"/>
      <c r="AB1612" s="1"/>
      <c r="AI1612" s="5"/>
      <c r="AJ1612" s="5"/>
      <c r="AK1612" s="5"/>
      <c r="AL1612" s="5"/>
      <c r="AM1612" s="5"/>
      <c r="AN1612" s="5"/>
      <c r="AO1612" s="32"/>
      <c r="AP1612" s="32"/>
      <c r="AQ1612" s="28">
        <f>AO1612/($Q1612*1000)</f>
        <v>0</v>
      </c>
      <c r="AR1612" s="28">
        <f>AP1612/($Q1612*1000)</f>
        <v>0</v>
      </c>
      <c r="AY1612" s="1" t="s">
        <v>2374</v>
      </c>
      <c r="AZ1612" s="2">
        <v>43584</v>
      </c>
      <c r="BC1612" s="2">
        <v>44742</v>
      </c>
      <c r="BD1612" s="1" t="s">
        <v>87</v>
      </c>
      <c r="BE1612" s="1" t="s">
        <v>158</v>
      </c>
      <c r="BF1612" s="1" t="s">
        <v>93</v>
      </c>
      <c r="BG1612" s="1" t="s">
        <v>2856</v>
      </c>
      <c r="BH1612" s="1" t="s">
        <v>725</v>
      </c>
      <c r="BI1612" s="1" t="s">
        <v>2857</v>
      </c>
      <c r="BJ1612" s="1" t="s">
        <v>126</v>
      </c>
      <c r="BK1612" s="1" t="s">
        <v>3181</v>
      </c>
      <c r="BL1612" s="1">
        <v>200</v>
      </c>
      <c r="BM1612" s="1">
        <v>200</v>
      </c>
      <c r="BN1612" s="1" t="s">
        <v>1485</v>
      </c>
      <c r="BO1612" s="1" t="s">
        <v>1486</v>
      </c>
      <c r="BP1612" s="1" t="s">
        <v>84</v>
      </c>
      <c r="BR1612" s="1">
        <v>0</v>
      </c>
      <c r="BS1612" s="1">
        <v>0</v>
      </c>
      <c r="BT1612" s="1">
        <v>0</v>
      </c>
      <c r="BU1612" s="1">
        <v>0</v>
      </c>
    </row>
    <row r="1613" spans="4:73" hidden="1" x14ac:dyDescent="0.25">
      <c r="D1613" s="4"/>
      <c r="E1613" s="5" t="str">
        <f t="shared" si="316"/>
        <v>DPP-2017-AUG</v>
      </c>
      <c r="F1613" s="5" t="str">
        <f t="shared" si="317"/>
        <v>East (ATC)</v>
      </c>
      <c r="G1613" s="5" t="str">
        <f t="shared" si="318"/>
        <v>Done</v>
      </c>
      <c r="H1613" s="6" t="str">
        <f t="shared" si="319"/>
        <v>Under Construction</v>
      </c>
      <c r="I1613" s="1" t="s">
        <v>5594</v>
      </c>
      <c r="O1613" s="1" t="str">
        <f t="shared" si="320"/>
        <v>NRIS</v>
      </c>
      <c r="Q1613" s="1">
        <f t="shared" si="321"/>
        <v>561.5</v>
      </c>
      <c r="S1613" s="1" t="str">
        <f t="shared" si="322"/>
        <v>Combined Cycle</v>
      </c>
      <c r="T1613" s="1" t="str">
        <f t="shared" si="323"/>
        <v>Douglas County</v>
      </c>
      <c r="U1613" s="1" t="str">
        <f t="shared" si="324"/>
        <v>WI</v>
      </c>
      <c r="AA1613" s="1"/>
      <c r="AB1613" s="1"/>
      <c r="AI1613" s="5"/>
      <c r="AJ1613" s="5"/>
      <c r="AK1613" s="5"/>
      <c r="AL1613" s="5"/>
      <c r="AM1613" s="5"/>
      <c r="AN1613" s="5"/>
      <c r="AO1613" s="5"/>
      <c r="AP1613" s="5"/>
      <c r="AQ1613" s="5"/>
      <c r="AR1613" s="5"/>
      <c r="AY1613" s="1" t="s">
        <v>58</v>
      </c>
      <c r="AZ1613" s="2">
        <v>42902</v>
      </c>
      <c r="BB1613" s="2">
        <v>44041</v>
      </c>
      <c r="BC1613" s="2">
        <v>44355</v>
      </c>
      <c r="BD1613" s="1" t="s">
        <v>74</v>
      </c>
      <c r="BE1613" s="1" t="s">
        <v>316</v>
      </c>
      <c r="BF1613" s="1" t="s">
        <v>76</v>
      </c>
      <c r="BG1613" s="1" t="s">
        <v>3692</v>
      </c>
      <c r="BH1613" s="1" t="s">
        <v>2196</v>
      </c>
      <c r="BI1613" s="1" t="s">
        <v>726</v>
      </c>
      <c r="BJ1613" s="1" t="s">
        <v>126</v>
      </c>
      <c r="BK1613" s="1" t="s">
        <v>5595</v>
      </c>
      <c r="BL1613" s="1">
        <v>527.79999999999995</v>
      </c>
      <c r="BM1613" s="1">
        <v>561.5</v>
      </c>
      <c r="BN1613" s="1" t="s">
        <v>94</v>
      </c>
      <c r="BO1613" s="1" t="s">
        <v>94</v>
      </c>
      <c r="BP1613" s="1" t="s">
        <v>71</v>
      </c>
      <c r="BQ1613" s="2">
        <v>45240</v>
      </c>
      <c r="BR1613" s="1">
        <v>561.5</v>
      </c>
      <c r="BS1613" s="1">
        <v>561.5</v>
      </c>
      <c r="BT1613" s="1">
        <v>561.5</v>
      </c>
      <c r="BU1613" s="1">
        <v>561.5</v>
      </c>
    </row>
    <row r="1614" spans="4:73" hidden="1" x14ac:dyDescent="0.25">
      <c r="D1614" s="4"/>
      <c r="E1614" s="5" t="str">
        <f t="shared" si="316"/>
        <v>DPP-2019-Cycle</v>
      </c>
      <c r="F1614" s="5" t="str">
        <f t="shared" si="317"/>
        <v>East (ATC)</v>
      </c>
      <c r="G1614" s="5" t="str">
        <f t="shared" si="318"/>
        <v>Active</v>
      </c>
      <c r="H1614" s="6" t="str">
        <f t="shared" si="319"/>
        <v>Not Started</v>
      </c>
      <c r="I1614" s="1" t="s">
        <v>3182</v>
      </c>
      <c r="O1614" s="1" t="str">
        <f t="shared" si="320"/>
        <v>NRIS</v>
      </c>
      <c r="Q1614" s="1">
        <f t="shared" si="321"/>
        <v>75</v>
      </c>
      <c r="S1614" s="1" t="str">
        <f t="shared" si="322"/>
        <v>Battery Storage</v>
      </c>
      <c r="T1614" s="1" t="str">
        <f t="shared" si="323"/>
        <v>Dane County</v>
      </c>
      <c r="U1614" s="1" t="str">
        <f t="shared" si="324"/>
        <v>WI</v>
      </c>
      <c r="AA1614" s="1"/>
      <c r="AB1614" s="1"/>
      <c r="AI1614" s="5"/>
      <c r="AJ1614" s="5"/>
      <c r="AK1614" s="5"/>
      <c r="AL1614" s="5"/>
      <c r="AM1614" s="5"/>
      <c r="AN1614" s="5"/>
      <c r="AO1614" s="32"/>
      <c r="AP1614" s="32"/>
      <c r="AQ1614" s="28">
        <f t="shared" ref="AQ1614:AR1616" si="327">AO1614/($Q1614*1000)</f>
        <v>0</v>
      </c>
      <c r="AR1614" s="28">
        <f t="shared" si="327"/>
        <v>0</v>
      </c>
      <c r="AY1614" s="1" t="s">
        <v>2374</v>
      </c>
      <c r="AZ1614" s="2">
        <v>43584</v>
      </c>
      <c r="BC1614" s="2">
        <v>44864</v>
      </c>
      <c r="BD1614" s="1" t="s">
        <v>74</v>
      </c>
      <c r="BE1614" s="1" t="s">
        <v>276</v>
      </c>
      <c r="BF1614" s="1" t="s">
        <v>76</v>
      </c>
      <c r="BG1614" s="1" t="s">
        <v>2856</v>
      </c>
      <c r="BH1614" s="1" t="s">
        <v>2196</v>
      </c>
      <c r="BI1614" s="1" t="s">
        <v>2863</v>
      </c>
      <c r="BJ1614" s="1" t="s">
        <v>126</v>
      </c>
      <c r="BK1614" s="1" t="s">
        <v>2924</v>
      </c>
      <c r="BL1614" s="1">
        <v>75</v>
      </c>
      <c r="BM1614" s="1">
        <v>75</v>
      </c>
      <c r="BN1614" s="1" t="s">
        <v>2498</v>
      </c>
      <c r="BO1614" s="1" t="s">
        <v>2499</v>
      </c>
      <c r="BP1614" s="1" t="s">
        <v>84</v>
      </c>
      <c r="BR1614" s="1">
        <v>75</v>
      </c>
      <c r="BS1614" s="1">
        <v>75</v>
      </c>
      <c r="BT1614" s="1">
        <v>0</v>
      </c>
      <c r="BU1614" s="1">
        <v>0</v>
      </c>
    </row>
    <row r="1615" spans="4:73" hidden="1" x14ac:dyDescent="0.25">
      <c r="D1615" s="4"/>
      <c r="E1615" s="5" t="str">
        <f t="shared" si="316"/>
        <v>DPP-2019-Cycle</v>
      </c>
      <c r="F1615" s="5" t="str">
        <f t="shared" si="317"/>
        <v>East (ITC)</v>
      </c>
      <c r="G1615" s="5" t="str">
        <f t="shared" si="318"/>
        <v>Withdrawn</v>
      </c>
      <c r="H1615" s="6" t="str">
        <f t="shared" si="319"/>
        <v>Not Started</v>
      </c>
      <c r="I1615" s="1" t="s">
        <v>5785</v>
      </c>
      <c r="O1615" s="1" t="str">
        <f t="shared" si="320"/>
        <v>NRIS</v>
      </c>
      <c r="Q1615" s="1">
        <f t="shared" si="321"/>
        <v>20</v>
      </c>
      <c r="S1615" s="1" t="str">
        <f t="shared" si="322"/>
        <v>Battery Storage</v>
      </c>
      <c r="T1615" s="1" t="str">
        <f t="shared" si="323"/>
        <v>Ionia County</v>
      </c>
      <c r="U1615" s="1" t="str">
        <f t="shared" si="324"/>
        <v>MI</v>
      </c>
      <c r="AA1615" s="1"/>
      <c r="AB1615" s="1"/>
      <c r="AI1615" s="5"/>
      <c r="AJ1615" s="5"/>
      <c r="AK1615" s="5"/>
      <c r="AL1615" s="5"/>
      <c r="AM1615" s="5"/>
      <c r="AN1615" s="5"/>
      <c r="AO1615" s="32"/>
      <c r="AP1615" s="32"/>
      <c r="AQ1615" s="28">
        <f t="shared" si="327"/>
        <v>0</v>
      </c>
      <c r="AR1615" s="28">
        <f t="shared" si="327"/>
        <v>0</v>
      </c>
      <c r="AY1615" s="1" t="s">
        <v>73</v>
      </c>
      <c r="AZ1615" s="2">
        <v>43584</v>
      </c>
      <c r="BA1615" s="2">
        <v>44235</v>
      </c>
      <c r="BC1615" s="2">
        <v>44864</v>
      </c>
      <c r="BD1615" s="1" t="s">
        <v>139</v>
      </c>
      <c r="BE1615" s="1" t="s">
        <v>3024</v>
      </c>
      <c r="BF1615" s="1" t="s">
        <v>130</v>
      </c>
      <c r="BG1615" s="1" t="s">
        <v>2856</v>
      </c>
      <c r="BH1615" s="1" t="s">
        <v>1808</v>
      </c>
      <c r="BI1615" s="1" t="s">
        <v>2863</v>
      </c>
      <c r="BJ1615" s="1" t="s">
        <v>126</v>
      </c>
      <c r="BK1615" s="1" t="s">
        <v>3025</v>
      </c>
      <c r="BL1615" s="1">
        <v>20</v>
      </c>
      <c r="BM1615" s="1">
        <v>20</v>
      </c>
      <c r="BN1615" s="1" t="s">
        <v>2498</v>
      </c>
      <c r="BO1615" s="1" t="s">
        <v>2499</v>
      </c>
      <c r="BP1615" s="1" t="s">
        <v>84</v>
      </c>
      <c r="BR1615" s="1">
        <v>0</v>
      </c>
      <c r="BS1615" s="1">
        <v>0</v>
      </c>
      <c r="BT1615" s="1">
        <v>0</v>
      </c>
      <c r="BU1615" s="1">
        <v>0</v>
      </c>
    </row>
    <row r="1616" spans="4:73" hidden="1" x14ac:dyDescent="0.25">
      <c r="D1616" s="4"/>
      <c r="E1616" s="5" t="str">
        <f t="shared" si="316"/>
        <v>DPP-2019-Cycle</v>
      </c>
      <c r="F1616" s="5" t="str">
        <f t="shared" si="317"/>
        <v>West</v>
      </c>
      <c r="G1616" s="5" t="str">
        <f t="shared" si="318"/>
        <v>Active</v>
      </c>
      <c r="H1616" s="6" t="str">
        <f t="shared" si="319"/>
        <v>Not Started</v>
      </c>
      <c r="I1616" s="1" t="s">
        <v>3185</v>
      </c>
      <c r="O1616" s="1" t="str">
        <f t="shared" si="320"/>
        <v>NRIS</v>
      </c>
      <c r="Q1616" s="1">
        <f t="shared" si="321"/>
        <v>100</v>
      </c>
      <c r="S1616" s="1" t="str">
        <f t="shared" si="322"/>
        <v>Solar</v>
      </c>
      <c r="T1616" s="1" t="str">
        <f t="shared" si="323"/>
        <v>Grant County</v>
      </c>
      <c r="U1616" s="1" t="str">
        <f t="shared" si="324"/>
        <v>SD</v>
      </c>
      <c r="AA1616" s="1"/>
      <c r="AB1616" s="1"/>
      <c r="AI1616" s="5"/>
      <c r="AJ1616" s="5"/>
      <c r="AK1616" s="5"/>
      <c r="AL1616" s="5"/>
      <c r="AM1616" s="5"/>
      <c r="AN1616" s="5"/>
      <c r="AO1616" s="32"/>
      <c r="AP1616" s="32"/>
      <c r="AQ1616" s="28">
        <f t="shared" si="327"/>
        <v>0</v>
      </c>
      <c r="AR1616" s="28">
        <f t="shared" si="327"/>
        <v>0</v>
      </c>
      <c r="AY1616" s="1" t="s">
        <v>2374</v>
      </c>
      <c r="AZ1616" s="2">
        <v>43584</v>
      </c>
      <c r="BC1616" s="2">
        <v>44671</v>
      </c>
      <c r="BD1616" s="1" t="s">
        <v>203</v>
      </c>
      <c r="BE1616" s="1" t="s">
        <v>204</v>
      </c>
      <c r="BF1616" s="1" t="s">
        <v>205</v>
      </c>
      <c r="BG1616" s="1" t="s">
        <v>2856</v>
      </c>
      <c r="BH1616" s="1" t="s">
        <v>725</v>
      </c>
      <c r="BI1616" s="1" t="s">
        <v>2857</v>
      </c>
      <c r="BJ1616" s="1" t="s">
        <v>126</v>
      </c>
      <c r="BK1616" s="1" t="s">
        <v>3186</v>
      </c>
      <c r="BL1616" s="1">
        <v>100</v>
      </c>
      <c r="BM1616" s="1">
        <v>100</v>
      </c>
      <c r="BN1616" s="1" t="s">
        <v>1485</v>
      </c>
      <c r="BO1616" s="1" t="s">
        <v>1486</v>
      </c>
      <c r="BP1616" s="1" t="s">
        <v>84</v>
      </c>
      <c r="BR1616" s="1">
        <v>0</v>
      </c>
      <c r="BS1616" s="1">
        <v>0</v>
      </c>
      <c r="BT1616" s="1">
        <v>0</v>
      </c>
      <c r="BU1616" s="1">
        <v>0</v>
      </c>
    </row>
    <row r="1617" spans="4:73" hidden="1" x14ac:dyDescent="0.25">
      <c r="D1617" s="4"/>
      <c r="E1617" s="5" t="str">
        <f t="shared" si="316"/>
        <v>DPP-2017-AUG</v>
      </c>
      <c r="F1617" s="5" t="str">
        <f t="shared" si="317"/>
        <v>East (ITC)</v>
      </c>
      <c r="G1617" s="5" t="str">
        <f t="shared" si="318"/>
        <v>Done</v>
      </c>
      <c r="H1617" s="6" t="str">
        <f t="shared" si="319"/>
        <v>Under Construction</v>
      </c>
      <c r="I1617" s="1" t="s">
        <v>5724</v>
      </c>
      <c r="O1617" s="1" t="str">
        <f t="shared" si="320"/>
        <v>NRIS</v>
      </c>
      <c r="Q1617" s="1">
        <f t="shared" si="321"/>
        <v>1175</v>
      </c>
      <c r="S1617" s="1" t="str">
        <f t="shared" si="322"/>
        <v>Combined Cycle</v>
      </c>
      <c r="T1617" s="1" t="str">
        <f t="shared" si="323"/>
        <v>St. Clair County</v>
      </c>
      <c r="U1617" s="1" t="str">
        <f t="shared" si="324"/>
        <v>MI</v>
      </c>
      <c r="AA1617" s="1"/>
      <c r="AB1617" s="1"/>
      <c r="AI1617" s="5"/>
      <c r="AJ1617" s="5"/>
      <c r="AK1617" s="5"/>
      <c r="AL1617" s="5"/>
      <c r="AM1617" s="5"/>
      <c r="AN1617" s="5"/>
      <c r="AO1617" s="5"/>
      <c r="AP1617" s="5"/>
      <c r="AQ1617" s="5"/>
      <c r="AR1617" s="5"/>
      <c r="AY1617" s="1" t="s">
        <v>58</v>
      </c>
      <c r="AZ1617" s="2">
        <v>42902</v>
      </c>
      <c r="BB1617" s="2">
        <v>44130</v>
      </c>
      <c r="BC1617" s="2">
        <v>44330</v>
      </c>
      <c r="BD1617" s="1" t="s">
        <v>128</v>
      </c>
      <c r="BE1617" s="1" t="s">
        <v>171</v>
      </c>
      <c r="BF1617" s="1" t="s">
        <v>130</v>
      </c>
      <c r="BG1617" s="1" t="s">
        <v>3692</v>
      </c>
      <c r="BH1617" s="1" t="s">
        <v>1808</v>
      </c>
      <c r="BI1617" s="1" t="s">
        <v>726</v>
      </c>
      <c r="BJ1617" s="1" t="s">
        <v>126</v>
      </c>
      <c r="BK1617" s="1" t="s">
        <v>5725</v>
      </c>
      <c r="BL1617" s="1">
        <v>1175</v>
      </c>
      <c r="BM1617" s="1">
        <v>1175</v>
      </c>
      <c r="BN1617" s="1" t="s">
        <v>94</v>
      </c>
      <c r="BO1617" s="1" t="s">
        <v>94</v>
      </c>
      <c r="BP1617" s="1" t="s">
        <v>71</v>
      </c>
      <c r="BQ1617" s="2">
        <v>44330</v>
      </c>
      <c r="BR1617" s="1">
        <v>1209</v>
      </c>
      <c r="BS1617" s="1">
        <v>1209</v>
      </c>
      <c r="BT1617" s="1">
        <v>1209</v>
      </c>
      <c r="BU1617" s="1">
        <v>1175</v>
      </c>
    </row>
    <row r="1618" spans="4:73" hidden="1" x14ac:dyDescent="0.25">
      <c r="D1618" s="4"/>
      <c r="E1618" s="5" t="str">
        <f t="shared" si="316"/>
        <v>DPP-2019-Cycle</v>
      </c>
      <c r="F1618" s="5" t="str">
        <f t="shared" si="317"/>
        <v>East (ITC)</v>
      </c>
      <c r="G1618" s="5" t="str">
        <f t="shared" si="318"/>
        <v>Active</v>
      </c>
      <c r="H1618" s="6" t="str">
        <f t="shared" si="319"/>
        <v>Not Started</v>
      </c>
      <c r="I1618" s="1" t="s">
        <v>3187</v>
      </c>
      <c r="O1618" s="1" t="str">
        <f t="shared" si="320"/>
        <v>NRIS</v>
      </c>
      <c r="Q1618" s="1">
        <f t="shared" si="321"/>
        <v>20</v>
      </c>
      <c r="S1618" s="1" t="str">
        <f t="shared" si="322"/>
        <v>Battery Storage</v>
      </c>
      <c r="T1618" s="1" t="str">
        <f t="shared" si="323"/>
        <v>Washtenaw County</v>
      </c>
      <c r="U1618" s="1" t="str">
        <f t="shared" si="324"/>
        <v>MI</v>
      </c>
      <c r="AA1618" s="1"/>
      <c r="AB1618" s="1"/>
      <c r="AI1618" s="5"/>
      <c r="AJ1618" s="5"/>
      <c r="AK1618" s="5"/>
      <c r="AL1618" s="5"/>
      <c r="AM1618" s="5"/>
      <c r="AN1618" s="5"/>
      <c r="AO1618" s="32"/>
      <c r="AP1618" s="32"/>
      <c r="AQ1618" s="28">
        <f t="shared" ref="AQ1618:AR1622" si="328">AO1618/($Q1618*1000)</f>
        <v>0</v>
      </c>
      <c r="AR1618" s="28">
        <f t="shared" si="328"/>
        <v>0</v>
      </c>
      <c r="AY1618" s="1" t="s">
        <v>2374</v>
      </c>
      <c r="AZ1618" s="2">
        <v>43584</v>
      </c>
      <c r="BC1618" s="2">
        <v>44864</v>
      </c>
      <c r="BD1618" s="1" t="s">
        <v>128</v>
      </c>
      <c r="BE1618" s="1" t="s">
        <v>271</v>
      </c>
      <c r="BF1618" s="1" t="s">
        <v>130</v>
      </c>
      <c r="BG1618" s="1" t="s">
        <v>2856</v>
      </c>
      <c r="BH1618" s="1" t="s">
        <v>1808</v>
      </c>
      <c r="BI1618" s="1" t="s">
        <v>2863</v>
      </c>
      <c r="BJ1618" s="1" t="s">
        <v>126</v>
      </c>
      <c r="BK1618" s="1" t="s">
        <v>2952</v>
      </c>
      <c r="BL1618" s="1">
        <v>20</v>
      </c>
      <c r="BM1618" s="1">
        <v>20</v>
      </c>
      <c r="BN1618" s="1" t="s">
        <v>2498</v>
      </c>
      <c r="BO1618" s="1" t="s">
        <v>2499</v>
      </c>
      <c r="BP1618" s="1" t="s">
        <v>84</v>
      </c>
      <c r="BR1618" s="1">
        <v>20</v>
      </c>
      <c r="BS1618" s="1">
        <v>20</v>
      </c>
      <c r="BT1618" s="1">
        <v>0</v>
      </c>
      <c r="BU1618" s="1">
        <v>0</v>
      </c>
    </row>
    <row r="1619" spans="4:73" hidden="1" x14ac:dyDescent="0.25">
      <c r="D1619" s="4"/>
      <c r="E1619" s="5" t="str">
        <f t="shared" si="316"/>
        <v>DPP-2019-Cycle</v>
      </c>
      <c r="F1619" s="5" t="str">
        <f t="shared" si="317"/>
        <v>Central</v>
      </c>
      <c r="G1619" s="5" t="str">
        <f t="shared" si="318"/>
        <v>Active</v>
      </c>
      <c r="H1619" s="6" t="str">
        <f t="shared" si="319"/>
        <v>Not Started</v>
      </c>
      <c r="I1619" s="1" t="s">
        <v>3189</v>
      </c>
      <c r="O1619" s="1" t="str">
        <f t="shared" si="320"/>
        <v>NRIS</v>
      </c>
      <c r="Q1619" s="1">
        <f t="shared" si="321"/>
        <v>200</v>
      </c>
      <c r="S1619" s="1" t="str">
        <f t="shared" si="322"/>
        <v>Solar</v>
      </c>
      <c r="T1619" s="1" t="str">
        <f t="shared" si="323"/>
        <v>Randolph County</v>
      </c>
      <c r="U1619" s="1" t="str">
        <f t="shared" si="324"/>
        <v>IL</v>
      </c>
      <c r="AA1619" s="1"/>
      <c r="AB1619" s="1"/>
      <c r="AI1619" s="5"/>
      <c r="AJ1619" s="5"/>
      <c r="AK1619" s="5"/>
      <c r="AL1619" s="5"/>
      <c r="AM1619" s="5"/>
      <c r="AN1619" s="5"/>
      <c r="AO1619" s="32"/>
      <c r="AP1619" s="32"/>
      <c r="AQ1619" s="28">
        <f t="shared" si="328"/>
        <v>0</v>
      </c>
      <c r="AR1619" s="28">
        <f t="shared" si="328"/>
        <v>0</v>
      </c>
      <c r="AY1619" s="1" t="s">
        <v>2374</v>
      </c>
      <c r="AZ1619" s="2">
        <v>43584</v>
      </c>
      <c r="BC1619" s="2">
        <v>44671</v>
      </c>
      <c r="BD1619" s="1" t="s">
        <v>122</v>
      </c>
      <c r="BE1619" s="1" t="s">
        <v>493</v>
      </c>
      <c r="BF1619" s="1" t="s">
        <v>124</v>
      </c>
      <c r="BG1619" s="1" t="s">
        <v>2856</v>
      </c>
      <c r="BH1619" s="1" t="s">
        <v>2435</v>
      </c>
      <c r="BI1619" s="1" t="s">
        <v>2857</v>
      </c>
      <c r="BJ1619" s="1" t="s">
        <v>126</v>
      </c>
      <c r="BK1619" s="1" t="s">
        <v>3190</v>
      </c>
      <c r="BL1619" s="1">
        <v>200</v>
      </c>
      <c r="BM1619" s="1">
        <v>200</v>
      </c>
      <c r="BN1619" s="1" t="s">
        <v>1485</v>
      </c>
      <c r="BO1619" s="1" t="s">
        <v>1486</v>
      </c>
      <c r="BP1619" s="1" t="s">
        <v>84</v>
      </c>
      <c r="BR1619" s="1">
        <v>0</v>
      </c>
      <c r="BS1619" s="1">
        <v>0</v>
      </c>
      <c r="BT1619" s="1">
        <v>0</v>
      </c>
      <c r="BU1619" s="1">
        <v>0</v>
      </c>
    </row>
    <row r="1620" spans="4:73" hidden="1" x14ac:dyDescent="0.25">
      <c r="D1620" s="4"/>
      <c r="E1620" s="5" t="str">
        <f t="shared" si="316"/>
        <v>DPP-2019-Cycle</v>
      </c>
      <c r="F1620" s="5" t="str">
        <f t="shared" si="317"/>
        <v>East (ITC)</v>
      </c>
      <c r="G1620" s="5" t="str">
        <f t="shared" si="318"/>
        <v>Active</v>
      </c>
      <c r="H1620" s="6" t="str">
        <f t="shared" si="319"/>
        <v>Not Started</v>
      </c>
      <c r="I1620" s="1" t="s">
        <v>3191</v>
      </c>
      <c r="O1620" s="1" t="str">
        <f t="shared" si="320"/>
        <v>NRIS</v>
      </c>
      <c r="Q1620" s="1">
        <f t="shared" si="321"/>
        <v>100</v>
      </c>
      <c r="S1620" s="1" t="str">
        <f t="shared" si="322"/>
        <v>Solar</v>
      </c>
      <c r="T1620" s="1" t="str">
        <f t="shared" si="323"/>
        <v>St. Clair County</v>
      </c>
      <c r="U1620" s="1" t="str">
        <f t="shared" si="324"/>
        <v>MI</v>
      </c>
      <c r="AA1620" s="1"/>
      <c r="AB1620" s="1"/>
      <c r="AI1620" s="5"/>
      <c r="AJ1620" s="5"/>
      <c r="AK1620" s="5"/>
      <c r="AL1620" s="5"/>
      <c r="AM1620" s="5"/>
      <c r="AN1620" s="5"/>
      <c r="AO1620" s="32"/>
      <c r="AP1620" s="32"/>
      <c r="AQ1620" s="28">
        <f t="shared" si="328"/>
        <v>0</v>
      </c>
      <c r="AR1620" s="28">
        <f t="shared" si="328"/>
        <v>0</v>
      </c>
      <c r="AY1620" s="1" t="s">
        <v>2374</v>
      </c>
      <c r="AZ1620" s="2">
        <v>43584</v>
      </c>
      <c r="BC1620" s="2">
        <v>44742</v>
      </c>
      <c r="BD1620" s="1" t="s">
        <v>128</v>
      </c>
      <c r="BE1620" s="1" t="s">
        <v>171</v>
      </c>
      <c r="BF1620" s="1" t="s">
        <v>130</v>
      </c>
      <c r="BG1620" s="1" t="s">
        <v>2856</v>
      </c>
      <c r="BH1620" s="1" t="s">
        <v>1808</v>
      </c>
      <c r="BI1620" s="1" t="s">
        <v>2863</v>
      </c>
      <c r="BJ1620" s="1" t="s">
        <v>126</v>
      </c>
      <c r="BK1620" s="1" t="s">
        <v>3192</v>
      </c>
      <c r="BL1620" s="1">
        <v>100</v>
      </c>
      <c r="BM1620" s="1">
        <v>100</v>
      </c>
      <c r="BN1620" s="1" t="s">
        <v>1485</v>
      </c>
      <c r="BO1620" s="1" t="s">
        <v>1486</v>
      </c>
      <c r="BP1620" s="1" t="s">
        <v>84</v>
      </c>
      <c r="BR1620" s="1">
        <v>100</v>
      </c>
      <c r="BS1620" s="1">
        <v>100</v>
      </c>
      <c r="BT1620" s="1">
        <v>0</v>
      </c>
      <c r="BU1620" s="1">
        <v>0</v>
      </c>
    </row>
    <row r="1621" spans="4:73" hidden="1" x14ac:dyDescent="0.25">
      <c r="D1621" s="4"/>
      <c r="E1621" s="5" t="str">
        <f t="shared" si="316"/>
        <v>DPP-2019-Cycle</v>
      </c>
      <c r="F1621" s="5" t="str">
        <f t="shared" si="317"/>
        <v>Central</v>
      </c>
      <c r="G1621" s="5" t="str">
        <f t="shared" si="318"/>
        <v>Active</v>
      </c>
      <c r="H1621" s="6" t="str">
        <f t="shared" si="319"/>
        <v>Not Started</v>
      </c>
      <c r="I1621" s="1" t="s">
        <v>3193</v>
      </c>
      <c r="O1621" s="1" t="str">
        <f t="shared" si="320"/>
        <v>NRIS</v>
      </c>
      <c r="Q1621" s="1">
        <f t="shared" si="321"/>
        <v>200</v>
      </c>
      <c r="S1621" s="1" t="str">
        <f t="shared" si="322"/>
        <v>Solar</v>
      </c>
      <c r="T1621" s="1" t="str">
        <f t="shared" si="323"/>
        <v>Jasper County</v>
      </c>
      <c r="U1621" s="1" t="str">
        <f t="shared" si="324"/>
        <v>IN</v>
      </c>
      <c r="AA1621" s="1"/>
      <c r="AB1621" s="1"/>
      <c r="AI1621" s="5"/>
      <c r="AJ1621" s="5"/>
      <c r="AK1621" s="5"/>
      <c r="AL1621" s="5"/>
      <c r="AM1621" s="5"/>
      <c r="AN1621" s="5"/>
      <c r="AO1621" s="32"/>
      <c r="AP1621" s="32"/>
      <c r="AQ1621" s="28">
        <f t="shared" si="328"/>
        <v>0</v>
      </c>
      <c r="AR1621" s="28">
        <f t="shared" si="328"/>
        <v>0</v>
      </c>
      <c r="AY1621" s="1" t="s">
        <v>2374</v>
      </c>
      <c r="AZ1621" s="2">
        <v>43584</v>
      </c>
      <c r="BC1621" s="2">
        <v>44671</v>
      </c>
      <c r="BD1621" s="1" t="s">
        <v>804</v>
      </c>
      <c r="BE1621" s="1" t="s">
        <v>848</v>
      </c>
      <c r="BF1621" s="1" t="s">
        <v>103</v>
      </c>
      <c r="BG1621" s="1" t="s">
        <v>2856</v>
      </c>
      <c r="BH1621" s="1" t="s">
        <v>2435</v>
      </c>
      <c r="BI1621" s="1" t="s">
        <v>2857</v>
      </c>
      <c r="BJ1621" s="1" t="s">
        <v>126</v>
      </c>
      <c r="BK1621" s="1" t="s">
        <v>3194</v>
      </c>
      <c r="BL1621" s="1">
        <v>200</v>
      </c>
      <c r="BM1621" s="1">
        <v>200</v>
      </c>
      <c r="BN1621" s="1" t="s">
        <v>1485</v>
      </c>
      <c r="BO1621" s="1" t="s">
        <v>1486</v>
      </c>
      <c r="BP1621" s="1" t="s">
        <v>84</v>
      </c>
      <c r="BR1621" s="1">
        <v>0</v>
      </c>
      <c r="BS1621" s="1">
        <v>0</v>
      </c>
      <c r="BT1621" s="1">
        <v>0</v>
      </c>
      <c r="BU1621" s="1">
        <v>0</v>
      </c>
    </row>
    <row r="1622" spans="4:73" hidden="1" x14ac:dyDescent="0.25">
      <c r="D1622" s="4"/>
      <c r="E1622" s="5" t="str">
        <f t="shared" si="316"/>
        <v>DPP-2019-Cycle</v>
      </c>
      <c r="F1622" s="5" t="str">
        <f t="shared" si="317"/>
        <v>Central</v>
      </c>
      <c r="G1622" s="5" t="str">
        <f t="shared" si="318"/>
        <v>Active</v>
      </c>
      <c r="H1622" s="6" t="str">
        <f t="shared" si="319"/>
        <v>Not Started</v>
      </c>
      <c r="I1622" s="1" t="s">
        <v>3195</v>
      </c>
      <c r="O1622" s="1" t="str">
        <f t="shared" si="320"/>
        <v>NRIS</v>
      </c>
      <c r="Q1622" s="1">
        <f t="shared" si="321"/>
        <v>199.5</v>
      </c>
      <c r="S1622" s="1" t="str">
        <f t="shared" si="322"/>
        <v>Hybrid</v>
      </c>
      <c r="T1622" s="1" t="str">
        <f t="shared" si="323"/>
        <v>Jasper County,Starke County</v>
      </c>
      <c r="U1622" s="1" t="str">
        <f t="shared" si="324"/>
        <v>IN</v>
      </c>
      <c r="AA1622" s="1"/>
      <c r="AB1622" s="1"/>
      <c r="AI1622" s="5"/>
      <c r="AJ1622" s="5"/>
      <c r="AK1622" s="5"/>
      <c r="AL1622" s="5"/>
      <c r="AM1622" s="5"/>
      <c r="AN1622" s="5"/>
      <c r="AO1622" s="32"/>
      <c r="AP1622" s="32"/>
      <c r="AQ1622" s="28">
        <f t="shared" si="328"/>
        <v>0</v>
      </c>
      <c r="AR1622" s="28">
        <f t="shared" si="328"/>
        <v>0</v>
      </c>
      <c r="AY1622" s="1" t="s">
        <v>2374</v>
      </c>
      <c r="AZ1622" s="2">
        <v>43584</v>
      </c>
      <c r="BC1622" s="2">
        <v>44743</v>
      </c>
      <c r="BD1622" s="1" t="s">
        <v>804</v>
      </c>
      <c r="BE1622" s="1" t="s">
        <v>3196</v>
      </c>
      <c r="BF1622" s="1" t="s">
        <v>103</v>
      </c>
      <c r="BG1622" s="1" t="s">
        <v>2856</v>
      </c>
      <c r="BH1622" s="1" t="s">
        <v>2435</v>
      </c>
      <c r="BI1622" s="1" t="s">
        <v>2857</v>
      </c>
      <c r="BJ1622" s="1" t="s">
        <v>126</v>
      </c>
      <c r="BK1622" s="1" t="s">
        <v>3197</v>
      </c>
      <c r="BL1622" s="1">
        <v>199.5</v>
      </c>
      <c r="BM1622" s="1">
        <v>199.5</v>
      </c>
      <c r="BN1622" s="1" t="s">
        <v>2880</v>
      </c>
      <c r="BO1622" s="1" t="s">
        <v>2881</v>
      </c>
      <c r="BP1622" s="1" t="s">
        <v>84</v>
      </c>
      <c r="BR1622" s="1">
        <v>0</v>
      </c>
      <c r="BS1622" s="1">
        <v>0</v>
      </c>
      <c r="BT1622" s="1">
        <v>0</v>
      </c>
      <c r="BU1622" s="1">
        <v>0</v>
      </c>
    </row>
    <row r="1623" spans="4:73" hidden="1" x14ac:dyDescent="0.25">
      <c r="D1623" s="4"/>
      <c r="E1623" s="5" t="str">
        <f t="shared" si="316"/>
        <v>FES-2015-NOV</v>
      </c>
      <c r="F1623" s="5">
        <f t="shared" si="317"/>
        <v>0</v>
      </c>
      <c r="G1623" s="5" t="str">
        <f t="shared" si="318"/>
        <v>Withdrawn</v>
      </c>
      <c r="H1623" s="6" t="str">
        <f t="shared" si="319"/>
        <v>Not Started</v>
      </c>
      <c r="I1623" s="1" t="s">
        <v>3567</v>
      </c>
      <c r="O1623" s="1" t="str">
        <f t="shared" si="320"/>
        <v>NRIS</v>
      </c>
      <c r="Q1623" s="1">
        <f t="shared" si="321"/>
        <v>16.7</v>
      </c>
      <c r="S1623" s="1" t="str">
        <f t="shared" si="322"/>
        <v>Solar</v>
      </c>
      <c r="T1623" s="1" t="str">
        <f t="shared" si="323"/>
        <v>Pulaski County</v>
      </c>
      <c r="U1623" s="1" t="str">
        <f t="shared" si="324"/>
        <v>AR</v>
      </c>
      <c r="AA1623" s="1"/>
      <c r="AB1623" s="1"/>
      <c r="AI1623" s="5"/>
      <c r="AJ1623" s="5"/>
      <c r="AK1623" s="5"/>
      <c r="AL1623" s="5"/>
      <c r="AM1623" s="5"/>
      <c r="AN1623" s="5"/>
      <c r="AO1623" s="5"/>
      <c r="AP1623" s="5"/>
      <c r="AQ1623" s="5"/>
      <c r="AR1623" s="5"/>
      <c r="AY1623" s="1" t="s">
        <v>73</v>
      </c>
      <c r="AZ1623" s="2">
        <v>42321</v>
      </c>
      <c r="BA1623" s="2">
        <v>42902</v>
      </c>
      <c r="BC1623" s="2">
        <v>42705</v>
      </c>
      <c r="BD1623" s="1" t="s">
        <v>59</v>
      </c>
      <c r="BE1623" s="1" t="s">
        <v>3049</v>
      </c>
      <c r="BF1623" s="1" t="s">
        <v>2394</v>
      </c>
      <c r="BG1623" s="1" t="s">
        <v>2785</v>
      </c>
      <c r="BI1623" s="1" t="s">
        <v>536</v>
      </c>
      <c r="BJ1623" s="1" t="s">
        <v>126</v>
      </c>
      <c r="BK1623" s="1" t="s">
        <v>78</v>
      </c>
      <c r="BL1623" s="1">
        <v>16.7</v>
      </c>
      <c r="BM1623" s="1">
        <v>16.7</v>
      </c>
      <c r="BN1623" s="1" t="s">
        <v>1485</v>
      </c>
      <c r="BO1623" s="1" t="s">
        <v>1486</v>
      </c>
      <c r="BP1623" s="1" t="s">
        <v>84</v>
      </c>
      <c r="BR1623" s="1">
        <v>0</v>
      </c>
      <c r="BS1623" s="1">
        <v>0</v>
      </c>
      <c r="BT1623" s="1">
        <v>0</v>
      </c>
      <c r="BU1623" s="1">
        <v>0</v>
      </c>
    </row>
    <row r="1624" spans="4:73" hidden="1" x14ac:dyDescent="0.25">
      <c r="D1624" s="4"/>
      <c r="E1624" s="5" t="str">
        <f t="shared" si="316"/>
        <v>DPP-2019-Cycle</v>
      </c>
      <c r="F1624" s="5" t="str">
        <f t="shared" si="317"/>
        <v>Central</v>
      </c>
      <c r="G1624" s="5" t="str">
        <f t="shared" si="318"/>
        <v>Active</v>
      </c>
      <c r="H1624" s="6" t="str">
        <f t="shared" si="319"/>
        <v>Not Started</v>
      </c>
      <c r="I1624" s="1" t="s">
        <v>3198</v>
      </c>
      <c r="O1624" s="1" t="str">
        <f t="shared" si="320"/>
        <v>NRIS</v>
      </c>
      <c r="Q1624" s="1">
        <f t="shared" si="321"/>
        <v>199.5</v>
      </c>
      <c r="S1624" s="1" t="str">
        <f t="shared" si="322"/>
        <v>Hybrid</v>
      </c>
      <c r="T1624" s="1" t="str">
        <f t="shared" si="323"/>
        <v>Jasper County,Starke County</v>
      </c>
      <c r="U1624" s="1" t="str">
        <f t="shared" si="324"/>
        <v>IN</v>
      </c>
      <c r="AA1624" s="1"/>
      <c r="AB1624" s="1"/>
      <c r="AI1624" s="5"/>
      <c r="AJ1624" s="5"/>
      <c r="AK1624" s="5"/>
      <c r="AL1624" s="5"/>
      <c r="AM1624" s="5"/>
      <c r="AN1624" s="5"/>
      <c r="AO1624" s="32"/>
      <c r="AP1624" s="32"/>
      <c r="AQ1624" s="28">
        <f t="shared" ref="AQ1624:AR1631" si="329">AO1624/($Q1624*1000)</f>
        <v>0</v>
      </c>
      <c r="AR1624" s="28">
        <f t="shared" si="329"/>
        <v>0</v>
      </c>
      <c r="AY1624" s="1" t="s">
        <v>2374</v>
      </c>
      <c r="AZ1624" s="2">
        <v>43584</v>
      </c>
      <c r="BC1624" s="2">
        <v>44743</v>
      </c>
      <c r="BD1624" s="1" t="s">
        <v>804</v>
      </c>
      <c r="BE1624" s="1" t="s">
        <v>3196</v>
      </c>
      <c r="BF1624" s="1" t="s">
        <v>103</v>
      </c>
      <c r="BG1624" s="1" t="s">
        <v>2856</v>
      </c>
      <c r="BH1624" s="1" t="s">
        <v>2435</v>
      </c>
      <c r="BI1624" s="1" t="s">
        <v>2857</v>
      </c>
      <c r="BJ1624" s="1" t="s">
        <v>126</v>
      </c>
      <c r="BK1624" s="1" t="s">
        <v>3197</v>
      </c>
      <c r="BL1624" s="1">
        <v>199.5</v>
      </c>
      <c r="BM1624" s="1">
        <v>199.5</v>
      </c>
      <c r="BN1624" s="1" t="s">
        <v>2880</v>
      </c>
      <c r="BO1624" s="1" t="s">
        <v>2881</v>
      </c>
      <c r="BP1624" s="1" t="s">
        <v>84</v>
      </c>
      <c r="BR1624" s="1">
        <v>0</v>
      </c>
      <c r="BS1624" s="1">
        <v>0</v>
      </c>
      <c r="BT1624" s="1">
        <v>0</v>
      </c>
      <c r="BU1624" s="1">
        <v>0</v>
      </c>
    </row>
    <row r="1625" spans="4:73" hidden="1" x14ac:dyDescent="0.25">
      <c r="D1625" s="4"/>
      <c r="E1625" s="5" t="str">
        <f t="shared" si="316"/>
        <v>DPP-2019-Cycle</v>
      </c>
      <c r="F1625" s="5" t="str">
        <f t="shared" si="317"/>
        <v>Central</v>
      </c>
      <c r="G1625" s="5" t="str">
        <f t="shared" si="318"/>
        <v>Active</v>
      </c>
      <c r="H1625" s="6" t="str">
        <f t="shared" si="319"/>
        <v>Not Started</v>
      </c>
      <c r="I1625" s="1" t="s">
        <v>3199</v>
      </c>
      <c r="O1625" s="1" t="str">
        <f t="shared" si="320"/>
        <v>NRIS</v>
      </c>
      <c r="Q1625" s="1">
        <f t="shared" si="321"/>
        <v>199.5</v>
      </c>
      <c r="S1625" s="1" t="str">
        <f t="shared" si="322"/>
        <v>Hybrid</v>
      </c>
      <c r="T1625" s="1" t="str">
        <f t="shared" si="323"/>
        <v>Jasper County,Starke County</v>
      </c>
      <c r="U1625" s="1" t="str">
        <f t="shared" si="324"/>
        <v>IN</v>
      </c>
      <c r="AA1625" s="1"/>
      <c r="AB1625" s="1"/>
      <c r="AI1625" s="5"/>
      <c r="AJ1625" s="5"/>
      <c r="AK1625" s="5"/>
      <c r="AL1625" s="5"/>
      <c r="AM1625" s="5"/>
      <c r="AN1625" s="5"/>
      <c r="AO1625" s="32"/>
      <c r="AP1625" s="32"/>
      <c r="AQ1625" s="28">
        <f t="shared" si="329"/>
        <v>0</v>
      </c>
      <c r="AR1625" s="28">
        <f t="shared" si="329"/>
        <v>0</v>
      </c>
      <c r="AY1625" s="1" t="s">
        <v>2374</v>
      </c>
      <c r="AZ1625" s="2">
        <v>43584</v>
      </c>
      <c r="BC1625" s="2">
        <v>44743</v>
      </c>
      <c r="BD1625" s="1" t="s">
        <v>804</v>
      </c>
      <c r="BE1625" s="1" t="s">
        <v>3196</v>
      </c>
      <c r="BF1625" s="1" t="s">
        <v>103</v>
      </c>
      <c r="BG1625" s="1" t="s">
        <v>2856</v>
      </c>
      <c r="BH1625" s="1" t="s">
        <v>2435</v>
      </c>
      <c r="BI1625" s="1" t="s">
        <v>2857</v>
      </c>
      <c r="BJ1625" s="1" t="s">
        <v>126</v>
      </c>
      <c r="BK1625" s="1" t="s">
        <v>3197</v>
      </c>
      <c r="BL1625" s="1">
        <v>199.5</v>
      </c>
      <c r="BM1625" s="1">
        <v>199.5</v>
      </c>
      <c r="BN1625" s="1" t="s">
        <v>2880</v>
      </c>
      <c r="BO1625" s="1" t="s">
        <v>2881</v>
      </c>
      <c r="BP1625" s="1" t="s">
        <v>84</v>
      </c>
      <c r="BR1625" s="1">
        <v>0</v>
      </c>
      <c r="BS1625" s="1">
        <v>0</v>
      </c>
      <c r="BT1625" s="1">
        <v>0</v>
      </c>
      <c r="BU1625" s="1">
        <v>0</v>
      </c>
    </row>
    <row r="1626" spans="4:73" hidden="1" x14ac:dyDescent="0.25">
      <c r="D1626" s="4"/>
      <c r="E1626" s="5" t="str">
        <f t="shared" si="316"/>
        <v>DPP-2019-Cycle</v>
      </c>
      <c r="F1626" s="5" t="str">
        <f t="shared" si="317"/>
        <v>Central</v>
      </c>
      <c r="G1626" s="5" t="str">
        <f t="shared" si="318"/>
        <v>Active</v>
      </c>
      <c r="H1626" s="6" t="str">
        <f t="shared" si="319"/>
        <v>Not Started</v>
      </c>
      <c r="I1626" s="1" t="s">
        <v>3200</v>
      </c>
      <c r="O1626" s="1" t="str">
        <f t="shared" si="320"/>
        <v>NRIS</v>
      </c>
      <c r="Q1626" s="1">
        <f t="shared" si="321"/>
        <v>199.5</v>
      </c>
      <c r="S1626" s="1" t="str">
        <f t="shared" si="322"/>
        <v>Hybrid</v>
      </c>
      <c r="T1626" s="1" t="str">
        <f t="shared" si="323"/>
        <v>Jasper County,Starke County</v>
      </c>
      <c r="U1626" s="1" t="str">
        <f t="shared" si="324"/>
        <v>IN</v>
      </c>
      <c r="AA1626" s="1"/>
      <c r="AB1626" s="1"/>
      <c r="AI1626" s="5"/>
      <c r="AJ1626" s="5"/>
      <c r="AK1626" s="5"/>
      <c r="AL1626" s="5"/>
      <c r="AM1626" s="5"/>
      <c r="AN1626" s="5"/>
      <c r="AO1626" s="32"/>
      <c r="AP1626" s="32"/>
      <c r="AQ1626" s="28">
        <f t="shared" si="329"/>
        <v>0</v>
      </c>
      <c r="AR1626" s="28">
        <f t="shared" si="329"/>
        <v>0</v>
      </c>
      <c r="AY1626" s="1" t="s">
        <v>2374</v>
      </c>
      <c r="AZ1626" s="2">
        <v>43584</v>
      </c>
      <c r="BC1626" s="2">
        <v>44743</v>
      </c>
      <c r="BD1626" s="1" t="s">
        <v>804</v>
      </c>
      <c r="BE1626" s="1" t="s">
        <v>3196</v>
      </c>
      <c r="BF1626" s="1" t="s">
        <v>103</v>
      </c>
      <c r="BG1626" s="1" t="s">
        <v>2856</v>
      </c>
      <c r="BH1626" s="1" t="s">
        <v>2435</v>
      </c>
      <c r="BI1626" s="1" t="s">
        <v>2857</v>
      </c>
      <c r="BJ1626" s="1" t="s">
        <v>126</v>
      </c>
      <c r="BK1626" s="1" t="s">
        <v>3201</v>
      </c>
      <c r="BL1626" s="1">
        <v>199.5</v>
      </c>
      <c r="BM1626" s="1">
        <v>199.5</v>
      </c>
      <c r="BN1626" s="1" t="s">
        <v>2880</v>
      </c>
      <c r="BO1626" s="1" t="s">
        <v>2881</v>
      </c>
      <c r="BP1626" s="1" t="s">
        <v>84</v>
      </c>
      <c r="BR1626" s="1">
        <v>0</v>
      </c>
      <c r="BS1626" s="1">
        <v>0</v>
      </c>
      <c r="BT1626" s="1">
        <v>0</v>
      </c>
      <c r="BU1626" s="1">
        <v>0</v>
      </c>
    </row>
    <row r="1627" spans="4:73" hidden="1" x14ac:dyDescent="0.25">
      <c r="D1627" s="4"/>
      <c r="E1627" s="5" t="str">
        <f t="shared" si="316"/>
        <v>DPP-2019-Cycle</v>
      </c>
      <c r="F1627" s="5" t="str">
        <f t="shared" si="317"/>
        <v>West</v>
      </c>
      <c r="G1627" s="5" t="str">
        <f t="shared" si="318"/>
        <v>Active</v>
      </c>
      <c r="H1627" s="6" t="str">
        <f t="shared" si="319"/>
        <v>Not Started</v>
      </c>
      <c r="I1627" s="1" t="s">
        <v>3202</v>
      </c>
      <c r="O1627" s="1" t="str">
        <f t="shared" si="320"/>
        <v>NRIS</v>
      </c>
      <c r="Q1627" s="1">
        <f t="shared" si="321"/>
        <v>300</v>
      </c>
      <c r="S1627" s="1" t="str">
        <f t="shared" si="322"/>
        <v>Solar</v>
      </c>
      <c r="T1627" s="1" t="str">
        <f t="shared" si="323"/>
        <v>Sherburne County</v>
      </c>
      <c r="U1627" s="1" t="str">
        <f t="shared" si="324"/>
        <v>MN</v>
      </c>
      <c r="AA1627" s="1"/>
      <c r="AB1627" s="1"/>
      <c r="AI1627" s="5"/>
      <c r="AJ1627" s="5"/>
      <c r="AK1627" s="5"/>
      <c r="AL1627" s="5"/>
      <c r="AM1627" s="5"/>
      <c r="AN1627" s="5"/>
      <c r="AO1627" s="32"/>
      <c r="AP1627" s="32"/>
      <c r="AQ1627" s="28">
        <f t="shared" si="329"/>
        <v>0</v>
      </c>
      <c r="AR1627" s="28">
        <f t="shared" si="329"/>
        <v>0</v>
      </c>
      <c r="AY1627" s="1" t="s">
        <v>2374</v>
      </c>
      <c r="AZ1627" s="2">
        <v>43584</v>
      </c>
      <c r="BC1627" s="2">
        <v>44742</v>
      </c>
      <c r="BD1627" s="1" t="s">
        <v>91</v>
      </c>
      <c r="BE1627" s="1" t="s">
        <v>244</v>
      </c>
      <c r="BF1627" s="1" t="s">
        <v>93</v>
      </c>
      <c r="BG1627" s="1" t="s">
        <v>2856</v>
      </c>
      <c r="BH1627" s="1" t="s">
        <v>725</v>
      </c>
      <c r="BI1627" s="1" t="s">
        <v>2857</v>
      </c>
      <c r="BJ1627" s="1" t="s">
        <v>126</v>
      </c>
      <c r="BK1627" s="1" t="s">
        <v>3203</v>
      </c>
      <c r="BL1627" s="1">
        <v>300</v>
      </c>
      <c r="BM1627" s="1">
        <v>300</v>
      </c>
      <c r="BN1627" s="1" t="s">
        <v>1485</v>
      </c>
      <c r="BO1627" s="1" t="s">
        <v>1486</v>
      </c>
      <c r="BP1627" s="1" t="s">
        <v>84</v>
      </c>
      <c r="BR1627" s="1">
        <v>0</v>
      </c>
      <c r="BS1627" s="1">
        <v>0</v>
      </c>
      <c r="BT1627" s="1">
        <v>0</v>
      </c>
      <c r="BU1627" s="1">
        <v>0</v>
      </c>
    </row>
    <row r="1628" spans="4:73" hidden="1" x14ac:dyDescent="0.25">
      <c r="D1628" s="4"/>
      <c r="E1628" s="5" t="str">
        <f t="shared" si="316"/>
        <v>DPP-2019-Cycle</v>
      </c>
      <c r="F1628" s="5" t="str">
        <f t="shared" si="317"/>
        <v>Central</v>
      </c>
      <c r="G1628" s="5" t="str">
        <f t="shared" si="318"/>
        <v>Active</v>
      </c>
      <c r="H1628" s="6" t="str">
        <f t="shared" si="319"/>
        <v>Not Started</v>
      </c>
      <c r="I1628" s="1" t="s">
        <v>3204</v>
      </c>
      <c r="O1628" s="1" t="str">
        <f t="shared" si="320"/>
        <v>NRIS</v>
      </c>
      <c r="Q1628" s="1">
        <f t="shared" si="321"/>
        <v>150</v>
      </c>
      <c r="S1628" s="1" t="str">
        <f t="shared" si="322"/>
        <v>Wind</v>
      </c>
      <c r="T1628" s="1" t="str">
        <f t="shared" si="323"/>
        <v>Audrain County</v>
      </c>
      <c r="U1628" s="1" t="str">
        <f t="shared" si="324"/>
        <v>MO</v>
      </c>
      <c r="AA1628" s="1"/>
      <c r="AB1628" s="1"/>
      <c r="AI1628" s="5"/>
      <c r="AJ1628" s="5"/>
      <c r="AK1628" s="5"/>
      <c r="AL1628" s="5"/>
      <c r="AM1628" s="5"/>
      <c r="AN1628" s="5"/>
      <c r="AO1628" s="32"/>
      <c r="AP1628" s="32"/>
      <c r="AQ1628" s="28">
        <f t="shared" si="329"/>
        <v>0</v>
      </c>
      <c r="AR1628" s="28">
        <f t="shared" si="329"/>
        <v>0</v>
      </c>
      <c r="AY1628" s="1" t="s">
        <v>2374</v>
      </c>
      <c r="AZ1628" s="2">
        <v>43584</v>
      </c>
      <c r="BC1628" s="2">
        <v>44757</v>
      </c>
      <c r="BD1628" s="1" t="s">
        <v>486</v>
      </c>
      <c r="BE1628" s="1" t="s">
        <v>1377</v>
      </c>
      <c r="BF1628" s="1" t="s">
        <v>488</v>
      </c>
      <c r="BG1628" s="1" t="s">
        <v>2856</v>
      </c>
      <c r="BH1628" s="1" t="s">
        <v>2435</v>
      </c>
      <c r="BI1628" s="1" t="s">
        <v>2857</v>
      </c>
      <c r="BJ1628" s="1" t="s">
        <v>126</v>
      </c>
      <c r="BK1628" s="1" t="s">
        <v>3205</v>
      </c>
      <c r="BL1628" s="1">
        <v>150</v>
      </c>
      <c r="BM1628" s="1">
        <v>150</v>
      </c>
      <c r="BN1628" s="1" t="s">
        <v>97</v>
      </c>
      <c r="BO1628" s="1" t="s">
        <v>98</v>
      </c>
      <c r="BP1628" s="1" t="s">
        <v>84</v>
      </c>
      <c r="BR1628" s="1">
        <v>0</v>
      </c>
      <c r="BS1628" s="1">
        <v>0</v>
      </c>
      <c r="BT1628" s="1">
        <v>0</v>
      </c>
      <c r="BU1628" s="1">
        <v>0</v>
      </c>
    </row>
    <row r="1629" spans="4:73" hidden="1" x14ac:dyDescent="0.25">
      <c r="D1629" s="4"/>
      <c r="E1629" s="5" t="str">
        <f t="shared" si="316"/>
        <v>DPP-2019-Cycle</v>
      </c>
      <c r="F1629" s="5" t="str">
        <f t="shared" si="317"/>
        <v>Central</v>
      </c>
      <c r="G1629" s="5" t="str">
        <f t="shared" si="318"/>
        <v>Active</v>
      </c>
      <c r="H1629" s="6" t="str">
        <f t="shared" si="319"/>
        <v>Not Started</v>
      </c>
      <c r="I1629" s="1" t="s">
        <v>3206</v>
      </c>
      <c r="O1629" s="1" t="str">
        <f t="shared" si="320"/>
        <v>NRIS</v>
      </c>
      <c r="Q1629" s="1">
        <f t="shared" si="321"/>
        <v>199.5</v>
      </c>
      <c r="S1629" s="1" t="str">
        <f t="shared" si="322"/>
        <v>Hybrid</v>
      </c>
      <c r="T1629" s="1" t="str">
        <f t="shared" si="323"/>
        <v>Jasper County,Starke County</v>
      </c>
      <c r="U1629" s="1" t="str">
        <f t="shared" si="324"/>
        <v>IN</v>
      </c>
      <c r="AA1629" s="1"/>
      <c r="AB1629" s="1"/>
      <c r="AI1629" s="5"/>
      <c r="AJ1629" s="5"/>
      <c r="AK1629" s="5"/>
      <c r="AL1629" s="5"/>
      <c r="AM1629" s="5"/>
      <c r="AN1629" s="5"/>
      <c r="AO1629" s="32"/>
      <c r="AP1629" s="32"/>
      <c r="AQ1629" s="28">
        <f t="shared" si="329"/>
        <v>0</v>
      </c>
      <c r="AR1629" s="28">
        <f t="shared" si="329"/>
        <v>0</v>
      </c>
      <c r="AY1629" s="1" t="s">
        <v>2374</v>
      </c>
      <c r="AZ1629" s="2">
        <v>43584</v>
      </c>
      <c r="BC1629" s="2">
        <v>44743</v>
      </c>
      <c r="BD1629" s="1" t="s">
        <v>804</v>
      </c>
      <c r="BE1629" s="1" t="s">
        <v>3196</v>
      </c>
      <c r="BF1629" s="1" t="s">
        <v>103</v>
      </c>
      <c r="BG1629" s="1" t="s">
        <v>2856</v>
      </c>
      <c r="BH1629" s="1" t="s">
        <v>2435</v>
      </c>
      <c r="BI1629" s="1" t="s">
        <v>2857</v>
      </c>
      <c r="BJ1629" s="1" t="s">
        <v>126</v>
      </c>
      <c r="BK1629" s="1" t="s">
        <v>3194</v>
      </c>
      <c r="BL1629" s="1">
        <v>199.5</v>
      </c>
      <c r="BM1629" s="1">
        <v>199.5</v>
      </c>
      <c r="BN1629" s="1" t="s">
        <v>2880</v>
      </c>
      <c r="BO1629" s="1" t="s">
        <v>2881</v>
      </c>
      <c r="BP1629" s="1" t="s">
        <v>84</v>
      </c>
      <c r="BR1629" s="1">
        <v>0</v>
      </c>
      <c r="BS1629" s="1">
        <v>0</v>
      </c>
      <c r="BT1629" s="1">
        <v>0</v>
      </c>
      <c r="BU1629" s="1">
        <v>0</v>
      </c>
    </row>
    <row r="1630" spans="4:73" hidden="1" x14ac:dyDescent="0.25">
      <c r="D1630" s="4"/>
      <c r="E1630" s="5" t="str">
        <f t="shared" si="316"/>
        <v>DPP-2019-Cycle</v>
      </c>
      <c r="F1630" s="5" t="str">
        <f t="shared" si="317"/>
        <v>Central</v>
      </c>
      <c r="G1630" s="5" t="str">
        <f t="shared" si="318"/>
        <v>Active</v>
      </c>
      <c r="H1630" s="6" t="str">
        <f t="shared" si="319"/>
        <v>Not Started</v>
      </c>
      <c r="I1630" s="1" t="s">
        <v>3211</v>
      </c>
      <c r="O1630" s="1" t="str">
        <f t="shared" si="320"/>
        <v>NRIS</v>
      </c>
      <c r="Q1630" s="1">
        <f t="shared" si="321"/>
        <v>199.5</v>
      </c>
      <c r="S1630" s="1" t="str">
        <f t="shared" si="322"/>
        <v>Hybrid</v>
      </c>
      <c r="T1630" s="1" t="str">
        <f t="shared" si="323"/>
        <v>Jasper County,Starke County</v>
      </c>
      <c r="U1630" s="1" t="str">
        <f t="shared" si="324"/>
        <v>IN</v>
      </c>
      <c r="AA1630" s="1"/>
      <c r="AB1630" s="1"/>
      <c r="AI1630" s="5"/>
      <c r="AJ1630" s="5"/>
      <c r="AK1630" s="5"/>
      <c r="AL1630" s="5"/>
      <c r="AM1630" s="5"/>
      <c r="AN1630" s="5"/>
      <c r="AO1630" s="32"/>
      <c r="AP1630" s="32"/>
      <c r="AQ1630" s="28">
        <f t="shared" si="329"/>
        <v>0</v>
      </c>
      <c r="AR1630" s="28">
        <f t="shared" si="329"/>
        <v>0</v>
      </c>
      <c r="AY1630" s="1" t="s">
        <v>2374</v>
      </c>
      <c r="AZ1630" s="2">
        <v>43584</v>
      </c>
      <c r="BC1630" s="2">
        <v>44743</v>
      </c>
      <c r="BD1630" s="1" t="s">
        <v>804</v>
      </c>
      <c r="BE1630" s="1" t="s">
        <v>3196</v>
      </c>
      <c r="BF1630" s="1" t="s">
        <v>103</v>
      </c>
      <c r="BG1630" s="1" t="s">
        <v>2856</v>
      </c>
      <c r="BH1630" s="1" t="s">
        <v>2435</v>
      </c>
      <c r="BI1630" s="1" t="s">
        <v>2857</v>
      </c>
      <c r="BJ1630" s="1" t="s">
        <v>126</v>
      </c>
      <c r="BK1630" s="1" t="s">
        <v>3194</v>
      </c>
      <c r="BL1630" s="1">
        <v>199.5</v>
      </c>
      <c r="BM1630" s="1">
        <v>199.5</v>
      </c>
      <c r="BN1630" s="1" t="s">
        <v>2880</v>
      </c>
      <c r="BO1630" s="1" t="s">
        <v>2881</v>
      </c>
      <c r="BP1630" s="1" t="s">
        <v>84</v>
      </c>
      <c r="BR1630" s="1">
        <v>0</v>
      </c>
      <c r="BS1630" s="1">
        <v>0</v>
      </c>
      <c r="BT1630" s="1">
        <v>0</v>
      </c>
      <c r="BU1630" s="1">
        <v>0</v>
      </c>
    </row>
    <row r="1631" spans="4:73" hidden="1" x14ac:dyDescent="0.25">
      <c r="D1631" s="4"/>
      <c r="E1631" s="5" t="str">
        <f t="shared" si="316"/>
        <v>DPP-2019-Cycle</v>
      </c>
      <c r="F1631" s="5" t="str">
        <f t="shared" si="317"/>
        <v>West</v>
      </c>
      <c r="G1631" s="5" t="str">
        <f t="shared" si="318"/>
        <v>Active</v>
      </c>
      <c r="H1631" s="6" t="str">
        <f t="shared" si="319"/>
        <v>Not Started</v>
      </c>
      <c r="I1631" s="1" t="s">
        <v>3212</v>
      </c>
      <c r="O1631" s="1" t="str">
        <f t="shared" si="320"/>
        <v>NRIS</v>
      </c>
      <c r="Q1631" s="1">
        <f t="shared" si="321"/>
        <v>398</v>
      </c>
      <c r="S1631" s="1" t="str">
        <f t="shared" si="322"/>
        <v>Wind</v>
      </c>
      <c r="T1631" s="1" t="str">
        <f t="shared" si="323"/>
        <v>Buchanan County</v>
      </c>
      <c r="U1631" s="1" t="str">
        <f t="shared" si="324"/>
        <v>IA</v>
      </c>
      <c r="AA1631" s="1"/>
      <c r="AB1631" s="1"/>
      <c r="AI1631" s="5"/>
      <c r="AJ1631" s="5"/>
      <c r="AK1631" s="5"/>
      <c r="AL1631" s="5"/>
      <c r="AM1631" s="5"/>
      <c r="AN1631" s="5"/>
      <c r="AO1631" s="32"/>
      <c r="AP1631" s="32"/>
      <c r="AQ1631" s="28">
        <f t="shared" si="329"/>
        <v>0</v>
      </c>
      <c r="AR1631" s="28">
        <f t="shared" si="329"/>
        <v>0</v>
      </c>
      <c r="AY1631" s="1" t="s">
        <v>2374</v>
      </c>
      <c r="AZ1631" s="2">
        <v>43584</v>
      </c>
      <c r="BC1631" s="2">
        <v>44743</v>
      </c>
      <c r="BD1631" s="1" t="s">
        <v>87</v>
      </c>
      <c r="BE1631" s="1" t="s">
        <v>109</v>
      </c>
      <c r="BF1631" s="1" t="s">
        <v>89</v>
      </c>
      <c r="BG1631" s="1" t="s">
        <v>2856</v>
      </c>
      <c r="BH1631" s="1" t="s">
        <v>725</v>
      </c>
      <c r="BI1631" s="1" t="s">
        <v>2857</v>
      </c>
      <c r="BJ1631" s="1" t="s">
        <v>126</v>
      </c>
      <c r="BK1631" s="1" t="s">
        <v>3213</v>
      </c>
      <c r="BL1631" s="1">
        <v>398</v>
      </c>
      <c r="BM1631" s="1">
        <v>398</v>
      </c>
      <c r="BN1631" s="1" t="s">
        <v>97</v>
      </c>
      <c r="BO1631" s="1" t="s">
        <v>98</v>
      </c>
      <c r="BP1631" s="1" t="s">
        <v>84</v>
      </c>
      <c r="BR1631" s="1">
        <v>0</v>
      </c>
      <c r="BS1631" s="1">
        <v>0</v>
      </c>
      <c r="BT1631" s="1">
        <v>0</v>
      </c>
      <c r="BU1631" s="1">
        <v>0</v>
      </c>
    </row>
    <row r="1632" spans="4:73" hidden="1" x14ac:dyDescent="0.25">
      <c r="D1632" s="4"/>
      <c r="E1632" s="5" t="str">
        <f t="shared" si="316"/>
        <v>FES-2015-NOV</v>
      </c>
      <c r="F1632" s="5">
        <f t="shared" si="317"/>
        <v>0</v>
      </c>
      <c r="G1632" s="5" t="str">
        <f t="shared" si="318"/>
        <v>Withdrawn</v>
      </c>
      <c r="H1632" s="6" t="str">
        <f t="shared" si="319"/>
        <v>Not Started</v>
      </c>
      <c r="I1632" s="1" t="s">
        <v>3594</v>
      </c>
      <c r="O1632" s="1" t="str">
        <f t="shared" si="320"/>
        <v>NRIS</v>
      </c>
      <c r="Q1632" s="1">
        <f t="shared" si="321"/>
        <v>20</v>
      </c>
      <c r="S1632" s="1" t="str">
        <f t="shared" si="322"/>
        <v>Solar</v>
      </c>
      <c r="T1632" s="1" t="str">
        <f t="shared" si="323"/>
        <v>Bartholomew County</v>
      </c>
      <c r="U1632" s="1" t="str">
        <f t="shared" si="324"/>
        <v>IN</v>
      </c>
      <c r="AA1632" s="1"/>
      <c r="AB1632" s="1"/>
      <c r="AI1632" s="5"/>
      <c r="AJ1632" s="5"/>
      <c r="AK1632" s="5"/>
      <c r="AL1632" s="5"/>
      <c r="AM1632" s="5"/>
      <c r="AN1632" s="5"/>
      <c r="AO1632" s="5"/>
      <c r="AP1632" s="5"/>
      <c r="AQ1632" s="5"/>
      <c r="AR1632" s="5"/>
      <c r="AY1632" s="1" t="s">
        <v>73</v>
      </c>
      <c r="AZ1632" s="2">
        <v>42320</v>
      </c>
      <c r="BA1632" s="2">
        <v>42905</v>
      </c>
      <c r="BC1632" s="2">
        <v>42856</v>
      </c>
      <c r="BD1632" s="1" t="s">
        <v>101</v>
      </c>
      <c r="BE1632" s="1" t="s">
        <v>3329</v>
      </c>
      <c r="BF1632" s="1" t="s">
        <v>103</v>
      </c>
      <c r="BG1632" s="1" t="s">
        <v>2785</v>
      </c>
      <c r="BI1632" s="1" t="s">
        <v>536</v>
      </c>
      <c r="BJ1632" s="1" t="s">
        <v>126</v>
      </c>
      <c r="BK1632" s="1" t="s">
        <v>3595</v>
      </c>
      <c r="BL1632" s="1">
        <v>20</v>
      </c>
      <c r="BM1632" s="1">
        <v>20</v>
      </c>
      <c r="BN1632" s="1" t="s">
        <v>1485</v>
      </c>
      <c r="BO1632" s="1" t="s">
        <v>1486</v>
      </c>
      <c r="BP1632" s="1" t="s">
        <v>84</v>
      </c>
      <c r="BR1632" s="1">
        <v>0</v>
      </c>
      <c r="BS1632" s="1">
        <v>0</v>
      </c>
      <c r="BT1632" s="1">
        <v>0</v>
      </c>
      <c r="BU1632" s="1">
        <v>0</v>
      </c>
    </row>
    <row r="1633" spans="4:73" hidden="1" x14ac:dyDescent="0.25">
      <c r="D1633" s="4"/>
      <c r="E1633" s="5" t="str">
        <f t="shared" si="316"/>
        <v>DPP-2019-Cycle</v>
      </c>
      <c r="F1633" s="5" t="str">
        <f t="shared" si="317"/>
        <v>Central</v>
      </c>
      <c r="G1633" s="5" t="str">
        <f t="shared" si="318"/>
        <v>Active</v>
      </c>
      <c r="H1633" s="6" t="str">
        <f t="shared" si="319"/>
        <v>Not Started</v>
      </c>
      <c r="I1633" s="1" t="s">
        <v>3214</v>
      </c>
      <c r="O1633" s="1" t="str">
        <f t="shared" si="320"/>
        <v>NRIS</v>
      </c>
      <c r="Q1633" s="1">
        <f t="shared" si="321"/>
        <v>99</v>
      </c>
      <c r="S1633" s="1" t="str">
        <f t="shared" si="322"/>
        <v>Solar</v>
      </c>
      <c r="T1633" s="1" t="str">
        <f t="shared" si="323"/>
        <v>Starke County</v>
      </c>
      <c r="U1633" s="1" t="str">
        <f t="shared" si="324"/>
        <v>IN</v>
      </c>
      <c r="AA1633" s="1"/>
      <c r="AB1633" s="1"/>
      <c r="AI1633" s="5"/>
      <c r="AJ1633" s="5"/>
      <c r="AK1633" s="5"/>
      <c r="AL1633" s="5"/>
      <c r="AM1633" s="5"/>
      <c r="AN1633" s="5"/>
      <c r="AO1633" s="32"/>
      <c r="AP1633" s="32"/>
      <c r="AQ1633" s="28">
        <f t="shared" ref="AQ1633:AR1635" si="330">AO1633/($Q1633*1000)</f>
        <v>0</v>
      </c>
      <c r="AR1633" s="28">
        <f t="shared" si="330"/>
        <v>0</v>
      </c>
      <c r="AY1633" s="1" t="s">
        <v>2374</v>
      </c>
      <c r="AZ1633" s="2">
        <v>43584</v>
      </c>
      <c r="BC1633" s="2">
        <v>45107</v>
      </c>
      <c r="BD1633" s="1" t="s">
        <v>804</v>
      </c>
      <c r="BE1633" s="1" t="s">
        <v>3215</v>
      </c>
      <c r="BF1633" s="1" t="s">
        <v>103</v>
      </c>
      <c r="BG1633" s="1" t="s">
        <v>2856</v>
      </c>
      <c r="BH1633" s="1" t="s">
        <v>2435</v>
      </c>
      <c r="BI1633" s="1" t="s">
        <v>2857</v>
      </c>
      <c r="BJ1633" s="1" t="s">
        <v>126</v>
      </c>
      <c r="BK1633" s="1" t="s">
        <v>3216</v>
      </c>
      <c r="BL1633" s="1">
        <v>99</v>
      </c>
      <c r="BM1633" s="1">
        <v>99</v>
      </c>
      <c r="BN1633" s="1" t="s">
        <v>1485</v>
      </c>
      <c r="BO1633" s="1" t="s">
        <v>1486</v>
      </c>
      <c r="BP1633" s="1" t="s">
        <v>84</v>
      </c>
      <c r="BR1633" s="1">
        <v>0</v>
      </c>
      <c r="BS1633" s="1">
        <v>0</v>
      </c>
      <c r="BT1633" s="1">
        <v>0</v>
      </c>
      <c r="BU1633" s="1">
        <v>0</v>
      </c>
    </row>
    <row r="1634" spans="4:73" hidden="1" x14ac:dyDescent="0.25">
      <c r="D1634" s="4"/>
      <c r="E1634" s="5" t="str">
        <f t="shared" si="316"/>
        <v>DPP-2019-Cycle</v>
      </c>
      <c r="F1634" s="5" t="str">
        <f t="shared" si="317"/>
        <v>West</v>
      </c>
      <c r="G1634" s="5" t="str">
        <f t="shared" si="318"/>
        <v>Withdrawn</v>
      </c>
      <c r="H1634" s="6" t="str">
        <f t="shared" si="319"/>
        <v>Not Started</v>
      </c>
      <c r="I1634" s="1" t="s">
        <v>5265</v>
      </c>
      <c r="O1634" s="1" t="str">
        <f t="shared" si="320"/>
        <v>NRIS</v>
      </c>
      <c r="Q1634" s="1">
        <f t="shared" si="321"/>
        <v>96</v>
      </c>
      <c r="S1634" s="1" t="str">
        <f t="shared" si="322"/>
        <v>Solar</v>
      </c>
      <c r="T1634" s="1" t="str">
        <f t="shared" si="323"/>
        <v>Cerro Gordo County</v>
      </c>
      <c r="U1634" s="1" t="str">
        <f t="shared" si="324"/>
        <v>IA</v>
      </c>
      <c r="AA1634" s="1"/>
      <c r="AB1634" s="1"/>
      <c r="AI1634" s="5"/>
      <c r="AJ1634" s="5"/>
      <c r="AK1634" s="5"/>
      <c r="AL1634" s="5"/>
      <c r="AM1634" s="5"/>
      <c r="AN1634" s="5"/>
      <c r="AO1634" s="32"/>
      <c r="AP1634" s="32"/>
      <c r="AQ1634" s="28">
        <f t="shared" si="330"/>
        <v>0</v>
      </c>
      <c r="AR1634" s="28">
        <f t="shared" si="330"/>
        <v>0</v>
      </c>
      <c r="AY1634" s="1" t="s">
        <v>73</v>
      </c>
      <c r="AZ1634" s="2">
        <v>43584</v>
      </c>
      <c r="BA1634" s="2">
        <v>43895</v>
      </c>
      <c r="BC1634" s="2">
        <v>44819</v>
      </c>
      <c r="BD1634" s="1" t="s">
        <v>87</v>
      </c>
      <c r="BE1634" s="1" t="s">
        <v>111</v>
      </c>
      <c r="BF1634" s="1" t="s">
        <v>89</v>
      </c>
      <c r="BG1634" s="1" t="s">
        <v>2856</v>
      </c>
      <c r="BH1634" s="1" t="s">
        <v>725</v>
      </c>
      <c r="BI1634" s="1" t="s">
        <v>2857</v>
      </c>
      <c r="BJ1634" s="1" t="s">
        <v>126</v>
      </c>
      <c r="BK1634" s="1" t="s">
        <v>5266</v>
      </c>
      <c r="BL1634" s="1">
        <v>96</v>
      </c>
      <c r="BM1634" s="1">
        <v>96</v>
      </c>
      <c r="BN1634" s="1" t="s">
        <v>1485</v>
      </c>
      <c r="BO1634" s="1" t="s">
        <v>1486</v>
      </c>
      <c r="BP1634" s="1" t="s">
        <v>84</v>
      </c>
      <c r="BR1634" s="1">
        <v>0</v>
      </c>
      <c r="BS1634" s="1">
        <v>0</v>
      </c>
      <c r="BT1634" s="1">
        <v>0</v>
      </c>
      <c r="BU1634" s="1">
        <v>0</v>
      </c>
    </row>
    <row r="1635" spans="4:73" hidden="1" x14ac:dyDescent="0.25">
      <c r="D1635" s="4"/>
      <c r="E1635" s="5" t="str">
        <f t="shared" si="316"/>
        <v>DPP-2019-Cycle</v>
      </c>
      <c r="F1635" s="5" t="str">
        <f t="shared" si="317"/>
        <v>West</v>
      </c>
      <c r="G1635" s="5" t="str">
        <f t="shared" si="318"/>
        <v>Withdrawn</v>
      </c>
      <c r="H1635" s="6" t="str">
        <f t="shared" si="319"/>
        <v>Not Started</v>
      </c>
      <c r="I1635" s="1" t="s">
        <v>5269</v>
      </c>
      <c r="O1635" s="1" t="str">
        <f t="shared" si="320"/>
        <v>NRIS</v>
      </c>
      <c r="Q1635" s="1">
        <f t="shared" si="321"/>
        <v>48</v>
      </c>
      <c r="S1635" s="1" t="str">
        <f t="shared" si="322"/>
        <v>Solar</v>
      </c>
      <c r="T1635" s="1" t="str">
        <f t="shared" si="323"/>
        <v>Mills County</v>
      </c>
      <c r="U1635" s="1" t="str">
        <f t="shared" si="324"/>
        <v>IA</v>
      </c>
      <c r="AA1635" s="1"/>
      <c r="AB1635" s="1"/>
      <c r="AI1635" s="5"/>
      <c r="AJ1635" s="5"/>
      <c r="AK1635" s="5"/>
      <c r="AL1635" s="5"/>
      <c r="AM1635" s="5"/>
      <c r="AN1635" s="5"/>
      <c r="AO1635" s="32"/>
      <c r="AP1635" s="32"/>
      <c r="AQ1635" s="28">
        <f t="shared" si="330"/>
        <v>0</v>
      </c>
      <c r="AR1635" s="28">
        <f t="shared" si="330"/>
        <v>0</v>
      </c>
      <c r="AY1635" s="1" t="s">
        <v>73</v>
      </c>
      <c r="AZ1635" s="2">
        <v>43584</v>
      </c>
      <c r="BA1635" s="2">
        <v>43895</v>
      </c>
      <c r="BC1635" s="2">
        <v>44819</v>
      </c>
      <c r="BD1635" s="1" t="s">
        <v>251</v>
      </c>
      <c r="BE1635" s="1" t="s">
        <v>5270</v>
      </c>
      <c r="BF1635" s="1" t="s">
        <v>89</v>
      </c>
      <c r="BG1635" s="1" t="s">
        <v>2856</v>
      </c>
      <c r="BH1635" s="1" t="s">
        <v>725</v>
      </c>
      <c r="BI1635" s="1" t="s">
        <v>2857</v>
      </c>
      <c r="BJ1635" s="1" t="s">
        <v>126</v>
      </c>
      <c r="BK1635" s="1" t="s">
        <v>5271</v>
      </c>
      <c r="BL1635" s="1">
        <v>48</v>
      </c>
      <c r="BM1635" s="1">
        <v>48</v>
      </c>
      <c r="BN1635" s="1" t="s">
        <v>1485</v>
      </c>
      <c r="BO1635" s="1" t="s">
        <v>1486</v>
      </c>
      <c r="BP1635" s="1" t="s">
        <v>84</v>
      </c>
      <c r="BR1635" s="1">
        <v>0</v>
      </c>
      <c r="BS1635" s="1">
        <v>0</v>
      </c>
      <c r="BT1635" s="1">
        <v>0</v>
      </c>
      <c r="BU1635" s="1">
        <v>0</v>
      </c>
    </row>
    <row r="1636" spans="4:73" hidden="1" x14ac:dyDescent="0.25">
      <c r="D1636" s="4"/>
      <c r="E1636" s="5" t="str">
        <f t="shared" si="316"/>
        <v>FES-2015-NOV</v>
      </c>
      <c r="F1636" s="5">
        <f t="shared" si="317"/>
        <v>0</v>
      </c>
      <c r="G1636" s="5" t="str">
        <f t="shared" si="318"/>
        <v>Withdrawn</v>
      </c>
      <c r="H1636" s="6" t="str">
        <f t="shared" si="319"/>
        <v>Not Started</v>
      </c>
      <c r="I1636" s="1" t="s">
        <v>3603</v>
      </c>
      <c r="O1636" s="1" t="str">
        <f t="shared" si="320"/>
        <v>NRIS</v>
      </c>
      <c r="Q1636" s="1">
        <f t="shared" si="321"/>
        <v>20</v>
      </c>
      <c r="S1636" s="1" t="str">
        <f t="shared" si="322"/>
        <v>Solar</v>
      </c>
      <c r="T1636" s="1" t="str">
        <f t="shared" si="323"/>
        <v>Montgomery County</v>
      </c>
      <c r="U1636" s="1" t="str">
        <f t="shared" si="324"/>
        <v>IN</v>
      </c>
      <c r="AA1636" s="1"/>
      <c r="AB1636" s="1"/>
      <c r="AI1636" s="5"/>
      <c r="AJ1636" s="5"/>
      <c r="AK1636" s="5"/>
      <c r="AL1636" s="5"/>
      <c r="AM1636" s="5"/>
      <c r="AN1636" s="5"/>
      <c r="AO1636" s="5"/>
      <c r="AP1636" s="5"/>
      <c r="AQ1636" s="5"/>
      <c r="AR1636" s="5"/>
      <c r="AY1636" s="1" t="s">
        <v>73</v>
      </c>
      <c r="AZ1636" s="2">
        <v>42320</v>
      </c>
      <c r="BA1636" s="2">
        <v>42905</v>
      </c>
      <c r="BC1636" s="2">
        <v>42856</v>
      </c>
      <c r="BD1636" s="1" t="s">
        <v>101</v>
      </c>
      <c r="BE1636" s="1" t="s">
        <v>763</v>
      </c>
      <c r="BF1636" s="1" t="s">
        <v>103</v>
      </c>
      <c r="BG1636" s="1" t="s">
        <v>2785</v>
      </c>
      <c r="BI1636" s="1" t="s">
        <v>536</v>
      </c>
      <c r="BJ1636" s="1" t="s">
        <v>126</v>
      </c>
      <c r="BK1636" s="1" t="s">
        <v>3604</v>
      </c>
      <c r="BL1636" s="1">
        <v>20</v>
      </c>
      <c r="BM1636" s="1">
        <v>20</v>
      </c>
      <c r="BN1636" s="1" t="s">
        <v>1485</v>
      </c>
      <c r="BO1636" s="1" t="s">
        <v>1486</v>
      </c>
      <c r="BP1636" s="1" t="s">
        <v>84</v>
      </c>
      <c r="BR1636" s="1">
        <v>0</v>
      </c>
      <c r="BS1636" s="1">
        <v>0</v>
      </c>
      <c r="BT1636" s="1">
        <v>0</v>
      </c>
      <c r="BU1636" s="1">
        <v>0</v>
      </c>
    </row>
    <row r="1637" spans="4:73" hidden="1" x14ac:dyDescent="0.25">
      <c r="D1637" s="4"/>
      <c r="E1637" s="5" t="str">
        <f t="shared" si="316"/>
        <v>DPP-2019-Cycle</v>
      </c>
      <c r="F1637" s="5" t="str">
        <f t="shared" si="317"/>
        <v>East (ATC)</v>
      </c>
      <c r="G1637" s="5" t="str">
        <f t="shared" si="318"/>
        <v>Active</v>
      </c>
      <c r="H1637" s="6" t="str">
        <f t="shared" si="319"/>
        <v>Not Started</v>
      </c>
      <c r="I1637" s="1" t="s">
        <v>3222</v>
      </c>
      <c r="O1637" s="1" t="str">
        <f t="shared" si="320"/>
        <v>NRIS</v>
      </c>
      <c r="Q1637" s="1">
        <f t="shared" si="321"/>
        <v>25</v>
      </c>
      <c r="S1637" s="1" t="str">
        <f t="shared" si="322"/>
        <v>Battery Storage</v>
      </c>
      <c r="T1637" s="1" t="str">
        <f t="shared" si="323"/>
        <v>Dodge County</v>
      </c>
      <c r="U1637" s="1" t="str">
        <f t="shared" si="324"/>
        <v>WI</v>
      </c>
      <c r="AA1637" s="1"/>
      <c r="AB1637" s="1"/>
      <c r="AI1637" s="5"/>
      <c r="AJ1637" s="5"/>
      <c r="AK1637" s="5"/>
      <c r="AL1637" s="5"/>
      <c r="AM1637" s="5"/>
      <c r="AN1637" s="5"/>
      <c r="AO1637" s="32"/>
      <c r="AP1637" s="32"/>
      <c r="AQ1637" s="28">
        <f t="shared" ref="AQ1637:AR1642" si="331">AO1637/($Q1637*1000)</f>
        <v>0</v>
      </c>
      <c r="AR1637" s="28">
        <f t="shared" si="331"/>
        <v>0</v>
      </c>
      <c r="AY1637" s="1" t="s">
        <v>2374</v>
      </c>
      <c r="AZ1637" s="2">
        <v>43584</v>
      </c>
      <c r="BC1637" s="2">
        <v>44470</v>
      </c>
      <c r="BD1637" s="1" t="s">
        <v>74</v>
      </c>
      <c r="BE1637" s="1" t="s">
        <v>297</v>
      </c>
      <c r="BF1637" s="1" t="s">
        <v>76</v>
      </c>
      <c r="BG1637" s="1" t="s">
        <v>2856</v>
      </c>
      <c r="BH1637" s="1" t="s">
        <v>2196</v>
      </c>
      <c r="BI1637" s="1" t="s">
        <v>2863</v>
      </c>
      <c r="BJ1637" s="1" t="s">
        <v>126</v>
      </c>
      <c r="BK1637" s="1" t="s">
        <v>3223</v>
      </c>
      <c r="BL1637" s="1">
        <v>25</v>
      </c>
      <c r="BM1637" s="1">
        <v>25</v>
      </c>
      <c r="BN1637" s="1" t="s">
        <v>2498</v>
      </c>
      <c r="BO1637" s="1" t="s">
        <v>2499</v>
      </c>
      <c r="BP1637" s="1" t="s">
        <v>84</v>
      </c>
      <c r="BR1637" s="1">
        <v>25</v>
      </c>
      <c r="BS1637" s="1">
        <v>25</v>
      </c>
      <c r="BT1637" s="1">
        <v>0</v>
      </c>
      <c r="BU1637" s="1">
        <v>0</v>
      </c>
    </row>
    <row r="1638" spans="4:73" x14ac:dyDescent="0.25">
      <c r="D1638" s="4"/>
      <c r="E1638" s="5" t="str">
        <f t="shared" si="316"/>
        <v>DPP-2019-Cycle</v>
      </c>
      <c r="F1638" s="5" t="str">
        <f t="shared" si="317"/>
        <v>South</v>
      </c>
      <c r="G1638" s="5" t="str">
        <f t="shared" si="318"/>
        <v>Active</v>
      </c>
      <c r="H1638" s="6" t="str">
        <f t="shared" si="319"/>
        <v>Not Started</v>
      </c>
      <c r="I1638" s="1" t="s">
        <v>3225</v>
      </c>
      <c r="L1638" s="1" t="s">
        <v>6173</v>
      </c>
      <c r="M1638" s="1" t="s">
        <v>6174</v>
      </c>
      <c r="O1638" s="1" t="str">
        <f t="shared" si="320"/>
        <v>ERIS</v>
      </c>
      <c r="P1638" s="1" t="s">
        <v>6209</v>
      </c>
      <c r="Q1638" s="1">
        <f t="shared" si="321"/>
        <v>175</v>
      </c>
      <c r="S1638" s="1" t="str">
        <f t="shared" si="322"/>
        <v>Solar</v>
      </c>
      <c r="T1638" s="1" t="str">
        <f t="shared" si="323"/>
        <v>Scott County</v>
      </c>
      <c r="U1638" s="1" t="str">
        <f t="shared" si="324"/>
        <v>MS</v>
      </c>
      <c r="Y1638" s="1">
        <v>1</v>
      </c>
      <c r="Z1638" s="1">
        <v>1</v>
      </c>
      <c r="AA1638" s="36">
        <v>800000</v>
      </c>
      <c r="AB1638" s="36">
        <v>1822322</v>
      </c>
      <c r="AI1638" s="5"/>
      <c r="AJ1638" s="32"/>
      <c r="AK1638" s="32"/>
      <c r="AL1638" s="32">
        <v>14200000</v>
      </c>
      <c r="AM1638" s="32">
        <v>12910000</v>
      </c>
      <c r="AN1638" s="32">
        <v>0</v>
      </c>
      <c r="AO1638" s="32">
        <f>AM1638</f>
        <v>12910000</v>
      </c>
      <c r="AP1638" s="32">
        <f>AO1638+AN1638+AL1638</f>
        <v>27110000</v>
      </c>
      <c r="AQ1638" s="28">
        <f t="shared" si="331"/>
        <v>73.771428571428572</v>
      </c>
      <c r="AR1638" s="28">
        <f t="shared" si="331"/>
        <v>154.91428571428571</v>
      </c>
      <c r="AS1638" s="16">
        <f>IF(O1638 = "NRIS",AP1638,AO1638)</f>
        <v>12910000</v>
      </c>
      <c r="AY1638" s="1" t="s">
        <v>2374</v>
      </c>
      <c r="AZ1638" s="2">
        <v>43581</v>
      </c>
      <c r="BC1638" s="2">
        <v>44774</v>
      </c>
      <c r="BD1638" s="1" t="s">
        <v>2949</v>
      </c>
      <c r="BE1638" s="1" t="s">
        <v>265</v>
      </c>
      <c r="BF1638" s="1" t="s">
        <v>2526</v>
      </c>
      <c r="BG1638" s="1" t="s">
        <v>2856</v>
      </c>
      <c r="BH1638" s="1" t="s">
        <v>2395</v>
      </c>
      <c r="BI1638" s="1" t="s">
        <v>2863</v>
      </c>
      <c r="BJ1638" s="1" t="s">
        <v>62</v>
      </c>
      <c r="BK1638" s="1" t="s">
        <v>3226</v>
      </c>
      <c r="BL1638" s="1">
        <v>175</v>
      </c>
      <c r="BM1638" s="1">
        <v>175</v>
      </c>
      <c r="BN1638" s="1" t="s">
        <v>1485</v>
      </c>
      <c r="BO1638" s="1" t="s">
        <v>1486</v>
      </c>
      <c r="BP1638" s="1" t="s">
        <v>84</v>
      </c>
      <c r="BR1638" s="1">
        <v>175</v>
      </c>
      <c r="BS1638" s="1">
        <v>0</v>
      </c>
      <c r="BT1638" s="1">
        <v>0</v>
      </c>
      <c r="BU1638" s="1">
        <v>0</v>
      </c>
    </row>
    <row r="1639" spans="4:73" hidden="1" x14ac:dyDescent="0.25">
      <c r="D1639" s="4"/>
      <c r="E1639" s="5" t="str">
        <f t="shared" si="316"/>
        <v>DPP-2019-Cycle</v>
      </c>
      <c r="F1639" s="5" t="str">
        <f t="shared" si="317"/>
        <v>Central</v>
      </c>
      <c r="G1639" s="5" t="str">
        <f t="shared" si="318"/>
        <v>Active</v>
      </c>
      <c r="H1639" s="6" t="str">
        <f t="shared" si="319"/>
        <v>Not Started</v>
      </c>
      <c r="I1639" s="1" t="s">
        <v>3227</v>
      </c>
      <c r="O1639" s="1" t="str">
        <f t="shared" si="320"/>
        <v>NRIS</v>
      </c>
      <c r="Q1639" s="1">
        <f t="shared" si="321"/>
        <v>200</v>
      </c>
      <c r="S1639" s="1" t="str">
        <f t="shared" si="322"/>
        <v>Solar</v>
      </c>
      <c r="T1639" s="1" t="str">
        <f t="shared" si="323"/>
        <v>Vermillion County</v>
      </c>
      <c r="U1639" s="1" t="str">
        <f t="shared" si="324"/>
        <v>IN</v>
      </c>
      <c r="AA1639" s="1"/>
      <c r="AB1639" s="1"/>
      <c r="AI1639" s="5"/>
      <c r="AJ1639" s="5"/>
      <c r="AK1639" s="5"/>
      <c r="AL1639" s="5"/>
      <c r="AM1639" s="5"/>
      <c r="AN1639" s="5"/>
      <c r="AO1639" s="32"/>
      <c r="AP1639" s="32"/>
      <c r="AQ1639" s="28">
        <f t="shared" si="331"/>
        <v>0</v>
      </c>
      <c r="AR1639" s="28">
        <f t="shared" si="331"/>
        <v>0</v>
      </c>
      <c r="AY1639" s="1" t="s">
        <v>2374</v>
      </c>
      <c r="AZ1639" s="2">
        <v>43584</v>
      </c>
      <c r="BC1639" s="2">
        <v>44671</v>
      </c>
      <c r="BD1639" s="1" t="s">
        <v>2850</v>
      </c>
      <c r="BE1639" s="1" t="s">
        <v>2369</v>
      </c>
      <c r="BF1639" s="1" t="s">
        <v>103</v>
      </c>
      <c r="BG1639" s="1" t="s">
        <v>2856</v>
      </c>
      <c r="BH1639" s="1" t="s">
        <v>2435</v>
      </c>
      <c r="BI1639" s="1" t="s">
        <v>2857</v>
      </c>
      <c r="BJ1639" s="1" t="s">
        <v>126</v>
      </c>
      <c r="BK1639" s="1" t="s">
        <v>3228</v>
      </c>
      <c r="BL1639" s="1">
        <v>200</v>
      </c>
      <c r="BM1639" s="1">
        <v>200</v>
      </c>
      <c r="BN1639" s="1" t="s">
        <v>1485</v>
      </c>
      <c r="BO1639" s="1" t="s">
        <v>1486</v>
      </c>
      <c r="BP1639" s="1" t="s">
        <v>84</v>
      </c>
      <c r="BR1639" s="1">
        <v>0</v>
      </c>
      <c r="BS1639" s="1">
        <v>0</v>
      </c>
      <c r="BT1639" s="1">
        <v>0</v>
      </c>
      <c r="BU1639" s="1">
        <v>0</v>
      </c>
    </row>
    <row r="1640" spans="4:73" hidden="1" x14ac:dyDescent="0.25">
      <c r="D1640" s="4"/>
      <c r="E1640" s="5" t="str">
        <f t="shared" si="316"/>
        <v>DPP-2019-Cycle</v>
      </c>
      <c r="F1640" s="5" t="str">
        <f t="shared" si="317"/>
        <v>West</v>
      </c>
      <c r="G1640" s="5" t="str">
        <f t="shared" si="318"/>
        <v>Active</v>
      </c>
      <c r="H1640" s="6" t="str">
        <f t="shared" si="319"/>
        <v>Not Started</v>
      </c>
      <c r="I1640" s="1" t="s">
        <v>3229</v>
      </c>
      <c r="O1640" s="1" t="str">
        <f t="shared" si="320"/>
        <v>NRIS</v>
      </c>
      <c r="Q1640" s="1">
        <f t="shared" si="321"/>
        <v>335</v>
      </c>
      <c r="S1640" s="1" t="str">
        <f t="shared" si="322"/>
        <v>Hybrid</v>
      </c>
      <c r="T1640" s="1" t="str">
        <f t="shared" si="323"/>
        <v>Cottonwood County</v>
      </c>
      <c r="U1640" s="1" t="str">
        <f t="shared" si="324"/>
        <v>MN</v>
      </c>
      <c r="AA1640" s="1"/>
      <c r="AB1640" s="1"/>
      <c r="AI1640" s="5"/>
      <c r="AJ1640" s="5"/>
      <c r="AK1640" s="5"/>
      <c r="AL1640" s="5"/>
      <c r="AM1640" s="5"/>
      <c r="AN1640" s="5"/>
      <c r="AO1640" s="32"/>
      <c r="AP1640" s="32"/>
      <c r="AQ1640" s="28">
        <f t="shared" si="331"/>
        <v>0</v>
      </c>
      <c r="AR1640" s="28">
        <f t="shared" si="331"/>
        <v>0</v>
      </c>
      <c r="AY1640" s="1" t="s">
        <v>2374</v>
      </c>
      <c r="AZ1640" s="2">
        <v>43584</v>
      </c>
      <c r="BC1640" s="2">
        <v>45036</v>
      </c>
      <c r="BD1640" s="1" t="s">
        <v>91</v>
      </c>
      <c r="BE1640" s="1" t="s">
        <v>632</v>
      </c>
      <c r="BF1640" s="1" t="s">
        <v>93</v>
      </c>
      <c r="BG1640" s="1" t="s">
        <v>2856</v>
      </c>
      <c r="BH1640" s="1" t="s">
        <v>725</v>
      </c>
      <c r="BI1640" s="1" t="s">
        <v>2857</v>
      </c>
      <c r="BJ1640" s="1" t="s">
        <v>126</v>
      </c>
      <c r="BK1640" s="1" t="s">
        <v>3230</v>
      </c>
      <c r="BL1640" s="1">
        <v>335</v>
      </c>
      <c r="BM1640" s="1">
        <v>335</v>
      </c>
      <c r="BN1640" s="1" t="s">
        <v>2880</v>
      </c>
      <c r="BO1640" s="1" t="s">
        <v>3231</v>
      </c>
      <c r="BP1640" s="1" t="s">
        <v>84</v>
      </c>
      <c r="BR1640" s="1">
        <v>0</v>
      </c>
      <c r="BS1640" s="1">
        <v>0</v>
      </c>
      <c r="BT1640" s="1">
        <v>0</v>
      </c>
      <c r="BU1640" s="1">
        <v>0</v>
      </c>
    </row>
    <row r="1641" spans="4:73" hidden="1" x14ac:dyDescent="0.25">
      <c r="D1641" s="4"/>
      <c r="E1641" s="5" t="str">
        <f t="shared" si="316"/>
        <v>DPP-2019-Cycle</v>
      </c>
      <c r="F1641" s="5" t="str">
        <f t="shared" si="317"/>
        <v>East (ITC)</v>
      </c>
      <c r="G1641" s="5" t="str">
        <f t="shared" si="318"/>
        <v>Active</v>
      </c>
      <c r="H1641" s="6" t="str">
        <f t="shared" si="319"/>
        <v>Not Started</v>
      </c>
      <c r="I1641" s="1" t="s">
        <v>3233</v>
      </c>
      <c r="O1641" s="1" t="str">
        <f t="shared" si="320"/>
        <v>NRIS</v>
      </c>
      <c r="Q1641" s="1">
        <f t="shared" si="321"/>
        <v>150</v>
      </c>
      <c r="S1641" s="1" t="str">
        <f t="shared" si="322"/>
        <v>Solar</v>
      </c>
      <c r="T1641" s="1" t="str">
        <f t="shared" si="323"/>
        <v>Monroe County</v>
      </c>
      <c r="U1641" s="1" t="str">
        <f t="shared" si="324"/>
        <v>MI</v>
      </c>
      <c r="AA1641" s="1"/>
      <c r="AB1641" s="1"/>
      <c r="AI1641" s="5"/>
      <c r="AJ1641" s="5"/>
      <c r="AK1641" s="5"/>
      <c r="AL1641" s="5"/>
      <c r="AM1641" s="5"/>
      <c r="AN1641" s="5"/>
      <c r="AO1641" s="32"/>
      <c r="AP1641" s="32"/>
      <c r="AQ1641" s="28">
        <f t="shared" si="331"/>
        <v>0</v>
      </c>
      <c r="AR1641" s="28">
        <f t="shared" si="331"/>
        <v>0</v>
      </c>
      <c r="AY1641" s="1" t="s">
        <v>2374</v>
      </c>
      <c r="AZ1641" s="2">
        <v>43584</v>
      </c>
      <c r="BC1641" s="2">
        <v>44671</v>
      </c>
      <c r="BD1641" s="1" t="s">
        <v>139</v>
      </c>
      <c r="BE1641" s="1" t="s">
        <v>310</v>
      </c>
      <c r="BF1641" s="1" t="s">
        <v>130</v>
      </c>
      <c r="BG1641" s="1" t="s">
        <v>2856</v>
      </c>
      <c r="BH1641" s="1" t="s">
        <v>1808</v>
      </c>
      <c r="BI1641" s="1" t="s">
        <v>2863</v>
      </c>
      <c r="BJ1641" s="1" t="s">
        <v>126</v>
      </c>
      <c r="BK1641" s="1" t="s">
        <v>3234</v>
      </c>
      <c r="BL1641" s="1">
        <v>150</v>
      </c>
      <c r="BM1641" s="1">
        <v>150</v>
      </c>
      <c r="BN1641" s="1" t="s">
        <v>1485</v>
      </c>
      <c r="BO1641" s="1" t="s">
        <v>1486</v>
      </c>
      <c r="BP1641" s="1" t="s">
        <v>84</v>
      </c>
      <c r="BR1641" s="1">
        <v>150</v>
      </c>
      <c r="BS1641" s="1">
        <v>150</v>
      </c>
      <c r="BT1641" s="1">
        <v>0</v>
      </c>
      <c r="BU1641" s="1">
        <v>0</v>
      </c>
    </row>
    <row r="1642" spans="4:73" hidden="1" x14ac:dyDescent="0.25">
      <c r="D1642" s="4"/>
      <c r="E1642" s="5" t="str">
        <f t="shared" si="316"/>
        <v>DPP-2019-Cycle</v>
      </c>
      <c r="F1642" s="5" t="str">
        <f t="shared" si="317"/>
        <v>South</v>
      </c>
      <c r="G1642" s="5" t="str">
        <f t="shared" si="318"/>
        <v>Withdrawn</v>
      </c>
      <c r="H1642" s="6" t="str">
        <f t="shared" si="319"/>
        <v>Not Started</v>
      </c>
      <c r="I1642" s="1" t="s">
        <v>5465</v>
      </c>
      <c r="O1642" s="1" t="str">
        <f t="shared" si="320"/>
        <v>NRIS</v>
      </c>
      <c r="P1642" s="1" t="s">
        <v>6203</v>
      </c>
      <c r="Q1642" s="1">
        <f t="shared" si="321"/>
        <v>120</v>
      </c>
      <c r="S1642" s="1" t="str">
        <f t="shared" si="322"/>
        <v>Solar</v>
      </c>
      <c r="T1642" s="1" t="str">
        <f t="shared" si="323"/>
        <v>Madison Parish</v>
      </c>
      <c r="U1642" s="1" t="str">
        <f t="shared" si="324"/>
        <v>LA</v>
      </c>
      <c r="Y1642" s="1">
        <v>0</v>
      </c>
      <c r="AA1642" s="1"/>
      <c r="AB1642" s="1"/>
      <c r="AI1642" s="5"/>
      <c r="AJ1642" s="5"/>
      <c r="AK1642" s="5"/>
      <c r="AL1642" s="5"/>
      <c r="AM1642" s="5"/>
      <c r="AN1642" s="5"/>
      <c r="AO1642" s="32"/>
      <c r="AP1642" s="32"/>
      <c r="AQ1642" s="28">
        <f t="shared" si="331"/>
        <v>0</v>
      </c>
      <c r="AR1642" s="28">
        <f t="shared" si="331"/>
        <v>0</v>
      </c>
      <c r="AY1642" s="1" t="s">
        <v>73</v>
      </c>
      <c r="AZ1642" s="2">
        <v>43584</v>
      </c>
      <c r="BA1642" s="2">
        <v>44048</v>
      </c>
      <c r="BC1642" s="2">
        <v>44774</v>
      </c>
      <c r="BD1642" s="1" t="s">
        <v>2574</v>
      </c>
      <c r="BE1642" s="1" t="s">
        <v>3851</v>
      </c>
      <c r="BF1642" s="1" t="s">
        <v>61</v>
      </c>
      <c r="BG1642" s="1" t="s">
        <v>2856</v>
      </c>
      <c r="BH1642" s="1" t="s">
        <v>2395</v>
      </c>
      <c r="BI1642" s="1" t="s">
        <v>2863</v>
      </c>
      <c r="BJ1642" s="1" t="s">
        <v>126</v>
      </c>
      <c r="BK1642" s="1" t="s">
        <v>5466</v>
      </c>
      <c r="BL1642" s="1">
        <v>120</v>
      </c>
      <c r="BM1642" s="1">
        <v>120</v>
      </c>
      <c r="BN1642" s="1" t="s">
        <v>1485</v>
      </c>
      <c r="BO1642" s="1" t="s">
        <v>1486</v>
      </c>
      <c r="BP1642" s="1" t="s">
        <v>84</v>
      </c>
      <c r="BR1642" s="1">
        <v>0</v>
      </c>
      <c r="BS1642" s="1">
        <v>0</v>
      </c>
      <c r="BT1642" s="1">
        <v>0</v>
      </c>
      <c r="BU1642" s="1">
        <v>0</v>
      </c>
    </row>
    <row r="1643" spans="4:73" hidden="1" x14ac:dyDescent="0.25">
      <c r="D1643" s="4"/>
      <c r="E1643" s="5" t="str">
        <f t="shared" si="316"/>
        <v>DPP-2017-AUG</v>
      </c>
      <c r="F1643" s="5" t="str">
        <f t="shared" si="317"/>
        <v>West</v>
      </c>
      <c r="G1643" s="5" t="str">
        <f t="shared" si="318"/>
        <v>Withdrawn</v>
      </c>
      <c r="H1643" s="6" t="str">
        <f t="shared" si="319"/>
        <v>Not Started</v>
      </c>
      <c r="I1643" s="1" t="s">
        <v>5766</v>
      </c>
      <c r="O1643" s="1" t="str">
        <f t="shared" si="320"/>
        <v>NRIS</v>
      </c>
      <c r="Q1643" s="1">
        <f t="shared" si="321"/>
        <v>2</v>
      </c>
      <c r="S1643" s="1" t="str">
        <f t="shared" si="322"/>
        <v>Diesel</v>
      </c>
      <c r="T1643" s="1" t="str">
        <f t="shared" si="323"/>
        <v>Cottonwood County</v>
      </c>
      <c r="U1643" s="1" t="str">
        <f t="shared" si="324"/>
        <v>MN</v>
      </c>
      <c r="AA1643" s="1"/>
      <c r="AB1643" s="1"/>
      <c r="AI1643" s="5"/>
      <c r="AJ1643" s="5"/>
      <c r="AK1643" s="5"/>
      <c r="AL1643" s="5"/>
      <c r="AM1643" s="5"/>
      <c r="AN1643" s="5"/>
      <c r="AO1643" s="5"/>
      <c r="AP1643" s="5"/>
      <c r="AQ1643" s="5"/>
      <c r="AR1643" s="5"/>
      <c r="AY1643" s="1" t="s">
        <v>73</v>
      </c>
      <c r="AZ1643" s="2">
        <v>42902</v>
      </c>
      <c r="BA1643" s="2">
        <v>44225</v>
      </c>
      <c r="BC1643" s="2">
        <v>44018</v>
      </c>
      <c r="BD1643" s="1" t="s">
        <v>87</v>
      </c>
      <c r="BE1643" s="1" t="s">
        <v>632</v>
      </c>
      <c r="BF1643" s="1" t="s">
        <v>93</v>
      </c>
      <c r="BG1643" s="1" t="s">
        <v>3692</v>
      </c>
      <c r="BH1643" s="1" t="s">
        <v>725</v>
      </c>
      <c r="BI1643" s="1" t="s">
        <v>2376</v>
      </c>
      <c r="BJ1643" s="1" t="s">
        <v>126</v>
      </c>
      <c r="BK1643" s="1" t="s">
        <v>5767</v>
      </c>
      <c r="BL1643" s="1">
        <v>2</v>
      </c>
      <c r="BM1643" s="1">
        <v>2</v>
      </c>
      <c r="BN1643" s="1" t="s">
        <v>207</v>
      </c>
      <c r="BO1643" s="1" t="s">
        <v>172</v>
      </c>
      <c r="BP1643" s="1" t="s">
        <v>84</v>
      </c>
      <c r="BR1643" s="1">
        <v>2</v>
      </c>
      <c r="BS1643" s="1">
        <v>2</v>
      </c>
      <c r="BT1643" s="1">
        <v>0</v>
      </c>
      <c r="BU1643" s="1">
        <v>0</v>
      </c>
    </row>
    <row r="1644" spans="4:73" hidden="1" x14ac:dyDescent="0.25">
      <c r="D1644" s="4"/>
      <c r="E1644" s="5" t="str">
        <f t="shared" si="316"/>
        <v>DPP-2019-Cycle</v>
      </c>
      <c r="F1644" s="5" t="str">
        <f t="shared" si="317"/>
        <v>Central</v>
      </c>
      <c r="G1644" s="5" t="str">
        <f t="shared" si="318"/>
        <v>Active</v>
      </c>
      <c r="H1644" s="6" t="str">
        <f t="shared" si="319"/>
        <v>Not Started</v>
      </c>
      <c r="I1644" s="1" t="s">
        <v>3236</v>
      </c>
      <c r="O1644" s="1" t="str">
        <f t="shared" si="320"/>
        <v>NRIS</v>
      </c>
      <c r="Q1644" s="1">
        <f t="shared" si="321"/>
        <v>100</v>
      </c>
      <c r="S1644" s="1" t="str">
        <f t="shared" si="322"/>
        <v>Solar</v>
      </c>
      <c r="T1644" s="1" t="str">
        <f t="shared" si="323"/>
        <v>Montgomery County</v>
      </c>
      <c r="U1644" s="1" t="str">
        <f t="shared" si="324"/>
        <v>MO</v>
      </c>
      <c r="AA1644" s="1"/>
      <c r="AB1644" s="1"/>
      <c r="AI1644" s="5"/>
      <c r="AJ1644" s="5"/>
      <c r="AK1644" s="5"/>
      <c r="AL1644" s="5"/>
      <c r="AM1644" s="5"/>
      <c r="AN1644" s="5"/>
      <c r="AO1644" s="32"/>
      <c r="AP1644" s="32"/>
      <c r="AQ1644" s="28">
        <f t="shared" ref="AQ1644:AR1650" si="332">AO1644/($Q1644*1000)</f>
        <v>0</v>
      </c>
      <c r="AR1644" s="28">
        <f t="shared" si="332"/>
        <v>0</v>
      </c>
      <c r="AY1644" s="1" t="s">
        <v>2374</v>
      </c>
      <c r="AZ1644" s="2">
        <v>43584</v>
      </c>
      <c r="BC1644" s="2">
        <v>44671</v>
      </c>
      <c r="BD1644" s="1" t="s">
        <v>486</v>
      </c>
      <c r="BE1644" s="1" t="s">
        <v>763</v>
      </c>
      <c r="BF1644" s="1" t="s">
        <v>488</v>
      </c>
      <c r="BG1644" s="1" t="s">
        <v>2856</v>
      </c>
      <c r="BH1644" s="1" t="s">
        <v>2435</v>
      </c>
      <c r="BI1644" s="1" t="s">
        <v>2857</v>
      </c>
      <c r="BJ1644" s="1" t="s">
        <v>126</v>
      </c>
      <c r="BK1644" s="1" t="s">
        <v>3237</v>
      </c>
      <c r="BL1644" s="1">
        <v>100</v>
      </c>
      <c r="BM1644" s="1">
        <v>100</v>
      </c>
      <c r="BN1644" s="1" t="s">
        <v>1485</v>
      </c>
      <c r="BO1644" s="1" t="s">
        <v>1486</v>
      </c>
      <c r="BP1644" s="1" t="s">
        <v>84</v>
      </c>
      <c r="BR1644" s="1">
        <v>0</v>
      </c>
      <c r="BS1644" s="1">
        <v>0</v>
      </c>
      <c r="BT1644" s="1">
        <v>0</v>
      </c>
      <c r="BU1644" s="1">
        <v>0</v>
      </c>
    </row>
    <row r="1645" spans="4:73" hidden="1" x14ac:dyDescent="0.25">
      <c r="D1645" s="4"/>
      <c r="E1645" s="5" t="str">
        <f t="shared" si="316"/>
        <v>DPP-2019-Cycle</v>
      </c>
      <c r="F1645" s="5" t="str">
        <f t="shared" si="317"/>
        <v>Central</v>
      </c>
      <c r="G1645" s="5" t="str">
        <f t="shared" si="318"/>
        <v>Active</v>
      </c>
      <c r="H1645" s="6" t="str">
        <f t="shared" si="319"/>
        <v>Not Started</v>
      </c>
      <c r="I1645" s="1" t="s">
        <v>3238</v>
      </c>
      <c r="O1645" s="1" t="str">
        <f t="shared" si="320"/>
        <v>NRIS</v>
      </c>
      <c r="Q1645" s="1">
        <f t="shared" si="321"/>
        <v>150</v>
      </c>
      <c r="S1645" s="1" t="str">
        <f t="shared" si="322"/>
        <v>Battery Storage</v>
      </c>
      <c r="T1645" s="1" t="str">
        <f t="shared" si="323"/>
        <v>Lake County</v>
      </c>
      <c r="U1645" s="1" t="str">
        <f t="shared" si="324"/>
        <v>IN</v>
      </c>
      <c r="AA1645" s="1"/>
      <c r="AB1645" s="1"/>
      <c r="AI1645" s="5"/>
      <c r="AJ1645" s="5"/>
      <c r="AK1645" s="5"/>
      <c r="AL1645" s="5"/>
      <c r="AM1645" s="5"/>
      <c r="AN1645" s="5"/>
      <c r="AO1645" s="32"/>
      <c r="AP1645" s="32"/>
      <c r="AQ1645" s="28">
        <f t="shared" si="332"/>
        <v>0</v>
      </c>
      <c r="AR1645" s="28">
        <f t="shared" si="332"/>
        <v>0</v>
      </c>
      <c r="AY1645" s="1" t="s">
        <v>2374</v>
      </c>
      <c r="AZ1645" s="2">
        <v>43584</v>
      </c>
      <c r="BC1645" s="2">
        <v>45076</v>
      </c>
      <c r="BD1645" s="1" t="s">
        <v>804</v>
      </c>
      <c r="BE1645" s="1" t="s">
        <v>1102</v>
      </c>
      <c r="BF1645" s="1" t="s">
        <v>103</v>
      </c>
      <c r="BG1645" s="1" t="s">
        <v>2856</v>
      </c>
      <c r="BH1645" s="1" t="s">
        <v>2435</v>
      </c>
      <c r="BI1645" s="1" t="s">
        <v>2857</v>
      </c>
      <c r="BJ1645" s="1" t="s">
        <v>126</v>
      </c>
      <c r="BK1645" s="1" t="s">
        <v>3239</v>
      </c>
      <c r="BL1645" s="1">
        <v>150</v>
      </c>
      <c r="BM1645" s="1">
        <v>150</v>
      </c>
      <c r="BN1645" s="1" t="s">
        <v>2498</v>
      </c>
      <c r="BO1645" s="1" t="s">
        <v>2499</v>
      </c>
      <c r="BP1645" s="1" t="s">
        <v>84</v>
      </c>
      <c r="BR1645" s="1">
        <v>0</v>
      </c>
      <c r="BS1645" s="1">
        <v>0</v>
      </c>
      <c r="BT1645" s="1">
        <v>0</v>
      </c>
      <c r="BU1645" s="1">
        <v>0</v>
      </c>
    </row>
    <row r="1646" spans="4:73" hidden="1" x14ac:dyDescent="0.25">
      <c r="D1646" s="4"/>
      <c r="E1646" s="5" t="str">
        <f t="shared" si="316"/>
        <v>DPP-2019-Cycle</v>
      </c>
      <c r="F1646" s="5" t="str">
        <f t="shared" si="317"/>
        <v>Central</v>
      </c>
      <c r="G1646" s="5" t="str">
        <f t="shared" si="318"/>
        <v>Active</v>
      </c>
      <c r="H1646" s="6" t="str">
        <f t="shared" si="319"/>
        <v>Not Started</v>
      </c>
      <c r="I1646" s="1" t="s">
        <v>3240</v>
      </c>
      <c r="O1646" s="1" t="str">
        <f t="shared" si="320"/>
        <v>NRIS</v>
      </c>
      <c r="Q1646" s="1">
        <f t="shared" si="321"/>
        <v>146</v>
      </c>
      <c r="S1646" s="1" t="str">
        <f t="shared" si="322"/>
        <v>Battery Storage</v>
      </c>
      <c r="T1646" s="1" t="str">
        <f t="shared" si="323"/>
        <v>Decatur County</v>
      </c>
      <c r="U1646" s="1" t="str">
        <f t="shared" si="324"/>
        <v>IN</v>
      </c>
      <c r="AA1646" s="1"/>
      <c r="AB1646" s="1"/>
      <c r="AI1646" s="5"/>
      <c r="AJ1646" s="5"/>
      <c r="AK1646" s="5"/>
      <c r="AL1646" s="5"/>
      <c r="AM1646" s="5"/>
      <c r="AN1646" s="5"/>
      <c r="AO1646" s="32"/>
      <c r="AP1646" s="32"/>
      <c r="AQ1646" s="28">
        <f t="shared" si="332"/>
        <v>0</v>
      </c>
      <c r="AR1646" s="28">
        <f t="shared" si="332"/>
        <v>0</v>
      </c>
      <c r="AY1646" s="1" t="s">
        <v>2374</v>
      </c>
      <c r="AZ1646" s="2">
        <v>43584</v>
      </c>
      <c r="BC1646" s="2">
        <v>45076</v>
      </c>
      <c r="BD1646" s="1" t="s">
        <v>2450</v>
      </c>
      <c r="BE1646" s="1" t="s">
        <v>3241</v>
      </c>
      <c r="BF1646" s="1" t="s">
        <v>103</v>
      </c>
      <c r="BG1646" s="1" t="s">
        <v>2856</v>
      </c>
      <c r="BH1646" s="1" t="s">
        <v>2435</v>
      </c>
      <c r="BI1646" s="1" t="s">
        <v>2857</v>
      </c>
      <c r="BJ1646" s="1" t="s">
        <v>126</v>
      </c>
      <c r="BK1646" s="1" t="s">
        <v>3242</v>
      </c>
      <c r="BL1646" s="1">
        <v>146</v>
      </c>
      <c r="BM1646" s="1">
        <v>146</v>
      </c>
      <c r="BN1646" s="1" t="s">
        <v>2498</v>
      </c>
      <c r="BO1646" s="1" t="s">
        <v>2499</v>
      </c>
      <c r="BP1646" s="1" t="s">
        <v>84</v>
      </c>
      <c r="BR1646" s="1">
        <v>0</v>
      </c>
      <c r="BS1646" s="1">
        <v>0</v>
      </c>
      <c r="BT1646" s="1">
        <v>0</v>
      </c>
      <c r="BU1646" s="1">
        <v>0</v>
      </c>
    </row>
    <row r="1647" spans="4:73" hidden="1" x14ac:dyDescent="0.25">
      <c r="D1647" s="4"/>
      <c r="E1647" s="5" t="str">
        <f t="shared" si="316"/>
        <v>DPP-2019-Cycle</v>
      </c>
      <c r="F1647" s="5" t="str">
        <f t="shared" si="317"/>
        <v>Central</v>
      </c>
      <c r="G1647" s="5" t="str">
        <f t="shared" si="318"/>
        <v>Active</v>
      </c>
      <c r="H1647" s="6" t="str">
        <f t="shared" si="319"/>
        <v>Not Started</v>
      </c>
      <c r="I1647" s="1" t="s">
        <v>3243</v>
      </c>
      <c r="O1647" s="1" t="str">
        <f t="shared" si="320"/>
        <v>NRIS</v>
      </c>
      <c r="Q1647" s="1">
        <f t="shared" si="321"/>
        <v>160</v>
      </c>
      <c r="S1647" s="1" t="str">
        <f t="shared" si="322"/>
        <v>Battery Storage</v>
      </c>
      <c r="T1647" s="1" t="str">
        <f t="shared" si="323"/>
        <v>LaPorte County</v>
      </c>
      <c r="U1647" s="1" t="str">
        <f t="shared" si="324"/>
        <v>IN</v>
      </c>
      <c r="AA1647" s="1"/>
      <c r="AB1647" s="1"/>
      <c r="AI1647" s="5"/>
      <c r="AJ1647" s="5"/>
      <c r="AK1647" s="5"/>
      <c r="AL1647" s="5"/>
      <c r="AM1647" s="5"/>
      <c r="AN1647" s="5"/>
      <c r="AO1647" s="32"/>
      <c r="AP1647" s="32"/>
      <c r="AQ1647" s="28">
        <f t="shared" si="332"/>
        <v>0</v>
      </c>
      <c r="AR1647" s="28">
        <f t="shared" si="332"/>
        <v>0</v>
      </c>
      <c r="AY1647" s="1" t="s">
        <v>2374</v>
      </c>
      <c r="AZ1647" s="2">
        <v>43584</v>
      </c>
      <c r="BC1647" s="2">
        <v>45076</v>
      </c>
      <c r="BD1647" s="1" t="s">
        <v>804</v>
      </c>
      <c r="BE1647" s="1" t="s">
        <v>1371</v>
      </c>
      <c r="BF1647" s="1" t="s">
        <v>103</v>
      </c>
      <c r="BG1647" s="1" t="s">
        <v>2856</v>
      </c>
      <c r="BH1647" s="1" t="s">
        <v>2435</v>
      </c>
      <c r="BI1647" s="1" t="s">
        <v>2857</v>
      </c>
      <c r="BJ1647" s="1" t="s">
        <v>126</v>
      </c>
      <c r="BK1647" s="1" t="s">
        <v>3244</v>
      </c>
      <c r="BL1647" s="1">
        <v>160</v>
      </c>
      <c r="BM1647" s="1">
        <v>160</v>
      </c>
      <c r="BN1647" s="1" t="s">
        <v>2498</v>
      </c>
      <c r="BO1647" s="1" t="s">
        <v>2499</v>
      </c>
      <c r="BP1647" s="1" t="s">
        <v>84</v>
      </c>
      <c r="BR1647" s="1">
        <v>0</v>
      </c>
      <c r="BS1647" s="1">
        <v>0</v>
      </c>
      <c r="BT1647" s="1">
        <v>0</v>
      </c>
      <c r="BU1647" s="1">
        <v>0</v>
      </c>
    </row>
    <row r="1648" spans="4:73" hidden="1" x14ac:dyDescent="0.25">
      <c r="D1648" s="4"/>
      <c r="E1648" s="5" t="str">
        <f t="shared" si="316"/>
        <v>DPP-2019-Cycle</v>
      </c>
      <c r="F1648" s="5" t="str">
        <f t="shared" si="317"/>
        <v>Central</v>
      </c>
      <c r="G1648" s="5" t="str">
        <f t="shared" si="318"/>
        <v>Active</v>
      </c>
      <c r="H1648" s="6" t="str">
        <f t="shared" si="319"/>
        <v>Not Started</v>
      </c>
      <c r="I1648" s="1" t="s">
        <v>3245</v>
      </c>
      <c r="O1648" s="1" t="str">
        <f t="shared" si="320"/>
        <v>NRIS</v>
      </c>
      <c r="Q1648" s="1">
        <f t="shared" si="321"/>
        <v>160</v>
      </c>
      <c r="S1648" s="1" t="str">
        <f t="shared" si="322"/>
        <v>Solar</v>
      </c>
      <c r="T1648" s="1" t="str">
        <f t="shared" si="323"/>
        <v>Martin County</v>
      </c>
      <c r="U1648" s="1" t="str">
        <f t="shared" si="324"/>
        <v>IN</v>
      </c>
      <c r="AA1648" s="1"/>
      <c r="AB1648" s="1"/>
      <c r="AI1648" s="5"/>
      <c r="AJ1648" s="5"/>
      <c r="AK1648" s="5"/>
      <c r="AL1648" s="5"/>
      <c r="AM1648" s="5"/>
      <c r="AN1648" s="5"/>
      <c r="AO1648" s="32"/>
      <c r="AP1648" s="32"/>
      <c r="AQ1648" s="28">
        <f t="shared" si="332"/>
        <v>0</v>
      </c>
      <c r="AR1648" s="28">
        <f t="shared" si="332"/>
        <v>0</v>
      </c>
      <c r="AY1648" s="1" t="s">
        <v>2374</v>
      </c>
      <c r="AZ1648" s="2">
        <v>43584</v>
      </c>
      <c r="BC1648" s="2">
        <v>45076</v>
      </c>
      <c r="BD1648" s="1" t="s">
        <v>2850</v>
      </c>
      <c r="BE1648" s="1" t="s">
        <v>382</v>
      </c>
      <c r="BF1648" s="1" t="s">
        <v>103</v>
      </c>
      <c r="BG1648" s="1" t="s">
        <v>2856</v>
      </c>
      <c r="BH1648" s="1" t="s">
        <v>2435</v>
      </c>
      <c r="BI1648" s="1" t="s">
        <v>2857</v>
      </c>
      <c r="BJ1648" s="1" t="s">
        <v>126</v>
      </c>
      <c r="BK1648" s="1" t="s">
        <v>3246</v>
      </c>
      <c r="BL1648" s="1">
        <v>160</v>
      </c>
      <c r="BM1648" s="1">
        <v>160</v>
      </c>
      <c r="BN1648" s="1" t="s">
        <v>1485</v>
      </c>
      <c r="BO1648" s="1" t="s">
        <v>1486</v>
      </c>
      <c r="BP1648" s="1" t="s">
        <v>84</v>
      </c>
      <c r="BR1648" s="1">
        <v>0</v>
      </c>
      <c r="BS1648" s="1">
        <v>0</v>
      </c>
      <c r="BT1648" s="1">
        <v>0</v>
      </c>
      <c r="BU1648" s="1">
        <v>0</v>
      </c>
    </row>
    <row r="1649" spans="4:73" hidden="1" x14ac:dyDescent="0.25">
      <c r="D1649" s="4"/>
      <c r="E1649" s="5" t="str">
        <f t="shared" si="316"/>
        <v>DPP-2019-Cycle</v>
      </c>
      <c r="F1649" s="5" t="str">
        <f t="shared" si="317"/>
        <v>Central</v>
      </c>
      <c r="G1649" s="5" t="str">
        <f t="shared" si="318"/>
        <v>Active</v>
      </c>
      <c r="H1649" s="6" t="str">
        <f t="shared" si="319"/>
        <v>Not Started</v>
      </c>
      <c r="I1649" s="1" t="s">
        <v>3247</v>
      </c>
      <c r="O1649" s="1" t="str">
        <f t="shared" si="320"/>
        <v>NRIS</v>
      </c>
      <c r="Q1649" s="1">
        <f t="shared" si="321"/>
        <v>150</v>
      </c>
      <c r="S1649" s="1" t="str">
        <f t="shared" si="322"/>
        <v>Battery Storage</v>
      </c>
      <c r="T1649" s="1" t="str">
        <f t="shared" si="323"/>
        <v>Madison County</v>
      </c>
      <c r="U1649" s="1" t="str">
        <f t="shared" si="324"/>
        <v>IN</v>
      </c>
      <c r="AA1649" s="1"/>
      <c r="AB1649" s="1"/>
      <c r="AI1649" s="5"/>
      <c r="AJ1649" s="5"/>
      <c r="AK1649" s="5"/>
      <c r="AL1649" s="5"/>
      <c r="AM1649" s="5"/>
      <c r="AN1649" s="5"/>
      <c r="AO1649" s="32"/>
      <c r="AP1649" s="32"/>
      <c r="AQ1649" s="28">
        <f t="shared" si="332"/>
        <v>0</v>
      </c>
      <c r="AR1649" s="28">
        <f t="shared" si="332"/>
        <v>0</v>
      </c>
      <c r="AY1649" s="1" t="s">
        <v>2374</v>
      </c>
      <c r="AZ1649" s="2">
        <v>43584</v>
      </c>
      <c r="BC1649" s="2">
        <v>45076</v>
      </c>
      <c r="BD1649" s="1" t="s">
        <v>2850</v>
      </c>
      <c r="BE1649" s="1" t="s">
        <v>620</v>
      </c>
      <c r="BF1649" s="1" t="s">
        <v>103</v>
      </c>
      <c r="BG1649" s="1" t="s">
        <v>2856</v>
      </c>
      <c r="BH1649" s="1" t="s">
        <v>2435</v>
      </c>
      <c r="BI1649" s="1" t="s">
        <v>2857</v>
      </c>
      <c r="BJ1649" s="1" t="s">
        <v>126</v>
      </c>
      <c r="BK1649" s="1" t="s">
        <v>3248</v>
      </c>
      <c r="BL1649" s="1">
        <v>150</v>
      </c>
      <c r="BM1649" s="1">
        <v>150</v>
      </c>
      <c r="BN1649" s="1" t="s">
        <v>2498</v>
      </c>
      <c r="BO1649" s="1" t="s">
        <v>2499</v>
      </c>
      <c r="BP1649" s="1" t="s">
        <v>84</v>
      </c>
      <c r="BR1649" s="1">
        <v>0</v>
      </c>
      <c r="BS1649" s="1">
        <v>0</v>
      </c>
      <c r="BT1649" s="1">
        <v>0</v>
      </c>
      <c r="BU1649" s="1">
        <v>0</v>
      </c>
    </row>
    <row r="1650" spans="4:73" hidden="1" x14ac:dyDescent="0.25">
      <c r="D1650" s="4"/>
      <c r="E1650" s="5" t="str">
        <f t="shared" si="316"/>
        <v>DPP-2019-Cycle</v>
      </c>
      <c r="F1650" s="5" t="str">
        <f t="shared" si="317"/>
        <v>Central</v>
      </c>
      <c r="G1650" s="5" t="str">
        <f t="shared" si="318"/>
        <v>Active</v>
      </c>
      <c r="H1650" s="6" t="str">
        <f t="shared" si="319"/>
        <v>Not Started</v>
      </c>
      <c r="I1650" s="1" t="s">
        <v>3249</v>
      </c>
      <c r="O1650" s="1" t="str">
        <f t="shared" si="320"/>
        <v>NRIS</v>
      </c>
      <c r="Q1650" s="1">
        <f t="shared" si="321"/>
        <v>125</v>
      </c>
      <c r="S1650" s="1" t="str">
        <f t="shared" si="322"/>
        <v>Battery Storage</v>
      </c>
      <c r="T1650" s="1" t="str">
        <f t="shared" si="323"/>
        <v>LaPorte County</v>
      </c>
      <c r="U1650" s="1" t="str">
        <f t="shared" si="324"/>
        <v>IN</v>
      </c>
      <c r="AA1650" s="1"/>
      <c r="AB1650" s="1"/>
      <c r="AI1650" s="5"/>
      <c r="AJ1650" s="5"/>
      <c r="AK1650" s="5"/>
      <c r="AL1650" s="5"/>
      <c r="AM1650" s="5"/>
      <c r="AN1650" s="5"/>
      <c r="AO1650" s="32"/>
      <c r="AP1650" s="32"/>
      <c r="AQ1650" s="28">
        <f t="shared" si="332"/>
        <v>0</v>
      </c>
      <c r="AR1650" s="28">
        <f t="shared" si="332"/>
        <v>0</v>
      </c>
      <c r="AY1650" s="1" t="s">
        <v>2374</v>
      </c>
      <c r="AZ1650" s="2">
        <v>43584</v>
      </c>
      <c r="BC1650" s="2">
        <v>45076</v>
      </c>
      <c r="BD1650" s="1" t="s">
        <v>804</v>
      </c>
      <c r="BE1650" s="1" t="s">
        <v>1371</v>
      </c>
      <c r="BF1650" s="1" t="s">
        <v>103</v>
      </c>
      <c r="BG1650" s="1" t="s">
        <v>2856</v>
      </c>
      <c r="BH1650" s="1" t="s">
        <v>2435</v>
      </c>
      <c r="BI1650" s="1" t="s">
        <v>2857</v>
      </c>
      <c r="BJ1650" s="1" t="s">
        <v>126</v>
      </c>
      <c r="BK1650" s="1" t="s">
        <v>3250</v>
      </c>
      <c r="BL1650" s="1">
        <v>125</v>
      </c>
      <c r="BM1650" s="1">
        <v>125</v>
      </c>
      <c r="BN1650" s="1" t="s">
        <v>2498</v>
      </c>
      <c r="BO1650" s="1" t="s">
        <v>2499</v>
      </c>
      <c r="BP1650" s="1" t="s">
        <v>84</v>
      </c>
      <c r="BR1650" s="1">
        <v>0</v>
      </c>
      <c r="BS1650" s="1">
        <v>0</v>
      </c>
      <c r="BT1650" s="1">
        <v>0</v>
      </c>
      <c r="BU1650" s="1">
        <v>0</v>
      </c>
    </row>
    <row r="1651" spans="4:73" hidden="1" x14ac:dyDescent="0.25">
      <c r="D1651" s="4"/>
      <c r="E1651" s="5" t="str">
        <f t="shared" si="316"/>
        <v>DPP-2017-AUG</v>
      </c>
      <c r="F1651" s="5" t="str">
        <f t="shared" si="317"/>
        <v>East (ATC)</v>
      </c>
      <c r="G1651" s="5" t="str">
        <f t="shared" si="318"/>
        <v>Done</v>
      </c>
      <c r="H1651" s="6" t="str">
        <f t="shared" si="319"/>
        <v>In Service</v>
      </c>
      <c r="I1651" s="1" t="s">
        <v>5795</v>
      </c>
      <c r="O1651" s="1" t="str">
        <f t="shared" si="320"/>
        <v>NRIS</v>
      </c>
      <c r="Q1651" s="1">
        <f t="shared" si="321"/>
        <v>48</v>
      </c>
      <c r="S1651" s="1" t="str">
        <f t="shared" si="322"/>
        <v>Combined Cycle</v>
      </c>
      <c r="T1651" s="1" t="str">
        <f t="shared" si="323"/>
        <v>Ozaukee County</v>
      </c>
      <c r="U1651" s="1" t="str">
        <f t="shared" si="324"/>
        <v>WI</v>
      </c>
      <c r="AA1651" s="1"/>
      <c r="AB1651" s="1"/>
      <c r="AI1651" s="5"/>
      <c r="AJ1651" s="5"/>
      <c r="AK1651" s="5"/>
      <c r="AL1651" s="5"/>
      <c r="AM1651" s="5"/>
      <c r="AN1651" s="5"/>
      <c r="AO1651" s="5"/>
      <c r="AP1651" s="5"/>
      <c r="AQ1651" s="5"/>
      <c r="AR1651" s="5"/>
      <c r="AY1651" s="1" t="s">
        <v>58</v>
      </c>
      <c r="AZ1651" s="2">
        <v>42902</v>
      </c>
      <c r="BB1651" s="2">
        <v>43781</v>
      </c>
      <c r="BC1651" s="2">
        <v>42902</v>
      </c>
      <c r="BD1651" s="1" t="s">
        <v>74</v>
      </c>
      <c r="BE1651" s="1" t="s">
        <v>268</v>
      </c>
      <c r="BF1651" s="1" t="s">
        <v>76</v>
      </c>
      <c r="BG1651" s="1" t="s">
        <v>3692</v>
      </c>
      <c r="BH1651" s="1" t="s">
        <v>2196</v>
      </c>
      <c r="BI1651" s="1" t="s">
        <v>726</v>
      </c>
      <c r="BJ1651" s="1" t="s">
        <v>126</v>
      </c>
      <c r="BK1651" s="1" t="s">
        <v>5796</v>
      </c>
      <c r="BL1651" s="1">
        <v>40</v>
      </c>
      <c r="BM1651" s="1">
        <v>48</v>
      </c>
      <c r="BN1651" s="1" t="s">
        <v>94</v>
      </c>
      <c r="BO1651" s="1" t="s">
        <v>94</v>
      </c>
      <c r="BP1651" s="1" t="s">
        <v>65</v>
      </c>
      <c r="BQ1651" s="2">
        <v>43766</v>
      </c>
      <c r="BR1651" s="1">
        <v>48</v>
      </c>
      <c r="BS1651" s="1">
        <v>48</v>
      </c>
      <c r="BT1651" s="1">
        <v>48</v>
      </c>
      <c r="BU1651" s="1">
        <v>48</v>
      </c>
    </row>
    <row r="1652" spans="4:73" hidden="1" x14ac:dyDescent="0.25">
      <c r="D1652" s="4"/>
      <c r="E1652" s="5" t="str">
        <f t="shared" si="316"/>
        <v>DPP-2019-Cycle</v>
      </c>
      <c r="F1652" s="5" t="str">
        <f t="shared" si="317"/>
        <v>Central</v>
      </c>
      <c r="G1652" s="5" t="str">
        <f t="shared" si="318"/>
        <v>Active</v>
      </c>
      <c r="H1652" s="6" t="str">
        <f t="shared" si="319"/>
        <v>Not Started</v>
      </c>
      <c r="I1652" s="1" t="s">
        <v>3257</v>
      </c>
      <c r="O1652" s="1" t="str">
        <f t="shared" si="320"/>
        <v>NRIS</v>
      </c>
      <c r="Q1652" s="1">
        <f t="shared" si="321"/>
        <v>300</v>
      </c>
      <c r="S1652" s="1" t="str">
        <f t="shared" si="322"/>
        <v>Wind</v>
      </c>
      <c r="T1652" s="1" t="str">
        <f t="shared" si="323"/>
        <v>Piatt County</v>
      </c>
      <c r="U1652" s="1" t="str">
        <f t="shared" si="324"/>
        <v>IL</v>
      </c>
      <c r="AA1652" s="1"/>
      <c r="AB1652" s="1"/>
      <c r="AI1652" s="5"/>
      <c r="AJ1652" s="5"/>
      <c r="AK1652" s="5"/>
      <c r="AL1652" s="5"/>
      <c r="AM1652" s="5"/>
      <c r="AN1652" s="5"/>
      <c r="AO1652" s="32"/>
      <c r="AP1652" s="32"/>
      <c r="AQ1652" s="28">
        <f t="shared" ref="AQ1652:AQ1668" si="333">AO1652/($Q1652*1000)</f>
        <v>0</v>
      </c>
      <c r="AR1652" s="28">
        <f t="shared" ref="AR1652:AR1668" si="334">AP1652/($Q1652*1000)</f>
        <v>0</v>
      </c>
      <c r="AY1652" s="1" t="s">
        <v>2374</v>
      </c>
      <c r="AZ1652" s="2">
        <v>43584</v>
      </c>
      <c r="BC1652" s="2">
        <v>44671</v>
      </c>
      <c r="BD1652" s="1" t="s">
        <v>122</v>
      </c>
      <c r="BE1652" s="1" t="s">
        <v>498</v>
      </c>
      <c r="BF1652" s="1" t="s">
        <v>124</v>
      </c>
      <c r="BG1652" s="1" t="s">
        <v>2856</v>
      </c>
      <c r="BH1652" s="1" t="s">
        <v>2435</v>
      </c>
      <c r="BI1652" s="1" t="s">
        <v>2857</v>
      </c>
      <c r="BJ1652" s="1" t="s">
        <v>126</v>
      </c>
      <c r="BK1652" s="1" t="s">
        <v>3258</v>
      </c>
      <c r="BL1652" s="1">
        <v>300</v>
      </c>
      <c r="BM1652" s="1">
        <v>300</v>
      </c>
      <c r="BN1652" s="1" t="s">
        <v>97</v>
      </c>
      <c r="BO1652" s="1" t="s">
        <v>98</v>
      </c>
      <c r="BP1652" s="1" t="s">
        <v>84</v>
      </c>
      <c r="BR1652" s="1">
        <v>0</v>
      </c>
      <c r="BS1652" s="1">
        <v>0</v>
      </c>
      <c r="BT1652" s="1">
        <v>0</v>
      </c>
      <c r="BU1652" s="1">
        <v>0</v>
      </c>
    </row>
    <row r="1653" spans="4:73" x14ac:dyDescent="0.25">
      <c r="D1653" s="4"/>
      <c r="E1653" s="5" t="str">
        <f t="shared" si="316"/>
        <v>DPP-2019-Cycle</v>
      </c>
      <c r="F1653" s="5" t="str">
        <f t="shared" si="317"/>
        <v>South</v>
      </c>
      <c r="G1653" s="5" t="str">
        <f t="shared" si="318"/>
        <v>Active</v>
      </c>
      <c r="H1653" s="6" t="str">
        <f t="shared" si="319"/>
        <v>Not Started</v>
      </c>
      <c r="I1653" s="1" t="s">
        <v>3259</v>
      </c>
      <c r="L1653" s="1" t="s">
        <v>6175</v>
      </c>
      <c r="M1653" s="1" t="s">
        <v>6181</v>
      </c>
      <c r="O1653" s="1" t="str">
        <f t="shared" si="320"/>
        <v>NRIS</v>
      </c>
      <c r="P1653" s="1" t="s">
        <v>6203</v>
      </c>
      <c r="Q1653" s="1">
        <f t="shared" si="321"/>
        <v>50</v>
      </c>
      <c r="S1653" s="1" t="str">
        <f t="shared" si="322"/>
        <v>Solar</v>
      </c>
      <c r="T1653" s="1" t="str">
        <f t="shared" si="323"/>
        <v>Washington Parish</v>
      </c>
      <c r="U1653" s="1" t="str">
        <f t="shared" si="324"/>
        <v>LA</v>
      </c>
      <c r="Y1653" s="1">
        <v>1</v>
      </c>
      <c r="Z1653" s="1">
        <v>1</v>
      </c>
      <c r="AA1653" s="36">
        <v>200000</v>
      </c>
      <c r="AB1653" s="36">
        <v>200480</v>
      </c>
      <c r="AI1653" s="5"/>
      <c r="AJ1653" s="32"/>
      <c r="AK1653" s="32"/>
      <c r="AL1653" s="32">
        <v>0</v>
      </c>
      <c r="AM1653" s="32">
        <v>1364000</v>
      </c>
      <c r="AN1653" s="32">
        <v>0</v>
      </c>
      <c r="AO1653" s="32">
        <f>AM1653</f>
        <v>1364000</v>
      </c>
      <c r="AP1653" s="32">
        <f>AO1653+AN1653+AL1653</f>
        <v>1364000</v>
      </c>
      <c r="AQ1653" s="28">
        <f t="shared" si="333"/>
        <v>27.28</v>
      </c>
      <c r="AR1653" s="28">
        <f t="shared" si="334"/>
        <v>27.28</v>
      </c>
      <c r="AS1653" s="16">
        <f>IF(O1653 = "NRIS",AP1653,AO1653)</f>
        <v>1364000</v>
      </c>
      <c r="AY1653" s="1" t="s">
        <v>2374</v>
      </c>
      <c r="AZ1653" s="2">
        <v>43584</v>
      </c>
      <c r="BC1653" s="2">
        <v>44500</v>
      </c>
      <c r="BD1653" s="1" t="s">
        <v>2574</v>
      </c>
      <c r="BE1653" s="1" t="s">
        <v>2839</v>
      </c>
      <c r="BF1653" s="1" t="s">
        <v>61</v>
      </c>
      <c r="BG1653" s="1" t="s">
        <v>2856</v>
      </c>
      <c r="BH1653" s="1" t="s">
        <v>2395</v>
      </c>
      <c r="BI1653" s="1" t="s">
        <v>2863</v>
      </c>
      <c r="BJ1653" s="1" t="s">
        <v>126</v>
      </c>
      <c r="BK1653" s="1" t="s">
        <v>3260</v>
      </c>
      <c r="BL1653" s="1">
        <v>50</v>
      </c>
      <c r="BM1653" s="1">
        <v>50</v>
      </c>
      <c r="BN1653" s="1" t="s">
        <v>1485</v>
      </c>
      <c r="BO1653" s="1" t="s">
        <v>1486</v>
      </c>
      <c r="BP1653" s="1" t="s">
        <v>84</v>
      </c>
      <c r="BR1653" s="1">
        <v>50</v>
      </c>
      <c r="BS1653" s="1">
        <v>50</v>
      </c>
      <c r="BT1653" s="1">
        <v>0</v>
      </c>
      <c r="BU1653" s="1">
        <v>0</v>
      </c>
    </row>
    <row r="1654" spans="4:73" hidden="1" x14ac:dyDescent="0.25">
      <c r="D1654" s="4"/>
      <c r="E1654" s="5" t="str">
        <f t="shared" si="316"/>
        <v>DPP-2019-Cycle</v>
      </c>
      <c r="F1654" s="5" t="str">
        <f t="shared" si="317"/>
        <v>East (ITC)</v>
      </c>
      <c r="G1654" s="5" t="str">
        <f t="shared" si="318"/>
        <v>Withdrawn</v>
      </c>
      <c r="H1654" s="6" t="str">
        <f t="shared" si="319"/>
        <v>Not Started</v>
      </c>
      <c r="I1654" s="1" t="s">
        <v>5262</v>
      </c>
      <c r="O1654" s="1" t="str">
        <f t="shared" si="320"/>
        <v>NRIS</v>
      </c>
      <c r="Q1654" s="1">
        <f t="shared" si="321"/>
        <v>150</v>
      </c>
      <c r="S1654" s="1" t="str">
        <f t="shared" si="322"/>
        <v>Solar</v>
      </c>
      <c r="T1654" s="1" t="str">
        <f t="shared" si="323"/>
        <v>Muskegon County</v>
      </c>
      <c r="U1654" s="1" t="str">
        <f t="shared" si="324"/>
        <v>MI</v>
      </c>
      <c r="AA1654" s="1"/>
      <c r="AB1654" s="1"/>
      <c r="AI1654" s="5"/>
      <c r="AJ1654" s="5"/>
      <c r="AK1654" s="5"/>
      <c r="AL1654" s="5"/>
      <c r="AM1654" s="5"/>
      <c r="AN1654" s="5"/>
      <c r="AO1654" s="32"/>
      <c r="AP1654" s="32"/>
      <c r="AQ1654" s="28">
        <f t="shared" si="333"/>
        <v>0</v>
      </c>
      <c r="AR1654" s="28">
        <f t="shared" si="334"/>
        <v>0</v>
      </c>
      <c r="AY1654" s="1" t="s">
        <v>73</v>
      </c>
      <c r="AZ1654" s="2">
        <v>43584</v>
      </c>
      <c r="BA1654" s="2">
        <v>43874</v>
      </c>
      <c r="BC1654" s="2">
        <v>44435</v>
      </c>
      <c r="BD1654" s="1" t="s">
        <v>139</v>
      </c>
      <c r="BE1654" s="1" t="s">
        <v>3293</v>
      </c>
      <c r="BF1654" s="1" t="s">
        <v>130</v>
      </c>
      <c r="BG1654" s="1" t="s">
        <v>2856</v>
      </c>
      <c r="BH1654" s="1" t="s">
        <v>1808</v>
      </c>
      <c r="BI1654" s="1" t="s">
        <v>2863</v>
      </c>
      <c r="BJ1654" s="1" t="s">
        <v>126</v>
      </c>
      <c r="BK1654" s="1" t="s">
        <v>5257</v>
      </c>
      <c r="BL1654" s="1">
        <v>150</v>
      </c>
      <c r="BM1654" s="1">
        <v>150</v>
      </c>
      <c r="BN1654" s="1" t="s">
        <v>1485</v>
      </c>
      <c r="BO1654" s="1" t="s">
        <v>1486</v>
      </c>
      <c r="BP1654" s="1" t="s">
        <v>84</v>
      </c>
      <c r="BR1654" s="1">
        <v>0</v>
      </c>
      <c r="BS1654" s="1">
        <v>0</v>
      </c>
      <c r="BT1654" s="1">
        <v>0</v>
      </c>
      <c r="BU1654" s="1">
        <v>0</v>
      </c>
    </row>
    <row r="1655" spans="4:73" hidden="1" x14ac:dyDescent="0.25">
      <c r="D1655" s="4"/>
      <c r="E1655" s="5" t="str">
        <f t="shared" si="316"/>
        <v>DPP-2019-Cycle</v>
      </c>
      <c r="F1655" s="5" t="str">
        <f t="shared" si="317"/>
        <v>Central</v>
      </c>
      <c r="G1655" s="5" t="str">
        <f t="shared" si="318"/>
        <v>Active</v>
      </c>
      <c r="H1655" s="6" t="str">
        <f t="shared" si="319"/>
        <v>Not Started</v>
      </c>
      <c r="I1655" s="1" t="s">
        <v>3263</v>
      </c>
      <c r="O1655" s="1" t="str">
        <f t="shared" si="320"/>
        <v>NRIS</v>
      </c>
      <c r="Q1655" s="1">
        <f t="shared" si="321"/>
        <v>150</v>
      </c>
      <c r="S1655" s="1" t="str">
        <f t="shared" si="322"/>
        <v>Solar</v>
      </c>
      <c r="T1655" s="1" t="str">
        <f t="shared" si="323"/>
        <v>Audrain County</v>
      </c>
      <c r="U1655" s="1" t="str">
        <f t="shared" si="324"/>
        <v>MO</v>
      </c>
      <c r="AA1655" s="1"/>
      <c r="AB1655" s="1"/>
      <c r="AI1655" s="5"/>
      <c r="AJ1655" s="5"/>
      <c r="AK1655" s="5"/>
      <c r="AL1655" s="5"/>
      <c r="AM1655" s="5"/>
      <c r="AN1655" s="5"/>
      <c r="AO1655" s="32"/>
      <c r="AP1655" s="32"/>
      <c r="AQ1655" s="28">
        <f t="shared" si="333"/>
        <v>0</v>
      </c>
      <c r="AR1655" s="28">
        <f t="shared" si="334"/>
        <v>0</v>
      </c>
      <c r="AY1655" s="1" t="s">
        <v>2374</v>
      </c>
      <c r="AZ1655" s="2">
        <v>43581</v>
      </c>
      <c r="BC1655" s="2">
        <v>44757</v>
      </c>
      <c r="BD1655" s="1" t="s">
        <v>486</v>
      </c>
      <c r="BE1655" s="1" t="s">
        <v>1377</v>
      </c>
      <c r="BF1655" s="1" t="s">
        <v>488</v>
      </c>
      <c r="BG1655" s="1" t="s">
        <v>2856</v>
      </c>
      <c r="BH1655" s="1" t="s">
        <v>2435</v>
      </c>
      <c r="BI1655" s="1" t="s">
        <v>2857</v>
      </c>
      <c r="BJ1655" s="1" t="s">
        <v>126</v>
      </c>
      <c r="BK1655" s="1" t="s">
        <v>3205</v>
      </c>
      <c r="BL1655" s="1">
        <v>150</v>
      </c>
      <c r="BM1655" s="1">
        <v>150</v>
      </c>
      <c r="BN1655" s="1" t="s">
        <v>1485</v>
      </c>
      <c r="BO1655" s="1" t="s">
        <v>1486</v>
      </c>
      <c r="BP1655" s="1" t="s">
        <v>84</v>
      </c>
      <c r="BR1655" s="1">
        <v>0</v>
      </c>
      <c r="BS1655" s="1">
        <v>0</v>
      </c>
      <c r="BT1655" s="1">
        <v>0</v>
      </c>
      <c r="BU1655" s="1">
        <v>0</v>
      </c>
    </row>
    <row r="1656" spans="4:73" hidden="1" x14ac:dyDescent="0.25">
      <c r="D1656" s="4"/>
      <c r="E1656" s="5" t="str">
        <f t="shared" si="316"/>
        <v>DPP-2019-Cycle</v>
      </c>
      <c r="F1656" s="5" t="str">
        <f t="shared" si="317"/>
        <v>South</v>
      </c>
      <c r="G1656" s="5" t="str">
        <f t="shared" si="318"/>
        <v>Withdrawn</v>
      </c>
      <c r="H1656" s="6" t="str">
        <f t="shared" si="319"/>
        <v>Not Started</v>
      </c>
      <c r="I1656" s="1" t="s">
        <v>5467</v>
      </c>
      <c r="O1656" s="1" t="str">
        <f t="shared" si="320"/>
        <v>NRIS</v>
      </c>
      <c r="P1656" s="1" t="s">
        <v>6203</v>
      </c>
      <c r="Q1656" s="1">
        <f t="shared" si="321"/>
        <v>150</v>
      </c>
      <c r="S1656" s="1" t="str">
        <f t="shared" si="322"/>
        <v>Solar</v>
      </c>
      <c r="T1656" s="1" t="str">
        <f t="shared" si="323"/>
        <v>Crittenden County</v>
      </c>
      <c r="U1656" s="1" t="str">
        <f t="shared" si="324"/>
        <v>AR</v>
      </c>
      <c r="Y1656" s="1">
        <v>0</v>
      </c>
      <c r="AA1656" s="1"/>
      <c r="AB1656" s="1"/>
      <c r="AI1656" s="5"/>
      <c r="AJ1656" s="5"/>
      <c r="AK1656" s="5"/>
      <c r="AL1656" s="5"/>
      <c r="AM1656" s="5"/>
      <c r="AN1656" s="5"/>
      <c r="AO1656" s="32"/>
      <c r="AP1656" s="32"/>
      <c r="AQ1656" s="28">
        <f t="shared" si="333"/>
        <v>0</v>
      </c>
      <c r="AR1656" s="28">
        <f t="shared" si="334"/>
        <v>0</v>
      </c>
      <c r="AY1656" s="1" t="s">
        <v>73</v>
      </c>
      <c r="AZ1656" s="2">
        <v>43584</v>
      </c>
      <c r="BA1656" s="2">
        <v>44048</v>
      </c>
      <c r="BC1656" s="2">
        <v>44757</v>
      </c>
      <c r="BD1656" s="1" t="s">
        <v>2392</v>
      </c>
      <c r="BE1656" s="1" t="s">
        <v>2393</v>
      </c>
      <c r="BF1656" s="1" t="s">
        <v>2394</v>
      </c>
      <c r="BG1656" s="1" t="s">
        <v>2856</v>
      </c>
      <c r="BH1656" s="1" t="s">
        <v>2395</v>
      </c>
      <c r="BI1656" s="1" t="s">
        <v>2863</v>
      </c>
      <c r="BJ1656" s="1" t="s">
        <v>126</v>
      </c>
      <c r="BK1656" s="1" t="s">
        <v>5468</v>
      </c>
      <c r="BL1656" s="1">
        <v>150</v>
      </c>
      <c r="BM1656" s="1">
        <v>150</v>
      </c>
      <c r="BN1656" s="1" t="s">
        <v>1485</v>
      </c>
      <c r="BO1656" s="1" t="s">
        <v>1486</v>
      </c>
      <c r="BP1656" s="1" t="s">
        <v>84</v>
      </c>
      <c r="BR1656" s="1">
        <v>0</v>
      </c>
      <c r="BS1656" s="1">
        <v>0</v>
      </c>
      <c r="BT1656" s="1">
        <v>0</v>
      </c>
      <c r="BU1656" s="1">
        <v>0</v>
      </c>
    </row>
    <row r="1657" spans="4:73" hidden="1" x14ac:dyDescent="0.25">
      <c r="D1657" s="4"/>
      <c r="E1657" s="5" t="str">
        <f t="shared" ref="E1657:E1720" si="335">BG1657</f>
        <v>DPP-2019-Cycle</v>
      </c>
      <c r="F1657" s="5" t="str">
        <f t="shared" ref="F1657:F1720" si="336">BH1657</f>
        <v>West</v>
      </c>
      <c r="G1657" s="5" t="str">
        <f t="shared" ref="G1657:G1720" si="337">AY1657</f>
        <v>Active</v>
      </c>
      <c r="H1657" s="6" t="str">
        <f t="shared" ref="H1657:H1720" si="338">BP1657</f>
        <v>Not Started</v>
      </c>
      <c r="I1657" s="1" t="s">
        <v>3267</v>
      </c>
      <c r="O1657" s="1" t="str">
        <f t="shared" ref="O1657:O1720" si="339">BJ1657</f>
        <v>NRIS</v>
      </c>
      <c r="Q1657" s="1">
        <f t="shared" ref="Q1657:Q1720" si="340">BM1657</f>
        <v>169.4</v>
      </c>
      <c r="S1657" s="1" t="str">
        <f t="shared" ref="S1657:S1720" si="341">BN1657</f>
        <v>Wind</v>
      </c>
      <c r="T1657" s="1" t="str">
        <f t="shared" ref="T1657:T1720" si="342">BE1657</f>
        <v>Tama County</v>
      </c>
      <c r="U1657" s="1" t="str">
        <f t="shared" ref="U1657:U1720" si="343">BF1657</f>
        <v>IA</v>
      </c>
      <c r="AA1657" s="1"/>
      <c r="AB1657" s="1"/>
      <c r="AI1657" s="5"/>
      <c r="AJ1657" s="5"/>
      <c r="AK1657" s="5"/>
      <c r="AL1657" s="5"/>
      <c r="AM1657" s="5"/>
      <c r="AN1657" s="5"/>
      <c r="AO1657" s="32"/>
      <c r="AP1657" s="32"/>
      <c r="AQ1657" s="28">
        <f t="shared" si="333"/>
        <v>0</v>
      </c>
      <c r="AR1657" s="28">
        <f t="shared" si="334"/>
        <v>0</v>
      </c>
      <c r="AY1657" s="1" t="s">
        <v>2374</v>
      </c>
      <c r="AZ1657" s="2">
        <v>43584</v>
      </c>
      <c r="BC1657" s="2">
        <v>44743</v>
      </c>
      <c r="BD1657" s="1" t="s">
        <v>87</v>
      </c>
      <c r="BE1657" s="1" t="s">
        <v>578</v>
      </c>
      <c r="BF1657" s="1" t="s">
        <v>89</v>
      </c>
      <c r="BG1657" s="1" t="s">
        <v>2856</v>
      </c>
      <c r="BH1657" s="1" t="s">
        <v>725</v>
      </c>
      <c r="BI1657" s="1" t="s">
        <v>2857</v>
      </c>
      <c r="BJ1657" s="1" t="s">
        <v>126</v>
      </c>
      <c r="BK1657" s="1" t="s">
        <v>3268</v>
      </c>
      <c r="BL1657" s="1">
        <v>169.4</v>
      </c>
      <c r="BM1657" s="1">
        <v>169.4</v>
      </c>
      <c r="BN1657" s="1" t="s">
        <v>97</v>
      </c>
      <c r="BO1657" s="1" t="s">
        <v>98</v>
      </c>
      <c r="BP1657" s="1" t="s">
        <v>84</v>
      </c>
      <c r="BR1657" s="1">
        <v>0</v>
      </c>
      <c r="BS1657" s="1">
        <v>0</v>
      </c>
      <c r="BT1657" s="1">
        <v>0</v>
      </c>
      <c r="BU1657" s="1">
        <v>0</v>
      </c>
    </row>
    <row r="1658" spans="4:73" hidden="1" x14ac:dyDescent="0.25">
      <c r="D1658" s="4"/>
      <c r="E1658" s="5" t="str">
        <f t="shared" si="335"/>
        <v>DPP-2019-Cycle</v>
      </c>
      <c r="F1658" s="5" t="str">
        <f t="shared" si="336"/>
        <v>West</v>
      </c>
      <c r="G1658" s="5" t="str">
        <f t="shared" si="337"/>
        <v>Withdrawn</v>
      </c>
      <c r="H1658" s="6" t="str">
        <f t="shared" si="338"/>
        <v>Not Started</v>
      </c>
      <c r="I1658" s="1" t="s">
        <v>5347</v>
      </c>
      <c r="O1658" s="1" t="str">
        <f t="shared" si="339"/>
        <v>NRIS</v>
      </c>
      <c r="Q1658" s="1">
        <f t="shared" si="340"/>
        <v>200</v>
      </c>
      <c r="S1658" s="1" t="str">
        <f t="shared" si="341"/>
        <v>Wind</v>
      </c>
      <c r="T1658" s="1" t="str">
        <f t="shared" si="342"/>
        <v>Eau Claire County</v>
      </c>
      <c r="U1658" s="1" t="str">
        <f t="shared" si="343"/>
        <v>WI</v>
      </c>
      <c r="AA1658" s="1"/>
      <c r="AB1658" s="1"/>
      <c r="AI1658" s="5"/>
      <c r="AJ1658" s="5"/>
      <c r="AK1658" s="5"/>
      <c r="AL1658" s="5"/>
      <c r="AM1658" s="5"/>
      <c r="AN1658" s="5"/>
      <c r="AO1658" s="32"/>
      <c r="AP1658" s="32"/>
      <c r="AQ1658" s="28">
        <f t="shared" si="333"/>
        <v>0</v>
      </c>
      <c r="AR1658" s="28">
        <f t="shared" si="334"/>
        <v>0</v>
      </c>
      <c r="AY1658" s="1" t="s">
        <v>73</v>
      </c>
      <c r="AZ1658" s="2">
        <v>43584</v>
      </c>
      <c r="BA1658" s="2">
        <v>43923</v>
      </c>
      <c r="BC1658" s="2">
        <v>44805</v>
      </c>
      <c r="BD1658" s="1" t="s">
        <v>91</v>
      </c>
      <c r="BE1658" s="1" t="s">
        <v>637</v>
      </c>
      <c r="BF1658" s="1" t="s">
        <v>76</v>
      </c>
      <c r="BG1658" s="1" t="s">
        <v>2856</v>
      </c>
      <c r="BH1658" s="1" t="s">
        <v>725</v>
      </c>
      <c r="BI1658" s="1" t="s">
        <v>2857</v>
      </c>
      <c r="BJ1658" s="1" t="s">
        <v>126</v>
      </c>
      <c r="BK1658" s="1" t="s">
        <v>5348</v>
      </c>
      <c r="BL1658" s="1">
        <v>200</v>
      </c>
      <c r="BM1658" s="1">
        <v>200</v>
      </c>
      <c r="BN1658" s="1" t="s">
        <v>97</v>
      </c>
      <c r="BO1658" s="1" t="s">
        <v>98</v>
      </c>
      <c r="BP1658" s="1" t="s">
        <v>84</v>
      </c>
      <c r="BR1658" s="1">
        <v>0</v>
      </c>
      <c r="BS1658" s="1">
        <v>0</v>
      </c>
      <c r="BT1658" s="1">
        <v>0</v>
      </c>
      <c r="BU1658" s="1">
        <v>0</v>
      </c>
    </row>
    <row r="1659" spans="4:73" x14ac:dyDescent="0.25">
      <c r="D1659" s="4"/>
      <c r="E1659" s="5" t="str">
        <f t="shared" si="335"/>
        <v>DPP-2019-Cycle</v>
      </c>
      <c r="F1659" s="5" t="str">
        <f t="shared" si="336"/>
        <v>South</v>
      </c>
      <c r="G1659" s="5" t="str">
        <f t="shared" si="337"/>
        <v>Active</v>
      </c>
      <c r="H1659" s="6" t="str">
        <f t="shared" si="338"/>
        <v>Not Started</v>
      </c>
      <c r="I1659" s="1" t="s">
        <v>3271</v>
      </c>
      <c r="J1659" s="1" t="s">
        <v>6156</v>
      </c>
      <c r="L1659" s="1" t="s">
        <v>6176</v>
      </c>
      <c r="N1659" s="1" t="s">
        <v>6177</v>
      </c>
      <c r="O1659" s="1" t="str">
        <f t="shared" si="339"/>
        <v>NRIS</v>
      </c>
      <c r="P1659" s="1" t="s">
        <v>6203</v>
      </c>
      <c r="Q1659" s="1">
        <f t="shared" si="340"/>
        <v>95</v>
      </c>
      <c r="S1659" s="1" t="str">
        <f t="shared" si="341"/>
        <v>Solar</v>
      </c>
      <c r="T1659" s="1" t="str">
        <f t="shared" si="342"/>
        <v>St. Mary,St. Mary Parish</v>
      </c>
      <c r="U1659" s="1" t="str">
        <f t="shared" si="343"/>
        <v>LA</v>
      </c>
      <c r="Y1659" s="1">
        <v>1</v>
      </c>
      <c r="Z1659" s="1">
        <v>1</v>
      </c>
      <c r="AA1659" s="36">
        <v>380000</v>
      </c>
      <c r="AB1659" s="36">
        <v>923623</v>
      </c>
      <c r="AI1659" s="5"/>
      <c r="AJ1659" s="32"/>
      <c r="AK1659" s="32"/>
      <c r="AL1659" s="32">
        <v>0</v>
      </c>
      <c r="AM1659" s="32">
        <v>3650000</v>
      </c>
      <c r="AN1659" s="32">
        <v>7314765</v>
      </c>
      <c r="AO1659" s="32">
        <f>AM1659</f>
        <v>3650000</v>
      </c>
      <c r="AP1659" s="32">
        <f>AO1659+AN1659+AL1659</f>
        <v>10964765</v>
      </c>
      <c r="AQ1659" s="28">
        <f t="shared" si="333"/>
        <v>38.421052631578945</v>
      </c>
      <c r="AR1659" s="28">
        <f t="shared" si="334"/>
        <v>115.41857894736842</v>
      </c>
      <c r="AS1659" s="16">
        <f t="shared" ref="AS1659:AS1660" si="344">IF(O1659 = "NRIS",AP1659,AO1659)</f>
        <v>10964765</v>
      </c>
      <c r="AY1659" s="1" t="s">
        <v>2374</v>
      </c>
      <c r="AZ1659" s="2">
        <v>43584</v>
      </c>
      <c r="BC1659" s="2">
        <v>44378</v>
      </c>
      <c r="BD1659" s="1" t="s">
        <v>2711</v>
      </c>
      <c r="BE1659" s="1" t="s">
        <v>3005</v>
      </c>
      <c r="BF1659" s="1" t="s">
        <v>61</v>
      </c>
      <c r="BG1659" s="1" t="s">
        <v>2856</v>
      </c>
      <c r="BH1659" s="1" t="s">
        <v>2395</v>
      </c>
      <c r="BI1659" s="1" t="s">
        <v>2863</v>
      </c>
      <c r="BJ1659" s="1" t="s">
        <v>126</v>
      </c>
      <c r="BK1659" s="1" t="s">
        <v>3272</v>
      </c>
      <c r="BL1659" s="1">
        <v>95</v>
      </c>
      <c r="BM1659" s="1">
        <v>95</v>
      </c>
      <c r="BN1659" s="1" t="s">
        <v>1485</v>
      </c>
      <c r="BO1659" s="1" t="s">
        <v>1486</v>
      </c>
      <c r="BP1659" s="1" t="s">
        <v>84</v>
      </c>
      <c r="BR1659" s="1">
        <v>95</v>
      </c>
      <c r="BS1659" s="1">
        <v>95</v>
      </c>
      <c r="BT1659" s="1">
        <v>0</v>
      </c>
      <c r="BU1659" s="1">
        <v>0</v>
      </c>
    </row>
    <row r="1660" spans="4:73" x14ac:dyDescent="0.25">
      <c r="D1660" s="4"/>
      <c r="E1660" s="5" t="str">
        <f t="shared" si="335"/>
        <v>DPP-2019-Cycle</v>
      </c>
      <c r="F1660" s="5" t="str">
        <f t="shared" si="336"/>
        <v>South</v>
      </c>
      <c r="G1660" s="5" t="str">
        <f t="shared" si="337"/>
        <v>Active</v>
      </c>
      <c r="H1660" s="6" t="str">
        <f t="shared" si="338"/>
        <v>Not Started</v>
      </c>
      <c r="I1660" s="1" t="s">
        <v>3273</v>
      </c>
      <c r="L1660" s="1" t="s">
        <v>6178</v>
      </c>
      <c r="M1660" s="1" t="s">
        <v>6149</v>
      </c>
      <c r="O1660" s="1" t="str">
        <f t="shared" si="339"/>
        <v>NRIS</v>
      </c>
      <c r="P1660" s="1" t="s">
        <v>6203</v>
      </c>
      <c r="Q1660" s="1">
        <f t="shared" si="340"/>
        <v>200</v>
      </c>
      <c r="S1660" s="1" t="str">
        <f t="shared" si="341"/>
        <v>Solar</v>
      </c>
      <c r="T1660" s="1" t="str">
        <f t="shared" si="342"/>
        <v>Pointe Coupee,Pointe Coupee Parish</v>
      </c>
      <c r="U1660" s="1" t="str">
        <f t="shared" si="343"/>
        <v>LA</v>
      </c>
      <c r="Y1660" s="1">
        <v>1</v>
      </c>
      <c r="Z1660" s="1">
        <v>1</v>
      </c>
      <c r="AA1660" s="36">
        <v>800000</v>
      </c>
      <c r="AB1660" s="36">
        <v>5418271</v>
      </c>
      <c r="AI1660" s="5"/>
      <c r="AJ1660" s="32"/>
      <c r="AK1660" s="32"/>
      <c r="AL1660" s="32">
        <v>0</v>
      </c>
      <c r="AM1660" s="32">
        <v>7500000</v>
      </c>
      <c r="AN1660" s="32">
        <v>42700207</v>
      </c>
      <c r="AO1660" s="32">
        <f>AM1660</f>
        <v>7500000</v>
      </c>
      <c r="AP1660" s="32">
        <f>AO1660+AN1660+AL1660</f>
        <v>50200207</v>
      </c>
      <c r="AQ1660" s="28">
        <f t="shared" si="333"/>
        <v>37.5</v>
      </c>
      <c r="AR1660" s="28">
        <f t="shared" si="334"/>
        <v>251.001035</v>
      </c>
      <c r="AS1660" s="16">
        <f t="shared" si="344"/>
        <v>50200207</v>
      </c>
      <c r="AY1660" s="1" t="s">
        <v>2374</v>
      </c>
      <c r="AZ1660" s="2">
        <v>43584</v>
      </c>
      <c r="BC1660" s="2">
        <v>44743</v>
      </c>
      <c r="BD1660" s="1" t="s">
        <v>2574</v>
      </c>
      <c r="BE1660" s="1" t="s">
        <v>3274</v>
      </c>
      <c r="BF1660" s="1" t="s">
        <v>61</v>
      </c>
      <c r="BG1660" s="1" t="s">
        <v>2856</v>
      </c>
      <c r="BH1660" s="1" t="s">
        <v>2395</v>
      </c>
      <c r="BI1660" s="1" t="s">
        <v>2863</v>
      </c>
      <c r="BJ1660" s="1" t="s">
        <v>126</v>
      </c>
      <c r="BK1660" s="1" t="s">
        <v>3275</v>
      </c>
      <c r="BL1660" s="1">
        <v>200</v>
      </c>
      <c r="BM1660" s="1">
        <v>200</v>
      </c>
      <c r="BN1660" s="1" t="s">
        <v>1485</v>
      </c>
      <c r="BO1660" s="1" t="s">
        <v>1486</v>
      </c>
      <c r="BP1660" s="1" t="s">
        <v>84</v>
      </c>
      <c r="BR1660" s="1">
        <v>200</v>
      </c>
      <c r="BS1660" s="1">
        <v>130</v>
      </c>
      <c r="BT1660" s="1">
        <v>0</v>
      </c>
      <c r="BU1660" s="1">
        <v>0</v>
      </c>
    </row>
    <row r="1661" spans="4:73" hidden="1" x14ac:dyDescent="0.25">
      <c r="D1661" s="4"/>
      <c r="E1661" s="5" t="str">
        <f t="shared" si="335"/>
        <v>DPP-2019-Cycle</v>
      </c>
      <c r="F1661" s="5" t="str">
        <f t="shared" si="336"/>
        <v>Central</v>
      </c>
      <c r="G1661" s="5" t="str">
        <f t="shared" si="337"/>
        <v>Active</v>
      </c>
      <c r="H1661" s="6" t="str">
        <f t="shared" si="338"/>
        <v>Not Started</v>
      </c>
      <c r="I1661" s="1" t="s">
        <v>3276</v>
      </c>
      <c r="O1661" s="1" t="str">
        <f t="shared" si="339"/>
        <v>NRIS</v>
      </c>
      <c r="Q1661" s="1">
        <f t="shared" si="340"/>
        <v>100</v>
      </c>
      <c r="S1661" s="1" t="str">
        <f t="shared" si="341"/>
        <v>Solar</v>
      </c>
      <c r="T1661" s="1" t="str">
        <f t="shared" si="342"/>
        <v>Dubois County</v>
      </c>
      <c r="U1661" s="1" t="str">
        <f t="shared" si="343"/>
        <v>IN</v>
      </c>
      <c r="AA1661" s="1"/>
      <c r="AB1661" s="1"/>
      <c r="AI1661" s="5"/>
      <c r="AJ1661" s="5"/>
      <c r="AK1661" s="5"/>
      <c r="AL1661" s="5"/>
      <c r="AM1661" s="5"/>
      <c r="AN1661" s="5"/>
      <c r="AO1661" s="32"/>
      <c r="AP1661" s="32"/>
      <c r="AQ1661" s="28">
        <f t="shared" si="333"/>
        <v>0</v>
      </c>
      <c r="AR1661" s="28">
        <f t="shared" si="334"/>
        <v>0</v>
      </c>
      <c r="AY1661" s="1" t="s">
        <v>2374</v>
      </c>
      <c r="AZ1661" s="2">
        <v>43584</v>
      </c>
      <c r="BC1661" s="2">
        <v>44743</v>
      </c>
      <c r="BD1661" s="1" t="s">
        <v>197</v>
      </c>
      <c r="BE1661" s="1" t="s">
        <v>3277</v>
      </c>
      <c r="BF1661" s="1" t="s">
        <v>103</v>
      </c>
      <c r="BG1661" s="1" t="s">
        <v>2856</v>
      </c>
      <c r="BH1661" s="1" t="s">
        <v>2435</v>
      </c>
      <c r="BI1661" s="1" t="s">
        <v>2857</v>
      </c>
      <c r="BJ1661" s="1" t="s">
        <v>126</v>
      </c>
      <c r="BK1661" s="1" t="s">
        <v>3278</v>
      </c>
      <c r="BL1661" s="1">
        <v>100</v>
      </c>
      <c r="BM1661" s="1">
        <v>100</v>
      </c>
      <c r="BN1661" s="1" t="s">
        <v>1485</v>
      </c>
      <c r="BO1661" s="1" t="s">
        <v>1486</v>
      </c>
      <c r="BP1661" s="1" t="s">
        <v>84</v>
      </c>
      <c r="BR1661" s="1">
        <v>0</v>
      </c>
      <c r="BS1661" s="1">
        <v>0</v>
      </c>
      <c r="BT1661" s="1">
        <v>0</v>
      </c>
      <c r="BU1661" s="1">
        <v>0</v>
      </c>
    </row>
    <row r="1662" spans="4:73" hidden="1" x14ac:dyDescent="0.25">
      <c r="D1662" s="4"/>
      <c r="E1662" s="5" t="str">
        <f t="shared" si="335"/>
        <v>DPP-2019-Cycle</v>
      </c>
      <c r="F1662" s="5" t="str">
        <f t="shared" si="336"/>
        <v>West</v>
      </c>
      <c r="G1662" s="5" t="str">
        <f t="shared" si="337"/>
        <v>Active</v>
      </c>
      <c r="H1662" s="6" t="str">
        <f t="shared" si="338"/>
        <v>Not Started</v>
      </c>
      <c r="I1662" s="1" t="s">
        <v>3284</v>
      </c>
      <c r="O1662" s="1" t="str">
        <f t="shared" si="339"/>
        <v>NRIS</v>
      </c>
      <c r="Q1662" s="1">
        <f t="shared" si="340"/>
        <v>150</v>
      </c>
      <c r="S1662" s="1" t="str">
        <f t="shared" si="341"/>
        <v>Wind</v>
      </c>
      <c r="T1662" s="1" t="str">
        <f t="shared" si="342"/>
        <v>Yellow Medicine County</v>
      </c>
      <c r="U1662" s="1" t="str">
        <f t="shared" si="343"/>
        <v>MN</v>
      </c>
      <c r="AA1662" s="1"/>
      <c r="AB1662" s="1"/>
      <c r="AI1662" s="5"/>
      <c r="AJ1662" s="5"/>
      <c r="AK1662" s="5"/>
      <c r="AL1662" s="5"/>
      <c r="AM1662" s="5"/>
      <c r="AN1662" s="5"/>
      <c r="AO1662" s="32"/>
      <c r="AP1662" s="32"/>
      <c r="AQ1662" s="28">
        <f t="shared" si="333"/>
        <v>0</v>
      </c>
      <c r="AR1662" s="28">
        <f t="shared" si="334"/>
        <v>0</v>
      </c>
      <c r="AY1662" s="1" t="s">
        <v>2374</v>
      </c>
      <c r="AZ1662" s="2">
        <v>43584</v>
      </c>
      <c r="BC1662" s="2">
        <v>45139</v>
      </c>
      <c r="BD1662" s="1" t="s">
        <v>203</v>
      </c>
      <c r="BE1662" s="1" t="s">
        <v>1824</v>
      </c>
      <c r="BF1662" s="1" t="s">
        <v>93</v>
      </c>
      <c r="BG1662" s="1" t="s">
        <v>2856</v>
      </c>
      <c r="BH1662" s="1" t="s">
        <v>725</v>
      </c>
      <c r="BI1662" s="1" t="s">
        <v>2857</v>
      </c>
      <c r="BJ1662" s="1" t="s">
        <v>126</v>
      </c>
      <c r="BK1662" s="1" t="s">
        <v>3285</v>
      </c>
      <c r="BL1662" s="1">
        <v>150</v>
      </c>
      <c r="BM1662" s="1">
        <v>150</v>
      </c>
      <c r="BN1662" s="1" t="s">
        <v>97</v>
      </c>
      <c r="BO1662" s="1" t="s">
        <v>98</v>
      </c>
      <c r="BP1662" s="1" t="s">
        <v>84</v>
      </c>
      <c r="BR1662" s="1">
        <v>0</v>
      </c>
      <c r="BS1662" s="1">
        <v>0</v>
      </c>
      <c r="BT1662" s="1">
        <v>0</v>
      </c>
      <c r="BU1662" s="1">
        <v>0</v>
      </c>
    </row>
    <row r="1663" spans="4:73" x14ac:dyDescent="0.25">
      <c r="D1663" s="4"/>
      <c r="E1663" s="5" t="str">
        <f t="shared" si="335"/>
        <v>DPP-2019-Cycle</v>
      </c>
      <c r="F1663" s="5" t="str">
        <f t="shared" si="336"/>
        <v>South</v>
      </c>
      <c r="G1663" s="5" t="str">
        <f t="shared" si="337"/>
        <v>Active</v>
      </c>
      <c r="H1663" s="6" t="str">
        <f t="shared" si="338"/>
        <v>Not Started</v>
      </c>
      <c r="I1663" s="1" t="s">
        <v>3286</v>
      </c>
      <c r="L1663" s="1" t="s">
        <v>6178</v>
      </c>
      <c r="M1663" s="1" t="s">
        <v>6149</v>
      </c>
      <c r="O1663" s="1" t="str">
        <f t="shared" si="339"/>
        <v>NRIS</v>
      </c>
      <c r="P1663" s="1" t="s">
        <v>6203</v>
      </c>
      <c r="Q1663" s="1">
        <f t="shared" si="340"/>
        <v>100</v>
      </c>
      <c r="S1663" s="1" t="str">
        <f t="shared" si="341"/>
        <v>Solar</v>
      </c>
      <c r="T1663" s="1" t="str">
        <f t="shared" si="342"/>
        <v>Pointe Coupee,Pointe Coupee Parish</v>
      </c>
      <c r="U1663" s="1" t="str">
        <f t="shared" si="343"/>
        <v>LA</v>
      </c>
      <c r="Y1663" s="1">
        <v>1</v>
      </c>
      <c r="Z1663" s="1">
        <v>1</v>
      </c>
      <c r="AA1663" s="36">
        <v>400000</v>
      </c>
      <c r="AB1663" s="36">
        <v>3084135</v>
      </c>
      <c r="AI1663" s="5"/>
      <c r="AJ1663" s="32"/>
      <c r="AK1663" s="32"/>
      <c r="AL1663" s="32">
        <v>0</v>
      </c>
      <c r="AM1663" s="32">
        <v>7500000</v>
      </c>
      <c r="AN1663" s="32">
        <v>21350104</v>
      </c>
      <c r="AO1663" s="32">
        <f>AM1663</f>
        <v>7500000</v>
      </c>
      <c r="AP1663" s="32">
        <f>AO1663+AN1663+AL1663</f>
        <v>28850104</v>
      </c>
      <c r="AQ1663" s="28">
        <f t="shared" si="333"/>
        <v>75</v>
      </c>
      <c r="AR1663" s="28">
        <f t="shared" si="334"/>
        <v>288.50103999999999</v>
      </c>
      <c r="AS1663" s="16">
        <f t="shared" ref="AS1663:AS1664" si="345">IF(O1663 = "NRIS",AP1663,AO1663)</f>
        <v>28850104</v>
      </c>
      <c r="AY1663" s="1" t="s">
        <v>2374</v>
      </c>
      <c r="AZ1663" s="2">
        <v>43584</v>
      </c>
      <c r="BC1663" s="2">
        <v>44743</v>
      </c>
      <c r="BD1663" s="1" t="s">
        <v>2574</v>
      </c>
      <c r="BE1663" s="1" t="s">
        <v>3274</v>
      </c>
      <c r="BF1663" s="1" t="s">
        <v>61</v>
      </c>
      <c r="BG1663" s="1" t="s">
        <v>2856</v>
      </c>
      <c r="BH1663" s="1" t="s">
        <v>2395</v>
      </c>
      <c r="BI1663" s="1" t="s">
        <v>2863</v>
      </c>
      <c r="BJ1663" s="1" t="s">
        <v>126</v>
      </c>
      <c r="BK1663" s="1" t="s">
        <v>3287</v>
      </c>
      <c r="BL1663" s="1">
        <v>100</v>
      </c>
      <c r="BM1663" s="1">
        <v>100</v>
      </c>
      <c r="BN1663" s="1" t="s">
        <v>1485</v>
      </c>
      <c r="BO1663" s="1" t="s">
        <v>1486</v>
      </c>
      <c r="BP1663" s="1" t="s">
        <v>84</v>
      </c>
      <c r="BR1663" s="1">
        <v>100</v>
      </c>
      <c r="BS1663" s="1">
        <v>65</v>
      </c>
      <c r="BT1663" s="1">
        <v>0</v>
      </c>
      <c r="BU1663" s="1">
        <v>0</v>
      </c>
    </row>
    <row r="1664" spans="4:73" x14ac:dyDescent="0.25">
      <c r="D1664" s="4"/>
      <c r="E1664" s="5" t="str">
        <f t="shared" si="335"/>
        <v>DPP-2019-Cycle</v>
      </c>
      <c r="F1664" s="5" t="str">
        <f t="shared" si="336"/>
        <v>South</v>
      </c>
      <c r="G1664" s="5" t="str">
        <f t="shared" si="337"/>
        <v>Active</v>
      </c>
      <c r="H1664" s="6" t="str">
        <f t="shared" si="338"/>
        <v>Not Started</v>
      </c>
      <c r="I1664" s="1" t="s">
        <v>3288</v>
      </c>
      <c r="L1664" s="1" t="s">
        <v>6178</v>
      </c>
      <c r="M1664" s="1" t="s">
        <v>6149</v>
      </c>
      <c r="O1664" s="1" t="str">
        <f t="shared" si="339"/>
        <v>NRIS</v>
      </c>
      <c r="P1664" s="1" t="s">
        <v>6203</v>
      </c>
      <c r="Q1664" s="1">
        <f t="shared" si="340"/>
        <v>95</v>
      </c>
      <c r="S1664" s="1" t="str">
        <f t="shared" si="341"/>
        <v>Solar</v>
      </c>
      <c r="T1664" s="1" t="str">
        <f t="shared" si="342"/>
        <v>White County</v>
      </c>
      <c r="U1664" s="1" t="str">
        <f t="shared" si="343"/>
        <v>AR</v>
      </c>
      <c r="Y1664" s="1">
        <v>1</v>
      </c>
      <c r="Z1664" s="1">
        <v>1</v>
      </c>
      <c r="AA1664" s="36">
        <v>380000</v>
      </c>
      <c r="AB1664" s="36">
        <v>2117528</v>
      </c>
      <c r="AI1664" s="5"/>
      <c r="AJ1664" s="32"/>
      <c r="AK1664" s="32"/>
      <c r="AL1664" s="32">
        <v>0</v>
      </c>
      <c r="AM1664" s="32">
        <v>10453000</v>
      </c>
      <c r="AN1664" s="32">
        <v>0</v>
      </c>
      <c r="AO1664" s="32">
        <f>AM1664</f>
        <v>10453000</v>
      </c>
      <c r="AP1664" s="32">
        <f>AO1664+AN1664+AL1664</f>
        <v>10453000</v>
      </c>
      <c r="AQ1664" s="28">
        <f t="shared" si="333"/>
        <v>110.03157894736842</v>
      </c>
      <c r="AR1664" s="28">
        <f t="shared" si="334"/>
        <v>110.03157894736842</v>
      </c>
      <c r="AS1664" s="16">
        <f t="shared" si="345"/>
        <v>10453000</v>
      </c>
      <c r="AY1664" s="1" t="s">
        <v>2374</v>
      </c>
      <c r="AZ1664" s="2">
        <v>43584</v>
      </c>
      <c r="BC1664" s="2">
        <v>44743</v>
      </c>
      <c r="BD1664" s="1" t="s">
        <v>2392</v>
      </c>
      <c r="BE1664" s="1" t="s">
        <v>805</v>
      </c>
      <c r="BF1664" s="1" t="s">
        <v>2394</v>
      </c>
      <c r="BG1664" s="1" t="s">
        <v>2856</v>
      </c>
      <c r="BH1664" s="1" t="s">
        <v>2395</v>
      </c>
      <c r="BI1664" s="1" t="s">
        <v>2863</v>
      </c>
      <c r="BJ1664" s="1" t="s">
        <v>126</v>
      </c>
      <c r="BK1664" s="1" t="s">
        <v>3289</v>
      </c>
      <c r="BL1664" s="1">
        <v>95</v>
      </c>
      <c r="BM1664" s="1">
        <v>95</v>
      </c>
      <c r="BN1664" s="1" t="s">
        <v>1485</v>
      </c>
      <c r="BO1664" s="1" t="s">
        <v>1486</v>
      </c>
      <c r="BP1664" s="1" t="s">
        <v>84</v>
      </c>
      <c r="BR1664" s="1">
        <v>95</v>
      </c>
      <c r="BS1664" s="1">
        <v>80.75</v>
      </c>
      <c r="BT1664" s="1">
        <v>0</v>
      </c>
      <c r="BU1664" s="1">
        <v>0</v>
      </c>
    </row>
    <row r="1665" spans="2:73" hidden="1" x14ac:dyDescent="0.25">
      <c r="D1665" s="4"/>
      <c r="E1665" s="5" t="str">
        <f t="shared" si="335"/>
        <v>DPP-2019-Cycle</v>
      </c>
      <c r="F1665" s="5" t="str">
        <f t="shared" si="336"/>
        <v>East (ATC)</v>
      </c>
      <c r="G1665" s="5" t="str">
        <f t="shared" si="337"/>
        <v>Active</v>
      </c>
      <c r="H1665" s="6" t="str">
        <f t="shared" si="338"/>
        <v>Not Started</v>
      </c>
      <c r="I1665" s="1" t="s">
        <v>3290</v>
      </c>
      <c r="O1665" s="1" t="str">
        <f t="shared" si="339"/>
        <v>NRIS</v>
      </c>
      <c r="Q1665" s="1">
        <f t="shared" si="340"/>
        <v>95</v>
      </c>
      <c r="S1665" s="1" t="str">
        <f t="shared" si="341"/>
        <v>Wind</v>
      </c>
      <c r="T1665" s="1" t="str">
        <f t="shared" si="342"/>
        <v>Grant County</v>
      </c>
      <c r="U1665" s="1" t="str">
        <f t="shared" si="343"/>
        <v>WI</v>
      </c>
      <c r="AA1665" s="1"/>
      <c r="AB1665" s="1"/>
      <c r="AI1665" s="5"/>
      <c r="AJ1665" s="5"/>
      <c r="AK1665" s="5"/>
      <c r="AL1665" s="5"/>
      <c r="AM1665" s="5"/>
      <c r="AN1665" s="5"/>
      <c r="AO1665" s="32"/>
      <c r="AP1665" s="32"/>
      <c r="AQ1665" s="28">
        <f t="shared" si="333"/>
        <v>0</v>
      </c>
      <c r="AR1665" s="28">
        <f t="shared" si="334"/>
        <v>0</v>
      </c>
      <c r="AY1665" s="1" t="s">
        <v>2374</v>
      </c>
      <c r="AZ1665" s="2">
        <v>43584</v>
      </c>
      <c r="BC1665" s="2">
        <v>44409</v>
      </c>
      <c r="BD1665" s="1" t="s">
        <v>74</v>
      </c>
      <c r="BE1665" s="1" t="s">
        <v>204</v>
      </c>
      <c r="BF1665" s="1" t="s">
        <v>76</v>
      </c>
      <c r="BG1665" s="1" t="s">
        <v>2856</v>
      </c>
      <c r="BH1665" s="1" t="s">
        <v>2196</v>
      </c>
      <c r="BI1665" s="1" t="s">
        <v>2863</v>
      </c>
      <c r="BJ1665" s="1" t="s">
        <v>126</v>
      </c>
      <c r="BK1665" s="1" t="s">
        <v>3291</v>
      </c>
      <c r="BL1665" s="1">
        <v>95</v>
      </c>
      <c r="BM1665" s="1">
        <v>95</v>
      </c>
      <c r="BN1665" s="1" t="s">
        <v>97</v>
      </c>
      <c r="BO1665" s="1" t="s">
        <v>98</v>
      </c>
      <c r="BP1665" s="1" t="s">
        <v>84</v>
      </c>
      <c r="BR1665" s="1">
        <v>67.2</v>
      </c>
      <c r="BS1665" s="1">
        <v>67.2</v>
      </c>
      <c r="BT1665" s="1">
        <v>0</v>
      </c>
      <c r="BU1665" s="1">
        <v>0</v>
      </c>
    </row>
    <row r="1666" spans="2:73" hidden="1" x14ac:dyDescent="0.25">
      <c r="D1666" s="4"/>
      <c r="E1666" s="5" t="str">
        <f t="shared" si="335"/>
        <v>DPP-2019-Cycle</v>
      </c>
      <c r="F1666" s="5" t="str">
        <f t="shared" si="336"/>
        <v>East (ITC)</v>
      </c>
      <c r="G1666" s="5" t="str">
        <f t="shared" si="337"/>
        <v>Active</v>
      </c>
      <c r="H1666" s="6" t="str">
        <f t="shared" si="338"/>
        <v>Not Started</v>
      </c>
      <c r="I1666" s="1" t="s">
        <v>3292</v>
      </c>
      <c r="O1666" s="1" t="str">
        <f t="shared" si="339"/>
        <v>NRIS</v>
      </c>
      <c r="Q1666" s="1">
        <f t="shared" si="340"/>
        <v>100</v>
      </c>
      <c r="S1666" s="1" t="str">
        <f t="shared" si="341"/>
        <v>Solar</v>
      </c>
      <c r="T1666" s="1" t="str">
        <f t="shared" si="342"/>
        <v>Muskegon County</v>
      </c>
      <c r="U1666" s="1" t="str">
        <f t="shared" si="343"/>
        <v>MI</v>
      </c>
      <c r="AA1666" s="1"/>
      <c r="AB1666" s="1"/>
      <c r="AI1666" s="5"/>
      <c r="AJ1666" s="5"/>
      <c r="AK1666" s="5"/>
      <c r="AL1666" s="5"/>
      <c r="AM1666" s="5"/>
      <c r="AN1666" s="5"/>
      <c r="AO1666" s="32"/>
      <c r="AP1666" s="32"/>
      <c r="AQ1666" s="28">
        <f t="shared" si="333"/>
        <v>0</v>
      </c>
      <c r="AR1666" s="28">
        <f t="shared" si="334"/>
        <v>0</v>
      </c>
      <c r="AY1666" s="1" t="s">
        <v>2374</v>
      </c>
      <c r="AZ1666" s="2">
        <v>43584</v>
      </c>
      <c r="BC1666" s="2">
        <v>45198</v>
      </c>
      <c r="BD1666" s="1" t="s">
        <v>139</v>
      </c>
      <c r="BE1666" s="1" t="s">
        <v>3293</v>
      </c>
      <c r="BF1666" s="1" t="s">
        <v>130</v>
      </c>
      <c r="BG1666" s="1" t="s">
        <v>2856</v>
      </c>
      <c r="BH1666" s="1" t="s">
        <v>1808</v>
      </c>
      <c r="BI1666" s="1" t="s">
        <v>2863</v>
      </c>
      <c r="BJ1666" s="1" t="s">
        <v>126</v>
      </c>
      <c r="BK1666" s="1" t="s">
        <v>3294</v>
      </c>
      <c r="BL1666" s="1">
        <v>100</v>
      </c>
      <c r="BM1666" s="1">
        <v>100</v>
      </c>
      <c r="BN1666" s="1" t="s">
        <v>1485</v>
      </c>
      <c r="BO1666" s="1" t="s">
        <v>1486</v>
      </c>
      <c r="BP1666" s="1" t="s">
        <v>84</v>
      </c>
      <c r="BR1666" s="1">
        <v>100</v>
      </c>
      <c r="BS1666" s="1">
        <v>100</v>
      </c>
      <c r="BT1666" s="1">
        <v>0</v>
      </c>
      <c r="BU1666" s="1">
        <v>0</v>
      </c>
    </row>
    <row r="1667" spans="2:73" hidden="1" x14ac:dyDescent="0.25">
      <c r="D1667" s="4"/>
      <c r="E1667" s="5" t="str">
        <f t="shared" si="335"/>
        <v>DPP-2019-Cycle</v>
      </c>
      <c r="F1667" s="5" t="str">
        <f t="shared" si="336"/>
        <v>Central</v>
      </c>
      <c r="G1667" s="5" t="str">
        <f t="shared" si="337"/>
        <v>Active</v>
      </c>
      <c r="H1667" s="6" t="str">
        <f t="shared" si="338"/>
        <v>Not Started</v>
      </c>
      <c r="I1667" s="1" t="s">
        <v>3295</v>
      </c>
      <c r="O1667" s="1" t="str">
        <f t="shared" si="339"/>
        <v>NRIS</v>
      </c>
      <c r="Q1667" s="1">
        <f t="shared" si="340"/>
        <v>100</v>
      </c>
      <c r="S1667" s="1" t="str">
        <f t="shared" si="341"/>
        <v>Wind</v>
      </c>
      <c r="T1667" s="1" t="str">
        <f t="shared" si="342"/>
        <v>Cooper County</v>
      </c>
      <c r="U1667" s="1" t="str">
        <f t="shared" si="343"/>
        <v>MO</v>
      </c>
      <c r="AA1667" s="1"/>
      <c r="AB1667" s="1"/>
      <c r="AI1667" s="5"/>
      <c r="AJ1667" s="5"/>
      <c r="AK1667" s="5"/>
      <c r="AL1667" s="5"/>
      <c r="AM1667" s="5"/>
      <c r="AN1667" s="5"/>
      <c r="AO1667" s="32"/>
      <c r="AP1667" s="32"/>
      <c r="AQ1667" s="28">
        <f t="shared" si="333"/>
        <v>0</v>
      </c>
      <c r="AR1667" s="28">
        <f t="shared" si="334"/>
        <v>0</v>
      </c>
      <c r="AY1667" s="1" t="s">
        <v>2374</v>
      </c>
      <c r="AZ1667" s="2">
        <v>43584</v>
      </c>
      <c r="BC1667" s="2">
        <v>44757</v>
      </c>
      <c r="BD1667" s="1" t="s">
        <v>486</v>
      </c>
      <c r="BE1667" s="1" t="s">
        <v>3296</v>
      </c>
      <c r="BF1667" s="1" t="s">
        <v>488</v>
      </c>
      <c r="BG1667" s="1" t="s">
        <v>2856</v>
      </c>
      <c r="BH1667" s="1" t="s">
        <v>2435</v>
      </c>
      <c r="BI1667" s="1" t="s">
        <v>2857</v>
      </c>
      <c r="BJ1667" s="1" t="s">
        <v>126</v>
      </c>
      <c r="BK1667" s="1" t="s">
        <v>3297</v>
      </c>
      <c r="BL1667" s="1">
        <v>100</v>
      </c>
      <c r="BM1667" s="1">
        <v>100</v>
      </c>
      <c r="BN1667" s="1" t="s">
        <v>97</v>
      </c>
      <c r="BO1667" s="1" t="s">
        <v>98</v>
      </c>
      <c r="BP1667" s="1" t="s">
        <v>84</v>
      </c>
      <c r="BR1667" s="1">
        <v>0</v>
      </c>
      <c r="BS1667" s="1">
        <v>0</v>
      </c>
      <c r="BT1667" s="1">
        <v>0</v>
      </c>
      <c r="BU1667" s="1">
        <v>0</v>
      </c>
    </row>
    <row r="1668" spans="2:73" hidden="1" x14ac:dyDescent="0.25">
      <c r="D1668" s="4"/>
      <c r="E1668" s="5" t="str">
        <f t="shared" si="335"/>
        <v>DPP-2019-Cycle</v>
      </c>
      <c r="F1668" s="5" t="str">
        <f t="shared" si="336"/>
        <v>East (ATC)</v>
      </c>
      <c r="G1668" s="5" t="str">
        <f t="shared" si="337"/>
        <v>Active</v>
      </c>
      <c r="H1668" s="6" t="str">
        <f t="shared" si="338"/>
        <v>Not Started</v>
      </c>
      <c r="I1668" s="1" t="s">
        <v>3298</v>
      </c>
      <c r="O1668" s="1" t="str">
        <f t="shared" si="339"/>
        <v>NRIS</v>
      </c>
      <c r="Q1668" s="1">
        <f t="shared" si="340"/>
        <v>98.56</v>
      </c>
      <c r="S1668" s="1" t="str">
        <f t="shared" si="341"/>
        <v>Solar</v>
      </c>
      <c r="T1668" s="1" t="str">
        <f t="shared" si="342"/>
        <v>Rock County</v>
      </c>
      <c r="U1668" s="1" t="str">
        <f t="shared" si="343"/>
        <v>WI</v>
      </c>
      <c r="AA1668" s="1"/>
      <c r="AB1668" s="1"/>
      <c r="AI1668" s="5"/>
      <c r="AJ1668" s="5"/>
      <c r="AK1668" s="5"/>
      <c r="AL1668" s="5"/>
      <c r="AM1668" s="5"/>
      <c r="AN1668" s="5"/>
      <c r="AO1668" s="32"/>
      <c r="AP1668" s="32"/>
      <c r="AQ1668" s="28">
        <f t="shared" si="333"/>
        <v>0</v>
      </c>
      <c r="AR1668" s="28">
        <f t="shared" si="334"/>
        <v>0</v>
      </c>
      <c r="AY1668" s="1" t="s">
        <v>2374</v>
      </c>
      <c r="AZ1668" s="2">
        <v>43584</v>
      </c>
      <c r="BC1668" s="2">
        <v>44757</v>
      </c>
      <c r="BD1668" s="1" t="s">
        <v>74</v>
      </c>
      <c r="BE1668" s="1" t="s">
        <v>158</v>
      </c>
      <c r="BF1668" s="1" t="s">
        <v>76</v>
      </c>
      <c r="BG1668" s="1" t="s">
        <v>2856</v>
      </c>
      <c r="BH1668" s="1" t="s">
        <v>2196</v>
      </c>
      <c r="BI1668" s="1" t="s">
        <v>2863</v>
      </c>
      <c r="BJ1668" s="1" t="s">
        <v>126</v>
      </c>
      <c r="BK1668" s="1" t="s">
        <v>3299</v>
      </c>
      <c r="BL1668" s="1">
        <v>98.56</v>
      </c>
      <c r="BM1668" s="1">
        <v>98.56</v>
      </c>
      <c r="BN1668" s="1" t="s">
        <v>1485</v>
      </c>
      <c r="BO1668" s="1" t="s">
        <v>1486</v>
      </c>
      <c r="BP1668" s="1" t="s">
        <v>84</v>
      </c>
      <c r="BR1668" s="1">
        <v>98.56</v>
      </c>
      <c r="BS1668" s="1">
        <v>98.56</v>
      </c>
      <c r="BT1668" s="1">
        <v>0</v>
      </c>
      <c r="BU1668" s="1">
        <v>0</v>
      </c>
    </row>
    <row r="1669" spans="2:73" hidden="1" x14ac:dyDescent="0.25">
      <c r="D1669" s="4"/>
      <c r="E1669" s="5" t="str">
        <f t="shared" si="335"/>
        <v>DPP-2017-FEB</v>
      </c>
      <c r="F1669" s="5" t="str">
        <f t="shared" si="336"/>
        <v>South</v>
      </c>
      <c r="G1669" s="5" t="str">
        <f t="shared" si="337"/>
        <v>Withdrawn</v>
      </c>
      <c r="H1669" s="6" t="str">
        <f t="shared" si="338"/>
        <v>Not Started</v>
      </c>
      <c r="I1669" s="1" t="s">
        <v>3683</v>
      </c>
      <c r="O1669" s="1" t="str">
        <f t="shared" si="339"/>
        <v>NRIS</v>
      </c>
      <c r="Q1669" s="1">
        <f t="shared" si="340"/>
        <v>42.7</v>
      </c>
      <c r="S1669" s="1" t="str">
        <f t="shared" si="341"/>
        <v>Gas</v>
      </c>
      <c r="T1669" s="1" t="str">
        <f t="shared" si="342"/>
        <v>Clark County</v>
      </c>
      <c r="U1669" s="1" t="str">
        <f t="shared" si="343"/>
        <v>AR</v>
      </c>
      <c r="AA1669" s="1"/>
      <c r="AB1669" s="1"/>
      <c r="AI1669" s="5"/>
      <c r="AJ1669" s="5"/>
      <c r="AK1669" s="5"/>
      <c r="AL1669" s="5"/>
      <c r="AM1669" s="5"/>
      <c r="AN1669" s="5"/>
      <c r="AO1669" s="5"/>
      <c r="AP1669" s="5"/>
      <c r="AQ1669" s="5"/>
      <c r="AR1669" s="5"/>
      <c r="AY1669" s="1" t="s">
        <v>73</v>
      </c>
      <c r="AZ1669" s="2">
        <v>42324</v>
      </c>
      <c r="BA1669" s="2">
        <v>42933</v>
      </c>
      <c r="BC1669" s="2">
        <v>42826</v>
      </c>
      <c r="BD1669" s="1" t="s">
        <v>59</v>
      </c>
      <c r="BE1669" s="1" t="s">
        <v>2829</v>
      </c>
      <c r="BF1669" s="1" t="s">
        <v>2394</v>
      </c>
      <c r="BG1669" s="1" t="s">
        <v>3220</v>
      </c>
      <c r="BH1669" s="1" t="s">
        <v>2395</v>
      </c>
      <c r="BI1669" s="1" t="s">
        <v>726</v>
      </c>
      <c r="BJ1669" s="1" t="s">
        <v>126</v>
      </c>
      <c r="BK1669" s="1" t="s">
        <v>3684</v>
      </c>
      <c r="BL1669" s="1">
        <v>42.7</v>
      </c>
      <c r="BM1669" s="1">
        <v>42.7</v>
      </c>
      <c r="BN1669" s="1" t="s">
        <v>64</v>
      </c>
      <c r="BO1669" s="1" t="s">
        <v>94</v>
      </c>
      <c r="BP1669" s="1" t="s">
        <v>84</v>
      </c>
      <c r="BR1669" s="1">
        <v>0</v>
      </c>
      <c r="BS1669" s="1">
        <v>0</v>
      </c>
      <c r="BT1669" s="1">
        <v>0</v>
      </c>
      <c r="BU1669" s="1">
        <v>0</v>
      </c>
    </row>
    <row r="1670" spans="2:73" hidden="1" x14ac:dyDescent="0.25">
      <c r="D1670" s="4"/>
      <c r="E1670" s="5" t="str">
        <f t="shared" si="335"/>
        <v>DPP-2019-Cycle</v>
      </c>
      <c r="F1670" s="5" t="str">
        <f t="shared" si="336"/>
        <v>Central</v>
      </c>
      <c r="G1670" s="5" t="str">
        <f t="shared" si="337"/>
        <v>Active</v>
      </c>
      <c r="H1670" s="6" t="str">
        <f t="shared" si="338"/>
        <v>Not Started</v>
      </c>
      <c r="I1670" s="1" t="s">
        <v>3300</v>
      </c>
      <c r="O1670" s="1" t="str">
        <f t="shared" si="339"/>
        <v>NRIS</v>
      </c>
      <c r="Q1670" s="1">
        <f t="shared" si="340"/>
        <v>200</v>
      </c>
      <c r="S1670" s="1" t="str">
        <f t="shared" si="341"/>
        <v>Solar</v>
      </c>
      <c r="T1670" s="1" t="str">
        <f t="shared" si="342"/>
        <v>Fountain County</v>
      </c>
      <c r="U1670" s="1" t="str">
        <f t="shared" si="343"/>
        <v>IN</v>
      </c>
      <c r="AA1670" s="1"/>
      <c r="AB1670" s="1"/>
      <c r="AI1670" s="5"/>
      <c r="AJ1670" s="5"/>
      <c r="AK1670" s="5"/>
      <c r="AL1670" s="5"/>
      <c r="AM1670" s="5"/>
      <c r="AN1670" s="5"/>
      <c r="AO1670" s="32"/>
      <c r="AP1670" s="32"/>
      <c r="AQ1670" s="28">
        <f>AO1670/($Q1670*1000)</f>
        <v>0</v>
      </c>
      <c r="AR1670" s="28">
        <f>AP1670/($Q1670*1000)</f>
        <v>0</v>
      </c>
      <c r="AY1670" s="1" t="s">
        <v>2374</v>
      </c>
      <c r="AZ1670" s="2">
        <v>43584</v>
      </c>
      <c r="BC1670" s="2">
        <v>45200</v>
      </c>
      <c r="BD1670" s="1" t="s">
        <v>2850</v>
      </c>
      <c r="BE1670" s="1" t="s">
        <v>3301</v>
      </c>
      <c r="BF1670" s="1" t="s">
        <v>103</v>
      </c>
      <c r="BG1670" s="1" t="s">
        <v>2856</v>
      </c>
      <c r="BH1670" s="1" t="s">
        <v>2435</v>
      </c>
      <c r="BI1670" s="1" t="s">
        <v>2857</v>
      </c>
      <c r="BJ1670" s="1" t="s">
        <v>126</v>
      </c>
      <c r="BK1670" s="1" t="s">
        <v>3302</v>
      </c>
      <c r="BL1670" s="1">
        <v>200</v>
      </c>
      <c r="BM1670" s="1">
        <v>200</v>
      </c>
      <c r="BN1670" s="1" t="s">
        <v>1485</v>
      </c>
      <c r="BO1670" s="1" t="s">
        <v>1486</v>
      </c>
      <c r="BP1670" s="1" t="s">
        <v>84</v>
      </c>
      <c r="BR1670" s="1">
        <v>0</v>
      </c>
      <c r="BS1670" s="1">
        <v>0</v>
      </c>
      <c r="BT1670" s="1">
        <v>0</v>
      </c>
      <c r="BU1670" s="1">
        <v>0</v>
      </c>
    </row>
    <row r="1671" spans="2:73" hidden="1" x14ac:dyDescent="0.25">
      <c r="D1671" s="4"/>
      <c r="E1671" s="5" t="str">
        <f t="shared" si="335"/>
        <v>DPP-2019-Cycle</v>
      </c>
      <c r="F1671" s="5" t="str">
        <f t="shared" si="336"/>
        <v>East (ITC)</v>
      </c>
      <c r="G1671" s="5" t="str">
        <f t="shared" si="337"/>
        <v>Active</v>
      </c>
      <c r="H1671" s="6" t="str">
        <f t="shared" si="338"/>
        <v>Not Started</v>
      </c>
      <c r="I1671" s="1" t="s">
        <v>3303</v>
      </c>
      <c r="O1671" s="1" t="str">
        <f t="shared" si="339"/>
        <v>NRIS</v>
      </c>
      <c r="Q1671" s="1">
        <f t="shared" si="340"/>
        <v>200</v>
      </c>
      <c r="S1671" s="1" t="str">
        <f t="shared" si="341"/>
        <v>Solar</v>
      </c>
      <c r="T1671" s="1" t="str">
        <f t="shared" si="342"/>
        <v>Montcalm County</v>
      </c>
      <c r="U1671" s="1" t="str">
        <f t="shared" si="343"/>
        <v>MI</v>
      </c>
      <c r="AA1671" s="1"/>
      <c r="AB1671" s="1"/>
      <c r="AI1671" s="5"/>
      <c r="AJ1671" s="5"/>
      <c r="AK1671" s="5"/>
      <c r="AL1671" s="5"/>
      <c r="AM1671" s="5"/>
      <c r="AN1671" s="5"/>
      <c r="AO1671" s="32"/>
      <c r="AP1671" s="32"/>
      <c r="AQ1671" s="28">
        <f>AO1671/($Q1671*1000)</f>
        <v>0</v>
      </c>
      <c r="AR1671" s="28">
        <f>AP1671/($Q1671*1000)</f>
        <v>0</v>
      </c>
      <c r="AY1671" s="1" t="s">
        <v>2374</v>
      </c>
      <c r="AZ1671" s="2">
        <v>43584</v>
      </c>
      <c r="BC1671" s="2">
        <v>45200</v>
      </c>
      <c r="BD1671" s="1" t="s">
        <v>139</v>
      </c>
      <c r="BE1671" s="1" t="s">
        <v>2492</v>
      </c>
      <c r="BF1671" s="1" t="s">
        <v>130</v>
      </c>
      <c r="BG1671" s="1" t="s">
        <v>2856</v>
      </c>
      <c r="BH1671" s="1" t="s">
        <v>1808</v>
      </c>
      <c r="BI1671" s="1" t="s">
        <v>2863</v>
      </c>
      <c r="BJ1671" s="1" t="s">
        <v>126</v>
      </c>
      <c r="BK1671" s="1" t="s">
        <v>3304</v>
      </c>
      <c r="BL1671" s="1">
        <v>200</v>
      </c>
      <c r="BM1671" s="1">
        <v>200</v>
      </c>
      <c r="BN1671" s="1" t="s">
        <v>1485</v>
      </c>
      <c r="BO1671" s="1" t="s">
        <v>1486</v>
      </c>
      <c r="BP1671" s="1" t="s">
        <v>84</v>
      </c>
      <c r="BR1671" s="1">
        <v>200</v>
      </c>
      <c r="BS1671" s="1">
        <v>200</v>
      </c>
      <c r="BT1671" s="1">
        <v>0</v>
      </c>
      <c r="BU1671" s="1">
        <v>0</v>
      </c>
    </row>
    <row r="1672" spans="2:73" hidden="1" x14ac:dyDescent="0.25">
      <c r="D1672" s="4"/>
      <c r="E1672" s="5" t="str">
        <f t="shared" si="335"/>
        <v>DPP-2017-AUG</v>
      </c>
      <c r="F1672" s="5" t="str">
        <f t="shared" si="336"/>
        <v>South</v>
      </c>
      <c r="G1672" s="5" t="str">
        <f t="shared" si="337"/>
        <v>Done</v>
      </c>
      <c r="H1672" s="6" t="str">
        <f t="shared" si="338"/>
        <v>Under Construction</v>
      </c>
      <c r="I1672" s="1" t="s">
        <v>5871</v>
      </c>
      <c r="O1672" s="1" t="str">
        <f t="shared" si="339"/>
        <v>NRIS</v>
      </c>
      <c r="Q1672" s="1">
        <f t="shared" si="340"/>
        <v>37.200000000000003</v>
      </c>
      <c r="S1672" s="1" t="str">
        <f t="shared" si="341"/>
        <v>Hydro</v>
      </c>
      <c r="T1672" s="1" t="str">
        <f t="shared" si="342"/>
        <v>Concordia Parish</v>
      </c>
      <c r="U1672" s="1" t="str">
        <f t="shared" si="343"/>
        <v>LA</v>
      </c>
      <c r="AA1672" s="1"/>
      <c r="AB1672" s="1"/>
      <c r="AI1672" s="5"/>
      <c r="AJ1672" s="5"/>
      <c r="AK1672" s="5"/>
      <c r="AL1672" s="5"/>
      <c r="AM1672" s="5"/>
      <c r="AN1672" s="5"/>
      <c r="AO1672" s="5"/>
      <c r="AP1672" s="5"/>
      <c r="AQ1672" s="5"/>
      <c r="AR1672" s="5"/>
      <c r="AY1672" s="1" t="s">
        <v>58</v>
      </c>
      <c r="AZ1672" s="2">
        <v>42902</v>
      </c>
      <c r="BB1672" s="2">
        <v>43895</v>
      </c>
      <c r="BD1672" s="1" t="s">
        <v>59</v>
      </c>
      <c r="BE1672" s="1" t="s">
        <v>3018</v>
      </c>
      <c r="BF1672" s="1" t="s">
        <v>61</v>
      </c>
      <c r="BG1672" s="1" t="s">
        <v>3692</v>
      </c>
      <c r="BH1672" s="1" t="s">
        <v>2395</v>
      </c>
      <c r="BI1672" s="1" t="s">
        <v>726</v>
      </c>
      <c r="BJ1672" s="1" t="s">
        <v>126</v>
      </c>
      <c r="BK1672" s="1" t="s">
        <v>5872</v>
      </c>
      <c r="BL1672" s="1">
        <v>37.200000000000003</v>
      </c>
      <c r="BM1672" s="1">
        <v>37.200000000000003</v>
      </c>
      <c r="BN1672" s="1" t="s">
        <v>69</v>
      </c>
      <c r="BO1672" s="1" t="s">
        <v>150</v>
      </c>
      <c r="BP1672" s="1" t="s">
        <v>71</v>
      </c>
      <c r="BQ1672" s="2">
        <v>33210</v>
      </c>
      <c r="BR1672" s="1">
        <v>0</v>
      </c>
      <c r="BS1672" s="1">
        <v>25.33</v>
      </c>
      <c r="BT1672" s="1">
        <v>0</v>
      </c>
      <c r="BU1672" s="1">
        <v>23.5</v>
      </c>
    </row>
    <row r="1673" spans="2:73" ht="30" hidden="1" x14ac:dyDescent="0.25">
      <c r="D1673" s="24" t="s">
        <v>3693</v>
      </c>
      <c r="E1673" s="5" t="str">
        <f t="shared" si="335"/>
        <v>DPP-2019-Cycle</v>
      </c>
      <c r="F1673" s="5" t="str">
        <f t="shared" si="336"/>
        <v>South</v>
      </c>
      <c r="G1673" s="5" t="str">
        <f t="shared" si="337"/>
        <v>Withdrawn</v>
      </c>
      <c r="H1673" s="6" t="str">
        <f t="shared" si="338"/>
        <v>Not Started</v>
      </c>
      <c r="I1673" s="1" t="s">
        <v>5425</v>
      </c>
      <c r="O1673" s="1" t="str">
        <f t="shared" si="339"/>
        <v>NRIS</v>
      </c>
      <c r="P1673" s="1" t="s">
        <v>6203</v>
      </c>
      <c r="Q1673" s="1">
        <f t="shared" si="340"/>
        <v>200</v>
      </c>
      <c r="S1673" s="1" t="str">
        <f t="shared" si="341"/>
        <v>Solar</v>
      </c>
      <c r="T1673" s="1" t="str">
        <f t="shared" si="342"/>
        <v>Beauregard Parish</v>
      </c>
      <c r="U1673" s="1" t="str">
        <f t="shared" si="343"/>
        <v>LA</v>
      </c>
      <c r="Y1673" s="1">
        <v>0</v>
      </c>
      <c r="AA1673" s="1"/>
      <c r="AB1673" s="1"/>
      <c r="AI1673" s="5"/>
      <c r="AJ1673" s="5"/>
      <c r="AK1673" s="5"/>
      <c r="AL1673" s="5"/>
      <c r="AM1673" s="5"/>
      <c r="AN1673" s="5"/>
      <c r="AO1673" s="32"/>
      <c r="AP1673" s="32"/>
      <c r="AQ1673" s="28">
        <f>AO1673/($Q1673*1000)</f>
        <v>0</v>
      </c>
      <c r="AR1673" s="28">
        <f>AP1673/($Q1673*1000)</f>
        <v>0</v>
      </c>
      <c r="AY1673" s="1" t="s">
        <v>73</v>
      </c>
      <c r="AZ1673" s="2">
        <v>43584</v>
      </c>
      <c r="BA1673" s="2">
        <v>44029</v>
      </c>
      <c r="BC1673" s="2">
        <v>45200</v>
      </c>
      <c r="BD1673" s="1" t="s">
        <v>2711</v>
      </c>
      <c r="BE1673" s="1" t="s">
        <v>3081</v>
      </c>
      <c r="BF1673" s="1" t="s">
        <v>61</v>
      </c>
      <c r="BG1673" s="1" t="s">
        <v>2856</v>
      </c>
      <c r="BH1673" s="1" t="s">
        <v>2395</v>
      </c>
      <c r="BI1673" s="1" t="s">
        <v>2863</v>
      </c>
      <c r="BJ1673" s="1" t="s">
        <v>126</v>
      </c>
      <c r="BK1673" s="1" t="s">
        <v>5426</v>
      </c>
      <c r="BL1673" s="1">
        <v>200</v>
      </c>
      <c r="BM1673" s="1">
        <v>200</v>
      </c>
      <c r="BN1673" s="1" t="s">
        <v>1485</v>
      </c>
      <c r="BO1673" s="1" t="s">
        <v>1486</v>
      </c>
      <c r="BP1673" s="1" t="s">
        <v>84</v>
      </c>
      <c r="BR1673" s="1">
        <v>0</v>
      </c>
      <c r="BS1673" s="1">
        <v>0</v>
      </c>
      <c r="BT1673" s="1">
        <v>0</v>
      </c>
      <c r="BU1673" s="1">
        <v>0</v>
      </c>
    </row>
    <row r="1674" spans="2:73" hidden="1" x14ac:dyDescent="0.25">
      <c r="D1674" s="4"/>
      <c r="E1674" s="5" t="str">
        <f t="shared" si="335"/>
        <v>DPP-2016-FEB</v>
      </c>
      <c r="F1674" s="5" t="str">
        <f t="shared" si="336"/>
        <v>East (ITC)</v>
      </c>
      <c r="G1674" s="5" t="str">
        <f t="shared" si="337"/>
        <v>Withdrawn</v>
      </c>
      <c r="H1674" s="6" t="str">
        <f t="shared" si="338"/>
        <v>Not Started</v>
      </c>
      <c r="I1674" s="1" t="s">
        <v>3698</v>
      </c>
      <c r="O1674" s="1" t="str">
        <f t="shared" si="339"/>
        <v>NRIS</v>
      </c>
      <c r="Q1674" s="1">
        <f t="shared" si="340"/>
        <v>151.80000000000001</v>
      </c>
      <c r="S1674" s="1" t="str">
        <f t="shared" si="341"/>
        <v>Wind</v>
      </c>
      <c r="T1674" s="1" t="str">
        <f t="shared" si="342"/>
        <v>Sanilac County</v>
      </c>
      <c r="U1674" s="1" t="str">
        <f t="shared" si="343"/>
        <v>MI</v>
      </c>
      <c r="AA1674" s="1"/>
      <c r="AB1674" s="1"/>
      <c r="AI1674" s="5"/>
      <c r="AJ1674" s="5"/>
      <c r="AK1674" s="5"/>
      <c r="AL1674" s="5"/>
      <c r="AM1674" s="5"/>
      <c r="AN1674" s="5"/>
      <c r="AO1674" s="5"/>
      <c r="AP1674" s="5"/>
      <c r="AQ1674" s="5"/>
      <c r="AR1674" s="5"/>
      <c r="AY1674" s="1" t="s">
        <v>73</v>
      </c>
      <c r="AZ1674" s="2">
        <v>42321</v>
      </c>
      <c r="BA1674" s="2">
        <v>42935</v>
      </c>
      <c r="BC1674" s="2">
        <v>42993</v>
      </c>
      <c r="BD1674" s="1" t="s">
        <v>128</v>
      </c>
      <c r="BE1674" s="1" t="s">
        <v>681</v>
      </c>
      <c r="BF1674" s="1" t="s">
        <v>130</v>
      </c>
      <c r="BG1674" s="1" t="s">
        <v>724</v>
      </c>
      <c r="BH1674" s="1" t="s">
        <v>1808</v>
      </c>
      <c r="BI1674" s="1" t="s">
        <v>726</v>
      </c>
      <c r="BJ1674" s="1" t="s">
        <v>126</v>
      </c>
      <c r="BK1674" s="1" t="s">
        <v>3699</v>
      </c>
      <c r="BL1674" s="1">
        <v>151.80000000000001</v>
      </c>
      <c r="BM1674" s="1">
        <v>151.80000000000001</v>
      </c>
      <c r="BN1674" s="1" t="s">
        <v>97</v>
      </c>
      <c r="BO1674" s="1" t="s">
        <v>98</v>
      </c>
      <c r="BP1674" s="1" t="s">
        <v>84</v>
      </c>
      <c r="BR1674" s="1">
        <v>0</v>
      </c>
      <c r="BS1674" s="1">
        <v>0</v>
      </c>
      <c r="BT1674" s="1">
        <v>0</v>
      </c>
      <c r="BU1674" s="1">
        <v>0</v>
      </c>
    </row>
    <row r="1675" spans="2:73" hidden="1" x14ac:dyDescent="0.25">
      <c r="D1675" s="4"/>
      <c r="E1675" s="5" t="str">
        <f t="shared" si="335"/>
        <v>SPA-2015-MAY</v>
      </c>
      <c r="F1675" s="5">
        <f t="shared" si="336"/>
        <v>0</v>
      </c>
      <c r="G1675" s="5" t="str">
        <f t="shared" si="337"/>
        <v>Withdrawn</v>
      </c>
      <c r="H1675" s="6" t="str">
        <f t="shared" si="338"/>
        <v>Not Started</v>
      </c>
      <c r="I1675" s="1" t="s">
        <v>3700</v>
      </c>
      <c r="O1675" s="1" t="str">
        <f t="shared" si="339"/>
        <v>NRIS</v>
      </c>
      <c r="Q1675" s="1">
        <f t="shared" si="340"/>
        <v>100</v>
      </c>
      <c r="S1675" s="1" t="str">
        <f t="shared" si="341"/>
        <v>Wind</v>
      </c>
      <c r="T1675" s="1" t="str">
        <f t="shared" si="342"/>
        <v>Ottawa County</v>
      </c>
      <c r="U1675" s="1" t="str">
        <f t="shared" si="343"/>
        <v>MI</v>
      </c>
      <c r="AA1675" s="1"/>
      <c r="AB1675" s="1"/>
      <c r="AI1675" s="5"/>
      <c r="AJ1675" s="5"/>
      <c r="AK1675" s="5"/>
      <c r="AL1675" s="5"/>
      <c r="AM1675" s="5"/>
      <c r="AN1675" s="5"/>
      <c r="AO1675" s="5"/>
      <c r="AP1675" s="5"/>
      <c r="AQ1675" s="5"/>
      <c r="AR1675" s="5"/>
      <c r="AY1675" s="1" t="s">
        <v>73</v>
      </c>
      <c r="AZ1675" s="2">
        <v>40533</v>
      </c>
      <c r="BA1675" s="2">
        <v>42937</v>
      </c>
      <c r="BC1675" s="2">
        <v>41258</v>
      </c>
      <c r="BD1675" s="1" t="s">
        <v>139</v>
      </c>
      <c r="BE1675" s="1" t="s">
        <v>821</v>
      </c>
      <c r="BF1675" s="1" t="s">
        <v>130</v>
      </c>
      <c r="BG1675" s="1" t="s">
        <v>3101</v>
      </c>
      <c r="BI1675" s="1" t="s">
        <v>143</v>
      </c>
      <c r="BJ1675" s="1" t="s">
        <v>126</v>
      </c>
      <c r="BK1675" s="1" t="s">
        <v>1306</v>
      </c>
      <c r="BL1675" s="1">
        <v>100</v>
      </c>
      <c r="BM1675" s="1">
        <v>100</v>
      </c>
      <c r="BN1675" s="1" t="s">
        <v>97</v>
      </c>
      <c r="BO1675" s="1" t="s">
        <v>98</v>
      </c>
      <c r="BP1675" s="1" t="s">
        <v>84</v>
      </c>
      <c r="BQ1675" s="2">
        <v>43647</v>
      </c>
      <c r="BR1675" s="1">
        <v>0</v>
      </c>
      <c r="BS1675" s="1">
        <v>0</v>
      </c>
      <c r="BT1675" s="1">
        <v>0</v>
      </c>
      <c r="BU1675" s="1">
        <v>0</v>
      </c>
    </row>
    <row r="1676" spans="2:73" hidden="1" x14ac:dyDescent="0.25">
      <c r="D1676" s="4"/>
      <c r="E1676" s="5" t="str">
        <f t="shared" si="335"/>
        <v>SPA-2015-NOV</v>
      </c>
      <c r="F1676" s="5">
        <f t="shared" si="336"/>
        <v>0</v>
      </c>
      <c r="G1676" s="5" t="str">
        <f t="shared" si="337"/>
        <v>Withdrawn</v>
      </c>
      <c r="H1676" s="6" t="str">
        <f t="shared" si="338"/>
        <v>Not Started</v>
      </c>
      <c r="I1676" s="1" t="s">
        <v>3701</v>
      </c>
      <c r="O1676" s="1" t="str">
        <f t="shared" si="339"/>
        <v>NRIS</v>
      </c>
      <c r="Q1676" s="1">
        <f t="shared" si="340"/>
        <v>20</v>
      </c>
      <c r="S1676" s="1" t="str">
        <f t="shared" si="341"/>
        <v>Solar</v>
      </c>
      <c r="T1676" s="1" t="str">
        <f t="shared" si="342"/>
        <v>Dakota County</v>
      </c>
      <c r="U1676" s="1" t="str">
        <f t="shared" si="343"/>
        <v>MN</v>
      </c>
      <c r="AA1676" s="1"/>
      <c r="AB1676" s="1"/>
      <c r="AI1676" s="5"/>
      <c r="AJ1676" s="5"/>
      <c r="AK1676" s="5"/>
      <c r="AL1676" s="5"/>
      <c r="AM1676" s="5"/>
      <c r="AN1676" s="5"/>
      <c r="AO1676" s="5"/>
      <c r="AP1676" s="5"/>
      <c r="AQ1676" s="5"/>
      <c r="AR1676" s="5"/>
      <c r="AY1676" s="1" t="s">
        <v>73</v>
      </c>
      <c r="AZ1676" s="2">
        <v>41596</v>
      </c>
      <c r="BA1676" s="2">
        <v>42937</v>
      </c>
      <c r="BC1676" s="2">
        <v>42614</v>
      </c>
      <c r="BD1676" s="1" t="s">
        <v>91</v>
      </c>
      <c r="BE1676" s="1" t="s">
        <v>120</v>
      </c>
      <c r="BF1676" s="1" t="s">
        <v>93</v>
      </c>
      <c r="BG1676" s="1" t="s">
        <v>3389</v>
      </c>
      <c r="BI1676" s="1" t="s">
        <v>143</v>
      </c>
      <c r="BJ1676" s="1" t="s">
        <v>126</v>
      </c>
      <c r="BK1676" s="1" t="s">
        <v>3702</v>
      </c>
      <c r="BL1676" s="1">
        <v>20</v>
      </c>
      <c r="BM1676" s="1">
        <v>20</v>
      </c>
      <c r="BN1676" s="1" t="s">
        <v>1485</v>
      </c>
      <c r="BP1676" s="1" t="s">
        <v>84</v>
      </c>
      <c r="BR1676" s="1">
        <v>0</v>
      </c>
      <c r="BS1676" s="1">
        <v>0</v>
      </c>
      <c r="BT1676" s="1">
        <v>0</v>
      </c>
      <c r="BU1676" s="1">
        <v>0</v>
      </c>
    </row>
    <row r="1677" spans="2:73" hidden="1" x14ac:dyDescent="0.25">
      <c r="B1677" s="1" t="s">
        <v>3703</v>
      </c>
      <c r="D1677" s="23" t="s">
        <v>3704</v>
      </c>
      <c r="E1677" s="5" t="str">
        <f t="shared" si="335"/>
        <v>DPP-2019-Cycle</v>
      </c>
      <c r="F1677" s="5" t="str">
        <f t="shared" si="336"/>
        <v>Central</v>
      </c>
      <c r="G1677" s="5" t="str">
        <f t="shared" si="337"/>
        <v>Active</v>
      </c>
      <c r="H1677" s="6" t="str">
        <f t="shared" si="338"/>
        <v>Not Started</v>
      </c>
      <c r="I1677" s="1" t="s">
        <v>3308</v>
      </c>
      <c r="O1677" s="1" t="str">
        <f t="shared" si="339"/>
        <v>NRIS</v>
      </c>
      <c r="Q1677" s="1">
        <f t="shared" si="340"/>
        <v>200</v>
      </c>
      <c r="S1677" s="1" t="str">
        <f t="shared" si="341"/>
        <v>Solar</v>
      </c>
      <c r="T1677" s="1" t="str">
        <f t="shared" si="342"/>
        <v>Howard County</v>
      </c>
      <c r="U1677" s="1" t="str">
        <f t="shared" si="343"/>
        <v>IN</v>
      </c>
      <c r="AA1677" s="1"/>
      <c r="AB1677" s="1"/>
      <c r="AI1677" s="5"/>
      <c r="AJ1677" s="5"/>
      <c r="AK1677" s="5"/>
      <c r="AL1677" s="5"/>
      <c r="AM1677" s="5"/>
      <c r="AN1677" s="5"/>
      <c r="AO1677" s="32"/>
      <c r="AP1677" s="32"/>
      <c r="AQ1677" s="28">
        <f>AO1677/($Q1677*1000)</f>
        <v>0</v>
      </c>
      <c r="AR1677" s="28">
        <f>AP1677/($Q1677*1000)</f>
        <v>0</v>
      </c>
      <c r="AY1677" s="1" t="s">
        <v>2374</v>
      </c>
      <c r="AZ1677" s="2">
        <v>43584</v>
      </c>
      <c r="BC1677" s="2">
        <v>45200</v>
      </c>
      <c r="BD1677" s="1" t="s">
        <v>2850</v>
      </c>
      <c r="BE1677" s="1" t="s">
        <v>538</v>
      </c>
      <c r="BF1677" s="1" t="s">
        <v>103</v>
      </c>
      <c r="BG1677" s="1" t="s">
        <v>2856</v>
      </c>
      <c r="BH1677" s="1" t="s">
        <v>2435</v>
      </c>
      <c r="BI1677" s="1" t="s">
        <v>2857</v>
      </c>
      <c r="BJ1677" s="1" t="s">
        <v>126</v>
      </c>
      <c r="BK1677" s="1" t="s">
        <v>3309</v>
      </c>
      <c r="BL1677" s="1">
        <v>200</v>
      </c>
      <c r="BM1677" s="1">
        <v>200</v>
      </c>
      <c r="BN1677" s="1" t="s">
        <v>1485</v>
      </c>
      <c r="BO1677" s="1" t="s">
        <v>1486</v>
      </c>
      <c r="BP1677" s="1" t="s">
        <v>84</v>
      </c>
      <c r="BR1677" s="1">
        <v>0</v>
      </c>
      <c r="BS1677" s="1">
        <v>0</v>
      </c>
      <c r="BT1677" s="1">
        <v>0</v>
      </c>
      <c r="BU1677" s="1">
        <v>0</v>
      </c>
    </row>
    <row r="1678" spans="2:73" hidden="1" x14ac:dyDescent="0.25">
      <c r="D1678" s="4"/>
      <c r="E1678" s="5">
        <f t="shared" si="335"/>
        <v>0</v>
      </c>
      <c r="F1678" s="5">
        <f t="shared" si="336"/>
        <v>0</v>
      </c>
      <c r="G1678" s="5" t="str">
        <f t="shared" si="337"/>
        <v>Withdrawn</v>
      </c>
      <c r="H1678" s="6" t="str">
        <f t="shared" si="338"/>
        <v>Not Started</v>
      </c>
      <c r="I1678" s="1" t="s">
        <v>3708</v>
      </c>
      <c r="O1678" s="1" t="str">
        <f t="shared" si="339"/>
        <v>NRIS</v>
      </c>
      <c r="Q1678" s="1">
        <f t="shared" si="340"/>
        <v>101</v>
      </c>
      <c r="S1678" s="1" t="str">
        <f t="shared" si="341"/>
        <v>Wind</v>
      </c>
      <c r="T1678" s="1" t="str">
        <f t="shared" si="342"/>
        <v>Traverse County, Wexford</v>
      </c>
      <c r="U1678" s="1" t="str">
        <f t="shared" si="343"/>
        <v>MN</v>
      </c>
      <c r="AA1678" s="1"/>
      <c r="AB1678" s="1"/>
      <c r="AI1678" s="5"/>
      <c r="AJ1678" s="5"/>
      <c r="AK1678" s="5"/>
      <c r="AL1678" s="5"/>
      <c r="AM1678" s="5"/>
      <c r="AN1678" s="5"/>
      <c r="AO1678" s="5"/>
      <c r="AP1678" s="5"/>
      <c r="AQ1678" s="5"/>
      <c r="AR1678" s="5"/>
      <c r="AY1678" s="1" t="s">
        <v>73</v>
      </c>
      <c r="AZ1678" s="2">
        <v>41596</v>
      </c>
      <c r="BA1678" s="2">
        <v>42937</v>
      </c>
      <c r="BC1678" s="2">
        <v>42614</v>
      </c>
      <c r="BD1678" s="1" t="s">
        <v>139</v>
      </c>
      <c r="BE1678" s="1" t="s">
        <v>3709</v>
      </c>
      <c r="BF1678" s="1" t="s">
        <v>93</v>
      </c>
      <c r="BI1678" s="1" t="s">
        <v>143</v>
      </c>
      <c r="BJ1678" s="1" t="s">
        <v>126</v>
      </c>
      <c r="BK1678" s="1" t="s">
        <v>78</v>
      </c>
      <c r="BL1678" s="1">
        <v>101</v>
      </c>
      <c r="BM1678" s="1">
        <v>101</v>
      </c>
      <c r="BN1678" s="1" t="s">
        <v>97</v>
      </c>
      <c r="BP1678" s="1" t="s">
        <v>84</v>
      </c>
      <c r="BR1678" s="1">
        <v>0</v>
      </c>
      <c r="BS1678" s="1">
        <v>0</v>
      </c>
      <c r="BT1678" s="1">
        <v>0</v>
      </c>
      <c r="BU1678" s="1">
        <v>0</v>
      </c>
    </row>
    <row r="1679" spans="2:73" hidden="1" x14ac:dyDescent="0.25">
      <c r="D1679" s="4"/>
      <c r="E1679" s="5" t="str">
        <f t="shared" si="335"/>
        <v>DPP-2019-Cycle</v>
      </c>
      <c r="F1679" s="5" t="str">
        <f t="shared" si="336"/>
        <v>Central</v>
      </c>
      <c r="G1679" s="5" t="str">
        <f t="shared" si="337"/>
        <v>Active</v>
      </c>
      <c r="H1679" s="6" t="str">
        <f t="shared" si="338"/>
        <v>Not Started</v>
      </c>
      <c r="I1679" s="1" t="s">
        <v>3310</v>
      </c>
      <c r="O1679" s="1" t="str">
        <f t="shared" si="339"/>
        <v>NRIS</v>
      </c>
      <c r="Q1679" s="1">
        <f t="shared" si="340"/>
        <v>150</v>
      </c>
      <c r="S1679" s="1" t="str">
        <f t="shared" si="341"/>
        <v>Solar</v>
      </c>
      <c r="T1679" s="1" t="str">
        <f t="shared" si="342"/>
        <v>Clark County</v>
      </c>
      <c r="U1679" s="1" t="str">
        <f t="shared" si="343"/>
        <v>IL</v>
      </c>
      <c r="AA1679" s="1"/>
      <c r="AB1679" s="1"/>
      <c r="AI1679" s="5"/>
      <c r="AJ1679" s="5"/>
      <c r="AK1679" s="5"/>
      <c r="AL1679" s="5"/>
      <c r="AM1679" s="5"/>
      <c r="AN1679" s="5"/>
      <c r="AO1679" s="32"/>
      <c r="AP1679" s="32"/>
      <c r="AQ1679" s="28">
        <f>AO1679/($Q1679*1000)</f>
        <v>0</v>
      </c>
      <c r="AR1679" s="28">
        <f>AP1679/($Q1679*1000)</f>
        <v>0</v>
      </c>
      <c r="AY1679" s="1" t="s">
        <v>2374</v>
      </c>
      <c r="AZ1679" s="2">
        <v>43584</v>
      </c>
      <c r="BC1679" s="2">
        <v>44774</v>
      </c>
      <c r="BD1679" s="1" t="s">
        <v>122</v>
      </c>
      <c r="BE1679" s="1" t="s">
        <v>2829</v>
      </c>
      <c r="BF1679" s="1" t="s">
        <v>124</v>
      </c>
      <c r="BG1679" s="1" t="s">
        <v>2856</v>
      </c>
      <c r="BH1679" s="1" t="s">
        <v>2435</v>
      </c>
      <c r="BI1679" s="1" t="s">
        <v>2857</v>
      </c>
      <c r="BJ1679" s="1" t="s">
        <v>126</v>
      </c>
      <c r="BK1679" s="1" t="s">
        <v>3311</v>
      </c>
      <c r="BL1679" s="1">
        <v>150</v>
      </c>
      <c r="BM1679" s="1">
        <v>150</v>
      </c>
      <c r="BN1679" s="1" t="s">
        <v>1485</v>
      </c>
      <c r="BO1679" s="1" t="s">
        <v>1486</v>
      </c>
      <c r="BP1679" s="1" t="s">
        <v>84</v>
      </c>
      <c r="BR1679" s="1">
        <v>0</v>
      </c>
      <c r="BS1679" s="1">
        <v>0</v>
      </c>
      <c r="BT1679" s="1">
        <v>0</v>
      </c>
      <c r="BU1679" s="1">
        <v>0</v>
      </c>
    </row>
    <row r="1680" spans="2:73" hidden="1" x14ac:dyDescent="0.25">
      <c r="D1680" s="4"/>
      <c r="E1680" s="5" t="str">
        <f t="shared" si="335"/>
        <v>SPA-2015-NOV</v>
      </c>
      <c r="F1680" s="5">
        <f t="shared" si="336"/>
        <v>0</v>
      </c>
      <c r="G1680" s="5" t="str">
        <f t="shared" si="337"/>
        <v>Withdrawn</v>
      </c>
      <c r="H1680" s="6" t="str">
        <f t="shared" si="338"/>
        <v>Not Started</v>
      </c>
      <c r="I1680" s="1" t="s">
        <v>3713</v>
      </c>
      <c r="O1680" s="1" t="str">
        <f t="shared" si="339"/>
        <v>NRIS</v>
      </c>
      <c r="Q1680" s="1">
        <f t="shared" si="340"/>
        <v>201</v>
      </c>
      <c r="S1680" s="1" t="str">
        <f t="shared" si="341"/>
        <v>Wind</v>
      </c>
      <c r="T1680" s="1" t="str">
        <f t="shared" si="342"/>
        <v>Clinton County</v>
      </c>
      <c r="U1680" s="1" t="str">
        <f t="shared" si="343"/>
        <v>IN</v>
      </c>
      <c r="AA1680" s="1"/>
      <c r="AB1680" s="1"/>
      <c r="AI1680" s="5"/>
      <c r="AJ1680" s="5"/>
      <c r="AK1680" s="5"/>
      <c r="AL1680" s="5"/>
      <c r="AM1680" s="5"/>
      <c r="AN1680" s="5"/>
      <c r="AO1680" s="5"/>
      <c r="AP1680" s="5"/>
      <c r="AQ1680" s="5"/>
      <c r="AR1680" s="5"/>
      <c r="AY1680" s="1" t="s">
        <v>73</v>
      </c>
      <c r="AZ1680" s="2">
        <v>41596</v>
      </c>
      <c r="BA1680" s="2">
        <v>42937</v>
      </c>
      <c r="BC1680" s="2">
        <v>42979</v>
      </c>
      <c r="BD1680" s="1" t="s">
        <v>101</v>
      </c>
      <c r="BE1680" s="1" t="s">
        <v>88</v>
      </c>
      <c r="BF1680" s="1" t="s">
        <v>103</v>
      </c>
      <c r="BG1680" s="1" t="s">
        <v>3389</v>
      </c>
      <c r="BI1680" s="1" t="s">
        <v>143</v>
      </c>
      <c r="BJ1680" s="1" t="s">
        <v>126</v>
      </c>
      <c r="BK1680" s="1" t="s">
        <v>3714</v>
      </c>
      <c r="BL1680" s="1">
        <v>201</v>
      </c>
      <c r="BM1680" s="1">
        <v>201</v>
      </c>
      <c r="BN1680" s="1" t="s">
        <v>97</v>
      </c>
      <c r="BP1680" s="1" t="s">
        <v>84</v>
      </c>
      <c r="BR1680" s="1">
        <v>0</v>
      </c>
      <c r="BS1680" s="1">
        <v>0</v>
      </c>
      <c r="BT1680" s="1">
        <v>0</v>
      </c>
      <c r="BU1680" s="1">
        <v>0</v>
      </c>
    </row>
    <row r="1681" spans="2:73" hidden="1" x14ac:dyDescent="0.25">
      <c r="D1681" s="4"/>
      <c r="E1681" s="5" t="str">
        <f t="shared" si="335"/>
        <v>SPA-2015-NOV</v>
      </c>
      <c r="F1681" s="5">
        <f t="shared" si="336"/>
        <v>0</v>
      </c>
      <c r="G1681" s="5" t="str">
        <f t="shared" si="337"/>
        <v>Withdrawn</v>
      </c>
      <c r="H1681" s="6" t="str">
        <f t="shared" si="338"/>
        <v>Not Started</v>
      </c>
      <c r="I1681" s="1" t="s">
        <v>3715</v>
      </c>
      <c r="O1681" s="1" t="str">
        <f t="shared" si="339"/>
        <v>NRIS</v>
      </c>
      <c r="Q1681" s="1">
        <f t="shared" si="340"/>
        <v>201</v>
      </c>
      <c r="S1681" s="1" t="str">
        <f t="shared" si="341"/>
        <v>Wind</v>
      </c>
      <c r="T1681" s="1" t="str">
        <f t="shared" si="342"/>
        <v>Montgomery County</v>
      </c>
      <c r="U1681" s="1" t="str">
        <f t="shared" si="343"/>
        <v>IN</v>
      </c>
      <c r="AA1681" s="1"/>
      <c r="AB1681" s="1"/>
      <c r="AI1681" s="5"/>
      <c r="AJ1681" s="5"/>
      <c r="AK1681" s="5"/>
      <c r="AL1681" s="5"/>
      <c r="AM1681" s="5"/>
      <c r="AN1681" s="5"/>
      <c r="AO1681" s="5"/>
      <c r="AP1681" s="5"/>
      <c r="AQ1681" s="5"/>
      <c r="AR1681" s="5"/>
      <c r="AY1681" s="1" t="s">
        <v>73</v>
      </c>
      <c r="AZ1681" s="2">
        <v>41596</v>
      </c>
      <c r="BA1681" s="2">
        <v>42937</v>
      </c>
      <c r="BC1681" s="2">
        <v>42979</v>
      </c>
      <c r="BD1681" s="1" t="s">
        <v>101</v>
      </c>
      <c r="BE1681" s="1" t="s">
        <v>763</v>
      </c>
      <c r="BF1681" s="1" t="s">
        <v>103</v>
      </c>
      <c r="BG1681" s="1" t="s">
        <v>3389</v>
      </c>
      <c r="BI1681" s="1" t="s">
        <v>143</v>
      </c>
      <c r="BJ1681" s="1" t="s">
        <v>126</v>
      </c>
      <c r="BK1681" s="1" t="s">
        <v>78</v>
      </c>
      <c r="BL1681" s="1">
        <v>201</v>
      </c>
      <c r="BM1681" s="1">
        <v>201</v>
      </c>
      <c r="BN1681" s="1" t="s">
        <v>97</v>
      </c>
      <c r="BP1681" s="1" t="s">
        <v>84</v>
      </c>
      <c r="BR1681" s="1">
        <v>0</v>
      </c>
      <c r="BS1681" s="1">
        <v>0</v>
      </c>
      <c r="BT1681" s="1">
        <v>0</v>
      </c>
      <c r="BU1681" s="1">
        <v>0</v>
      </c>
    </row>
    <row r="1682" spans="2:73" hidden="1" x14ac:dyDescent="0.25">
      <c r="D1682" s="4"/>
      <c r="E1682" s="5" t="str">
        <f t="shared" si="335"/>
        <v>FES-2014-SEP</v>
      </c>
      <c r="F1682" s="5">
        <f t="shared" si="336"/>
        <v>0</v>
      </c>
      <c r="G1682" s="5" t="str">
        <f t="shared" si="337"/>
        <v>Withdrawn</v>
      </c>
      <c r="H1682" s="6" t="str">
        <f t="shared" si="338"/>
        <v>Not Started</v>
      </c>
      <c r="I1682" s="1" t="s">
        <v>3716</v>
      </c>
      <c r="O1682" s="1" t="str">
        <f t="shared" si="339"/>
        <v>NRIS</v>
      </c>
      <c r="Q1682" s="1">
        <f t="shared" si="340"/>
        <v>103</v>
      </c>
      <c r="S1682" s="1" t="str">
        <f t="shared" si="341"/>
        <v>Solar</v>
      </c>
      <c r="T1682" s="1" t="str">
        <f t="shared" si="342"/>
        <v>Independence County</v>
      </c>
      <c r="U1682" s="1" t="str">
        <f t="shared" si="343"/>
        <v>AR</v>
      </c>
      <c r="AA1682" s="1"/>
      <c r="AB1682" s="1"/>
      <c r="AI1682" s="5"/>
      <c r="AJ1682" s="5"/>
      <c r="AK1682" s="5"/>
      <c r="AL1682" s="5"/>
      <c r="AM1682" s="5"/>
      <c r="AN1682" s="5"/>
      <c r="AO1682" s="5"/>
      <c r="AP1682" s="5"/>
      <c r="AQ1682" s="5"/>
      <c r="AR1682" s="5"/>
      <c r="AY1682" s="1" t="s">
        <v>73</v>
      </c>
      <c r="AZ1682" s="2">
        <v>41892</v>
      </c>
      <c r="BA1682" s="2">
        <v>42937</v>
      </c>
      <c r="BC1682" s="2">
        <v>42675</v>
      </c>
      <c r="BD1682" s="1" t="s">
        <v>59</v>
      </c>
      <c r="BE1682" s="1" t="s">
        <v>3717</v>
      </c>
      <c r="BF1682" s="1" t="s">
        <v>2394</v>
      </c>
      <c r="BG1682" s="1" t="s">
        <v>2579</v>
      </c>
      <c r="BI1682" s="1" t="s">
        <v>536</v>
      </c>
      <c r="BJ1682" s="1" t="s">
        <v>126</v>
      </c>
      <c r="BK1682" s="1" t="s">
        <v>3718</v>
      </c>
      <c r="BL1682" s="1">
        <v>103</v>
      </c>
      <c r="BM1682" s="1">
        <v>103</v>
      </c>
      <c r="BN1682" s="1" t="s">
        <v>1485</v>
      </c>
      <c r="BO1682" s="1" t="s">
        <v>1486</v>
      </c>
      <c r="BP1682" s="1" t="s">
        <v>84</v>
      </c>
      <c r="BR1682" s="1">
        <v>0</v>
      </c>
      <c r="BS1682" s="1">
        <v>0</v>
      </c>
      <c r="BT1682" s="1">
        <v>0</v>
      </c>
      <c r="BU1682" s="1">
        <v>0</v>
      </c>
    </row>
    <row r="1683" spans="2:73" hidden="1" x14ac:dyDescent="0.25">
      <c r="D1683" s="4"/>
      <c r="E1683" s="5" t="str">
        <f t="shared" si="335"/>
        <v>SPA-2014-NOV</v>
      </c>
      <c r="F1683" s="5" t="str">
        <f t="shared" si="336"/>
        <v>MI-UP</v>
      </c>
      <c r="G1683" s="5" t="str">
        <f t="shared" si="337"/>
        <v>Withdrawn</v>
      </c>
      <c r="H1683" s="6" t="str">
        <f t="shared" si="338"/>
        <v>Not Started</v>
      </c>
      <c r="I1683" s="1" t="s">
        <v>3719</v>
      </c>
      <c r="O1683" s="1" t="str">
        <f t="shared" si="339"/>
        <v>NRIS</v>
      </c>
      <c r="Q1683" s="1">
        <f t="shared" si="340"/>
        <v>153</v>
      </c>
      <c r="S1683" s="1" t="str">
        <f t="shared" si="341"/>
        <v>Gas</v>
      </c>
      <c r="T1683" s="1" t="str">
        <f t="shared" si="342"/>
        <v>Marquette County</v>
      </c>
      <c r="U1683" s="1" t="str">
        <f t="shared" si="343"/>
        <v>MI</v>
      </c>
      <c r="AA1683" s="1"/>
      <c r="AB1683" s="1"/>
      <c r="AI1683" s="5"/>
      <c r="AJ1683" s="5"/>
      <c r="AK1683" s="5"/>
      <c r="AL1683" s="5"/>
      <c r="AM1683" s="5"/>
      <c r="AN1683" s="5"/>
      <c r="AO1683" s="5"/>
      <c r="AP1683" s="5"/>
      <c r="AQ1683" s="5"/>
      <c r="AR1683" s="5"/>
      <c r="AY1683" s="1" t="s">
        <v>73</v>
      </c>
      <c r="AZ1683" s="2">
        <v>41897</v>
      </c>
      <c r="BA1683" s="2">
        <v>42937</v>
      </c>
      <c r="BC1683" s="2">
        <v>42674</v>
      </c>
      <c r="BD1683" s="1" t="s">
        <v>74</v>
      </c>
      <c r="BE1683" s="1" t="s">
        <v>1166</v>
      </c>
      <c r="BF1683" s="1" t="s">
        <v>130</v>
      </c>
      <c r="BG1683" s="1" t="s">
        <v>2795</v>
      </c>
      <c r="BH1683" s="1" t="s">
        <v>3720</v>
      </c>
      <c r="BI1683" s="1" t="s">
        <v>143</v>
      </c>
      <c r="BJ1683" s="1" t="s">
        <v>126</v>
      </c>
      <c r="BK1683" s="1" t="s">
        <v>3721</v>
      </c>
      <c r="BL1683" s="1">
        <v>153</v>
      </c>
      <c r="BM1683" s="1">
        <v>153</v>
      </c>
      <c r="BN1683" s="1" t="s">
        <v>64</v>
      </c>
      <c r="BO1683" s="1" t="s">
        <v>555</v>
      </c>
      <c r="BP1683" s="1" t="s">
        <v>84</v>
      </c>
      <c r="BR1683" s="1">
        <v>0</v>
      </c>
      <c r="BS1683" s="1">
        <v>0</v>
      </c>
      <c r="BT1683" s="1">
        <v>0</v>
      </c>
      <c r="BU1683" s="1">
        <v>0</v>
      </c>
    </row>
    <row r="1684" spans="2:73" hidden="1" x14ac:dyDescent="0.25">
      <c r="D1684" s="4"/>
      <c r="E1684" s="5" t="str">
        <f t="shared" si="335"/>
        <v>FES-2015-JUN</v>
      </c>
      <c r="F1684" s="5">
        <f t="shared" si="336"/>
        <v>0</v>
      </c>
      <c r="G1684" s="5" t="str">
        <f t="shared" si="337"/>
        <v>Withdrawn</v>
      </c>
      <c r="H1684" s="6" t="str">
        <f t="shared" si="338"/>
        <v>Not Started</v>
      </c>
      <c r="I1684" s="1" t="s">
        <v>3722</v>
      </c>
      <c r="O1684" s="1" t="str">
        <f t="shared" si="339"/>
        <v>NRIS</v>
      </c>
      <c r="Q1684" s="1">
        <f t="shared" si="340"/>
        <v>202</v>
      </c>
      <c r="S1684" s="1" t="str">
        <f t="shared" si="341"/>
        <v>Wind</v>
      </c>
      <c r="T1684" s="1" t="str">
        <f t="shared" si="342"/>
        <v>Mitchell County</v>
      </c>
      <c r="U1684" s="1" t="str">
        <f t="shared" si="343"/>
        <v>IA</v>
      </c>
      <c r="AA1684" s="1"/>
      <c r="AB1684" s="1"/>
      <c r="AI1684" s="5"/>
      <c r="AJ1684" s="5"/>
      <c r="AK1684" s="5"/>
      <c r="AL1684" s="5"/>
      <c r="AM1684" s="5"/>
      <c r="AN1684" s="5"/>
      <c r="AO1684" s="5"/>
      <c r="AP1684" s="5"/>
      <c r="AQ1684" s="5"/>
      <c r="AR1684" s="5"/>
      <c r="AY1684" s="1" t="s">
        <v>73</v>
      </c>
      <c r="AZ1684" s="2">
        <v>42139</v>
      </c>
      <c r="BA1684" s="2">
        <v>42937</v>
      </c>
      <c r="BC1684" s="2">
        <v>42993</v>
      </c>
      <c r="BD1684" s="1" t="s">
        <v>87</v>
      </c>
      <c r="BE1684" s="1" t="s">
        <v>1501</v>
      </c>
      <c r="BF1684" s="1" t="s">
        <v>89</v>
      </c>
      <c r="BG1684" s="1" t="s">
        <v>2854</v>
      </c>
      <c r="BI1684" s="1" t="s">
        <v>536</v>
      </c>
      <c r="BJ1684" s="1" t="s">
        <v>126</v>
      </c>
      <c r="BK1684" s="1" t="s">
        <v>3723</v>
      </c>
      <c r="BL1684" s="1">
        <v>202</v>
      </c>
      <c r="BM1684" s="1">
        <v>202</v>
      </c>
      <c r="BN1684" s="1" t="s">
        <v>97</v>
      </c>
      <c r="BO1684" s="1" t="s">
        <v>98</v>
      </c>
      <c r="BP1684" s="1" t="s">
        <v>84</v>
      </c>
      <c r="BR1684" s="1">
        <v>0</v>
      </c>
      <c r="BS1684" s="1">
        <v>0</v>
      </c>
      <c r="BT1684" s="1">
        <v>0</v>
      </c>
      <c r="BU1684" s="1">
        <v>0</v>
      </c>
    </row>
    <row r="1685" spans="2:73" hidden="1" x14ac:dyDescent="0.25">
      <c r="D1685" s="4"/>
      <c r="E1685" s="5" t="str">
        <f t="shared" si="335"/>
        <v>FES-2015-JUN</v>
      </c>
      <c r="F1685" s="5">
        <f t="shared" si="336"/>
        <v>0</v>
      </c>
      <c r="G1685" s="5" t="str">
        <f t="shared" si="337"/>
        <v>Withdrawn</v>
      </c>
      <c r="H1685" s="6" t="str">
        <f t="shared" si="338"/>
        <v>Not Started</v>
      </c>
      <c r="I1685" s="1" t="s">
        <v>3724</v>
      </c>
      <c r="O1685" s="1" t="str">
        <f t="shared" si="339"/>
        <v>NRIS</v>
      </c>
      <c r="Q1685" s="1">
        <f t="shared" si="340"/>
        <v>200</v>
      </c>
      <c r="S1685" s="1" t="str">
        <f t="shared" si="341"/>
        <v>Wind</v>
      </c>
      <c r="T1685" s="1" t="str">
        <f t="shared" si="342"/>
        <v>Huron County</v>
      </c>
      <c r="U1685" s="1" t="str">
        <f t="shared" si="343"/>
        <v>MI</v>
      </c>
      <c r="AA1685" s="1"/>
      <c r="AB1685" s="1"/>
      <c r="AI1685" s="5"/>
      <c r="AJ1685" s="5"/>
      <c r="AK1685" s="5"/>
      <c r="AL1685" s="5"/>
      <c r="AM1685" s="5"/>
      <c r="AN1685" s="5"/>
      <c r="AO1685" s="5"/>
      <c r="AP1685" s="5"/>
      <c r="AQ1685" s="5"/>
      <c r="AR1685" s="5"/>
      <c r="AY1685" s="1" t="s">
        <v>73</v>
      </c>
      <c r="AZ1685" s="2">
        <v>42139</v>
      </c>
      <c r="BA1685" s="2">
        <v>42937</v>
      </c>
      <c r="BC1685" s="2">
        <v>42401</v>
      </c>
      <c r="BD1685" s="1" t="s">
        <v>128</v>
      </c>
      <c r="BE1685" s="1" t="s">
        <v>546</v>
      </c>
      <c r="BF1685" s="1" t="s">
        <v>130</v>
      </c>
      <c r="BG1685" s="1" t="s">
        <v>2854</v>
      </c>
      <c r="BI1685" s="1" t="s">
        <v>536</v>
      </c>
      <c r="BJ1685" s="1" t="s">
        <v>126</v>
      </c>
      <c r="BK1685" s="1" t="s">
        <v>3725</v>
      </c>
      <c r="BL1685" s="1">
        <v>200</v>
      </c>
      <c r="BM1685" s="1">
        <v>200</v>
      </c>
      <c r="BN1685" s="1" t="s">
        <v>97</v>
      </c>
      <c r="BO1685" s="1" t="s">
        <v>98</v>
      </c>
      <c r="BP1685" s="1" t="s">
        <v>84</v>
      </c>
      <c r="BR1685" s="1">
        <v>0</v>
      </c>
      <c r="BS1685" s="1">
        <v>0</v>
      </c>
      <c r="BT1685" s="1">
        <v>0</v>
      </c>
      <c r="BU1685" s="1">
        <v>0</v>
      </c>
    </row>
    <row r="1686" spans="2:73" hidden="1" x14ac:dyDescent="0.25">
      <c r="D1686" s="4"/>
      <c r="E1686" s="5" t="str">
        <f t="shared" si="335"/>
        <v>DPP-2019-Cycle</v>
      </c>
      <c r="F1686" s="5" t="str">
        <f t="shared" si="336"/>
        <v>Central</v>
      </c>
      <c r="G1686" s="5" t="str">
        <f t="shared" si="337"/>
        <v>Active</v>
      </c>
      <c r="H1686" s="6" t="str">
        <f t="shared" si="338"/>
        <v>Not Started</v>
      </c>
      <c r="I1686" s="1" t="s">
        <v>3312</v>
      </c>
      <c r="O1686" s="1" t="str">
        <f t="shared" si="339"/>
        <v>NRIS</v>
      </c>
      <c r="Q1686" s="1">
        <f t="shared" si="340"/>
        <v>150</v>
      </c>
      <c r="S1686" s="1" t="str">
        <f t="shared" si="341"/>
        <v>Solar</v>
      </c>
      <c r="T1686" s="1" t="str">
        <f t="shared" si="342"/>
        <v>Fulton County</v>
      </c>
      <c r="U1686" s="1" t="str">
        <f t="shared" si="343"/>
        <v>IL</v>
      </c>
      <c r="AA1686" s="1"/>
      <c r="AB1686" s="1"/>
      <c r="AI1686" s="5"/>
      <c r="AJ1686" s="5"/>
      <c r="AK1686" s="5"/>
      <c r="AL1686" s="5"/>
      <c r="AM1686" s="5"/>
      <c r="AN1686" s="5"/>
      <c r="AO1686" s="32"/>
      <c r="AP1686" s="32"/>
      <c r="AQ1686" s="28">
        <f>AO1686/($Q1686*1000)</f>
        <v>0</v>
      </c>
      <c r="AR1686" s="28">
        <f>AP1686/($Q1686*1000)</f>
        <v>0</v>
      </c>
      <c r="AY1686" s="1" t="s">
        <v>2374</v>
      </c>
      <c r="AZ1686" s="2">
        <v>43584</v>
      </c>
      <c r="BC1686" s="2">
        <v>44774</v>
      </c>
      <c r="BD1686" s="1" t="s">
        <v>122</v>
      </c>
      <c r="BE1686" s="1" t="s">
        <v>533</v>
      </c>
      <c r="BF1686" s="1" t="s">
        <v>124</v>
      </c>
      <c r="BG1686" s="1" t="s">
        <v>2856</v>
      </c>
      <c r="BH1686" s="1" t="s">
        <v>2435</v>
      </c>
      <c r="BI1686" s="1" t="s">
        <v>2857</v>
      </c>
      <c r="BJ1686" s="1" t="s">
        <v>126</v>
      </c>
      <c r="BK1686" s="1" t="s">
        <v>3313</v>
      </c>
      <c r="BL1686" s="1">
        <v>150</v>
      </c>
      <c r="BM1686" s="1">
        <v>150</v>
      </c>
      <c r="BN1686" s="1" t="s">
        <v>1485</v>
      </c>
      <c r="BO1686" s="1" t="s">
        <v>1486</v>
      </c>
      <c r="BP1686" s="1" t="s">
        <v>84</v>
      </c>
      <c r="BR1686" s="1">
        <v>0</v>
      </c>
      <c r="BS1686" s="1">
        <v>0</v>
      </c>
      <c r="BT1686" s="1">
        <v>0</v>
      </c>
      <c r="BU1686" s="1">
        <v>0</v>
      </c>
    </row>
    <row r="1687" spans="2:73" hidden="1" x14ac:dyDescent="0.25">
      <c r="D1687" s="4"/>
      <c r="E1687" s="5" t="str">
        <f t="shared" si="335"/>
        <v>FES-2015-NOV</v>
      </c>
      <c r="F1687" s="5">
        <f t="shared" si="336"/>
        <v>0</v>
      </c>
      <c r="G1687" s="5" t="str">
        <f t="shared" si="337"/>
        <v>Withdrawn</v>
      </c>
      <c r="H1687" s="6" t="str">
        <f t="shared" si="338"/>
        <v>Not Started</v>
      </c>
      <c r="I1687" s="1" t="s">
        <v>3729</v>
      </c>
      <c r="O1687" s="1" t="str">
        <f t="shared" si="339"/>
        <v>NRIS</v>
      </c>
      <c r="Q1687" s="1">
        <f t="shared" si="340"/>
        <v>100</v>
      </c>
      <c r="S1687" s="1" t="str">
        <f t="shared" si="341"/>
        <v>Solar</v>
      </c>
      <c r="T1687" s="1" t="str">
        <f t="shared" si="342"/>
        <v>Jefferson County, Liberty County</v>
      </c>
      <c r="U1687" s="1" t="str">
        <f t="shared" si="343"/>
        <v>TX</v>
      </c>
      <c r="AA1687" s="1"/>
      <c r="AB1687" s="1"/>
      <c r="AI1687" s="5"/>
      <c r="AJ1687" s="5"/>
      <c r="AK1687" s="5"/>
      <c r="AL1687" s="5"/>
      <c r="AM1687" s="5"/>
      <c r="AN1687" s="5"/>
      <c r="AO1687" s="5"/>
      <c r="AP1687" s="5"/>
      <c r="AQ1687" s="5"/>
      <c r="AR1687" s="5"/>
      <c r="AY1687" s="1" t="s">
        <v>73</v>
      </c>
      <c r="AZ1687" s="2">
        <v>42324</v>
      </c>
      <c r="BA1687" s="2">
        <v>42937</v>
      </c>
      <c r="BC1687" s="2">
        <v>43040</v>
      </c>
      <c r="BD1687" s="1" t="s">
        <v>59</v>
      </c>
      <c r="BE1687" s="1" t="s">
        <v>3730</v>
      </c>
      <c r="BF1687" s="1" t="s">
        <v>67</v>
      </c>
      <c r="BG1687" s="1" t="s">
        <v>2785</v>
      </c>
      <c r="BI1687" s="1" t="s">
        <v>536</v>
      </c>
      <c r="BJ1687" s="1" t="s">
        <v>126</v>
      </c>
      <c r="BK1687" s="1" t="s">
        <v>78</v>
      </c>
      <c r="BL1687" s="1">
        <v>100</v>
      </c>
      <c r="BM1687" s="1">
        <v>100</v>
      </c>
      <c r="BN1687" s="1" t="s">
        <v>1485</v>
      </c>
      <c r="BO1687" s="1" t="s">
        <v>1486</v>
      </c>
      <c r="BP1687" s="1" t="s">
        <v>84</v>
      </c>
      <c r="BR1687" s="1">
        <v>0</v>
      </c>
      <c r="BS1687" s="1">
        <v>0</v>
      </c>
      <c r="BT1687" s="1">
        <v>0</v>
      </c>
      <c r="BU1687" s="1">
        <v>0</v>
      </c>
    </row>
    <row r="1688" spans="2:73" hidden="1" x14ac:dyDescent="0.25">
      <c r="D1688" s="4"/>
      <c r="E1688" s="5" t="str">
        <f t="shared" si="335"/>
        <v>DPP-2019-Cycle</v>
      </c>
      <c r="F1688" s="5" t="str">
        <f t="shared" si="336"/>
        <v>South</v>
      </c>
      <c r="G1688" s="5" t="str">
        <f t="shared" si="337"/>
        <v>Withdrawn</v>
      </c>
      <c r="H1688" s="6" t="str">
        <f t="shared" si="338"/>
        <v>Not Started</v>
      </c>
      <c r="I1688" s="1" t="s">
        <v>5427</v>
      </c>
      <c r="O1688" s="1" t="str">
        <f t="shared" si="339"/>
        <v>NRIS</v>
      </c>
      <c r="P1688" s="1" t="s">
        <v>6203</v>
      </c>
      <c r="Q1688" s="1">
        <f t="shared" si="340"/>
        <v>200</v>
      </c>
      <c r="S1688" s="1" t="str">
        <f t="shared" si="341"/>
        <v>Solar</v>
      </c>
      <c r="T1688" s="1" t="str">
        <f t="shared" si="342"/>
        <v>Evangeline Parish</v>
      </c>
      <c r="U1688" s="1" t="str">
        <f t="shared" si="343"/>
        <v>LA</v>
      </c>
      <c r="Y1688" s="1">
        <v>0</v>
      </c>
      <c r="AA1688" s="1"/>
      <c r="AB1688" s="1"/>
      <c r="AI1688" s="5"/>
      <c r="AJ1688" s="5"/>
      <c r="AK1688" s="5"/>
      <c r="AL1688" s="5"/>
      <c r="AM1688" s="5"/>
      <c r="AN1688" s="5"/>
      <c r="AO1688" s="32"/>
      <c r="AP1688" s="32"/>
      <c r="AQ1688" s="28">
        <f>AO1688/($Q1688*1000)</f>
        <v>0</v>
      </c>
      <c r="AR1688" s="28">
        <f>AP1688/($Q1688*1000)</f>
        <v>0</v>
      </c>
      <c r="AY1688" s="1" t="s">
        <v>73</v>
      </c>
      <c r="AZ1688" s="2">
        <v>43584</v>
      </c>
      <c r="BA1688" s="2">
        <v>44034</v>
      </c>
      <c r="BC1688" s="2">
        <v>44681</v>
      </c>
      <c r="BD1688" s="1" t="s">
        <v>2711</v>
      </c>
      <c r="BE1688" s="1" t="s">
        <v>3091</v>
      </c>
      <c r="BF1688" s="1" t="s">
        <v>61</v>
      </c>
      <c r="BG1688" s="1" t="s">
        <v>2856</v>
      </c>
      <c r="BH1688" s="1" t="s">
        <v>2395</v>
      </c>
      <c r="BI1688" s="1" t="s">
        <v>2863</v>
      </c>
      <c r="BJ1688" s="1" t="s">
        <v>126</v>
      </c>
      <c r="BK1688" s="1" t="s">
        <v>5428</v>
      </c>
      <c r="BL1688" s="1">
        <v>200</v>
      </c>
      <c r="BM1688" s="1">
        <v>200</v>
      </c>
      <c r="BN1688" s="1" t="s">
        <v>1485</v>
      </c>
      <c r="BO1688" s="1" t="s">
        <v>1486</v>
      </c>
      <c r="BP1688" s="1" t="s">
        <v>84</v>
      </c>
      <c r="BR1688" s="1">
        <v>0</v>
      </c>
      <c r="BS1688" s="1">
        <v>0</v>
      </c>
      <c r="BT1688" s="1">
        <v>0</v>
      </c>
      <c r="BU1688" s="1">
        <v>0</v>
      </c>
    </row>
    <row r="1689" spans="2:73" hidden="1" x14ac:dyDescent="0.25">
      <c r="D1689" s="4"/>
      <c r="E1689" s="5" t="str">
        <f t="shared" si="335"/>
        <v>DPP-2019-Cycle</v>
      </c>
      <c r="F1689" s="5" t="str">
        <f t="shared" si="336"/>
        <v>Central</v>
      </c>
      <c r="G1689" s="5" t="str">
        <f t="shared" si="337"/>
        <v>Active</v>
      </c>
      <c r="H1689" s="6" t="str">
        <f t="shared" si="338"/>
        <v>Not Started</v>
      </c>
      <c r="I1689" s="1" t="s">
        <v>3315</v>
      </c>
      <c r="O1689" s="1" t="str">
        <f t="shared" si="339"/>
        <v>NRIS</v>
      </c>
      <c r="Q1689" s="1">
        <f t="shared" si="340"/>
        <v>100</v>
      </c>
      <c r="S1689" s="1" t="str">
        <f t="shared" si="341"/>
        <v>Solar</v>
      </c>
      <c r="T1689" s="1" t="str">
        <f t="shared" si="342"/>
        <v>Hendricks County</v>
      </c>
      <c r="U1689" s="1" t="str">
        <f t="shared" si="343"/>
        <v>IN</v>
      </c>
      <c r="AA1689" s="1"/>
      <c r="AB1689" s="1"/>
      <c r="AI1689" s="5"/>
      <c r="AJ1689" s="5"/>
      <c r="AK1689" s="5"/>
      <c r="AL1689" s="5"/>
      <c r="AM1689" s="5"/>
      <c r="AN1689" s="5"/>
      <c r="AO1689" s="32"/>
      <c r="AP1689" s="32"/>
      <c r="AQ1689" s="28">
        <f>AO1689/($Q1689*1000)</f>
        <v>0</v>
      </c>
      <c r="AR1689" s="28">
        <f>AP1689/($Q1689*1000)</f>
        <v>0</v>
      </c>
      <c r="AY1689" s="1" t="s">
        <v>2374</v>
      </c>
      <c r="AZ1689" s="2">
        <v>43584</v>
      </c>
      <c r="BC1689" s="2">
        <v>44774</v>
      </c>
      <c r="BD1689" s="1" t="s">
        <v>2850</v>
      </c>
      <c r="BE1689" s="1" t="s">
        <v>3316</v>
      </c>
      <c r="BF1689" s="1" t="s">
        <v>103</v>
      </c>
      <c r="BG1689" s="1" t="s">
        <v>2856</v>
      </c>
      <c r="BH1689" s="1" t="s">
        <v>2435</v>
      </c>
      <c r="BI1689" s="1" t="s">
        <v>2857</v>
      </c>
      <c r="BJ1689" s="1" t="s">
        <v>126</v>
      </c>
      <c r="BK1689" s="1" t="s">
        <v>3317</v>
      </c>
      <c r="BL1689" s="1">
        <v>100</v>
      </c>
      <c r="BM1689" s="1">
        <v>100</v>
      </c>
      <c r="BN1689" s="1" t="s">
        <v>1485</v>
      </c>
      <c r="BO1689" s="1" t="s">
        <v>1486</v>
      </c>
      <c r="BP1689" s="1" t="s">
        <v>84</v>
      </c>
      <c r="BR1689" s="1">
        <v>0</v>
      </c>
      <c r="BS1689" s="1">
        <v>0</v>
      </c>
      <c r="BT1689" s="1">
        <v>0</v>
      </c>
      <c r="BU1689" s="1">
        <v>0</v>
      </c>
    </row>
    <row r="1690" spans="2:73" hidden="1" x14ac:dyDescent="0.25">
      <c r="D1690" s="4"/>
      <c r="E1690" s="5" t="str">
        <f t="shared" si="335"/>
        <v>FES-2015-NOV</v>
      </c>
      <c r="F1690" s="5">
        <f t="shared" si="336"/>
        <v>0</v>
      </c>
      <c r="G1690" s="5" t="str">
        <f t="shared" si="337"/>
        <v>Withdrawn</v>
      </c>
      <c r="H1690" s="6" t="str">
        <f t="shared" si="338"/>
        <v>Not Started</v>
      </c>
      <c r="I1690" s="1" t="s">
        <v>3737</v>
      </c>
      <c r="O1690" s="1" t="str">
        <f t="shared" si="339"/>
        <v>NRIS</v>
      </c>
      <c r="Q1690" s="1">
        <f t="shared" si="340"/>
        <v>200</v>
      </c>
      <c r="S1690" s="1" t="str">
        <f t="shared" si="341"/>
        <v>Wind</v>
      </c>
      <c r="T1690" s="1" t="str">
        <f t="shared" si="342"/>
        <v>Audubon County</v>
      </c>
      <c r="U1690" s="1" t="str">
        <f t="shared" si="343"/>
        <v>IA</v>
      </c>
      <c r="AA1690" s="1"/>
      <c r="AB1690" s="1"/>
      <c r="AI1690" s="5"/>
      <c r="AJ1690" s="5"/>
      <c r="AK1690" s="5"/>
      <c r="AL1690" s="5"/>
      <c r="AM1690" s="5"/>
      <c r="AN1690" s="5"/>
      <c r="AO1690" s="5"/>
      <c r="AP1690" s="5"/>
      <c r="AQ1690" s="5"/>
      <c r="AR1690" s="5"/>
      <c r="AY1690" s="1" t="s">
        <v>73</v>
      </c>
      <c r="AZ1690" s="2">
        <v>42324</v>
      </c>
      <c r="BA1690" s="2">
        <v>42937</v>
      </c>
      <c r="BC1690" s="2">
        <v>43008</v>
      </c>
      <c r="BD1690" s="1" t="s">
        <v>251</v>
      </c>
      <c r="BE1690" s="1" t="s">
        <v>2199</v>
      </c>
      <c r="BF1690" s="1" t="s">
        <v>89</v>
      </c>
      <c r="BG1690" s="1" t="s">
        <v>2785</v>
      </c>
      <c r="BI1690" s="1" t="s">
        <v>536</v>
      </c>
      <c r="BJ1690" s="1" t="s">
        <v>126</v>
      </c>
      <c r="BK1690" s="1" t="s">
        <v>3738</v>
      </c>
      <c r="BL1690" s="1">
        <v>200</v>
      </c>
      <c r="BM1690" s="1">
        <v>200</v>
      </c>
      <c r="BN1690" s="1" t="s">
        <v>97</v>
      </c>
      <c r="BO1690" s="1" t="s">
        <v>98</v>
      </c>
      <c r="BP1690" s="1" t="s">
        <v>84</v>
      </c>
      <c r="BR1690" s="1">
        <v>0</v>
      </c>
      <c r="BS1690" s="1">
        <v>0</v>
      </c>
      <c r="BT1690" s="1">
        <v>0</v>
      </c>
      <c r="BU1690" s="1">
        <v>0</v>
      </c>
    </row>
    <row r="1691" spans="2:73" hidden="1" x14ac:dyDescent="0.25">
      <c r="D1691" s="4"/>
      <c r="E1691" s="5" t="str">
        <f t="shared" si="335"/>
        <v>FES-2015-NOV</v>
      </c>
      <c r="F1691" s="5">
        <f t="shared" si="336"/>
        <v>0</v>
      </c>
      <c r="G1691" s="5" t="str">
        <f t="shared" si="337"/>
        <v>Withdrawn</v>
      </c>
      <c r="H1691" s="6" t="str">
        <f t="shared" si="338"/>
        <v>Not Started</v>
      </c>
      <c r="I1691" s="1" t="s">
        <v>3739</v>
      </c>
      <c r="O1691" s="1" t="str">
        <f t="shared" si="339"/>
        <v>NRIS</v>
      </c>
      <c r="Q1691" s="1">
        <f t="shared" si="340"/>
        <v>100</v>
      </c>
      <c r="S1691" s="1" t="str">
        <f t="shared" si="341"/>
        <v>Wind</v>
      </c>
      <c r="T1691" s="1" t="str">
        <f t="shared" si="342"/>
        <v>Pipestone County</v>
      </c>
      <c r="U1691" s="1" t="str">
        <f t="shared" si="343"/>
        <v>MN</v>
      </c>
      <c r="AA1691" s="1"/>
      <c r="AB1691" s="1"/>
      <c r="AI1691" s="5"/>
      <c r="AJ1691" s="5"/>
      <c r="AK1691" s="5"/>
      <c r="AL1691" s="5"/>
      <c r="AM1691" s="5"/>
      <c r="AN1691" s="5"/>
      <c r="AO1691" s="5"/>
      <c r="AP1691" s="5"/>
      <c r="AQ1691" s="5"/>
      <c r="AR1691" s="5"/>
      <c r="AY1691" s="1" t="s">
        <v>73</v>
      </c>
      <c r="AZ1691" s="2">
        <v>42324</v>
      </c>
      <c r="BA1691" s="2">
        <v>42937</v>
      </c>
      <c r="BC1691" s="2">
        <v>43008</v>
      </c>
      <c r="BD1691" s="1" t="s">
        <v>91</v>
      </c>
      <c r="BE1691" s="1" t="s">
        <v>169</v>
      </c>
      <c r="BF1691" s="1" t="s">
        <v>93</v>
      </c>
      <c r="BG1691" s="1" t="s">
        <v>2785</v>
      </c>
      <c r="BI1691" s="1" t="s">
        <v>536</v>
      </c>
      <c r="BJ1691" s="1" t="s">
        <v>126</v>
      </c>
      <c r="BK1691" s="1" t="s">
        <v>78</v>
      </c>
      <c r="BL1691" s="1">
        <v>100</v>
      </c>
      <c r="BM1691" s="1">
        <v>100</v>
      </c>
      <c r="BN1691" s="1" t="s">
        <v>97</v>
      </c>
      <c r="BO1691" s="1" t="s">
        <v>98</v>
      </c>
      <c r="BP1691" s="1" t="s">
        <v>84</v>
      </c>
      <c r="BR1691" s="1">
        <v>0</v>
      </c>
      <c r="BS1691" s="1">
        <v>0</v>
      </c>
      <c r="BT1691" s="1">
        <v>0</v>
      </c>
      <c r="BU1691" s="1">
        <v>0</v>
      </c>
    </row>
    <row r="1692" spans="2:73" hidden="1" x14ac:dyDescent="0.25">
      <c r="D1692" s="4"/>
      <c r="E1692" s="5" t="str">
        <f t="shared" si="335"/>
        <v>FES-2015-NOV</v>
      </c>
      <c r="F1692" s="5">
        <f t="shared" si="336"/>
        <v>0</v>
      </c>
      <c r="G1692" s="5" t="str">
        <f t="shared" si="337"/>
        <v>Withdrawn</v>
      </c>
      <c r="H1692" s="6" t="str">
        <f t="shared" si="338"/>
        <v>Not Started</v>
      </c>
      <c r="I1692" s="1" t="s">
        <v>3740</v>
      </c>
      <c r="O1692" s="1" t="str">
        <f t="shared" si="339"/>
        <v>NRIS</v>
      </c>
      <c r="Q1692" s="1">
        <f t="shared" si="340"/>
        <v>100</v>
      </c>
      <c r="S1692" s="1" t="str">
        <f t="shared" si="341"/>
        <v>Wind</v>
      </c>
      <c r="T1692" s="1" t="str">
        <f t="shared" si="342"/>
        <v>Huron County</v>
      </c>
      <c r="U1692" s="1" t="str">
        <f t="shared" si="343"/>
        <v>MI</v>
      </c>
      <c r="AA1692" s="1"/>
      <c r="AB1692" s="1"/>
      <c r="AI1692" s="5"/>
      <c r="AJ1692" s="5"/>
      <c r="AK1692" s="5"/>
      <c r="AL1692" s="5"/>
      <c r="AM1692" s="5"/>
      <c r="AN1692" s="5"/>
      <c r="AO1692" s="5"/>
      <c r="AP1692" s="5"/>
      <c r="AQ1692" s="5"/>
      <c r="AR1692" s="5"/>
      <c r="AY1692" s="1" t="s">
        <v>73</v>
      </c>
      <c r="AZ1692" s="2">
        <v>42324</v>
      </c>
      <c r="BA1692" s="2">
        <v>42937</v>
      </c>
      <c r="BC1692" s="2">
        <v>42979</v>
      </c>
      <c r="BD1692" s="1" t="s">
        <v>128</v>
      </c>
      <c r="BE1692" s="1" t="s">
        <v>546</v>
      </c>
      <c r="BF1692" s="1" t="s">
        <v>130</v>
      </c>
      <c r="BG1692" s="1" t="s">
        <v>2785</v>
      </c>
      <c r="BI1692" s="1" t="s">
        <v>536</v>
      </c>
      <c r="BJ1692" s="1" t="s">
        <v>126</v>
      </c>
      <c r="BK1692" s="1" t="s">
        <v>3741</v>
      </c>
      <c r="BL1692" s="1">
        <v>100</v>
      </c>
      <c r="BM1692" s="1">
        <v>100</v>
      </c>
      <c r="BN1692" s="1" t="s">
        <v>97</v>
      </c>
      <c r="BO1692" s="1" t="s">
        <v>98</v>
      </c>
      <c r="BP1692" s="1" t="s">
        <v>84</v>
      </c>
      <c r="BR1692" s="1">
        <v>0</v>
      </c>
      <c r="BS1692" s="1">
        <v>0</v>
      </c>
      <c r="BT1692" s="1">
        <v>0</v>
      </c>
      <c r="BU1692" s="1">
        <v>0</v>
      </c>
    </row>
    <row r="1693" spans="2:73" hidden="1" x14ac:dyDescent="0.25">
      <c r="D1693" s="4"/>
      <c r="E1693" s="5" t="str">
        <f t="shared" si="335"/>
        <v>DPP-2019-Cycle</v>
      </c>
      <c r="F1693" s="5" t="str">
        <f t="shared" si="336"/>
        <v>Central</v>
      </c>
      <c r="G1693" s="5" t="str">
        <f t="shared" si="337"/>
        <v>Active</v>
      </c>
      <c r="H1693" s="6" t="str">
        <f t="shared" si="338"/>
        <v>Not Started</v>
      </c>
      <c r="I1693" s="1" t="s">
        <v>3318</v>
      </c>
      <c r="O1693" s="1" t="str">
        <f t="shared" si="339"/>
        <v>NRIS</v>
      </c>
      <c r="Q1693" s="1">
        <f t="shared" si="340"/>
        <v>100</v>
      </c>
      <c r="S1693" s="1" t="str">
        <f t="shared" si="341"/>
        <v>Solar</v>
      </c>
      <c r="T1693" s="1" t="str">
        <f t="shared" si="342"/>
        <v>Lake County</v>
      </c>
      <c r="U1693" s="1" t="str">
        <f t="shared" si="343"/>
        <v>IN</v>
      </c>
      <c r="AA1693" s="1"/>
      <c r="AB1693" s="1"/>
      <c r="AI1693" s="5"/>
      <c r="AJ1693" s="5"/>
      <c r="AK1693" s="5"/>
      <c r="AL1693" s="5"/>
      <c r="AM1693" s="5"/>
      <c r="AN1693" s="5"/>
      <c r="AO1693" s="32"/>
      <c r="AP1693" s="32"/>
      <c r="AQ1693" s="28">
        <f>AO1693/($Q1693*1000)</f>
        <v>0</v>
      </c>
      <c r="AR1693" s="28">
        <f>AP1693/($Q1693*1000)</f>
        <v>0</v>
      </c>
      <c r="AY1693" s="1" t="s">
        <v>2374</v>
      </c>
      <c r="AZ1693" s="2">
        <v>43584</v>
      </c>
      <c r="BC1693" s="2">
        <v>44743</v>
      </c>
      <c r="BD1693" s="1" t="s">
        <v>804</v>
      </c>
      <c r="BE1693" s="1" t="s">
        <v>1102</v>
      </c>
      <c r="BF1693" s="1" t="s">
        <v>103</v>
      </c>
      <c r="BG1693" s="1" t="s">
        <v>2856</v>
      </c>
      <c r="BH1693" s="1" t="s">
        <v>2435</v>
      </c>
      <c r="BI1693" s="1" t="s">
        <v>2857</v>
      </c>
      <c r="BJ1693" s="1" t="s">
        <v>126</v>
      </c>
      <c r="BK1693" s="1" t="s">
        <v>3319</v>
      </c>
      <c r="BL1693" s="1">
        <v>100</v>
      </c>
      <c r="BM1693" s="1">
        <v>100</v>
      </c>
      <c r="BN1693" s="1" t="s">
        <v>1485</v>
      </c>
      <c r="BO1693" s="1" t="s">
        <v>1486</v>
      </c>
      <c r="BP1693" s="1" t="s">
        <v>84</v>
      </c>
      <c r="BR1693" s="1">
        <v>0</v>
      </c>
      <c r="BS1693" s="1">
        <v>0</v>
      </c>
      <c r="BT1693" s="1">
        <v>0</v>
      </c>
      <c r="BU1693" s="1">
        <v>0</v>
      </c>
    </row>
    <row r="1694" spans="2:73" hidden="1" x14ac:dyDescent="0.25">
      <c r="B1694" s="1" t="s">
        <v>3703</v>
      </c>
      <c r="D1694" s="4"/>
      <c r="E1694" s="5" t="str">
        <f t="shared" si="335"/>
        <v>DPP-2017-AUG</v>
      </c>
      <c r="F1694" s="5" t="str">
        <f t="shared" si="336"/>
        <v>South</v>
      </c>
      <c r="G1694" s="5" t="str">
        <f t="shared" si="337"/>
        <v>Done</v>
      </c>
      <c r="H1694" s="6" t="str">
        <f t="shared" si="338"/>
        <v>In Service</v>
      </c>
      <c r="I1694" s="1" t="s">
        <v>5908</v>
      </c>
      <c r="O1694" s="1" t="str">
        <f t="shared" si="339"/>
        <v>NRIS</v>
      </c>
      <c r="Q1694" s="1">
        <f t="shared" si="340"/>
        <v>25</v>
      </c>
      <c r="S1694" s="1" t="str">
        <f t="shared" si="341"/>
        <v>Gas</v>
      </c>
      <c r="T1694" s="1" t="str">
        <f t="shared" si="342"/>
        <v>George County</v>
      </c>
      <c r="U1694" s="1" t="str">
        <f t="shared" si="343"/>
        <v>MS</v>
      </c>
      <c r="AA1694" s="1"/>
      <c r="AB1694" s="1"/>
      <c r="AI1694" s="5"/>
      <c r="AJ1694" s="5"/>
      <c r="AK1694" s="5"/>
      <c r="AL1694" s="5"/>
      <c r="AM1694" s="5"/>
      <c r="AN1694" s="5"/>
      <c r="AO1694" s="5"/>
      <c r="AP1694" s="5"/>
      <c r="AQ1694" s="5"/>
      <c r="AR1694" s="5"/>
      <c r="AY1694" s="1" t="s">
        <v>58</v>
      </c>
      <c r="AZ1694" s="2">
        <v>42902</v>
      </c>
      <c r="BB1694" s="2">
        <v>43696</v>
      </c>
      <c r="BC1694" s="2">
        <v>43466</v>
      </c>
      <c r="BD1694" s="1" t="s">
        <v>4731</v>
      </c>
      <c r="BE1694" s="1" t="s">
        <v>5909</v>
      </c>
      <c r="BF1694" s="1" t="s">
        <v>2526</v>
      </c>
      <c r="BG1694" s="1" t="s">
        <v>3692</v>
      </c>
      <c r="BH1694" s="1" t="s">
        <v>2395</v>
      </c>
      <c r="BI1694" s="1" t="s">
        <v>726</v>
      </c>
      <c r="BJ1694" s="1" t="s">
        <v>126</v>
      </c>
      <c r="BK1694" s="1" t="s">
        <v>5910</v>
      </c>
      <c r="BL1694" s="1">
        <v>25</v>
      </c>
      <c r="BM1694" s="1">
        <v>25</v>
      </c>
      <c r="BN1694" s="1" t="s">
        <v>64</v>
      </c>
      <c r="BO1694" s="1" t="s">
        <v>172</v>
      </c>
      <c r="BP1694" s="1" t="s">
        <v>65</v>
      </c>
      <c r="BQ1694" s="2">
        <v>43668</v>
      </c>
      <c r="BR1694" s="1">
        <v>25</v>
      </c>
      <c r="BS1694" s="1">
        <v>25</v>
      </c>
      <c r="BT1694" s="1">
        <v>25</v>
      </c>
      <c r="BU1694" s="1">
        <v>25</v>
      </c>
    </row>
    <row r="1695" spans="2:73" hidden="1" x14ac:dyDescent="0.25">
      <c r="D1695" s="4"/>
      <c r="E1695" s="5" t="str">
        <f t="shared" si="335"/>
        <v>DPP-2019-Cycle</v>
      </c>
      <c r="F1695" s="5" t="str">
        <f t="shared" si="336"/>
        <v>Central</v>
      </c>
      <c r="G1695" s="5" t="str">
        <f t="shared" si="337"/>
        <v>Active</v>
      </c>
      <c r="H1695" s="6" t="str">
        <f t="shared" si="338"/>
        <v>Not Started</v>
      </c>
      <c r="I1695" s="1" t="s">
        <v>3320</v>
      </c>
      <c r="O1695" s="1" t="str">
        <f t="shared" si="339"/>
        <v>ERIS</v>
      </c>
      <c r="Q1695" s="1">
        <f t="shared" si="340"/>
        <v>60</v>
      </c>
      <c r="S1695" s="1" t="str">
        <f t="shared" si="341"/>
        <v>Solar</v>
      </c>
      <c r="T1695" s="1" t="str">
        <f t="shared" si="342"/>
        <v>Jasper County</v>
      </c>
      <c r="U1695" s="1" t="str">
        <f t="shared" si="343"/>
        <v>IN</v>
      </c>
      <c r="AA1695" s="1"/>
      <c r="AB1695" s="1"/>
      <c r="AI1695" s="5"/>
      <c r="AJ1695" s="5"/>
      <c r="AK1695" s="5"/>
      <c r="AL1695" s="5"/>
      <c r="AM1695" s="5"/>
      <c r="AN1695" s="5"/>
      <c r="AO1695" s="32"/>
      <c r="AP1695" s="32"/>
      <c r="AQ1695" s="28">
        <f t="shared" ref="AQ1695:AQ1716" si="346">AO1695/($Q1695*1000)</f>
        <v>0</v>
      </c>
      <c r="AR1695" s="28">
        <f t="shared" ref="AR1695:AR1716" si="347">AP1695/($Q1695*1000)</f>
        <v>0</v>
      </c>
      <c r="AY1695" s="1" t="s">
        <v>2374</v>
      </c>
      <c r="AZ1695" s="2">
        <v>43584</v>
      </c>
      <c r="BC1695" s="2">
        <v>44561</v>
      </c>
      <c r="BD1695" s="1" t="s">
        <v>804</v>
      </c>
      <c r="BE1695" s="1" t="s">
        <v>848</v>
      </c>
      <c r="BF1695" s="1" t="s">
        <v>103</v>
      </c>
      <c r="BG1695" s="1" t="s">
        <v>2856</v>
      </c>
      <c r="BH1695" s="1" t="s">
        <v>2435</v>
      </c>
      <c r="BI1695" s="1" t="s">
        <v>2857</v>
      </c>
      <c r="BJ1695" s="1" t="s">
        <v>62</v>
      </c>
      <c r="BK1695" s="1" t="s">
        <v>3321</v>
      </c>
      <c r="BL1695" s="1">
        <v>60</v>
      </c>
      <c r="BM1695" s="1">
        <v>60</v>
      </c>
      <c r="BN1695" s="1" t="s">
        <v>1485</v>
      </c>
      <c r="BO1695" s="1" t="s">
        <v>1486</v>
      </c>
      <c r="BP1695" s="1" t="s">
        <v>84</v>
      </c>
      <c r="BR1695" s="1">
        <v>0</v>
      </c>
      <c r="BS1695" s="1">
        <v>0</v>
      </c>
      <c r="BT1695" s="1">
        <v>0</v>
      </c>
      <c r="BU1695" s="1">
        <v>0</v>
      </c>
    </row>
    <row r="1696" spans="2:73" hidden="1" x14ac:dyDescent="0.25">
      <c r="D1696" s="4"/>
      <c r="E1696" s="5" t="str">
        <f t="shared" si="335"/>
        <v>DPP-2019-Cycle</v>
      </c>
      <c r="F1696" s="5" t="str">
        <f t="shared" si="336"/>
        <v>Central</v>
      </c>
      <c r="G1696" s="5" t="str">
        <f t="shared" si="337"/>
        <v>Active</v>
      </c>
      <c r="H1696" s="6" t="str">
        <f t="shared" si="338"/>
        <v>Not Started</v>
      </c>
      <c r="I1696" s="1" t="s">
        <v>3322</v>
      </c>
      <c r="O1696" s="1" t="str">
        <f t="shared" si="339"/>
        <v>ERIS</v>
      </c>
      <c r="Q1696" s="1">
        <f t="shared" si="340"/>
        <v>150</v>
      </c>
      <c r="S1696" s="1" t="str">
        <f t="shared" si="341"/>
        <v>Solar</v>
      </c>
      <c r="T1696" s="1" t="str">
        <f t="shared" si="342"/>
        <v>Gibson County</v>
      </c>
      <c r="U1696" s="1" t="str">
        <f t="shared" si="343"/>
        <v>IN</v>
      </c>
      <c r="AA1696" s="1"/>
      <c r="AB1696" s="1"/>
      <c r="AI1696" s="5"/>
      <c r="AJ1696" s="5"/>
      <c r="AK1696" s="5"/>
      <c r="AL1696" s="5"/>
      <c r="AM1696" s="5"/>
      <c r="AN1696" s="5"/>
      <c r="AO1696" s="32"/>
      <c r="AP1696" s="32"/>
      <c r="AQ1696" s="28">
        <f t="shared" si="346"/>
        <v>0</v>
      </c>
      <c r="AR1696" s="28">
        <f t="shared" si="347"/>
        <v>0</v>
      </c>
      <c r="AY1696" s="1" t="s">
        <v>2374</v>
      </c>
      <c r="AZ1696" s="2">
        <v>43584</v>
      </c>
      <c r="BC1696" s="2">
        <v>44561</v>
      </c>
      <c r="BD1696" s="1" t="s">
        <v>2850</v>
      </c>
      <c r="BE1696" s="1" t="s">
        <v>198</v>
      </c>
      <c r="BF1696" s="1" t="s">
        <v>103</v>
      </c>
      <c r="BG1696" s="1" t="s">
        <v>2856</v>
      </c>
      <c r="BH1696" s="1" t="s">
        <v>2435</v>
      </c>
      <c r="BI1696" s="1" t="s">
        <v>2857</v>
      </c>
      <c r="BJ1696" s="1" t="s">
        <v>62</v>
      </c>
      <c r="BK1696" s="1" t="s">
        <v>3323</v>
      </c>
      <c r="BL1696" s="1">
        <v>150</v>
      </c>
      <c r="BM1696" s="1">
        <v>150</v>
      </c>
      <c r="BN1696" s="1" t="s">
        <v>1485</v>
      </c>
      <c r="BO1696" s="1" t="s">
        <v>1486</v>
      </c>
      <c r="BP1696" s="1" t="s">
        <v>84</v>
      </c>
      <c r="BR1696" s="1">
        <v>0</v>
      </c>
      <c r="BS1696" s="1">
        <v>0</v>
      </c>
      <c r="BT1696" s="1">
        <v>0</v>
      </c>
      <c r="BU1696" s="1">
        <v>0</v>
      </c>
    </row>
    <row r="1697" spans="4:73" ht="30" hidden="1" x14ac:dyDescent="0.25">
      <c r="D1697" s="24" t="s">
        <v>3752</v>
      </c>
      <c r="E1697" s="5" t="str">
        <f t="shared" si="335"/>
        <v>DPP-2019-Cycle</v>
      </c>
      <c r="F1697" s="5" t="str">
        <f t="shared" si="336"/>
        <v>East (ITC)</v>
      </c>
      <c r="G1697" s="5" t="str">
        <f t="shared" si="337"/>
        <v>Active</v>
      </c>
      <c r="H1697" s="6" t="str">
        <f t="shared" si="338"/>
        <v>Not Started</v>
      </c>
      <c r="I1697" s="1" t="s">
        <v>3324</v>
      </c>
      <c r="O1697" s="1" t="str">
        <f t="shared" si="339"/>
        <v>NRIS</v>
      </c>
      <c r="Q1697" s="1">
        <f t="shared" si="340"/>
        <v>120</v>
      </c>
      <c r="S1697" s="1" t="str">
        <f t="shared" si="341"/>
        <v>Solar</v>
      </c>
      <c r="T1697" s="1" t="str">
        <f t="shared" si="342"/>
        <v>Saginaw County</v>
      </c>
      <c r="U1697" s="1" t="str">
        <f t="shared" si="343"/>
        <v>MI</v>
      </c>
      <c r="AA1697" s="1"/>
      <c r="AB1697" s="1"/>
      <c r="AI1697" s="5"/>
      <c r="AJ1697" s="5"/>
      <c r="AK1697" s="5"/>
      <c r="AL1697" s="5"/>
      <c r="AM1697" s="5"/>
      <c r="AN1697" s="5"/>
      <c r="AO1697" s="32"/>
      <c r="AP1697" s="32"/>
      <c r="AQ1697" s="28">
        <f t="shared" si="346"/>
        <v>0</v>
      </c>
      <c r="AR1697" s="28">
        <f t="shared" si="347"/>
        <v>0</v>
      </c>
      <c r="AY1697" s="1" t="s">
        <v>2374</v>
      </c>
      <c r="AZ1697" s="2">
        <v>43584</v>
      </c>
      <c r="BC1697" s="2">
        <v>44774</v>
      </c>
      <c r="BD1697" s="1" t="s">
        <v>139</v>
      </c>
      <c r="BE1697" s="1" t="s">
        <v>3325</v>
      </c>
      <c r="BF1697" s="1" t="s">
        <v>130</v>
      </c>
      <c r="BG1697" s="1" t="s">
        <v>2856</v>
      </c>
      <c r="BH1697" s="1" t="s">
        <v>1808</v>
      </c>
      <c r="BI1697" s="1" t="s">
        <v>2863</v>
      </c>
      <c r="BJ1697" s="1" t="s">
        <v>126</v>
      </c>
      <c r="BK1697" s="1" t="s">
        <v>3326</v>
      </c>
      <c r="BL1697" s="1">
        <v>120</v>
      </c>
      <c r="BM1697" s="1">
        <v>120</v>
      </c>
      <c r="BN1697" s="1" t="s">
        <v>1485</v>
      </c>
      <c r="BO1697" s="1" t="s">
        <v>1486</v>
      </c>
      <c r="BP1697" s="1" t="s">
        <v>84</v>
      </c>
      <c r="BR1697" s="1">
        <v>120</v>
      </c>
      <c r="BS1697" s="1">
        <v>120</v>
      </c>
      <c r="BT1697" s="1">
        <v>0</v>
      </c>
      <c r="BU1697" s="1">
        <v>0</v>
      </c>
    </row>
    <row r="1698" spans="4:73" ht="30" hidden="1" x14ac:dyDescent="0.25">
      <c r="D1698" s="24" t="s">
        <v>3693</v>
      </c>
      <c r="E1698" s="5" t="str">
        <f t="shared" si="335"/>
        <v>DPP-2019-Cycle</v>
      </c>
      <c r="F1698" s="5" t="str">
        <f t="shared" si="336"/>
        <v>Central</v>
      </c>
      <c r="G1698" s="5" t="str">
        <f t="shared" si="337"/>
        <v>Active</v>
      </c>
      <c r="H1698" s="6" t="str">
        <f t="shared" si="338"/>
        <v>Not Started</v>
      </c>
      <c r="I1698" s="1" t="s">
        <v>3328</v>
      </c>
      <c r="O1698" s="1" t="str">
        <f t="shared" si="339"/>
        <v>NRIS</v>
      </c>
      <c r="Q1698" s="1">
        <f t="shared" si="340"/>
        <v>150</v>
      </c>
      <c r="S1698" s="1" t="str">
        <f t="shared" si="341"/>
        <v>Solar</v>
      </c>
      <c r="T1698" s="1" t="str">
        <f t="shared" si="342"/>
        <v>Bartholomew County</v>
      </c>
      <c r="U1698" s="1" t="str">
        <f t="shared" si="343"/>
        <v>IN</v>
      </c>
      <c r="AA1698" s="1"/>
      <c r="AB1698" s="1"/>
      <c r="AI1698" s="5"/>
      <c r="AJ1698" s="5"/>
      <c r="AK1698" s="5"/>
      <c r="AL1698" s="5"/>
      <c r="AM1698" s="5"/>
      <c r="AN1698" s="5"/>
      <c r="AO1698" s="32"/>
      <c r="AP1698" s="32"/>
      <c r="AQ1698" s="28">
        <f t="shared" si="346"/>
        <v>0</v>
      </c>
      <c r="AR1698" s="28">
        <f t="shared" si="347"/>
        <v>0</v>
      </c>
      <c r="AY1698" s="1" t="s">
        <v>2374</v>
      </c>
      <c r="AZ1698" s="2">
        <v>43584</v>
      </c>
      <c r="BC1698" s="2">
        <v>44774</v>
      </c>
      <c r="BD1698" s="1" t="s">
        <v>2850</v>
      </c>
      <c r="BE1698" s="1" t="s">
        <v>3329</v>
      </c>
      <c r="BF1698" s="1" t="s">
        <v>103</v>
      </c>
      <c r="BG1698" s="1" t="s">
        <v>2856</v>
      </c>
      <c r="BH1698" s="1" t="s">
        <v>2435</v>
      </c>
      <c r="BI1698" s="1" t="s">
        <v>2857</v>
      </c>
      <c r="BJ1698" s="1" t="s">
        <v>126</v>
      </c>
      <c r="BK1698" s="1" t="s">
        <v>3330</v>
      </c>
      <c r="BL1698" s="1">
        <v>150</v>
      </c>
      <c r="BM1698" s="1">
        <v>150</v>
      </c>
      <c r="BN1698" s="1" t="s">
        <v>1485</v>
      </c>
      <c r="BO1698" s="1" t="s">
        <v>1486</v>
      </c>
      <c r="BP1698" s="1" t="s">
        <v>84</v>
      </c>
      <c r="BR1698" s="1">
        <v>0</v>
      </c>
      <c r="BS1698" s="1">
        <v>0</v>
      </c>
      <c r="BT1698" s="1">
        <v>0</v>
      </c>
      <c r="BU1698" s="1">
        <v>0</v>
      </c>
    </row>
    <row r="1699" spans="4:73" hidden="1" x14ac:dyDescent="0.25">
      <c r="D1699" s="4"/>
      <c r="E1699" s="5" t="str">
        <f t="shared" si="335"/>
        <v>DPP-2019-Cycle</v>
      </c>
      <c r="F1699" s="5" t="str">
        <f t="shared" si="336"/>
        <v>Central</v>
      </c>
      <c r="G1699" s="5" t="str">
        <f t="shared" si="337"/>
        <v>Active</v>
      </c>
      <c r="H1699" s="6" t="str">
        <f t="shared" si="338"/>
        <v>Not Started</v>
      </c>
      <c r="I1699" s="1" t="s">
        <v>3331</v>
      </c>
      <c r="O1699" s="1" t="str">
        <f t="shared" si="339"/>
        <v>NRIS</v>
      </c>
      <c r="Q1699" s="1">
        <f t="shared" si="340"/>
        <v>100</v>
      </c>
      <c r="S1699" s="1" t="str">
        <f t="shared" si="341"/>
        <v>Solar</v>
      </c>
      <c r="T1699" s="1" t="str">
        <f t="shared" si="342"/>
        <v>Dubois County</v>
      </c>
      <c r="U1699" s="1" t="str">
        <f t="shared" si="343"/>
        <v>IN</v>
      </c>
      <c r="AA1699" s="1"/>
      <c r="AB1699" s="1"/>
      <c r="AI1699" s="5"/>
      <c r="AJ1699" s="5"/>
      <c r="AK1699" s="5"/>
      <c r="AL1699" s="5"/>
      <c r="AM1699" s="5"/>
      <c r="AN1699" s="5"/>
      <c r="AO1699" s="32"/>
      <c r="AP1699" s="32"/>
      <c r="AQ1699" s="28">
        <f t="shared" si="346"/>
        <v>0</v>
      </c>
      <c r="AR1699" s="28">
        <f t="shared" si="347"/>
        <v>0</v>
      </c>
      <c r="AY1699" s="1" t="s">
        <v>2374</v>
      </c>
      <c r="AZ1699" s="2">
        <v>43584</v>
      </c>
      <c r="BC1699" s="2">
        <v>44774</v>
      </c>
      <c r="BD1699" s="1" t="s">
        <v>197</v>
      </c>
      <c r="BE1699" s="1" t="s">
        <v>3277</v>
      </c>
      <c r="BF1699" s="1" t="s">
        <v>103</v>
      </c>
      <c r="BG1699" s="1" t="s">
        <v>2856</v>
      </c>
      <c r="BH1699" s="1" t="s">
        <v>2435</v>
      </c>
      <c r="BI1699" s="1" t="s">
        <v>2857</v>
      </c>
      <c r="BJ1699" s="1" t="s">
        <v>126</v>
      </c>
      <c r="BK1699" s="1" t="s">
        <v>3332</v>
      </c>
      <c r="BL1699" s="1">
        <v>100</v>
      </c>
      <c r="BM1699" s="1">
        <v>100</v>
      </c>
      <c r="BN1699" s="1" t="s">
        <v>1485</v>
      </c>
      <c r="BO1699" s="1" t="s">
        <v>1486</v>
      </c>
      <c r="BP1699" s="1" t="s">
        <v>84</v>
      </c>
      <c r="BR1699" s="1">
        <v>0</v>
      </c>
      <c r="BS1699" s="1">
        <v>0</v>
      </c>
      <c r="BT1699" s="1">
        <v>0</v>
      </c>
      <c r="BU1699" s="1">
        <v>0</v>
      </c>
    </row>
    <row r="1700" spans="4:73" hidden="1" x14ac:dyDescent="0.25">
      <c r="D1700" s="4"/>
      <c r="E1700" s="5" t="str">
        <f t="shared" si="335"/>
        <v>DPP-2019-Cycle</v>
      </c>
      <c r="F1700" s="5" t="str">
        <f t="shared" si="336"/>
        <v>Central</v>
      </c>
      <c r="G1700" s="5" t="str">
        <f t="shared" si="337"/>
        <v>Active</v>
      </c>
      <c r="H1700" s="6" t="str">
        <f t="shared" si="338"/>
        <v>Not Started</v>
      </c>
      <c r="I1700" s="1" t="s">
        <v>3333</v>
      </c>
      <c r="O1700" s="1" t="str">
        <f t="shared" si="339"/>
        <v>NRIS</v>
      </c>
      <c r="Q1700" s="1">
        <f t="shared" si="340"/>
        <v>100</v>
      </c>
      <c r="S1700" s="1" t="str">
        <f t="shared" si="341"/>
        <v>Solar</v>
      </c>
      <c r="T1700" s="1" t="str">
        <f t="shared" si="342"/>
        <v>LaGrange County</v>
      </c>
      <c r="U1700" s="1" t="str">
        <f t="shared" si="343"/>
        <v>IN</v>
      </c>
      <c r="AA1700" s="1"/>
      <c r="AB1700" s="1"/>
      <c r="AI1700" s="5"/>
      <c r="AJ1700" s="5"/>
      <c r="AK1700" s="5"/>
      <c r="AL1700" s="5"/>
      <c r="AM1700" s="5"/>
      <c r="AN1700" s="5"/>
      <c r="AO1700" s="32"/>
      <c r="AP1700" s="32"/>
      <c r="AQ1700" s="28">
        <f t="shared" si="346"/>
        <v>0</v>
      </c>
      <c r="AR1700" s="28">
        <f t="shared" si="347"/>
        <v>0</v>
      </c>
      <c r="AY1700" s="1" t="s">
        <v>2374</v>
      </c>
      <c r="AZ1700" s="2">
        <v>43584</v>
      </c>
      <c r="BC1700" s="2">
        <v>45229</v>
      </c>
      <c r="BD1700" s="1" t="s">
        <v>804</v>
      </c>
      <c r="BE1700" s="1" t="s">
        <v>3044</v>
      </c>
      <c r="BF1700" s="1" t="s">
        <v>103</v>
      </c>
      <c r="BG1700" s="1" t="s">
        <v>2856</v>
      </c>
      <c r="BH1700" s="1" t="s">
        <v>2435</v>
      </c>
      <c r="BI1700" s="1" t="s">
        <v>2857</v>
      </c>
      <c r="BJ1700" s="1" t="s">
        <v>126</v>
      </c>
      <c r="BK1700" s="1" t="s">
        <v>3176</v>
      </c>
      <c r="BL1700" s="1">
        <v>100</v>
      </c>
      <c r="BM1700" s="1">
        <v>100</v>
      </c>
      <c r="BN1700" s="1" t="s">
        <v>1485</v>
      </c>
      <c r="BO1700" s="1" t="s">
        <v>1486</v>
      </c>
      <c r="BP1700" s="1" t="s">
        <v>84</v>
      </c>
      <c r="BR1700" s="1">
        <v>0</v>
      </c>
      <c r="BS1700" s="1">
        <v>0</v>
      </c>
      <c r="BT1700" s="1">
        <v>0</v>
      </c>
      <c r="BU1700" s="1">
        <v>0</v>
      </c>
    </row>
    <row r="1701" spans="4:73" ht="30" hidden="1" x14ac:dyDescent="0.25">
      <c r="D1701" s="24" t="s">
        <v>3693</v>
      </c>
      <c r="E1701" s="5" t="str">
        <f t="shared" si="335"/>
        <v>DPP-2019-Cycle</v>
      </c>
      <c r="F1701" s="5" t="str">
        <f t="shared" si="336"/>
        <v>Central</v>
      </c>
      <c r="G1701" s="5" t="str">
        <f t="shared" si="337"/>
        <v>Active</v>
      </c>
      <c r="H1701" s="6" t="str">
        <f t="shared" si="338"/>
        <v>Not Started</v>
      </c>
      <c r="I1701" s="1" t="s">
        <v>3334</v>
      </c>
      <c r="O1701" s="1" t="str">
        <f t="shared" si="339"/>
        <v>NRIS</v>
      </c>
      <c r="Q1701" s="1">
        <f t="shared" si="340"/>
        <v>130</v>
      </c>
      <c r="S1701" s="1" t="str">
        <f t="shared" si="341"/>
        <v>Solar</v>
      </c>
      <c r="T1701" s="1" t="str">
        <f t="shared" si="342"/>
        <v>Pike County</v>
      </c>
      <c r="U1701" s="1" t="str">
        <f t="shared" si="343"/>
        <v>IN</v>
      </c>
      <c r="AA1701" s="1"/>
      <c r="AB1701" s="1"/>
      <c r="AI1701" s="5"/>
      <c r="AJ1701" s="5"/>
      <c r="AK1701" s="5"/>
      <c r="AL1701" s="5"/>
      <c r="AM1701" s="5"/>
      <c r="AN1701" s="5"/>
      <c r="AO1701" s="32"/>
      <c r="AP1701" s="32"/>
      <c r="AQ1701" s="28">
        <f t="shared" si="346"/>
        <v>0</v>
      </c>
      <c r="AR1701" s="28">
        <f t="shared" si="347"/>
        <v>0</v>
      </c>
      <c r="AY1701" s="1" t="s">
        <v>2374</v>
      </c>
      <c r="AZ1701" s="2">
        <v>43584</v>
      </c>
      <c r="BC1701" s="2">
        <v>45229</v>
      </c>
      <c r="BD1701" s="1" t="s">
        <v>197</v>
      </c>
      <c r="BE1701" s="1" t="s">
        <v>248</v>
      </c>
      <c r="BF1701" s="1" t="s">
        <v>103</v>
      </c>
      <c r="BG1701" s="1" t="s">
        <v>2856</v>
      </c>
      <c r="BH1701" s="1" t="s">
        <v>2435</v>
      </c>
      <c r="BI1701" s="1" t="s">
        <v>2857</v>
      </c>
      <c r="BJ1701" s="1" t="s">
        <v>126</v>
      </c>
      <c r="BK1701" s="1" t="s">
        <v>2972</v>
      </c>
      <c r="BL1701" s="1">
        <v>130</v>
      </c>
      <c r="BM1701" s="1">
        <v>130</v>
      </c>
      <c r="BN1701" s="1" t="s">
        <v>1485</v>
      </c>
      <c r="BO1701" s="1" t="s">
        <v>1486</v>
      </c>
      <c r="BP1701" s="1" t="s">
        <v>84</v>
      </c>
      <c r="BR1701" s="1">
        <v>0</v>
      </c>
      <c r="BS1701" s="1">
        <v>0</v>
      </c>
      <c r="BT1701" s="1">
        <v>0</v>
      </c>
      <c r="BU1701" s="1">
        <v>0</v>
      </c>
    </row>
    <row r="1702" spans="4:73" hidden="1" x14ac:dyDescent="0.25">
      <c r="D1702" s="4"/>
      <c r="E1702" s="5" t="str">
        <f t="shared" si="335"/>
        <v>DPP-2019-Cycle</v>
      </c>
      <c r="F1702" s="5" t="str">
        <f t="shared" si="336"/>
        <v>East (ITC)</v>
      </c>
      <c r="G1702" s="5" t="str">
        <f t="shared" si="337"/>
        <v>Withdrawn</v>
      </c>
      <c r="H1702" s="6" t="str">
        <f t="shared" si="338"/>
        <v>Not Started</v>
      </c>
      <c r="I1702" s="1" t="s">
        <v>5787</v>
      </c>
      <c r="O1702" s="1" t="str">
        <f t="shared" si="339"/>
        <v>NRIS</v>
      </c>
      <c r="Q1702" s="1">
        <f t="shared" si="340"/>
        <v>150</v>
      </c>
      <c r="S1702" s="1" t="str">
        <f t="shared" si="341"/>
        <v>Solar</v>
      </c>
      <c r="T1702" s="1" t="str">
        <f t="shared" si="342"/>
        <v>Shiawassee County</v>
      </c>
      <c r="U1702" s="1" t="str">
        <f t="shared" si="343"/>
        <v>MI</v>
      </c>
      <c r="AA1702" s="1"/>
      <c r="AB1702" s="1"/>
      <c r="AI1702" s="5"/>
      <c r="AJ1702" s="5"/>
      <c r="AK1702" s="5"/>
      <c r="AL1702" s="5"/>
      <c r="AM1702" s="5"/>
      <c r="AN1702" s="5"/>
      <c r="AO1702" s="32"/>
      <c r="AP1702" s="32"/>
      <c r="AQ1702" s="28">
        <f t="shared" si="346"/>
        <v>0</v>
      </c>
      <c r="AR1702" s="28">
        <f t="shared" si="347"/>
        <v>0</v>
      </c>
      <c r="AY1702" s="1" t="s">
        <v>73</v>
      </c>
      <c r="AZ1702" s="2">
        <v>43584</v>
      </c>
      <c r="BA1702" s="2">
        <v>44235</v>
      </c>
      <c r="BC1702" s="2">
        <v>44531</v>
      </c>
      <c r="BD1702" s="1" t="s">
        <v>139</v>
      </c>
      <c r="BE1702" s="1" t="s">
        <v>368</v>
      </c>
      <c r="BF1702" s="1" t="s">
        <v>130</v>
      </c>
      <c r="BG1702" s="1" t="s">
        <v>2856</v>
      </c>
      <c r="BH1702" s="1" t="s">
        <v>1808</v>
      </c>
      <c r="BI1702" s="1" t="s">
        <v>2863</v>
      </c>
      <c r="BJ1702" s="1" t="s">
        <v>126</v>
      </c>
      <c r="BK1702" s="1" t="s">
        <v>5788</v>
      </c>
      <c r="BL1702" s="1">
        <v>150</v>
      </c>
      <c r="BM1702" s="1">
        <v>150</v>
      </c>
      <c r="BN1702" s="1" t="s">
        <v>1485</v>
      </c>
      <c r="BO1702" s="1" t="s">
        <v>1486</v>
      </c>
      <c r="BP1702" s="1" t="s">
        <v>84</v>
      </c>
      <c r="BR1702" s="1">
        <v>0</v>
      </c>
      <c r="BS1702" s="1">
        <v>0</v>
      </c>
      <c r="BT1702" s="1">
        <v>0</v>
      </c>
      <c r="BU1702" s="1">
        <v>0</v>
      </c>
    </row>
    <row r="1703" spans="4:73" hidden="1" x14ac:dyDescent="0.25">
      <c r="D1703" s="4"/>
      <c r="E1703" s="5" t="str">
        <f t="shared" si="335"/>
        <v>DPP-2019-Cycle</v>
      </c>
      <c r="F1703" s="5" t="str">
        <f t="shared" si="336"/>
        <v>West</v>
      </c>
      <c r="G1703" s="5" t="str">
        <f t="shared" si="337"/>
        <v>Active</v>
      </c>
      <c r="H1703" s="6" t="str">
        <f t="shared" si="338"/>
        <v>Not Started</v>
      </c>
      <c r="I1703" s="1" t="s">
        <v>3337</v>
      </c>
      <c r="O1703" s="1" t="str">
        <f t="shared" si="339"/>
        <v>NRIS</v>
      </c>
      <c r="Q1703" s="1">
        <f t="shared" si="340"/>
        <v>200</v>
      </c>
      <c r="S1703" s="1" t="str">
        <f t="shared" si="341"/>
        <v>Solar</v>
      </c>
      <c r="T1703" s="1" t="str">
        <f t="shared" si="342"/>
        <v>Lyon County</v>
      </c>
      <c r="U1703" s="1" t="str">
        <f t="shared" si="343"/>
        <v>MN</v>
      </c>
      <c r="AA1703" s="1"/>
      <c r="AB1703" s="1"/>
      <c r="AI1703" s="5"/>
      <c r="AJ1703" s="5"/>
      <c r="AK1703" s="5"/>
      <c r="AL1703" s="5"/>
      <c r="AM1703" s="5"/>
      <c r="AN1703" s="5"/>
      <c r="AO1703" s="32"/>
      <c r="AP1703" s="32"/>
      <c r="AQ1703" s="28">
        <f t="shared" si="346"/>
        <v>0</v>
      </c>
      <c r="AR1703" s="28">
        <f t="shared" si="347"/>
        <v>0</v>
      </c>
      <c r="AY1703" s="1" t="s">
        <v>2374</v>
      </c>
      <c r="AZ1703" s="2">
        <v>43584</v>
      </c>
      <c r="BC1703" s="2">
        <v>45170</v>
      </c>
      <c r="BD1703" s="1" t="s">
        <v>91</v>
      </c>
      <c r="BE1703" s="1" t="s">
        <v>409</v>
      </c>
      <c r="BF1703" s="1" t="s">
        <v>93</v>
      </c>
      <c r="BG1703" s="1" t="s">
        <v>2856</v>
      </c>
      <c r="BH1703" s="1" t="s">
        <v>725</v>
      </c>
      <c r="BI1703" s="1" t="s">
        <v>2857</v>
      </c>
      <c r="BJ1703" s="1" t="s">
        <v>126</v>
      </c>
      <c r="BK1703" s="1" t="s">
        <v>3338</v>
      </c>
      <c r="BL1703" s="1">
        <v>200</v>
      </c>
      <c r="BM1703" s="1">
        <v>200</v>
      </c>
      <c r="BN1703" s="1" t="s">
        <v>1485</v>
      </c>
      <c r="BO1703" s="1" t="s">
        <v>1486</v>
      </c>
      <c r="BP1703" s="1" t="s">
        <v>84</v>
      </c>
      <c r="BR1703" s="1">
        <v>0</v>
      </c>
      <c r="BS1703" s="1">
        <v>0</v>
      </c>
      <c r="BT1703" s="1">
        <v>0</v>
      </c>
      <c r="BU1703" s="1">
        <v>0</v>
      </c>
    </row>
    <row r="1704" spans="4:73" hidden="1" x14ac:dyDescent="0.25">
      <c r="D1704" s="4"/>
      <c r="E1704" s="5" t="str">
        <f t="shared" si="335"/>
        <v>DPP-2019-Cycle</v>
      </c>
      <c r="F1704" s="5" t="str">
        <f t="shared" si="336"/>
        <v>Central</v>
      </c>
      <c r="G1704" s="5" t="str">
        <f t="shared" si="337"/>
        <v>Active</v>
      </c>
      <c r="H1704" s="6" t="str">
        <f t="shared" si="338"/>
        <v>Not Started</v>
      </c>
      <c r="I1704" s="1" t="s">
        <v>3339</v>
      </c>
      <c r="O1704" s="1" t="str">
        <f t="shared" si="339"/>
        <v>NRIS</v>
      </c>
      <c r="Q1704" s="1">
        <f t="shared" si="340"/>
        <v>150</v>
      </c>
      <c r="S1704" s="1" t="str">
        <f t="shared" si="341"/>
        <v>Solar</v>
      </c>
      <c r="T1704" s="1" t="str">
        <f t="shared" si="342"/>
        <v>Pike County</v>
      </c>
      <c r="U1704" s="1" t="str">
        <f t="shared" si="343"/>
        <v>IN</v>
      </c>
      <c r="AA1704" s="1"/>
      <c r="AB1704" s="1"/>
      <c r="AI1704" s="5"/>
      <c r="AJ1704" s="5"/>
      <c r="AK1704" s="5"/>
      <c r="AL1704" s="5"/>
      <c r="AM1704" s="5"/>
      <c r="AN1704" s="5"/>
      <c r="AO1704" s="32"/>
      <c r="AP1704" s="32"/>
      <c r="AQ1704" s="28">
        <f t="shared" si="346"/>
        <v>0</v>
      </c>
      <c r="AR1704" s="28">
        <f t="shared" si="347"/>
        <v>0</v>
      </c>
      <c r="AY1704" s="1" t="s">
        <v>2374</v>
      </c>
      <c r="AZ1704" s="2">
        <v>43584</v>
      </c>
      <c r="BC1704" s="2">
        <v>44531</v>
      </c>
      <c r="BD1704" s="1" t="s">
        <v>2450</v>
      </c>
      <c r="BE1704" s="1" t="s">
        <v>248</v>
      </c>
      <c r="BF1704" s="1" t="s">
        <v>103</v>
      </c>
      <c r="BG1704" s="1" t="s">
        <v>2856</v>
      </c>
      <c r="BH1704" s="1" t="s">
        <v>2435</v>
      </c>
      <c r="BI1704" s="1" t="s">
        <v>2857</v>
      </c>
      <c r="BJ1704" s="1" t="s">
        <v>126</v>
      </c>
      <c r="BK1704" s="1" t="s">
        <v>3340</v>
      </c>
      <c r="BL1704" s="1">
        <v>150</v>
      </c>
      <c r="BM1704" s="1">
        <v>150</v>
      </c>
      <c r="BN1704" s="1" t="s">
        <v>1485</v>
      </c>
      <c r="BO1704" s="1" t="s">
        <v>1486</v>
      </c>
      <c r="BP1704" s="1" t="s">
        <v>84</v>
      </c>
      <c r="BR1704" s="1">
        <v>0</v>
      </c>
      <c r="BS1704" s="1">
        <v>0</v>
      </c>
      <c r="BT1704" s="1">
        <v>0</v>
      </c>
      <c r="BU1704" s="1">
        <v>0</v>
      </c>
    </row>
    <row r="1705" spans="4:73" hidden="1" x14ac:dyDescent="0.25">
      <c r="D1705" s="4"/>
      <c r="E1705" s="5" t="str">
        <f t="shared" si="335"/>
        <v>DPP-2019-Cycle</v>
      </c>
      <c r="F1705" s="5" t="str">
        <f t="shared" si="336"/>
        <v>East (ATC)</v>
      </c>
      <c r="G1705" s="5" t="str">
        <f t="shared" si="337"/>
        <v>Withdrawn</v>
      </c>
      <c r="H1705" s="6" t="str">
        <f t="shared" si="338"/>
        <v>Not Started</v>
      </c>
      <c r="I1705" s="1" t="s">
        <v>5369</v>
      </c>
      <c r="O1705" s="1" t="str">
        <f t="shared" si="339"/>
        <v>NRIS</v>
      </c>
      <c r="Q1705" s="1">
        <f t="shared" si="340"/>
        <v>25</v>
      </c>
      <c r="S1705" s="1" t="str">
        <f t="shared" si="341"/>
        <v>Solar</v>
      </c>
      <c r="T1705" s="1" t="str">
        <f t="shared" si="342"/>
        <v>Juneau County</v>
      </c>
      <c r="U1705" s="1" t="str">
        <f t="shared" si="343"/>
        <v>WI</v>
      </c>
      <c r="AA1705" s="1"/>
      <c r="AB1705" s="1"/>
      <c r="AI1705" s="5"/>
      <c r="AJ1705" s="5"/>
      <c r="AK1705" s="5"/>
      <c r="AL1705" s="5"/>
      <c r="AM1705" s="5"/>
      <c r="AN1705" s="5"/>
      <c r="AO1705" s="32"/>
      <c r="AP1705" s="32"/>
      <c r="AQ1705" s="28">
        <f t="shared" si="346"/>
        <v>0</v>
      </c>
      <c r="AR1705" s="28">
        <f t="shared" si="347"/>
        <v>0</v>
      </c>
      <c r="AY1705" s="1" t="s">
        <v>73</v>
      </c>
      <c r="AZ1705" s="2">
        <v>43584</v>
      </c>
      <c r="BA1705" s="2">
        <v>43969</v>
      </c>
      <c r="BC1705" s="2">
        <v>44864</v>
      </c>
      <c r="BD1705" s="1" t="s">
        <v>447</v>
      </c>
      <c r="BE1705" s="1" t="s">
        <v>363</v>
      </c>
      <c r="BF1705" s="1" t="s">
        <v>76</v>
      </c>
      <c r="BG1705" s="1" t="s">
        <v>2856</v>
      </c>
      <c r="BH1705" s="1" t="s">
        <v>2196</v>
      </c>
      <c r="BI1705" s="1" t="s">
        <v>2863</v>
      </c>
      <c r="BJ1705" s="1" t="s">
        <v>126</v>
      </c>
      <c r="BK1705" s="1" t="s">
        <v>5370</v>
      </c>
      <c r="BL1705" s="1">
        <v>25</v>
      </c>
      <c r="BM1705" s="1">
        <v>25</v>
      </c>
      <c r="BN1705" s="1" t="s">
        <v>1485</v>
      </c>
      <c r="BO1705" s="1" t="s">
        <v>1486</v>
      </c>
      <c r="BP1705" s="1" t="s">
        <v>84</v>
      </c>
      <c r="BR1705" s="1">
        <v>0</v>
      </c>
      <c r="BS1705" s="1">
        <v>0</v>
      </c>
      <c r="BT1705" s="1">
        <v>0</v>
      </c>
      <c r="BU1705" s="1">
        <v>0</v>
      </c>
    </row>
    <row r="1706" spans="4:73" hidden="1" x14ac:dyDescent="0.25">
      <c r="D1706" s="4"/>
      <c r="E1706" s="5" t="str">
        <f t="shared" si="335"/>
        <v>DPP-2019-Cycle</v>
      </c>
      <c r="F1706" s="5" t="str">
        <f t="shared" si="336"/>
        <v>Central</v>
      </c>
      <c r="G1706" s="5" t="str">
        <f t="shared" si="337"/>
        <v>Active</v>
      </c>
      <c r="H1706" s="6" t="str">
        <f t="shared" si="338"/>
        <v>Not Started</v>
      </c>
      <c r="I1706" s="1" t="s">
        <v>3343</v>
      </c>
      <c r="O1706" s="1" t="str">
        <f t="shared" si="339"/>
        <v>NRIS</v>
      </c>
      <c r="Q1706" s="1">
        <f t="shared" si="340"/>
        <v>150</v>
      </c>
      <c r="S1706" s="1" t="str">
        <f t="shared" si="341"/>
        <v>Solar</v>
      </c>
      <c r="T1706" s="1" t="str">
        <f t="shared" si="342"/>
        <v>Pike County</v>
      </c>
      <c r="U1706" s="1" t="str">
        <f t="shared" si="343"/>
        <v>IN</v>
      </c>
      <c r="AA1706" s="1"/>
      <c r="AB1706" s="1"/>
      <c r="AI1706" s="5"/>
      <c r="AJ1706" s="5"/>
      <c r="AK1706" s="5"/>
      <c r="AL1706" s="5"/>
      <c r="AM1706" s="5"/>
      <c r="AN1706" s="5"/>
      <c r="AO1706" s="32"/>
      <c r="AP1706" s="32"/>
      <c r="AQ1706" s="28">
        <f t="shared" si="346"/>
        <v>0</v>
      </c>
      <c r="AR1706" s="28">
        <f t="shared" si="347"/>
        <v>0</v>
      </c>
      <c r="AY1706" s="1" t="s">
        <v>2374</v>
      </c>
      <c r="AZ1706" s="2">
        <v>43584</v>
      </c>
      <c r="BC1706" s="2">
        <v>44896</v>
      </c>
      <c r="BD1706" s="1" t="s">
        <v>2450</v>
      </c>
      <c r="BE1706" s="1" t="s">
        <v>248</v>
      </c>
      <c r="BF1706" s="1" t="s">
        <v>103</v>
      </c>
      <c r="BG1706" s="1" t="s">
        <v>2856</v>
      </c>
      <c r="BH1706" s="1" t="s">
        <v>2435</v>
      </c>
      <c r="BI1706" s="1" t="s">
        <v>2857</v>
      </c>
      <c r="BJ1706" s="1" t="s">
        <v>126</v>
      </c>
      <c r="BK1706" s="1" t="s">
        <v>3344</v>
      </c>
      <c r="BL1706" s="1">
        <v>150</v>
      </c>
      <c r="BM1706" s="1">
        <v>150</v>
      </c>
      <c r="BN1706" s="1" t="s">
        <v>1485</v>
      </c>
      <c r="BO1706" s="1" t="s">
        <v>1486</v>
      </c>
      <c r="BP1706" s="1" t="s">
        <v>84</v>
      </c>
      <c r="BR1706" s="1">
        <v>0</v>
      </c>
      <c r="BS1706" s="1">
        <v>0</v>
      </c>
      <c r="BT1706" s="1">
        <v>0</v>
      </c>
      <c r="BU1706" s="1">
        <v>0</v>
      </c>
    </row>
    <row r="1707" spans="4:73" hidden="1" x14ac:dyDescent="0.25">
      <c r="D1707" s="4"/>
      <c r="E1707" s="5" t="str">
        <f t="shared" si="335"/>
        <v>DPP-2019-Cycle</v>
      </c>
      <c r="F1707" s="5" t="str">
        <f t="shared" si="336"/>
        <v>East (ITC)</v>
      </c>
      <c r="G1707" s="5" t="str">
        <f t="shared" si="337"/>
        <v>Active</v>
      </c>
      <c r="H1707" s="6" t="str">
        <f t="shared" si="338"/>
        <v>Not Started</v>
      </c>
      <c r="I1707" s="1" t="s">
        <v>3345</v>
      </c>
      <c r="O1707" s="1" t="str">
        <f t="shared" si="339"/>
        <v>NRIS</v>
      </c>
      <c r="Q1707" s="1">
        <f t="shared" si="340"/>
        <v>90</v>
      </c>
      <c r="S1707" s="1" t="str">
        <f t="shared" si="341"/>
        <v>Solar</v>
      </c>
      <c r="T1707" s="1" t="str">
        <f t="shared" si="342"/>
        <v>Ingham County</v>
      </c>
      <c r="U1707" s="1" t="str">
        <f t="shared" si="343"/>
        <v>MI</v>
      </c>
      <c r="AA1707" s="1"/>
      <c r="AB1707" s="1"/>
      <c r="AI1707" s="5"/>
      <c r="AJ1707" s="5"/>
      <c r="AK1707" s="5"/>
      <c r="AL1707" s="5"/>
      <c r="AM1707" s="5"/>
      <c r="AN1707" s="5"/>
      <c r="AO1707" s="32"/>
      <c r="AP1707" s="32"/>
      <c r="AQ1707" s="28">
        <f t="shared" si="346"/>
        <v>0</v>
      </c>
      <c r="AR1707" s="28">
        <f t="shared" si="347"/>
        <v>0</v>
      </c>
      <c r="AY1707" s="1" t="s">
        <v>2374</v>
      </c>
      <c r="AZ1707" s="2">
        <v>43584</v>
      </c>
      <c r="BC1707" s="2">
        <v>44531</v>
      </c>
      <c r="BD1707" s="1" t="s">
        <v>139</v>
      </c>
      <c r="BE1707" s="1" t="s">
        <v>273</v>
      </c>
      <c r="BF1707" s="1" t="s">
        <v>130</v>
      </c>
      <c r="BG1707" s="1" t="s">
        <v>2856</v>
      </c>
      <c r="BH1707" s="1" t="s">
        <v>1808</v>
      </c>
      <c r="BI1707" s="1" t="s">
        <v>2863</v>
      </c>
      <c r="BJ1707" s="1" t="s">
        <v>126</v>
      </c>
      <c r="BK1707" s="1" t="s">
        <v>3346</v>
      </c>
      <c r="BL1707" s="1">
        <v>90</v>
      </c>
      <c r="BM1707" s="1">
        <v>90</v>
      </c>
      <c r="BN1707" s="1" t="s">
        <v>1485</v>
      </c>
      <c r="BO1707" s="1" t="s">
        <v>1486</v>
      </c>
      <c r="BP1707" s="1" t="s">
        <v>84</v>
      </c>
      <c r="BR1707" s="1">
        <v>90</v>
      </c>
      <c r="BS1707" s="1">
        <v>90</v>
      </c>
      <c r="BT1707" s="1">
        <v>0</v>
      </c>
      <c r="BU1707" s="1">
        <v>0</v>
      </c>
    </row>
    <row r="1708" spans="4:73" hidden="1" x14ac:dyDescent="0.25">
      <c r="D1708" s="4"/>
      <c r="E1708" s="5" t="str">
        <f t="shared" si="335"/>
        <v>DPP-2019-Cycle</v>
      </c>
      <c r="F1708" s="5" t="str">
        <f t="shared" si="336"/>
        <v>South</v>
      </c>
      <c r="G1708" s="5" t="str">
        <f t="shared" si="337"/>
        <v>Withdrawn</v>
      </c>
      <c r="H1708" s="6" t="str">
        <f t="shared" si="338"/>
        <v>Not Started</v>
      </c>
      <c r="I1708" s="1" t="s">
        <v>5431</v>
      </c>
      <c r="O1708" s="1" t="str">
        <f t="shared" si="339"/>
        <v>NRIS</v>
      </c>
      <c r="P1708" s="1" t="s">
        <v>6203</v>
      </c>
      <c r="Q1708" s="1">
        <f t="shared" si="340"/>
        <v>150</v>
      </c>
      <c r="S1708" s="1" t="str">
        <f t="shared" si="341"/>
        <v>Wind</v>
      </c>
      <c r="T1708" s="1" t="str">
        <f t="shared" si="342"/>
        <v>Crittenden County</v>
      </c>
      <c r="U1708" s="1" t="str">
        <f t="shared" si="343"/>
        <v>AR</v>
      </c>
      <c r="Y1708" s="1">
        <v>0</v>
      </c>
      <c r="AA1708" s="1"/>
      <c r="AB1708" s="1"/>
      <c r="AI1708" s="5"/>
      <c r="AJ1708" s="5"/>
      <c r="AK1708" s="5"/>
      <c r="AL1708" s="5"/>
      <c r="AM1708" s="5"/>
      <c r="AN1708" s="5"/>
      <c r="AO1708" s="32"/>
      <c r="AP1708" s="32"/>
      <c r="AQ1708" s="28">
        <f t="shared" si="346"/>
        <v>0</v>
      </c>
      <c r="AR1708" s="28">
        <f t="shared" si="347"/>
        <v>0</v>
      </c>
      <c r="AY1708" s="1" t="s">
        <v>73</v>
      </c>
      <c r="AZ1708" s="2">
        <v>43584</v>
      </c>
      <c r="BA1708" s="2">
        <v>44042</v>
      </c>
      <c r="BC1708" s="2">
        <v>44409</v>
      </c>
      <c r="BD1708" s="1" t="s">
        <v>2392</v>
      </c>
      <c r="BE1708" s="1" t="s">
        <v>2393</v>
      </c>
      <c r="BF1708" s="1" t="s">
        <v>2394</v>
      </c>
      <c r="BG1708" s="1" t="s">
        <v>2856</v>
      </c>
      <c r="BH1708" s="1" t="s">
        <v>2395</v>
      </c>
      <c r="BI1708" s="1" t="s">
        <v>2863</v>
      </c>
      <c r="BJ1708" s="1" t="s">
        <v>126</v>
      </c>
      <c r="BK1708" s="1" t="s">
        <v>5432</v>
      </c>
      <c r="BL1708" s="1">
        <v>150</v>
      </c>
      <c r="BM1708" s="1">
        <v>150</v>
      </c>
      <c r="BN1708" s="1" t="s">
        <v>97</v>
      </c>
      <c r="BO1708" s="1" t="s">
        <v>98</v>
      </c>
      <c r="BP1708" s="1" t="s">
        <v>84</v>
      </c>
      <c r="BR1708" s="1">
        <v>0</v>
      </c>
      <c r="BS1708" s="1">
        <v>0</v>
      </c>
      <c r="BT1708" s="1">
        <v>0</v>
      </c>
      <c r="BU1708" s="1">
        <v>0</v>
      </c>
    </row>
    <row r="1709" spans="4:73" hidden="1" x14ac:dyDescent="0.25">
      <c r="D1709" s="4"/>
      <c r="E1709" s="5" t="str">
        <f t="shared" si="335"/>
        <v>DPP-2019-Cycle</v>
      </c>
      <c r="F1709" s="5" t="str">
        <f t="shared" si="336"/>
        <v>East (ITC)</v>
      </c>
      <c r="G1709" s="5" t="str">
        <f t="shared" si="337"/>
        <v>Active</v>
      </c>
      <c r="H1709" s="6" t="str">
        <f t="shared" si="338"/>
        <v>Not Started</v>
      </c>
      <c r="I1709" s="1" t="s">
        <v>3352</v>
      </c>
      <c r="O1709" s="1" t="str">
        <f t="shared" si="339"/>
        <v>NRIS</v>
      </c>
      <c r="Q1709" s="1">
        <f t="shared" si="340"/>
        <v>150</v>
      </c>
      <c r="S1709" s="1" t="str">
        <f t="shared" si="341"/>
        <v>Solar</v>
      </c>
      <c r="T1709" s="1" t="str">
        <f t="shared" si="342"/>
        <v>Branch County</v>
      </c>
      <c r="U1709" s="1" t="str">
        <f t="shared" si="343"/>
        <v>MI</v>
      </c>
      <c r="AA1709" s="1"/>
      <c r="AB1709" s="1"/>
      <c r="AI1709" s="5"/>
      <c r="AJ1709" s="5"/>
      <c r="AK1709" s="5"/>
      <c r="AL1709" s="5"/>
      <c r="AM1709" s="5"/>
      <c r="AN1709" s="5"/>
      <c r="AO1709" s="32"/>
      <c r="AP1709" s="32"/>
      <c r="AQ1709" s="28">
        <f t="shared" si="346"/>
        <v>0</v>
      </c>
      <c r="AR1709" s="28">
        <f t="shared" si="347"/>
        <v>0</v>
      </c>
      <c r="AY1709" s="1" t="s">
        <v>2374</v>
      </c>
      <c r="AZ1709" s="2">
        <v>43584</v>
      </c>
      <c r="BC1709" s="2">
        <v>44531</v>
      </c>
      <c r="BD1709" s="1" t="s">
        <v>139</v>
      </c>
      <c r="BE1709" s="1" t="s">
        <v>2903</v>
      </c>
      <c r="BF1709" s="1" t="s">
        <v>130</v>
      </c>
      <c r="BG1709" s="1" t="s">
        <v>2856</v>
      </c>
      <c r="BH1709" s="1" t="s">
        <v>1808</v>
      </c>
      <c r="BI1709" s="1" t="s">
        <v>2863</v>
      </c>
      <c r="BJ1709" s="1" t="s">
        <v>126</v>
      </c>
      <c r="BK1709" s="1" t="s">
        <v>3353</v>
      </c>
      <c r="BL1709" s="1">
        <v>150</v>
      </c>
      <c r="BM1709" s="1">
        <v>150</v>
      </c>
      <c r="BN1709" s="1" t="s">
        <v>1485</v>
      </c>
      <c r="BO1709" s="1" t="s">
        <v>1486</v>
      </c>
      <c r="BP1709" s="1" t="s">
        <v>84</v>
      </c>
      <c r="BR1709" s="1">
        <v>150</v>
      </c>
      <c r="BS1709" s="1">
        <v>150</v>
      </c>
      <c r="BT1709" s="1">
        <v>0</v>
      </c>
      <c r="BU1709" s="1">
        <v>0</v>
      </c>
    </row>
    <row r="1710" spans="4:73" hidden="1" x14ac:dyDescent="0.25">
      <c r="D1710" s="4"/>
      <c r="E1710" s="5" t="str">
        <f t="shared" si="335"/>
        <v>DPP-2019-Cycle</v>
      </c>
      <c r="F1710" s="5" t="str">
        <f t="shared" si="336"/>
        <v>South</v>
      </c>
      <c r="G1710" s="5" t="str">
        <f t="shared" si="337"/>
        <v>Active</v>
      </c>
      <c r="H1710" s="6" t="str">
        <f t="shared" si="338"/>
        <v>Not Started</v>
      </c>
      <c r="I1710" s="1" t="s">
        <v>3354</v>
      </c>
      <c r="L1710" s="1" t="s">
        <v>6179</v>
      </c>
      <c r="M1710" s="1" t="s">
        <v>6150</v>
      </c>
      <c r="O1710" s="1" t="str">
        <f t="shared" si="339"/>
        <v>NRIS</v>
      </c>
      <c r="Q1710" s="1">
        <f t="shared" si="340"/>
        <v>0</v>
      </c>
      <c r="S1710" s="1" t="str">
        <f t="shared" si="341"/>
        <v>Battery Storage</v>
      </c>
      <c r="T1710" s="1" t="str">
        <f t="shared" si="342"/>
        <v>Jackson County</v>
      </c>
      <c r="U1710" s="1" t="str">
        <f t="shared" si="343"/>
        <v>AR</v>
      </c>
      <c r="AA1710" s="1"/>
      <c r="AB1710" s="1"/>
      <c r="AI1710" s="5"/>
      <c r="AJ1710" s="5"/>
      <c r="AK1710" s="5"/>
      <c r="AL1710" s="5"/>
      <c r="AM1710" s="5"/>
      <c r="AN1710" s="5"/>
      <c r="AO1710" s="32"/>
      <c r="AP1710" s="32"/>
      <c r="AQ1710" s="28" t="e">
        <f t="shared" si="346"/>
        <v>#DIV/0!</v>
      </c>
      <c r="AR1710" s="28" t="e">
        <f t="shared" si="347"/>
        <v>#DIV/0!</v>
      </c>
      <c r="AY1710" s="1" t="s">
        <v>2374</v>
      </c>
      <c r="AZ1710" s="2">
        <v>43584</v>
      </c>
      <c r="BC1710" s="2">
        <v>44409</v>
      </c>
      <c r="BD1710" s="1" t="s">
        <v>2392</v>
      </c>
      <c r="BE1710" s="1" t="s">
        <v>259</v>
      </c>
      <c r="BF1710" s="1" t="s">
        <v>2394</v>
      </c>
      <c r="BG1710" s="1" t="s">
        <v>2856</v>
      </c>
      <c r="BH1710" s="1" t="s">
        <v>2395</v>
      </c>
      <c r="BI1710" s="1" t="s">
        <v>2863</v>
      </c>
      <c r="BJ1710" s="1" t="s">
        <v>126</v>
      </c>
      <c r="BK1710" s="1" t="s">
        <v>3355</v>
      </c>
      <c r="BL1710" s="1">
        <v>0</v>
      </c>
      <c r="BM1710" s="1">
        <v>0</v>
      </c>
      <c r="BN1710" s="1" t="s">
        <v>2498</v>
      </c>
      <c r="BO1710" s="1" t="s">
        <v>2499</v>
      </c>
      <c r="BP1710" s="1" t="s">
        <v>84</v>
      </c>
      <c r="BR1710" s="1">
        <v>0</v>
      </c>
      <c r="BS1710" s="1">
        <v>0</v>
      </c>
      <c r="BT1710" s="1">
        <v>0</v>
      </c>
      <c r="BU1710" s="1">
        <v>0</v>
      </c>
    </row>
    <row r="1711" spans="4:73" hidden="1" x14ac:dyDescent="0.25">
      <c r="D1711" s="4"/>
      <c r="E1711" s="5" t="str">
        <f t="shared" si="335"/>
        <v>DPP-2019-Cycle</v>
      </c>
      <c r="F1711" s="5" t="str">
        <f t="shared" si="336"/>
        <v>East (ITC)</v>
      </c>
      <c r="G1711" s="5" t="str">
        <f t="shared" si="337"/>
        <v>Active</v>
      </c>
      <c r="H1711" s="6" t="str">
        <f t="shared" si="338"/>
        <v>Not Started</v>
      </c>
      <c r="I1711" s="1" t="s">
        <v>3356</v>
      </c>
      <c r="O1711" s="1" t="str">
        <f t="shared" si="339"/>
        <v>NRIS</v>
      </c>
      <c r="Q1711" s="1">
        <f t="shared" si="340"/>
        <v>200</v>
      </c>
      <c r="S1711" s="1" t="str">
        <f t="shared" si="341"/>
        <v>Solar</v>
      </c>
      <c r="T1711" s="1" t="str">
        <f t="shared" si="342"/>
        <v>Ionia County</v>
      </c>
      <c r="U1711" s="1" t="str">
        <f t="shared" si="343"/>
        <v>MI</v>
      </c>
      <c r="AA1711" s="1"/>
      <c r="AB1711" s="1"/>
      <c r="AI1711" s="5"/>
      <c r="AJ1711" s="5"/>
      <c r="AK1711" s="5"/>
      <c r="AL1711" s="5"/>
      <c r="AM1711" s="5"/>
      <c r="AN1711" s="5"/>
      <c r="AO1711" s="32"/>
      <c r="AP1711" s="32"/>
      <c r="AQ1711" s="28">
        <f t="shared" si="346"/>
        <v>0</v>
      </c>
      <c r="AR1711" s="28">
        <f t="shared" si="347"/>
        <v>0</v>
      </c>
      <c r="AY1711" s="1" t="s">
        <v>2374</v>
      </c>
      <c r="AZ1711" s="2">
        <v>43584</v>
      </c>
      <c r="BC1711" s="2">
        <v>45170</v>
      </c>
      <c r="BD1711" s="1" t="s">
        <v>139</v>
      </c>
      <c r="BE1711" s="1" t="s">
        <v>3024</v>
      </c>
      <c r="BF1711" s="1" t="s">
        <v>130</v>
      </c>
      <c r="BG1711" s="1" t="s">
        <v>2856</v>
      </c>
      <c r="BH1711" s="1" t="s">
        <v>1808</v>
      </c>
      <c r="BI1711" s="1" t="s">
        <v>2863</v>
      </c>
      <c r="BJ1711" s="1" t="s">
        <v>126</v>
      </c>
      <c r="BK1711" s="1" t="s">
        <v>3357</v>
      </c>
      <c r="BL1711" s="1">
        <v>200</v>
      </c>
      <c r="BM1711" s="1">
        <v>200</v>
      </c>
      <c r="BN1711" s="1" t="s">
        <v>1485</v>
      </c>
      <c r="BO1711" s="1" t="s">
        <v>1486</v>
      </c>
      <c r="BP1711" s="1" t="s">
        <v>84</v>
      </c>
      <c r="BR1711" s="1">
        <v>200</v>
      </c>
      <c r="BS1711" s="1">
        <v>200</v>
      </c>
      <c r="BT1711" s="1">
        <v>0</v>
      </c>
      <c r="BU1711" s="1">
        <v>0</v>
      </c>
    </row>
    <row r="1712" spans="4:73" hidden="1" x14ac:dyDescent="0.25">
      <c r="D1712" s="4"/>
      <c r="E1712" s="5" t="str">
        <f t="shared" si="335"/>
        <v>DPP-2019-Cycle</v>
      </c>
      <c r="F1712" s="5" t="str">
        <f t="shared" si="336"/>
        <v>South</v>
      </c>
      <c r="G1712" s="5" t="str">
        <f t="shared" si="337"/>
        <v>Withdrawn</v>
      </c>
      <c r="H1712" s="6" t="str">
        <f t="shared" si="338"/>
        <v>Not Started</v>
      </c>
      <c r="I1712" s="1" t="s">
        <v>5429</v>
      </c>
      <c r="O1712" s="1" t="str">
        <f t="shared" si="339"/>
        <v>NRIS</v>
      </c>
      <c r="P1712" s="1" t="s">
        <v>6203</v>
      </c>
      <c r="Q1712" s="1">
        <f t="shared" si="340"/>
        <v>167</v>
      </c>
      <c r="S1712" s="1" t="str">
        <f t="shared" si="341"/>
        <v>Wind</v>
      </c>
      <c r="T1712" s="1" t="str">
        <f t="shared" si="342"/>
        <v>Sunflower County</v>
      </c>
      <c r="U1712" s="1" t="str">
        <f t="shared" si="343"/>
        <v>MS</v>
      </c>
      <c r="Y1712" s="1">
        <v>0</v>
      </c>
      <c r="AA1712" s="1"/>
      <c r="AB1712" s="1"/>
      <c r="AI1712" s="5"/>
      <c r="AJ1712" s="5"/>
      <c r="AK1712" s="5"/>
      <c r="AL1712" s="5"/>
      <c r="AM1712" s="5"/>
      <c r="AN1712" s="5"/>
      <c r="AO1712" s="32"/>
      <c r="AP1712" s="32"/>
      <c r="AQ1712" s="28">
        <f t="shared" si="346"/>
        <v>0</v>
      </c>
      <c r="AR1712" s="28">
        <f t="shared" si="347"/>
        <v>0</v>
      </c>
      <c r="AY1712" s="1" t="s">
        <v>73</v>
      </c>
      <c r="AZ1712" s="2">
        <v>43584</v>
      </c>
      <c r="BA1712" s="2">
        <v>44035</v>
      </c>
      <c r="BC1712" s="2">
        <v>44835</v>
      </c>
      <c r="BD1712" s="1" t="s">
        <v>2949</v>
      </c>
      <c r="BE1712" s="1" t="s">
        <v>3109</v>
      </c>
      <c r="BF1712" s="1" t="s">
        <v>2526</v>
      </c>
      <c r="BG1712" s="1" t="s">
        <v>2856</v>
      </c>
      <c r="BH1712" s="1" t="s">
        <v>2395</v>
      </c>
      <c r="BI1712" s="1" t="s">
        <v>2863</v>
      </c>
      <c r="BJ1712" s="1" t="s">
        <v>126</v>
      </c>
      <c r="BK1712" s="1" t="s">
        <v>5430</v>
      </c>
      <c r="BL1712" s="1">
        <v>167</v>
      </c>
      <c r="BM1712" s="1">
        <v>167</v>
      </c>
      <c r="BN1712" s="1" t="s">
        <v>97</v>
      </c>
      <c r="BO1712" s="1" t="s">
        <v>98</v>
      </c>
      <c r="BP1712" s="1" t="s">
        <v>84</v>
      </c>
      <c r="BR1712" s="1">
        <v>0</v>
      </c>
      <c r="BS1712" s="1">
        <v>0</v>
      </c>
      <c r="BT1712" s="1">
        <v>0</v>
      </c>
      <c r="BU1712" s="1">
        <v>0</v>
      </c>
    </row>
    <row r="1713" spans="2:73" hidden="1" x14ac:dyDescent="0.25">
      <c r="D1713" s="4"/>
      <c r="E1713" s="5" t="str">
        <f t="shared" si="335"/>
        <v>DPP-2019-Cycle</v>
      </c>
      <c r="F1713" s="5" t="str">
        <f t="shared" si="336"/>
        <v>Central</v>
      </c>
      <c r="G1713" s="5" t="str">
        <f t="shared" si="337"/>
        <v>Active</v>
      </c>
      <c r="H1713" s="6" t="str">
        <f t="shared" si="338"/>
        <v>Not Started</v>
      </c>
      <c r="I1713" s="1" t="s">
        <v>3361</v>
      </c>
      <c r="O1713" s="1" t="str">
        <f t="shared" si="339"/>
        <v>NRIS</v>
      </c>
      <c r="Q1713" s="1">
        <f t="shared" si="340"/>
        <v>140</v>
      </c>
      <c r="S1713" s="1" t="str">
        <f t="shared" si="341"/>
        <v>Solar</v>
      </c>
      <c r="T1713" s="1" t="str">
        <f t="shared" si="342"/>
        <v>Greene County</v>
      </c>
      <c r="U1713" s="1" t="str">
        <f t="shared" si="343"/>
        <v>IN</v>
      </c>
      <c r="AA1713" s="1"/>
      <c r="AB1713" s="1"/>
      <c r="AI1713" s="5"/>
      <c r="AJ1713" s="5"/>
      <c r="AK1713" s="5"/>
      <c r="AL1713" s="5"/>
      <c r="AM1713" s="5"/>
      <c r="AN1713" s="5"/>
      <c r="AO1713" s="32"/>
      <c r="AP1713" s="32"/>
      <c r="AQ1713" s="28">
        <f t="shared" si="346"/>
        <v>0</v>
      </c>
      <c r="AR1713" s="28">
        <f t="shared" si="347"/>
        <v>0</v>
      </c>
      <c r="AY1713" s="1" t="s">
        <v>2374</v>
      </c>
      <c r="AZ1713" s="2">
        <v>43584</v>
      </c>
      <c r="BC1713" s="2">
        <v>44743</v>
      </c>
      <c r="BD1713" s="1" t="s">
        <v>2850</v>
      </c>
      <c r="BE1713" s="1" t="s">
        <v>241</v>
      </c>
      <c r="BF1713" s="1" t="s">
        <v>103</v>
      </c>
      <c r="BG1713" s="1" t="s">
        <v>2856</v>
      </c>
      <c r="BH1713" s="1" t="s">
        <v>2435</v>
      </c>
      <c r="BI1713" s="1" t="s">
        <v>2857</v>
      </c>
      <c r="BJ1713" s="1" t="s">
        <v>126</v>
      </c>
      <c r="BK1713" s="1" t="s">
        <v>3362</v>
      </c>
      <c r="BL1713" s="1">
        <v>140</v>
      </c>
      <c r="BM1713" s="1">
        <v>140</v>
      </c>
      <c r="BN1713" s="1" t="s">
        <v>1485</v>
      </c>
      <c r="BO1713" s="1" t="s">
        <v>1486</v>
      </c>
      <c r="BP1713" s="1" t="s">
        <v>84</v>
      </c>
      <c r="BR1713" s="1">
        <v>0</v>
      </c>
      <c r="BS1713" s="1">
        <v>0</v>
      </c>
      <c r="BT1713" s="1">
        <v>0</v>
      </c>
      <c r="BU1713" s="1">
        <v>0</v>
      </c>
    </row>
    <row r="1714" spans="2:73" hidden="1" x14ac:dyDescent="0.25">
      <c r="E1714" s="5" t="str">
        <f t="shared" si="335"/>
        <v>DPP-2019-Cycle</v>
      </c>
      <c r="F1714" s="5" t="str">
        <f t="shared" si="336"/>
        <v>East (ITC)</v>
      </c>
      <c r="G1714" s="5" t="str">
        <f t="shared" si="337"/>
        <v>Withdrawn</v>
      </c>
      <c r="H1714" s="6" t="str">
        <f t="shared" si="338"/>
        <v>Not Started</v>
      </c>
      <c r="I1714" s="1" t="s">
        <v>5256</v>
      </c>
      <c r="O1714" s="1" t="str">
        <f t="shared" si="339"/>
        <v>NRIS</v>
      </c>
      <c r="Q1714" s="1">
        <f t="shared" si="340"/>
        <v>25.2</v>
      </c>
      <c r="S1714" s="1" t="str">
        <f t="shared" si="341"/>
        <v>Wind</v>
      </c>
      <c r="T1714" s="1" t="str">
        <f t="shared" si="342"/>
        <v>Muskegon County</v>
      </c>
      <c r="U1714" s="1" t="str">
        <f t="shared" si="343"/>
        <v>MI</v>
      </c>
      <c r="AA1714" s="1"/>
      <c r="AB1714" s="1"/>
      <c r="AI1714" s="5"/>
      <c r="AJ1714" s="5"/>
      <c r="AK1714" s="5"/>
      <c r="AL1714" s="5"/>
      <c r="AM1714" s="5"/>
      <c r="AN1714" s="5"/>
      <c r="AO1714" s="32"/>
      <c r="AP1714" s="32"/>
      <c r="AQ1714" s="28">
        <f t="shared" si="346"/>
        <v>0</v>
      </c>
      <c r="AR1714" s="28">
        <f t="shared" si="347"/>
        <v>0</v>
      </c>
      <c r="AY1714" s="1" t="s">
        <v>73</v>
      </c>
      <c r="AZ1714" s="2">
        <v>43584</v>
      </c>
      <c r="BA1714" s="2">
        <v>43868</v>
      </c>
      <c r="BC1714" s="2">
        <v>44442</v>
      </c>
      <c r="BD1714" s="1" t="s">
        <v>139</v>
      </c>
      <c r="BE1714" s="1" t="s">
        <v>3293</v>
      </c>
      <c r="BF1714" s="1" t="s">
        <v>130</v>
      </c>
      <c r="BG1714" s="1" t="s">
        <v>2856</v>
      </c>
      <c r="BH1714" s="1" t="s">
        <v>1808</v>
      </c>
      <c r="BI1714" s="1" t="s">
        <v>2863</v>
      </c>
      <c r="BJ1714" s="1" t="s">
        <v>126</v>
      </c>
      <c r="BK1714" s="1" t="s">
        <v>5257</v>
      </c>
      <c r="BL1714" s="1">
        <v>25.2</v>
      </c>
      <c r="BM1714" s="1">
        <v>25.2</v>
      </c>
      <c r="BN1714" s="1" t="s">
        <v>97</v>
      </c>
      <c r="BO1714" s="1" t="s">
        <v>98</v>
      </c>
      <c r="BP1714" s="1" t="s">
        <v>84</v>
      </c>
      <c r="BR1714" s="1">
        <v>0</v>
      </c>
      <c r="BS1714" s="1">
        <v>0</v>
      </c>
      <c r="BT1714" s="1">
        <v>0</v>
      </c>
      <c r="BU1714" s="1">
        <v>0</v>
      </c>
    </row>
    <row r="1715" spans="2:73" hidden="1" x14ac:dyDescent="0.25">
      <c r="D1715" s="4"/>
      <c r="E1715" s="5" t="str">
        <f t="shared" si="335"/>
        <v>DPP-2019-Cycle</v>
      </c>
      <c r="F1715" s="5" t="str">
        <f t="shared" si="336"/>
        <v>Central</v>
      </c>
      <c r="G1715" s="5" t="str">
        <f t="shared" si="337"/>
        <v>Active</v>
      </c>
      <c r="H1715" s="6" t="str">
        <f t="shared" si="338"/>
        <v>Not Started</v>
      </c>
      <c r="I1715" s="1" t="s">
        <v>3364</v>
      </c>
      <c r="O1715" s="1" t="str">
        <f t="shared" si="339"/>
        <v>NRIS</v>
      </c>
      <c r="Q1715" s="1">
        <f t="shared" si="340"/>
        <v>100</v>
      </c>
      <c r="S1715" s="1" t="str">
        <f t="shared" si="341"/>
        <v>Solar</v>
      </c>
      <c r="T1715" s="1" t="str">
        <f t="shared" si="342"/>
        <v>Porter County</v>
      </c>
      <c r="U1715" s="1" t="str">
        <f t="shared" si="343"/>
        <v>IN</v>
      </c>
      <c r="AA1715" s="1"/>
      <c r="AB1715" s="1"/>
      <c r="AI1715" s="5"/>
      <c r="AJ1715" s="5"/>
      <c r="AK1715" s="5"/>
      <c r="AL1715" s="5"/>
      <c r="AM1715" s="5"/>
      <c r="AN1715" s="5"/>
      <c r="AO1715" s="32"/>
      <c r="AP1715" s="32"/>
      <c r="AQ1715" s="28">
        <f t="shared" si="346"/>
        <v>0</v>
      </c>
      <c r="AR1715" s="28">
        <f t="shared" si="347"/>
        <v>0</v>
      </c>
      <c r="AY1715" s="1" t="s">
        <v>2374</v>
      </c>
      <c r="AZ1715" s="2">
        <v>43584</v>
      </c>
      <c r="BC1715" s="2">
        <v>44774</v>
      </c>
      <c r="BD1715" s="1" t="s">
        <v>804</v>
      </c>
      <c r="BE1715" s="1" t="s">
        <v>1323</v>
      </c>
      <c r="BF1715" s="1" t="s">
        <v>103</v>
      </c>
      <c r="BG1715" s="1" t="s">
        <v>2856</v>
      </c>
      <c r="BH1715" s="1" t="s">
        <v>2435</v>
      </c>
      <c r="BI1715" s="1" t="s">
        <v>2857</v>
      </c>
      <c r="BJ1715" s="1" t="s">
        <v>126</v>
      </c>
      <c r="BK1715" s="1" t="s">
        <v>3365</v>
      </c>
      <c r="BL1715" s="1">
        <v>100</v>
      </c>
      <c r="BM1715" s="1">
        <v>100</v>
      </c>
      <c r="BN1715" s="1" t="s">
        <v>1485</v>
      </c>
      <c r="BO1715" s="1" t="s">
        <v>1486</v>
      </c>
      <c r="BP1715" s="1" t="s">
        <v>84</v>
      </c>
      <c r="BR1715" s="1">
        <v>0</v>
      </c>
      <c r="BS1715" s="1">
        <v>0</v>
      </c>
      <c r="BT1715" s="1">
        <v>0</v>
      </c>
      <c r="BU1715" s="1">
        <v>0</v>
      </c>
    </row>
    <row r="1716" spans="2:73" hidden="1" x14ac:dyDescent="0.25">
      <c r="D1716" s="4"/>
      <c r="E1716" s="5" t="str">
        <f t="shared" si="335"/>
        <v>DPP-2019-Cycle</v>
      </c>
      <c r="F1716" s="5" t="str">
        <f t="shared" si="336"/>
        <v>Central</v>
      </c>
      <c r="G1716" s="5" t="str">
        <f t="shared" si="337"/>
        <v>Active</v>
      </c>
      <c r="H1716" s="6" t="str">
        <f t="shared" si="338"/>
        <v>Not Started</v>
      </c>
      <c r="I1716" s="1" t="s">
        <v>3366</v>
      </c>
      <c r="O1716" s="1" t="str">
        <f t="shared" si="339"/>
        <v>NRIS</v>
      </c>
      <c r="Q1716" s="1">
        <f t="shared" si="340"/>
        <v>100</v>
      </c>
      <c r="S1716" s="1" t="str">
        <f t="shared" si="341"/>
        <v>Hybrid</v>
      </c>
      <c r="T1716" s="1" t="str">
        <f t="shared" si="342"/>
        <v>Macoupin County</v>
      </c>
      <c r="U1716" s="1" t="str">
        <f t="shared" si="343"/>
        <v>IL</v>
      </c>
      <c r="AA1716" s="1"/>
      <c r="AB1716" s="1"/>
      <c r="AI1716" s="5"/>
      <c r="AJ1716" s="5"/>
      <c r="AK1716" s="5"/>
      <c r="AL1716" s="5"/>
      <c r="AM1716" s="5"/>
      <c r="AN1716" s="5"/>
      <c r="AO1716" s="32"/>
      <c r="AP1716" s="32"/>
      <c r="AQ1716" s="28">
        <f t="shared" si="346"/>
        <v>0</v>
      </c>
      <c r="AR1716" s="28">
        <f t="shared" si="347"/>
        <v>0</v>
      </c>
      <c r="AY1716" s="1" t="s">
        <v>2374</v>
      </c>
      <c r="AZ1716" s="2">
        <v>43584</v>
      </c>
      <c r="BC1716" s="2">
        <v>45092</v>
      </c>
      <c r="BD1716" s="1" t="s">
        <v>122</v>
      </c>
      <c r="BE1716" s="1" t="s">
        <v>3367</v>
      </c>
      <c r="BF1716" s="1" t="s">
        <v>124</v>
      </c>
      <c r="BG1716" s="1" t="s">
        <v>2856</v>
      </c>
      <c r="BH1716" s="1" t="s">
        <v>2435</v>
      </c>
      <c r="BI1716" s="1" t="s">
        <v>2857</v>
      </c>
      <c r="BJ1716" s="1" t="s">
        <v>126</v>
      </c>
      <c r="BK1716" s="1" t="s">
        <v>3368</v>
      </c>
      <c r="BL1716" s="1">
        <v>100</v>
      </c>
      <c r="BM1716" s="1">
        <v>100</v>
      </c>
      <c r="BN1716" s="1" t="s">
        <v>2880</v>
      </c>
      <c r="BO1716" s="1" t="s">
        <v>3369</v>
      </c>
      <c r="BP1716" s="1" t="s">
        <v>84</v>
      </c>
      <c r="BR1716" s="1">
        <v>0</v>
      </c>
      <c r="BS1716" s="1">
        <v>0</v>
      </c>
      <c r="BT1716" s="1">
        <v>0</v>
      </c>
      <c r="BU1716" s="1">
        <v>0</v>
      </c>
    </row>
    <row r="1717" spans="2:73" hidden="1" x14ac:dyDescent="0.25">
      <c r="D1717" s="4"/>
      <c r="E1717" s="5" t="str">
        <f t="shared" si="335"/>
        <v>DPP-2018-APR</v>
      </c>
      <c r="F1717" s="5" t="str">
        <f t="shared" si="336"/>
        <v>West</v>
      </c>
      <c r="G1717" s="5" t="str">
        <f t="shared" si="337"/>
        <v>Active</v>
      </c>
      <c r="H1717" s="6" t="str">
        <f t="shared" si="338"/>
        <v>Not Started</v>
      </c>
      <c r="I1717" s="1" t="s">
        <v>6015</v>
      </c>
      <c r="O1717" s="1" t="str">
        <f t="shared" si="339"/>
        <v>External NRIS</v>
      </c>
      <c r="Q1717" s="1">
        <f t="shared" si="340"/>
        <v>2</v>
      </c>
      <c r="S1717" s="1" t="str">
        <f t="shared" si="341"/>
        <v>Diesel</v>
      </c>
      <c r="T1717" s="1" t="str">
        <f t="shared" si="342"/>
        <v>Johnson County</v>
      </c>
      <c r="U1717" s="1" t="str">
        <f t="shared" si="343"/>
        <v>IA</v>
      </c>
      <c r="AA1717" s="1"/>
      <c r="AB1717" s="1"/>
      <c r="AI1717" s="5"/>
      <c r="AJ1717" s="5"/>
      <c r="AK1717" s="5"/>
      <c r="AL1717" s="5"/>
      <c r="AM1717" s="5"/>
      <c r="AN1717" s="5"/>
      <c r="AO1717" s="5"/>
      <c r="AP1717" s="5"/>
      <c r="AQ1717" s="5"/>
      <c r="AR1717" s="5"/>
      <c r="AY1717" s="1" t="s">
        <v>2374</v>
      </c>
      <c r="AZ1717" s="2">
        <v>43167</v>
      </c>
      <c r="BC1717" s="2">
        <v>38718</v>
      </c>
      <c r="BD1717" s="1" t="s">
        <v>87</v>
      </c>
      <c r="BE1717" s="1" t="s">
        <v>324</v>
      </c>
      <c r="BF1717" s="1" t="s">
        <v>89</v>
      </c>
      <c r="BG1717" s="1" t="s">
        <v>2375</v>
      </c>
      <c r="BH1717" s="1" t="s">
        <v>725</v>
      </c>
      <c r="BI1717" s="1" t="s">
        <v>2376</v>
      </c>
      <c r="BJ1717" s="1" t="s">
        <v>2993</v>
      </c>
      <c r="BK1717" s="1" t="s">
        <v>6016</v>
      </c>
      <c r="BL1717" s="1">
        <v>1.83</v>
      </c>
      <c r="BM1717" s="1">
        <v>2</v>
      </c>
      <c r="BN1717" s="1" t="s">
        <v>207</v>
      </c>
      <c r="BO1717" s="1" t="s">
        <v>208</v>
      </c>
      <c r="BP1717" s="1" t="s">
        <v>84</v>
      </c>
      <c r="BR1717" s="1">
        <v>1.83</v>
      </c>
      <c r="BS1717" s="1">
        <v>2</v>
      </c>
      <c r="BT1717" s="1">
        <v>1.83</v>
      </c>
      <c r="BU1717" s="1">
        <v>2</v>
      </c>
    </row>
    <row r="1718" spans="2:73" hidden="1" x14ac:dyDescent="0.25">
      <c r="D1718" s="4"/>
      <c r="E1718" s="5" t="str">
        <f t="shared" si="335"/>
        <v>DPP-2019-Cycle</v>
      </c>
      <c r="F1718" s="5" t="str">
        <f t="shared" si="336"/>
        <v>Central</v>
      </c>
      <c r="G1718" s="5" t="str">
        <f t="shared" si="337"/>
        <v>Active</v>
      </c>
      <c r="H1718" s="6" t="str">
        <f t="shared" si="338"/>
        <v>Not Started</v>
      </c>
      <c r="I1718" s="1" t="s">
        <v>3370</v>
      </c>
      <c r="O1718" s="1" t="str">
        <f t="shared" si="339"/>
        <v>NRIS</v>
      </c>
      <c r="Q1718" s="1">
        <f t="shared" si="340"/>
        <v>25</v>
      </c>
      <c r="S1718" s="1" t="str">
        <f t="shared" si="341"/>
        <v>Battery Storage</v>
      </c>
      <c r="T1718" s="1" t="str">
        <f t="shared" si="342"/>
        <v>Henderson County</v>
      </c>
      <c r="U1718" s="1" t="str">
        <f t="shared" si="343"/>
        <v>KY</v>
      </c>
      <c r="AA1718" s="1"/>
      <c r="AB1718" s="1"/>
      <c r="AI1718" s="5"/>
      <c r="AJ1718" s="5"/>
      <c r="AK1718" s="5"/>
      <c r="AL1718" s="5"/>
      <c r="AM1718" s="5"/>
      <c r="AN1718" s="5"/>
      <c r="AO1718" s="32"/>
      <c r="AP1718" s="32"/>
      <c r="AQ1718" s="28">
        <f t="shared" ref="AQ1718:AQ1750" si="348">AO1718/($Q1718*1000)</f>
        <v>0</v>
      </c>
      <c r="AR1718" s="28">
        <f t="shared" ref="AR1718:AR1750" si="349">AP1718/($Q1718*1000)</f>
        <v>0</v>
      </c>
      <c r="AY1718" s="1" t="s">
        <v>2374</v>
      </c>
      <c r="AZ1718" s="2">
        <v>43584</v>
      </c>
      <c r="BC1718" s="2">
        <v>45229</v>
      </c>
      <c r="BD1718" s="1" t="s">
        <v>1657</v>
      </c>
      <c r="BE1718" s="1" t="s">
        <v>313</v>
      </c>
      <c r="BF1718" s="1" t="s">
        <v>82</v>
      </c>
      <c r="BG1718" s="1" t="s">
        <v>2856</v>
      </c>
      <c r="BH1718" s="1" t="s">
        <v>2435</v>
      </c>
      <c r="BI1718" s="1" t="s">
        <v>2857</v>
      </c>
      <c r="BJ1718" s="1" t="s">
        <v>126</v>
      </c>
      <c r="BK1718" s="1" t="s">
        <v>3066</v>
      </c>
      <c r="BL1718" s="1">
        <v>25</v>
      </c>
      <c r="BM1718" s="1">
        <v>25</v>
      </c>
      <c r="BN1718" s="1" t="s">
        <v>2498</v>
      </c>
      <c r="BO1718" s="1" t="s">
        <v>2499</v>
      </c>
      <c r="BP1718" s="1" t="s">
        <v>84</v>
      </c>
      <c r="BR1718" s="1">
        <v>0</v>
      </c>
      <c r="BS1718" s="1">
        <v>0</v>
      </c>
      <c r="BT1718" s="1">
        <v>0</v>
      </c>
      <c r="BU1718" s="1">
        <v>0</v>
      </c>
    </row>
    <row r="1719" spans="2:73" hidden="1" x14ac:dyDescent="0.25">
      <c r="D1719" s="4"/>
      <c r="E1719" s="5" t="str">
        <f t="shared" si="335"/>
        <v>DPP-2018-APR</v>
      </c>
      <c r="F1719" s="5" t="str">
        <f t="shared" si="336"/>
        <v>Central</v>
      </c>
      <c r="G1719" s="5" t="str">
        <f t="shared" si="337"/>
        <v>Active</v>
      </c>
      <c r="H1719" s="6" t="str">
        <f t="shared" si="338"/>
        <v>Not Started</v>
      </c>
      <c r="I1719" s="1" t="s">
        <v>2849</v>
      </c>
      <c r="O1719" s="1" t="str">
        <f t="shared" si="339"/>
        <v>NRIS</v>
      </c>
      <c r="P1719" s="1" t="s">
        <v>6203</v>
      </c>
      <c r="Q1719" s="1">
        <f t="shared" si="340"/>
        <v>5</v>
      </c>
      <c r="S1719" s="1" t="str">
        <f t="shared" si="341"/>
        <v>Battery Storage</v>
      </c>
      <c r="T1719" s="1" t="str">
        <f t="shared" si="342"/>
        <v>Brown County,Martin County</v>
      </c>
      <c r="U1719" s="1" t="str">
        <f t="shared" si="343"/>
        <v>IN</v>
      </c>
      <c r="Y1719" s="1">
        <v>1</v>
      </c>
      <c r="Z1719" s="1">
        <f>IF(G1719="Withdrawn",0,1)</f>
        <v>1</v>
      </c>
      <c r="AA1719" s="36">
        <v>20000</v>
      </c>
      <c r="AB1719" s="36">
        <v>8493</v>
      </c>
      <c r="AI1719" s="5"/>
      <c r="AJ1719" s="32"/>
      <c r="AK1719" s="32"/>
      <c r="AL1719" s="32">
        <v>0</v>
      </c>
      <c r="AM1719" s="32">
        <v>0</v>
      </c>
      <c r="AN1719" s="32">
        <v>284936</v>
      </c>
      <c r="AO1719" s="32">
        <f>AJ1719+AM1719</f>
        <v>0</v>
      </c>
      <c r="AP1719" s="32">
        <f>AO1719+AK1719+AL1719+AN1719</f>
        <v>284936</v>
      </c>
      <c r="AQ1719" s="28">
        <f t="shared" si="348"/>
        <v>0</v>
      </c>
      <c r="AR1719" s="28">
        <f t="shared" si="349"/>
        <v>56.987200000000001</v>
      </c>
      <c r="AS1719" s="16">
        <f>IF(O1719 = "NRIS",AP1719,AO1719)</f>
        <v>284936</v>
      </c>
      <c r="AY1719" s="1" t="s">
        <v>2374</v>
      </c>
      <c r="AZ1719" s="2">
        <v>43171</v>
      </c>
      <c r="BC1719" s="2">
        <v>43466</v>
      </c>
      <c r="BD1719" s="1" t="s">
        <v>2850</v>
      </c>
      <c r="BE1719" s="1" t="s">
        <v>2851</v>
      </c>
      <c r="BF1719" s="1" t="s">
        <v>103</v>
      </c>
      <c r="BG1719" s="1" t="s">
        <v>2375</v>
      </c>
      <c r="BH1719" s="1" t="s">
        <v>2435</v>
      </c>
      <c r="BI1719" s="1" t="s">
        <v>2376</v>
      </c>
      <c r="BJ1719" s="1" t="s">
        <v>126</v>
      </c>
      <c r="BK1719" s="1" t="s">
        <v>2852</v>
      </c>
      <c r="BL1719" s="1">
        <v>5</v>
      </c>
      <c r="BM1719" s="1">
        <v>5</v>
      </c>
      <c r="BN1719" s="1" t="s">
        <v>2498</v>
      </c>
      <c r="BO1719" s="1" t="s">
        <v>2499</v>
      </c>
      <c r="BP1719" s="1" t="s">
        <v>84</v>
      </c>
      <c r="BR1719" s="1">
        <v>4.95</v>
      </c>
      <c r="BS1719" s="1">
        <v>4.95</v>
      </c>
      <c r="BT1719" s="1">
        <v>4.95</v>
      </c>
      <c r="BU1719" s="1">
        <v>4.95</v>
      </c>
    </row>
    <row r="1720" spans="2:73" hidden="1" x14ac:dyDescent="0.25">
      <c r="D1720" s="4"/>
      <c r="E1720" s="5" t="str">
        <f t="shared" si="335"/>
        <v>DPP-2019-Cycle</v>
      </c>
      <c r="F1720" s="5" t="str">
        <f t="shared" si="336"/>
        <v>East (ATC)</v>
      </c>
      <c r="G1720" s="5" t="str">
        <f t="shared" si="337"/>
        <v>Active</v>
      </c>
      <c r="H1720" s="6" t="str">
        <f t="shared" si="338"/>
        <v>Not Started</v>
      </c>
      <c r="I1720" s="1" t="s">
        <v>3372</v>
      </c>
      <c r="O1720" s="1" t="str">
        <f t="shared" si="339"/>
        <v>NRIS</v>
      </c>
      <c r="Q1720" s="1">
        <f t="shared" si="340"/>
        <v>300</v>
      </c>
      <c r="S1720" s="1" t="str">
        <f t="shared" si="341"/>
        <v>Solar</v>
      </c>
      <c r="T1720" s="1" t="str">
        <f t="shared" si="342"/>
        <v>Dane County</v>
      </c>
      <c r="U1720" s="1" t="str">
        <f t="shared" si="343"/>
        <v>WI</v>
      </c>
      <c r="AA1720" s="1"/>
      <c r="AB1720" s="1"/>
      <c r="AI1720" s="5"/>
      <c r="AJ1720" s="5"/>
      <c r="AK1720" s="5"/>
      <c r="AL1720" s="5"/>
      <c r="AM1720" s="5"/>
      <c r="AN1720" s="5"/>
      <c r="AO1720" s="32"/>
      <c r="AP1720" s="32"/>
      <c r="AQ1720" s="28">
        <f t="shared" si="348"/>
        <v>0</v>
      </c>
      <c r="AR1720" s="28">
        <f t="shared" si="349"/>
        <v>0</v>
      </c>
      <c r="AY1720" s="1" t="s">
        <v>2374</v>
      </c>
      <c r="AZ1720" s="2">
        <v>43584</v>
      </c>
      <c r="BC1720" s="2">
        <v>44864</v>
      </c>
      <c r="BD1720" s="1" t="s">
        <v>74</v>
      </c>
      <c r="BE1720" s="1" t="s">
        <v>276</v>
      </c>
      <c r="BF1720" s="1" t="s">
        <v>76</v>
      </c>
      <c r="BG1720" s="1" t="s">
        <v>2856</v>
      </c>
      <c r="BH1720" s="1" t="s">
        <v>2196</v>
      </c>
      <c r="BI1720" s="1" t="s">
        <v>2863</v>
      </c>
      <c r="BJ1720" s="1" t="s">
        <v>126</v>
      </c>
      <c r="BK1720" s="1" t="s">
        <v>3373</v>
      </c>
      <c r="BL1720" s="1">
        <v>300</v>
      </c>
      <c r="BM1720" s="1">
        <v>300</v>
      </c>
      <c r="BN1720" s="1" t="s">
        <v>1485</v>
      </c>
      <c r="BO1720" s="1" t="s">
        <v>1486</v>
      </c>
      <c r="BP1720" s="1" t="s">
        <v>84</v>
      </c>
      <c r="BR1720" s="1">
        <v>300</v>
      </c>
      <c r="BS1720" s="1">
        <v>300</v>
      </c>
      <c r="BT1720" s="1">
        <v>0</v>
      </c>
      <c r="BU1720" s="1">
        <v>0</v>
      </c>
    </row>
    <row r="1721" spans="2:73" hidden="1" x14ac:dyDescent="0.25">
      <c r="D1721" s="4"/>
      <c r="E1721" s="5" t="str">
        <f t="shared" ref="E1721:E1784" si="350">BG1721</f>
        <v>DPP-2019-Cycle</v>
      </c>
      <c r="F1721" s="5" t="str">
        <f t="shared" ref="F1721:F1784" si="351">BH1721</f>
        <v>East (ATC)</v>
      </c>
      <c r="G1721" s="5" t="str">
        <f t="shared" ref="G1721:G1784" si="352">AY1721</f>
        <v>Active</v>
      </c>
      <c r="H1721" s="6" t="str">
        <f t="shared" ref="H1721:H1784" si="353">BP1721</f>
        <v>Not Started</v>
      </c>
      <c r="I1721" s="1" t="s">
        <v>3374</v>
      </c>
      <c r="O1721" s="1" t="str">
        <f t="shared" ref="O1721:O1744" si="354">BJ1721</f>
        <v>NRIS</v>
      </c>
      <c r="Q1721" s="1">
        <f t="shared" ref="Q1721:Q1784" si="355">BM1721</f>
        <v>75</v>
      </c>
      <c r="S1721" s="1" t="str">
        <f t="shared" ref="S1721:S1784" si="356">BN1721</f>
        <v>Battery Storage</v>
      </c>
      <c r="T1721" s="1" t="str">
        <f t="shared" ref="T1721:T1784" si="357">BE1721</f>
        <v>Dane County</v>
      </c>
      <c r="U1721" s="1" t="str">
        <f t="shared" ref="U1721:U1784" si="358">BF1721</f>
        <v>WI</v>
      </c>
      <c r="AA1721" s="1"/>
      <c r="AB1721" s="1"/>
      <c r="AI1721" s="5"/>
      <c r="AJ1721" s="5"/>
      <c r="AK1721" s="5"/>
      <c r="AL1721" s="5"/>
      <c r="AM1721" s="5"/>
      <c r="AN1721" s="5"/>
      <c r="AO1721" s="32"/>
      <c r="AP1721" s="32"/>
      <c r="AQ1721" s="28">
        <f t="shared" si="348"/>
        <v>0</v>
      </c>
      <c r="AR1721" s="28">
        <f t="shared" si="349"/>
        <v>0</v>
      </c>
      <c r="AY1721" s="1" t="s">
        <v>2374</v>
      </c>
      <c r="AZ1721" s="2">
        <v>43584</v>
      </c>
      <c r="BC1721" s="2">
        <v>44864</v>
      </c>
      <c r="BD1721" s="1" t="s">
        <v>74</v>
      </c>
      <c r="BE1721" s="1" t="s">
        <v>276</v>
      </c>
      <c r="BF1721" s="1" t="s">
        <v>76</v>
      </c>
      <c r="BG1721" s="1" t="s">
        <v>2856</v>
      </c>
      <c r="BH1721" s="1" t="s">
        <v>2196</v>
      </c>
      <c r="BI1721" s="1" t="s">
        <v>2863</v>
      </c>
      <c r="BJ1721" s="1" t="s">
        <v>126</v>
      </c>
      <c r="BK1721" s="1" t="s">
        <v>3373</v>
      </c>
      <c r="BL1721" s="1">
        <v>75</v>
      </c>
      <c r="BM1721" s="1">
        <v>75</v>
      </c>
      <c r="BN1721" s="1" t="s">
        <v>2498</v>
      </c>
      <c r="BO1721" s="1" t="s">
        <v>2499</v>
      </c>
      <c r="BP1721" s="1" t="s">
        <v>84</v>
      </c>
      <c r="BR1721" s="1">
        <v>75</v>
      </c>
      <c r="BS1721" s="1">
        <v>75</v>
      </c>
      <c r="BT1721" s="1">
        <v>0</v>
      </c>
      <c r="BU1721" s="1">
        <v>0</v>
      </c>
    </row>
    <row r="1722" spans="2:73" hidden="1" x14ac:dyDescent="0.25">
      <c r="B1722" s="1" t="s">
        <v>3703</v>
      </c>
      <c r="D1722" s="23" t="s">
        <v>3704</v>
      </c>
      <c r="E1722" s="5" t="str">
        <f t="shared" si="350"/>
        <v>DPP-2019-Cycle</v>
      </c>
      <c r="F1722" s="5" t="str">
        <f t="shared" si="351"/>
        <v>Central</v>
      </c>
      <c r="G1722" s="5" t="str">
        <f t="shared" si="352"/>
        <v>Withdrawn</v>
      </c>
      <c r="H1722" s="6" t="str">
        <f t="shared" si="353"/>
        <v>Not Started</v>
      </c>
      <c r="I1722" s="1" t="s">
        <v>5353</v>
      </c>
      <c r="O1722" s="1" t="str">
        <f t="shared" si="354"/>
        <v>NRIS</v>
      </c>
      <c r="Q1722" s="1">
        <f t="shared" si="355"/>
        <v>250</v>
      </c>
      <c r="S1722" s="1" t="str">
        <f t="shared" si="356"/>
        <v>Solar</v>
      </c>
      <c r="T1722" s="1" t="str">
        <f t="shared" si="357"/>
        <v>Porter County</v>
      </c>
      <c r="U1722" s="1" t="str">
        <f t="shared" si="358"/>
        <v>IN</v>
      </c>
      <c r="AA1722" s="1"/>
      <c r="AB1722" s="1"/>
      <c r="AI1722" s="5"/>
      <c r="AJ1722" s="5"/>
      <c r="AK1722" s="5"/>
      <c r="AL1722" s="5"/>
      <c r="AM1722" s="5"/>
      <c r="AN1722" s="5"/>
      <c r="AO1722" s="32"/>
      <c r="AP1722" s="32"/>
      <c r="AQ1722" s="28">
        <f t="shared" si="348"/>
        <v>0</v>
      </c>
      <c r="AR1722" s="28">
        <f t="shared" si="349"/>
        <v>0</v>
      </c>
      <c r="AY1722" s="1" t="s">
        <v>73</v>
      </c>
      <c r="AZ1722" s="2">
        <v>43584</v>
      </c>
      <c r="BA1722" s="2">
        <v>43936</v>
      </c>
      <c r="BC1722" s="2">
        <v>45229</v>
      </c>
      <c r="BD1722" s="1" t="s">
        <v>804</v>
      </c>
      <c r="BE1722" s="1" t="s">
        <v>1323</v>
      </c>
      <c r="BF1722" s="1" t="s">
        <v>103</v>
      </c>
      <c r="BG1722" s="1" t="s">
        <v>2856</v>
      </c>
      <c r="BH1722" s="1" t="s">
        <v>2435</v>
      </c>
      <c r="BI1722" s="1" t="s">
        <v>2857</v>
      </c>
      <c r="BJ1722" s="1" t="s">
        <v>126</v>
      </c>
      <c r="BK1722" s="1" t="s">
        <v>5354</v>
      </c>
      <c r="BL1722" s="1">
        <v>250</v>
      </c>
      <c r="BM1722" s="1">
        <v>250</v>
      </c>
      <c r="BN1722" s="1" t="s">
        <v>1485</v>
      </c>
      <c r="BO1722" s="1" t="s">
        <v>1486</v>
      </c>
      <c r="BP1722" s="1" t="s">
        <v>84</v>
      </c>
      <c r="BR1722" s="1">
        <v>0</v>
      </c>
      <c r="BS1722" s="1">
        <v>0</v>
      </c>
      <c r="BT1722" s="1">
        <v>0</v>
      </c>
      <c r="BU1722" s="1">
        <v>0</v>
      </c>
    </row>
    <row r="1723" spans="2:73" hidden="1" x14ac:dyDescent="0.25">
      <c r="D1723" s="4"/>
      <c r="E1723" s="5" t="str">
        <f t="shared" si="350"/>
        <v>DPP-2019-Cycle</v>
      </c>
      <c r="F1723" s="5" t="str">
        <f t="shared" si="351"/>
        <v>West</v>
      </c>
      <c r="G1723" s="5" t="str">
        <f t="shared" si="352"/>
        <v>Active</v>
      </c>
      <c r="H1723" s="6" t="str">
        <f t="shared" si="353"/>
        <v>Not Started</v>
      </c>
      <c r="I1723" s="1" t="s">
        <v>3378</v>
      </c>
      <c r="O1723" s="1" t="str">
        <f t="shared" si="354"/>
        <v>NRIS</v>
      </c>
      <c r="Q1723" s="1">
        <f t="shared" si="355"/>
        <v>300</v>
      </c>
      <c r="S1723" s="1" t="str">
        <f t="shared" si="356"/>
        <v>Solar</v>
      </c>
      <c r="T1723" s="1" t="str">
        <f t="shared" si="357"/>
        <v>Howard County,Mitchell County</v>
      </c>
      <c r="U1723" s="1" t="str">
        <f t="shared" si="358"/>
        <v>IA</v>
      </c>
      <c r="AA1723" s="1"/>
      <c r="AB1723" s="1"/>
      <c r="AI1723" s="5"/>
      <c r="AJ1723" s="5"/>
      <c r="AK1723" s="5"/>
      <c r="AL1723" s="5"/>
      <c r="AM1723" s="5"/>
      <c r="AN1723" s="5"/>
      <c r="AO1723" s="32"/>
      <c r="AP1723" s="32"/>
      <c r="AQ1723" s="28">
        <f t="shared" si="348"/>
        <v>0</v>
      </c>
      <c r="AR1723" s="28">
        <f t="shared" si="349"/>
        <v>0</v>
      </c>
      <c r="AY1723" s="1" t="s">
        <v>2374</v>
      </c>
      <c r="AZ1723" s="2">
        <v>43584</v>
      </c>
      <c r="BC1723" s="2">
        <v>44864</v>
      </c>
      <c r="BD1723" s="1" t="s">
        <v>87</v>
      </c>
      <c r="BE1723" s="1" t="s">
        <v>3379</v>
      </c>
      <c r="BF1723" s="1" t="s">
        <v>89</v>
      </c>
      <c r="BG1723" s="1" t="s">
        <v>2856</v>
      </c>
      <c r="BH1723" s="1" t="s">
        <v>725</v>
      </c>
      <c r="BI1723" s="1" t="s">
        <v>2857</v>
      </c>
      <c r="BJ1723" s="1" t="s">
        <v>126</v>
      </c>
      <c r="BK1723" s="1" t="s">
        <v>3380</v>
      </c>
      <c r="BL1723" s="1">
        <v>300</v>
      </c>
      <c r="BM1723" s="1">
        <v>300</v>
      </c>
      <c r="BN1723" s="1" t="s">
        <v>1485</v>
      </c>
      <c r="BO1723" s="1" t="s">
        <v>1486</v>
      </c>
      <c r="BP1723" s="1" t="s">
        <v>84</v>
      </c>
      <c r="BR1723" s="1">
        <v>0</v>
      </c>
      <c r="BS1723" s="1">
        <v>0</v>
      </c>
      <c r="BT1723" s="1">
        <v>0</v>
      </c>
      <c r="BU1723" s="1">
        <v>0</v>
      </c>
    </row>
    <row r="1724" spans="2:73" hidden="1" x14ac:dyDescent="0.25">
      <c r="D1724" s="4"/>
      <c r="E1724" s="5" t="str">
        <f t="shared" si="350"/>
        <v>DPP-2019-Cycle</v>
      </c>
      <c r="F1724" s="5" t="str">
        <f t="shared" si="351"/>
        <v>South</v>
      </c>
      <c r="G1724" s="5" t="str">
        <f t="shared" si="352"/>
        <v>Withdrawn</v>
      </c>
      <c r="H1724" s="6" t="str">
        <f t="shared" si="353"/>
        <v>Not Started</v>
      </c>
      <c r="I1724" s="1" t="s">
        <v>5449</v>
      </c>
      <c r="O1724" s="1" t="str">
        <f t="shared" si="354"/>
        <v>NRIS</v>
      </c>
      <c r="P1724" s="1" t="s">
        <v>6203</v>
      </c>
      <c r="Q1724" s="1">
        <f t="shared" si="355"/>
        <v>150</v>
      </c>
      <c r="S1724" s="1" t="str">
        <f t="shared" si="356"/>
        <v>Solar</v>
      </c>
      <c r="T1724" s="1" t="str">
        <f t="shared" si="357"/>
        <v>Clay County</v>
      </c>
      <c r="U1724" s="1" t="str">
        <f t="shared" si="358"/>
        <v>AR</v>
      </c>
      <c r="Y1724" s="1">
        <v>0</v>
      </c>
      <c r="AA1724" s="1"/>
      <c r="AB1724" s="1"/>
      <c r="AI1724" s="5"/>
      <c r="AJ1724" s="5"/>
      <c r="AK1724" s="5"/>
      <c r="AL1724" s="5"/>
      <c r="AM1724" s="5"/>
      <c r="AN1724" s="5"/>
      <c r="AO1724" s="32"/>
      <c r="AP1724" s="32"/>
      <c r="AQ1724" s="28">
        <f t="shared" si="348"/>
        <v>0</v>
      </c>
      <c r="AR1724" s="28">
        <f t="shared" si="349"/>
        <v>0</v>
      </c>
      <c r="AY1724" s="1" t="s">
        <v>73</v>
      </c>
      <c r="AZ1724" s="2">
        <v>43584</v>
      </c>
      <c r="BA1724" s="2">
        <v>44047</v>
      </c>
      <c r="BC1724" s="2">
        <v>44864</v>
      </c>
      <c r="BD1724" s="1" t="s">
        <v>2392</v>
      </c>
      <c r="BE1724" s="1" t="s">
        <v>96</v>
      </c>
      <c r="BF1724" s="1" t="s">
        <v>2394</v>
      </c>
      <c r="BG1724" s="1" t="s">
        <v>2856</v>
      </c>
      <c r="BH1724" s="1" t="s">
        <v>2395</v>
      </c>
      <c r="BI1724" s="1" t="s">
        <v>2863</v>
      </c>
      <c r="BJ1724" s="1" t="s">
        <v>126</v>
      </c>
      <c r="BK1724" s="1" t="s">
        <v>5442</v>
      </c>
      <c r="BL1724" s="1">
        <v>150</v>
      </c>
      <c r="BM1724" s="1">
        <v>150</v>
      </c>
      <c r="BN1724" s="1" t="s">
        <v>1485</v>
      </c>
      <c r="BO1724" s="1" t="s">
        <v>1486</v>
      </c>
      <c r="BP1724" s="1" t="s">
        <v>84</v>
      </c>
      <c r="BR1724" s="1">
        <v>0</v>
      </c>
      <c r="BS1724" s="1">
        <v>0</v>
      </c>
      <c r="BT1724" s="1">
        <v>0</v>
      </c>
      <c r="BU1724" s="1">
        <v>0</v>
      </c>
    </row>
    <row r="1725" spans="2:73" x14ac:dyDescent="0.25">
      <c r="D1725" s="4"/>
      <c r="E1725" s="5" t="str">
        <f t="shared" si="350"/>
        <v>DPP-2019-Cycle</v>
      </c>
      <c r="F1725" s="5" t="str">
        <f t="shared" si="351"/>
        <v>South</v>
      </c>
      <c r="G1725" s="5" t="str">
        <f t="shared" si="352"/>
        <v>Active</v>
      </c>
      <c r="H1725" s="6" t="str">
        <f t="shared" si="353"/>
        <v>Not Started</v>
      </c>
      <c r="I1725" s="1" t="s">
        <v>3383</v>
      </c>
      <c r="O1725" s="1" t="str">
        <f t="shared" si="354"/>
        <v>NRIS</v>
      </c>
      <c r="P1725" s="1" t="s">
        <v>6203</v>
      </c>
      <c r="Q1725" s="1">
        <f t="shared" si="355"/>
        <v>250</v>
      </c>
      <c r="S1725" s="1" t="str">
        <f t="shared" si="356"/>
        <v>Solar</v>
      </c>
      <c r="T1725" s="1" t="str">
        <f t="shared" si="357"/>
        <v>Lonoke County</v>
      </c>
      <c r="U1725" s="1" t="str">
        <f t="shared" si="358"/>
        <v>AR</v>
      </c>
      <c r="Y1725" s="1">
        <v>1</v>
      </c>
      <c r="Z1725" s="1">
        <v>1</v>
      </c>
      <c r="AA1725" s="36">
        <v>1000000</v>
      </c>
      <c r="AB1725" s="36">
        <v>0</v>
      </c>
      <c r="AI1725" s="5"/>
      <c r="AJ1725" s="32"/>
      <c r="AK1725" s="32"/>
      <c r="AL1725" s="32">
        <v>0</v>
      </c>
      <c r="AM1725" s="32">
        <v>1959500</v>
      </c>
      <c r="AN1725" s="32">
        <v>0</v>
      </c>
      <c r="AO1725" s="32">
        <f>AM1725</f>
        <v>1959500</v>
      </c>
      <c r="AP1725" s="32">
        <f>AO1725+AN1725+AL1725</f>
        <v>1959500</v>
      </c>
      <c r="AQ1725" s="28">
        <f t="shared" si="348"/>
        <v>7.8380000000000001</v>
      </c>
      <c r="AR1725" s="28">
        <f t="shared" si="349"/>
        <v>7.8380000000000001</v>
      </c>
      <c r="AS1725" s="16">
        <f>IF(O1725 = "NRIS",AP1725,AO1725)</f>
        <v>1959500</v>
      </c>
      <c r="AY1725" s="1" t="s">
        <v>2374</v>
      </c>
      <c r="AZ1725" s="2">
        <v>43584</v>
      </c>
      <c r="BC1725" s="2">
        <v>45229</v>
      </c>
      <c r="BD1725" s="1" t="s">
        <v>2392</v>
      </c>
      <c r="BE1725" s="1" t="s">
        <v>2665</v>
      </c>
      <c r="BF1725" s="1" t="s">
        <v>2394</v>
      </c>
      <c r="BG1725" s="1" t="s">
        <v>2856</v>
      </c>
      <c r="BH1725" s="1" t="s">
        <v>2395</v>
      </c>
      <c r="BI1725" s="1" t="s">
        <v>2863</v>
      </c>
      <c r="BJ1725" s="1" t="s">
        <v>126</v>
      </c>
      <c r="BK1725" s="1" t="s">
        <v>3030</v>
      </c>
      <c r="BL1725" s="1">
        <v>250</v>
      </c>
      <c r="BM1725" s="1">
        <v>250</v>
      </c>
      <c r="BN1725" s="1" t="s">
        <v>1485</v>
      </c>
      <c r="BO1725" s="1" t="s">
        <v>1486</v>
      </c>
      <c r="BP1725" s="1" t="s">
        <v>84</v>
      </c>
      <c r="BR1725" s="1">
        <v>250</v>
      </c>
      <c r="BS1725" s="1">
        <v>250</v>
      </c>
      <c r="BT1725" s="1">
        <v>0</v>
      </c>
      <c r="BU1725" s="1">
        <v>0</v>
      </c>
    </row>
    <row r="1726" spans="2:73" hidden="1" x14ac:dyDescent="0.25">
      <c r="D1726" s="4"/>
      <c r="E1726" s="5" t="str">
        <f t="shared" si="350"/>
        <v>DPP-2019-Cycle</v>
      </c>
      <c r="F1726" s="5" t="str">
        <f t="shared" si="351"/>
        <v>West</v>
      </c>
      <c r="G1726" s="5" t="str">
        <f t="shared" si="352"/>
        <v>Active</v>
      </c>
      <c r="H1726" s="6" t="str">
        <f t="shared" si="353"/>
        <v>Not Started</v>
      </c>
      <c r="I1726" s="1" t="s">
        <v>3384</v>
      </c>
      <c r="O1726" s="1" t="str">
        <f t="shared" si="354"/>
        <v>NRIS</v>
      </c>
      <c r="Q1726" s="1">
        <f t="shared" si="355"/>
        <v>149</v>
      </c>
      <c r="S1726" s="1" t="str">
        <f t="shared" si="356"/>
        <v>Solar</v>
      </c>
      <c r="T1726" s="1" t="str">
        <f t="shared" si="357"/>
        <v>Worth County</v>
      </c>
      <c r="U1726" s="1" t="str">
        <f t="shared" si="358"/>
        <v>IA</v>
      </c>
      <c r="AA1726" s="1"/>
      <c r="AB1726" s="1"/>
      <c r="AI1726" s="5"/>
      <c r="AJ1726" s="5"/>
      <c r="AK1726" s="5"/>
      <c r="AL1726" s="5"/>
      <c r="AM1726" s="5"/>
      <c r="AN1726" s="5"/>
      <c r="AO1726" s="32"/>
      <c r="AP1726" s="32"/>
      <c r="AQ1726" s="28">
        <f t="shared" si="348"/>
        <v>0</v>
      </c>
      <c r="AR1726" s="28">
        <f t="shared" si="349"/>
        <v>0</v>
      </c>
      <c r="AY1726" s="1" t="s">
        <v>2374</v>
      </c>
      <c r="AZ1726" s="2">
        <v>43584</v>
      </c>
      <c r="BC1726" s="2">
        <v>44864</v>
      </c>
      <c r="BD1726" s="1" t="s">
        <v>87</v>
      </c>
      <c r="BE1726" s="1" t="s">
        <v>181</v>
      </c>
      <c r="BF1726" s="1" t="s">
        <v>89</v>
      </c>
      <c r="BG1726" s="1" t="s">
        <v>2856</v>
      </c>
      <c r="BH1726" s="1" t="s">
        <v>725</v>
      </c>
      <c r="BI1726" s="1" t="s">
        <v>2857</v>
      </c>
      <c r="BJ1726" s="1" t="s">
        <v>126</v>
      </c>
      <c r="BK1726" s="1" t="s">
        <v>3385</v>
      </c>
      <c r="BL1726" s="1">
        <v>149</v>
      </c>
      <c r="BM1726" s="1">
        <v>149</v>
      </c>
      <c r="BN1726" s="1" t="s">
        <v>1485</v>
      </c>
      <c r="BO1726" s="1" t="s">
        <v>1486</v>
      </c>
      <c r="BP1726" s="1" t="s">
        <v>84</v>
      </c>
      <c r="BR1726" s="1">
        <v>0</v>
      </c>
      <c r="BS1726" s="1">
        <v>0</v>
      </c>
      <c r="BT1726" s="1">
        <v>0</v>
      </c>
      <c r="BU1726" s="1">
        <v>0</v>
      </c>
    </row>
    <row r="1727" spans="2:73" hidden="1" x14ac:dyDescent="0.25">
      <c r="D1727" s="4"/>
      <c r="E1727" s="5" t="str">
        <f t="shared" si="350"/>
        <v>DPP-2019-Cycle</v>
      </c>
      <c r="F1727" s="5" t="str">
        <f t="shared" si="351"/>
        <v>West</v>
      </c>
      <c r="G1727" s="5" t="str">
        <f t="shared" si="352"/>
        <v>Active</v>
      </c>
      <c r="H1727" s="6" t="str">
        <f t="shared" si="353"/>
        <v>Not Started</v>
      </c>
      <c r="I1727" s="1" t="s">
        <v>3386</v>
      </c>
      <c r="O1727" s="1" t="str">
        <f t="shared" si="354"/>
        <v>NRIS</v>
      </c>
      <c r="Q1727" s="1">
        <f t="shared" si="355"/>
        <v>75</v>
      </c>
      <c r="S1727" s="1" t="str">
        <f t="shared" si="356"/>
        <v>Battery Storage</v>
      </c>
      <c r="T1727" s="1" t="str">
        <f t="shared" si="357"/>
        <v>Worth County</v>
      </c>
      <c r="U1727" s="1" t="str">
        <f t="shared" si="358"/>
        <v>IA</v>
      </c>
      <c r="AA1727" s="1"/>
      <c r="AB1727" s="1"/>
      <c r="AI1727" s="5"/>
      <c r="AJ1727" s="5"/>
      <c r="AK1727" s="5"/>
      <c r="AL1727" s="5"/>
      <c r="AM1727" s="5"/>
      <c r="AN1727" s="5"/>
      <c r="AO1727" s="32"/>
      <c r="AP1727" s="32"/>
      <c r="AQ1727" s="28">
        <f t="shared" si="348"/>
        <v>0</v>
      </c>
      <c r="AR1727" s="28">
        <f t="shared" si="349"/>
        <v>0</v>
      </c>
      <c r="AY1727" s="1" t="s">
        <v>2374</v>
      </c>
      <c r="AZ1727" s="2">
        <v>43584</v>
      </c>
      <c r="BC1727" s="2">
        <v>44864</v>
      </c>
      <c r="BD1727" s="1" t="s">
        <v>87</v>
      </c>
      <c r="BE1727" s="1" t="s">
        <v>181</v>
      </c>
      <c r="BF1727" s="1" t="s">
        <v>89</v>
      </c>
      <c r="BG1727" s="1" t="s">
        <v>2856</v>
      </c>
      <c r="BH1727" s="1" t="s">
        <v>725</v>
      </c>
      <c r="BI1727" s="1" t="s">
        <v>2857</v>
      </c>
      <c r="BJ1727" s="1" t="s">
        <v>126</v>
      </c>
      <c r="BK1727" s="1" t="s">
        <v>2813</v>
      </c>
      <c r="BL1727" s="1">
        <v>75</v>
      </c>
      <c r="BM1727" s="1">
        <v>75</v>
      </c>
      <c r="BN1727" s="1" t="s">
        <v>2498</v>
      </c>
      <c r="BO1727" s="1" t="s">
        <v>2499</v>
      </c>
      <c r="BP1727" s="1" t="s">
        <v>84</v>
      </c>
      <c r="BR1727" s="1">
        <v>0</v>
      </c>
      <c r="BS1727" s="1">
        <v>0</v>
      </c>
      <c r="BT1727" s="1">
        <v>0</v>
      </c>
      <c r="BU1727" s="1">
        <v>0</v>
      </c>
    </row>
    <row r="1728" spans="2:73" hidden="1" x14ac:dyDescent="0.25">
      <c r="D1728" s="4"/>
      <c r="E1728" s="5" t="str">
        <f t="shared" si="350"/>
        <v>DPP-2019-Cycle</v>
      </c>
      <c r="F1728" s="5" t="str">
        <f t="shared" si="351"/>
        <v>Central</v>
      </c>
      <c r="G1728" s="5" t="str">
        <f t="shared" si="352"/>
        <v>Withdrawn</v>
      </c>
      <c r="H1728" s="6" t="str">
        <f t="shared" si="353"/>
        <v>Not Started</v>
      </c>
      <c r="I1728" s="1" t="s">
        <v>5176</v>
      </c>
      <c r="O1728" s="1" t="str">
        <f t="shared" si="354"/>
        <v>NRIS</v>
      </c>
      <c r="Q1728" s="1">
        <f t="shared" si="355"/>
        <v>100</v>
      </c>
      <c r="S1728" s="1" t="str">
        <f t="shared" si="356"/>
        <v>Solar</v>
      </c>
      <c r="T1728" s="1" t="str">
        <f t="shared" si="357"/>
        <v>Pulaski County</v>
      </c>
      <c r="U1728" s="1" t="str">
        <f t="shared" si="358"/>
        <v>IL</v>
      </c>
      <c r="AA1728" s="1"/>
      <c r="AB1728" s="1"/>
      <c r="AI1728" s="5"/>
      <c r="AJ1728" s="5"/>
      <c r="AK1728" s="5"/>
      <c r="AL1728" s="5"/>
      <c r="AM1728" s="5"/>
      <c r="AN1728" s="5"/>
      <c r="AO1728" s="32"/>
      <c r="AP1728" s="32"/>
      <c r="AQ1728" s="28">
        <f t="shared" si="348"/>
        <v>0</v>
      </c>
      <c r="AR1728" s="28">
        <f t="shared" si="349"/>
        <v>0</v>
      </c>
      <c r="AY1728" s="1" t="s">
        <v>73</v>
      </c>
      <c r="AZ1728" s="2">
        <v>43584</v>
      </c>
      <c r="BA1728" s="2">
        <v>43832</v>
      </c>
      <c r="BC1728" s="2">
        <v>44531</v>
      </c>
      <c r="BD1728" s="1" t="s">
        <v>122</v>
      </c>
      <c r="BE1728" s="1" t="s">
        <v>3049</v>
      </c>
      <c r="BF1728" s="1" t="s">
        <v>124</v>
      </c>
      <c r="BG1728" s="1" t="s">
        <v>2856</v>
      </c>
      <c r="BH1728" s="1" t="s">
        <v>2435</v>
      </c>
      <c r="BI1728" s="1" t="s">
        <v>2857</v>
      </c>
      <c r="BJ1728" s="1" t="s">
        <v>126</v>
      </c>
      <c r="BK1728" s="1" t="s">
        <v>5177</v>
      </c>
      <c r="BL1728" s="1">
        <v>100</v>
      </c>
      <c r="BM1728" s="1">
        <v>100</v>
      </c>
      <c r="BN1728" s="1" t="s">
        <v>1485</v>
      </c>
      <c r="BO1728" s="1" t="s">
        <v>1486</v>
      </c>
      <c r="BP1728" s="1" t="s">
        <v>84</v>
      </c>
      <c r="BR1728" s="1">
        <v>0</v>
      </c>
      <c r="BS1728" s="1">
        <v>0</v>
      </c>
      <c r="BT1728" s="1">
        <v>0</v>
      </c>
      <c r="BU1728" s="1">
        <v>0</v>
      </c>
    </row>
    <row r="1729" spans="4:73" hidden="1" x14ac:dyDescent="0.25">
      <c r="D1729" s="4"/>
      <c r="E1729" s="5" t="str">
        <f t="shared" si="350"/>
        <v>DPP-2019-Cycle</v>
      </c>
      <c r="F1729" s="5" t="str">
        <f t="shared" si="351"/>
        <v>Central</v>
      </c>
      <c r="G1729" s="5" t="str">
        <f t="shared" si="352"/>
        <v>Active</v>
      </c>
      <c r="H1729" s="6" t="str">
        <f t="shared" si="353"/>
        <v>Not Started</v>
      </c>
      <c r="I1729" s="1" t="s">
        <v>3391</v>
      </c>
      <c r="O1729" s="1" t="str">
        <f t="shared" si="354"/>
        <v>NRIS</v>
      </c>
      <c r="Q1729" s="1">
        <f t="shared" si="355"/>
        <v>250</v>
      </c>
      <c r="S1729" s="1" t="str">
        <f t="shared" si="356"/>
        <v>Solar</v>
      </c>
      <c r="T1729" s="1" t="str">
        <f t="shared" si="357"/>
        <v>Greene County</v>
      </c>
      <c r="U1729" s="1" t="str">
        <f t="shared" si="358"/>
        <v>IN</v>
      </c>
      <c r="AA1729" s="1"/>
      <c r="AB1729" s="1"/>
      <c r="AI1729" s="5"/>
      <c r="AJ1729" s="5"/>
      <c r="AK1729" s="5"/>
      <c r="AL1729" s="5"/>
      <c r="AM1729" s="5"/>
      <c r="AN1729" s="5"/>
      <c r="AO1729" s="32"/>
      <c r="AP1729" s="32"/>
      <c r="AQ1729" s="28">
        <f t="shared" si="348"/>
        <v>0</v>
      </c>
      <c r="AR1729" s="28">
        <f t="shared" si="349"/>
        <v>0</v>
      </c>
      <c r="AY1729" s="1" t="s">
        <v>2374</v>
      </c>
      <c r="AZ1729" s="2">
        <v>43584</v>
      </c>
      <c r="BC1729" s="2">
        <v>44743</v>
      </c>
      <c r="BD1729" s="1" t="s">
        <v>2850</v>
      </c>
      <c r="BE1729" s="1" t="s">
        <v>241</v>
      </c>
      <c r="BF1729" s="1" t="s">
        <v>103</v>
      </c>
      <c r="BG1729" s="1" t="s">
        <v>2856</v>
      </c>
      <c r="BH1729" s="1" t="s">
        <v>2435</v>
      </c>
      <c r="BI1729" s="1" t="s">
        <v>2857</v>
      </c>
      <c r="BJ1729" s="1" t="s">
        <v>126</v>
      </c>
      <c r="BK1729" s="1" t="s">
        <v>3392</v>
      </c>
      <c r="BL1729" s="1">
        <v>250</v>
      </c>
      <c r="BM1729" s="1">
        <v>250</v>
      </c>
      <c r="BN1729" s="1" t="s">
        <v>1485</v>
      </c>
      <c r="BO1729" s="1" t="s">
        <v>1486</v>
      </c>
      <c r="BP1729" s="1" t="s">
        <v>84</v>
      </c>
      <c r="BR1729" s="1">
        <v>0</v>
      </c>
      <c r="BS1729" s="1">
        <v>0</v>
      </c>
      <c r="BT1729" s="1">
        <v>0</v>
      </c>
      <c r="BU1729" s="1">
        <v>0</v>
      </c>
    </row>
    <row r="1730" spans="4:73" hidden="1" x14ac:dyDescent="0.25">
      <c r="D1730" s="4"/>
      <c r="E1730" s="5" t="str">
        <f t="shared" si="350"/>
        <v>DPP-2019-Cycle</v>
      </c>
      <c r="F1730" s="5" t="str">
        <f t="shared" si="351"/>
        <v>Central</v>
      </c>
      <c r="G1730" s="5" t="str">
        <f t="shared" si="352"/>
        <v>Withdrawn</v>
      </c>
      <c r="H1730" s="6" t="str">
        <f t="shared" si="353"/>
        <v>Not Started</v>
      </c>
      <c r="I1730" s="1" t="s">
        <v>5272</v>
      </c>
      <c r="O1730" s="1" t="str">
        <f t="shared" si="354"/>
        <v>NRIS</v>
      </c>
      <c r="Q1730" s="1">
        <f t="shared" si="355"/>
        <v>48</v>
      </c>
      <c r="S1730" s="1" t="str">
        <f t="shared" si="356"/>
        <v>Solar</v>
      </c>
      <c r="T1730" s="1" t="str">
        <f t="shared" si="357"/>
        <v>Rock Island County</v>
      </c>
      <c r="U1730" s="1" t="str">
        <f t="shared" si="358"/>
        <v>IL</v>
      </c>
      <c r="AA1730" s="1"/>
      <c r="AB1730" s="1"/>
      <c r="AI1730" s="5"/>
      <c r="AJ1730" s="5"/>
      <c r="AK1730" s="5"/>
      <c r="AL1730" s="5"/>
      <c r="AM1730" s="5"/>
      <c r="AN1730" s="5"/>
      <c r="AO1730" s="32"/>
      <c r="AP1730" s="32"/>
      <c r="AQ1730" s="28">
        <f t="shared" si="348"/>
        <v>0</v>
      </c>
      <c r="AR1730" s="28">
        <f t="shared" si="349"/>
        <v>0</v>
      </c>
      <c r="AY1730" s="1" t="s">
        <v>73</v>
      </c>
      <c r="AZ1730" s="2">
        <v>43584</v>
      </c>
      <c r="BA1730" s="2">
        <v>43895</v>
      </c>
      <c r="BC1730" s="2">
        <v>44819</v>
      </c>
      <c r="BD1730" s="1" t="s">
        <v>251</v>
      </c>
      <c r="BE1730" s="1" t="s">
        <v>3255</v>
      </c>
      <c r="BF1730" s="1" t="s">
        <v>124</v>
      </c>
      <c r="BG1730" s="1" t="s">
        <v>2856</v>
      </c>
      <c r="BH1730" s="1" t="s">
        <v>2435</v>
      </c>
      <c r="BI1730" s="1" t="s">
        <v>2857</v>
      </c>
      <c r="BJ1730" s="1" t="s">
        <v>126</v>
      </c>
      <c r="BK1730" s="1" t="s">
        <v>5273</v>
      </c>
      <c r="BL1730" s="1">
        <v>48</v>
      </c>
      <c r="BM1730" s="1">
        <v>48</v>
      </c>
      <c r="BN1730" s="1" t="s">
        <v>1485</v>
      </c>
      <c r="BO1730" s="1" t="s">
        <v>1486</v>
      </c>
      <c r="BP1730" s="1" t="s">
        <v>84</v>
      </c>
      <c r="BR1730" s="1">
        <v>0</v>
      </c>
      <c r="BS1730" s="1">
        <v>0</v>
      </c>
      <c r="BT1730" s="1">
        <v>0</v>
      </c>
      <c r="BU1730" s="1">
        <v>0</v>
      </c>
    </row>
    <row r="1731" spans="4:73" x14ac:dyDescent="0.25">
      <c r="D1731" s="4"/>
      <c r="E1731" s="5" t="str">
        <f t="shared" si="350"/>
        <v>DPP-2019-Cycle</v>
      </c>
      <c r="F1731" s="5" t="str">
        <f t="shared" si="351"/>
        <v>South</v>
      </c>
      <c r="G1731" s="5" t="str">
        <f t="shared" si="352"/>
        <v>Active</v>
      </c>
      <c r="H1731" s="6" t="str">
        <f t="shared" si="353"/>
        <v>Not Started</v>
      </c>
      <c r="I1731" s="1" t="s">
        <v>3397</v>
      </c>
      <c r="O1731" s="1" t="str">
        <f t="shared" si="354"/>
        <v>NRIS</v>
      </c>
      <c r="P1731" s="1" t="s">
        <v>6203</v>
      </c>
      <c r="Q1731" s="1">
        <f t="shared" si="355"/>
        <v>300</v>
      </c>
      <c r="S1731" s="1" t="str">
        <f t="shared" si="356"/>
        <v>Solar</v>
      </c>
      <c r="T1731" s="1" t="str">
        <f t="shared" si="357"/>
        <v>East Feliciana Parish</v>
      </c>
      <c r="U1731" s="1" t="str">
        <f t="shared" si="358"/>
        <v>LA</v>
      </c>
      <c r="Y1731" s="1">
        <v>1</v>
      </c>
      <c r="Z1731" s="1">
        <v>1</v>
      </c>
      <c r="AA1731" s="36">
        <v>1200000</v>
      </c>
      <c r="AB1731" s="36">
        <v>1553225</v>
      </c>
      <c r="AI1731" s="5"/>
      <c r="AJ1731" s="32"/>
      <c r="AK1731" s="32"/>
      <c r="AL1731" s="32">
        <v>0</v>
      </c>
      <c r="AM1731" s="32">
        <f>15000000+19600000</f>
        <v>34600000</v>
      </c>
      <c r="AN1731" s="32">
        <v>0</v>
      </c>
      <c r="AO1731" s="32">
        <f>AM1731</f>
        <v>34600000</v>
      </c>
      <c r="AP1731" s="32">
        <f>AO1731+AN1731+AL1731</f>
        <v>34600000</v>
      </c>
      <c r="AQ1731" s="28">
        <f t="shared" si="348"/>
        <v>115.33333333333333</v>
      </c>
      <c r="AR1731" s="28">
        <f t="shared" si="349"/>
        <v>115.33333333333333</v>
      </c>
      <c r="AS1731" s="16">
        <f>IF(O1731 = "NRIS",AP1731,AO1731)</f>
        <v>34600000</v>
      </c>
      <c r="AY1731" s="1" t="s">
        <v>2374</v>
      </c>
      <c r="AZ1731" s="2">
        <v>43584</v>
      </c>
      <c r="BC1731" s="2">
        <v>44489</v>
      </c>
      <c r="BD1731" s="1" t="s">
        <v>2574</v>
      </c>
      <c r="BE1731" s="1" t="s">
        <v>3398</v>
      </c>
      <c r="BF1731" s="1" t="s">
        <v>61</v>
      </c>
      <c r="BG1731" s="1" t="s">
        <v>2856</v>
      </c>
      <c r="BH1731" s="1" t="s">
        <v>2395</v>
      </c>
      <c r="BI1731" s="1" t="s">
        <v>2863</v>
      </c>
      <c r="BJ1731" s="1" t="s">
        <v>126</v>
      </c>
      <c r="BK1731" s="1" t="s">
        <v>3399</v>
      </c>
      <c r="BL1731" s="1">
        <v>300</v>
      </c>
      <c r="BM1731" s="1">
        <v>300</v>
      </c>
      <c r="BN1731" s="1" t="s">
        <v>1485</v>
      </c>
      <c r="BO1731" s="1" t="s">
        <v>1486</v>
      </c>
      <c r="BP1731" s="1" t="s">
        <v>84</v>
      </c>
      <c r="BR1731" s="1">
        <v>300</v>
      </c>
      <c r="BS1731" s="1">
        <v>300</v>
      </c>
      <c r="BT1731" s="1">
        <v>0</v>
      </c>
      <c r="BU1731" s="1">
        <v>0</v>
      </c>
    </row>
    <row r="1732" spans="4:73" hidden="1" x14ac:dyDescent="0.25">
      <c r="D1732" s="4"/>
      <c r="E1732" s="5" t="str">
        <f t="shared" si="350"/>
        <v>DPP-2019-Cycle</v>
      </c>
      <c r="F1732" s="5" t="str">
        <f t="shared" si="351"/>
        <v>Central</v>
      </c>
      <c r="G1732" s="5" t="str">
        <f t="shared" si="352"/>
        <v>Active</v>
      </c>
      <c r="H1732" s="6" t="str">
        <f t="shared" si="353"/>
        <v>Not Started</v>
      </c>
      <c r="I1732" s="1" t="s">
        <v>3400</v>
      </c>
      <c r="O1732" s="1" t="str">
        <f t="shared" si="354"/>
        <v>NRIS</v>
      </c>
      <c r="Q1732" s="1">
        <f t="shared" si="355"/>
        <v>150</v>
      </c>
      <c r="S1732" s="1" t="str">
        <f t="shared" si="356"/>
        <v>Hybrid</v>
      </c>
      <c r="T1732" s="1" t="str">
        <f t="shared" si="357"/>
        <v>Edwards County</v>
      </c>
      <c r="U1732" s="1" t="str">
        <f t="shared" si="358"/>
        <v>IL</v>
      </c>
      <c r="AA1732" s="1"/>
      <c r="AB1732" s="1"/>
      <c r="AI1732" s="5"/>
      <c r="AJ1732" s="5"/>
      <c r="AK1732" s="5"/>
      <c r="AL1732" s="5"/>
      <c r="AM1732" s="5"/>
      <c r="AN1732" s="5"/>
      <c r="AO1732" s="32"/>
      <c r="AP1732" s="32"/>
      <c r="AQ1732" s="28">
        <f t="shared" si="348"/>
        <v>0</v>
      </c>
      <c r="AR1732" s="28">
        <f t="shared" si="349"/>
        <v>0</v>
      </c>
      <c r="AY1732" s="1" t="s">
        <v>2374</v>
      </c>
      <c r="AZ1732" s="2">
        <v>43584</v>
      </c>
      <c r="BC1732" s="2">
        <v>44489</v>
      </c>
      <c r="BD1732" s="1" t="s">
        <v>122</v>
      </c>
      <c r="BE1732" s="1" t="s">
        <v>3401</v>
      </c>
      <c r="BF1732" s="1" t="s">
        <v>124</v>
      </c>
      <c r="BG1732" s="1" t="s">
        <v>2856</v>
      </c>
      <c r="BH1732" s="1" t="s">
        <v>2435</v>
      </c>
      <c r="BI1732" s="1" t="s">
        <v>2857</v>
      </c>
      <c r="BJ1732" s="1" t="s">
        <v>126</v>
      </c>
      <c r="BK1732" s="1" t="s">
        <v>3402</v>
      </c>
      <c r="BL1732" s="1">
        <v>150</v>
      </c>
      <c r="BM1732" s="1">
        <v>150</v>
      </c>
      <c r="BN1732" s="1" t="s">
        <v>2880</v>
      </c>
      <c r="BO1732" s="1" t="s">
        <v>2881</v>
      </c>
      <c r="BP1732" s="1" t="s">
        <v>84</v>
      </c>
      <c r="BR1732" s="1">
        <v>0</v>
      </c>
      <c r="BS1732" s="1">
        <v>0</v>
      </c>
      <c r="BT1732" s="1">
        <v>0</v>
      </c>
      <c r="BU1732" s="1">
        <v>0</v>
      </c>
    </row>
    <row r="1733" spans="4:73" hidden="1" x14ac:dyDescent="0.25">
      <c r="D1733" s="4"/>
      <c r="E1733" s="5" t="str">
        <f t="shared" si="350"/>
        <v>DPP-2019-Cycle</v>
      </c>
      <c r="F1733" s="5" t="str">
        <f t="shared" si="351"/>
        <v>East (ITC)</v>
      </c>
      <c r="G1733" s="5" t="str">
        <f t="shared" si="352"/>
        <v>Withdrawn</v>
      </c>
      <c r="H1733" s="6" t="str">
        <f t="shared" si="353"/>
        <v>Not Started</v>
      </c>
      <c r="I1733" s="1" t="s">
        <v>5403</v>
      </c>
      <c r="O1733" s="1" t="str">
        <f t="shared" si="354"/>
        <v>NRIS</v>
      </c>
      <c r="Q1733" s="1">
        <f t="shared" si="355"/>
        <v>100</v>
      </c>
      <c r="S1733" s="1" t="str">
        <f t="shared" si="356"/>
        <v>Solar</v>
      </c>
      <c r="T1733" s="1" t="str">
        <f t="shared" si="357"/>
        <v>Ottawa County</v>
      </c>
      <c r="U1733" s="1" t="str">
        <f t="shared" si="358"/>
        <v>MI</v>
      </c>
      <c r="AA1733" s="1"/>
      <c r="AB1733" s="1"/>
      <c r="AI1733" s="5"/>
      <c r="AJ1733" s="5"/>
      <c r="AK1733" s="5"/>
      <c r="AL1733" s="5"/>
      <c r="AM1733" s="5"/>
      <c r="AN1733" s="5"/>
      <c r="AO1733" s="32"/>
      <c r="AP1733" s="32"/>
      <c r="AQ1733" s="28">
        <f t="shared" si="348"/>
        <v>0</v>
      </c>
      <c r="AR1733" s="28">
        <f t="shared" si="349"/>
        <v>0</v>
      </c>
      <c r="AY1733" s="1" t="s">
        <v>73</v>
      </c>
      <c r="AZ1733" s="2">
        <v>43584</v>
      </c>
      <c r="BA1733" s="2">
        <v>43993</v>
      </c>
      <c r="BC1733" s="2">
        <v>44671</v>
      </c>
      <c r="BD1733" s="1" t="s">
        <v>139</v>
      </c>
      <c r="BE1733" s="1" t="s">
        <v>821</v>
      </c>
      <c r="BF1733" s="1" t="s">
        <v>130</v>
      </c>
      <c r="BG1733" s="1" t="s">
        <v>2856</v>
      </c>
      <c r="BH1733" s="1" t="s">
        <v>1808</v>
      </c>
      <c r="BI1733" s="1" t="s">
        <v>2863</v>
      </c>
      <c r="BJ1733" s="1" t="s">
        <v>126</v>
      </c>
      <c r="BK1733" s="1" t="s">
        <v>5404</v>
      </c>
      <c r="BL1733" s="1">
        <v>100</v>
      </c>
      <c r="BM1733" s="1">
        <v>100</v>
      </c>
      <c r="BN1733" s="1" t="s">
        <v>1485</v>
      </c>
      <c r="BO1733" s="1" t="s">
        <v>1486</v>
      </c>
      <c r="BP1733" s="1" t="s">
        <v>84</v>
      </c>
      <c r="BR1733" s="1">
        <v>0</v>
      </c>
      <c r="BS1733" s="1">
        <v>0</v>
      </c>
      <c r="BT1733" s="1">
        <v>0</v>
      </c>
      <c r="BU1733" s="1">
        <v>0</v>
      </c>
    </row>
    <row r="1734" spans="4:73" x14ac:dyDescent="0.25">
      <c r="D1734" s="4"/>
      <c r="E1734" s="5" t="str">
        <f t="shared" si="350"/>
        <v>DPP-2019-Cycle</v>
      </c>
      <c r="F1734" s="5" t="str">
        <f t="shared" si="351"/>
        <v>South</v>
      </c>
      <c r="G1734" s="5" t="str">
        <f t="shared" si="352"/>
        <v>Active</v>
      </c>
      <c r="H1734" s="6" t="str">
        <f t="shared" si="353"/>
        <v>Not Started</v>
      </c>
      <c r="I1734" s="1" t="s">
        <v>3405</v>
      </c>
      <c r="O1734" s="1" t="str">
        <f t="shared" si="354"/>
        <v>NRIS</v>
      </c>
      <c r="P1734" s="1" t="s">
        <v>6203</v>
      </c>
      <c r="Q1734" s="1">
        <f t="shared" si="355"/>
        <v>200</v>
      </c>
      <c r="S1734" s="1" t="str">
        <f t="shared" si="356"/>
        <v>Solar</v>
      </c>
      <c r="T1734" s="1" t="str">
        <f t="shared" si="357"/>
        <v>Beauregard Parish</v>
      </c>
      <c r="U1734" s="1" t="str">
        <f t="shared" si="358"/>
        <v>LA</v>
      </c>
      <c r="Y1734" s="1">
        <v>1</v>
      </c>
      <c r="Z1734" s="1">
        <v>1</v>
      </c>
      <c r="AA1734" s="36">
        <v>800000</v>
      </c>
      <c r="AB1734" s="36">
        <v>8439655</v>
      </c>
      <c r="AI1734" s="5"/>
      <c r="AJ1734" s="32"/>
      <c r="AK1734" s="32"/>
      <c r="AL1734" s="32">
        <v>0</v>
      </c>
      <c r="AM1734" s="32">
        <f>2500000+8978660</f>
        <v>11478660</v>
      </c>
      <c r="AN1734" s="32">
        <v>90618429</v>
      </c>
      <c r="AO1734" s="32">
        <f>AM1734</f>
        <v>11478660</v>
      </c>
      <c r="AP1734" s="32">
        <f>AO1734+AN1734+AL1734</f>
        <v>102097089</v>
      </c>
      <c r="AQ1734" s="28">
        <f t="shared" si="348"/>
        <v>57.393300000000004</v>
      </c>
      <c r="AR1734" s="28">
        <f t="shared" si="349"/>
        <v>510.48544500000003</v>
      </c>
      <c r="AS1734" s="16">
        <f>IF(O1734 = "NRIS",AP1734,AO1734)</f>
        <v>102097089</v>
      </c>
      <c r="AY1734" s="1" t="s">
        <v>2374</v>
      </c>
      <c r="AZ1734" s="2">
        <v>43584</v>
      </c>
      <c r="BC1734" s="2">
        <v>44774</v>
      </c>
      <c r="BD1734" s="1" t="s">
        <v>2711</v>
      </c>
      <c r="BE1734" s="1" t="s">
        <v>3081</v>
      </c>
      <c r="BF1734" s="1" t="s">
        <v>61</v>
      </c>
      <c r="BG1734" s="1" t="s">
        <v>2856</v>
      </c>
      <c r="BH1734" s="1" t="s">
        <v>2395</v>
      </c>
      <c r="BI1734" s="1" t="s">
        <v>2863</v>
      </c>
      <c r="BJ1734" s="1" t="s">
        <v>126</v>
      </c>
      <c r="BK1734" s="1" t="s">
        <v>3082</v>
      </c>
      <c r="BL1734" s="1">
        <v>200</v>
      </c>
      <c r="BM1734" s="1">
        <v>200</v>
      </c>
      <c r="BN1734" s="1" t="s">
        <v>1485</v>
      </c>
      <c r="BO1734" s="1" t="s">
        <v>1486</v>
      </c>
      <c r="BP1734" s="1" t="s">
        <v>84</v>
      </c>
      <c r="BR1734" s="1">
        <v>200</v>
      </c>
      <c r="BS1734" s="1">
        <v>200</v>
      </c>
      <c r="BT1734" s="1">
        <v>0</v>
      </c>
      <c r="BU1734" s="1">
        <v>0</v>
      </c>
    </row>
    <row r="1735" spans="4:73" hidden="1" x14ac:dyDescent="0.25">
      <c r="D1735" s="4"/>
      <c r="E1735" s="5" t="str">
        <f t="shared" si="350"/>
        <v>DPP-2019-Cycle</v>
      </c>
      <c r="F1735" s="5" t="str">
        <f t="shared" si="351"/>
        <v>West</v>
      </c>
      <c r="G1735" s="5" t="str">
        <f t="shared" si="352"/>
        <v>Active</v>
      </c>
      <c r="H1735" s="6" t="str">
        <f t="shared" si="353"/>
        <v>Not Started</v>
      </c>
      <c r="I1735" s="1" t="s">
        <v>3408</v>
      </c>
      <c r="O1735" s="1" t="str">
        <f t="shared" si="354"/>
        <v>NRIS</v>
      </c>
      <c r="Q1735" s="1">
        <f t="shared" si="355"/>
        <v>100</v>
      </c>
      <c r="S1735" s="1" t="str">
        <f t="shared" si="356"/>
        <v>Solar</v>
      </c>
      <c r="T1735" s="1" t="str">
        <f t="shared" si="357"/>
        <v>Benton County</v>
      </c>
      <c r="U1735" s="1" t="str">
        <f t="shared" si="358"/>
        <v>MN</v>
      </c>
      <c r="AA1735" s="1"/>
      <c r="AB1735" s="1"/>
      <c r="AI1735" s="5"/>
      <c r="AJ1735" s="5"/>
      <c r="AK1735" s="5"/>
      <c r="AL1735" s="5"/>
      <c r="AM1735" s="5"/>
      <c r="AN1735" s="5"/>
      <c r="AO1735" s="32"/>
      <c r="AP1735" s="32"/>
      <c r="AQ1735" s="28">
        <f t="shared" si="348"/>
        <v>0</v>
      </c>
      <c r="AR1735" s="28">
        <f t="shared" si="349"/>
        <v>0</v>
      </c>
      <c r="AY1735" s="1" t="s">
        <v>2374</v>
      </c>
      <c r="AZ1735" s="2">
        <v>43584</v>
      </c>
      <c r="BC1735" s="2">
        <v>44774</v>
      </c>
      <c r="BD1735" s="1" t="s">
        <v>153</v>
      </c>
      <c r="BE1735" s="1" t="s">
        <v>872</v>
      </c>
      <c r="BF1735" s="1" t="s">
        <v>93</v>
      </c>
      <c r="BG1735" s="1" t="s">
        <v>2856</v>
      </c>
      <c r="BH1735" s="1" t="s">
        <v>725</v>
      </c>
      <c r="BI1735" s="1" t="s">
        <v>2857</v>
      </c>
      <c r="BJ1735" s="1" t="s">
        <v>126</v>
      </c>
      <c r="BK1735" s="1" t="s">
        <v>3409</v>
      </c>
      <c r="BL1735" s="1">
        <v>100</v>
      </c>
      <c r="BM1735" s="1">
        <v>100</v>
      </c>
      <c r="BN1735" s="1" t="s">
        <v>1485</v>
      </c>
      <c r="BO1735" s="1" t="s">
        <v>1486</v>
      </c>
      <c r="BP1735" s="1" t="s">
        <v>84</v>
      </c>
      <c r="BR1735" s="1">
        <v>0</v>
      </c>
      <c r="BS1735" s="1">
        <v>0</v>
      </c>
      <c r="BT1735" s="1">
        <v>0</v>
      </c>
      <c r="BU1735" s="1">
        <v>0</v>
      </c>
    </row>
    <row r="1736" spans="4:73" hidden="1" x14ac:dyDescent="0.25">
      <c r="D1736" s="4"/>
      <c r="E1736" s="5" t="str">
        <f t="shared" si="350"/>
        <v>DPP-2019-Cycle</v>
      </c>
      <c r="F1736" s="5" t="str">
        <f t="shared" si="351"/>
        <v>West</v>
      </c>
      <c r="G1736" s="5" t="str">
        <f t="shared" si="352"/>
        <v>Active</v>
      </c>
      <c r="H1736" s="6" t="str">
        <f t="shared" si="353"/>
        <v>Not Started</v>
      </c>
      <c r="I1736" s="1" t="s">
        <v>3410</v>
      </c>
      <c r="O1736" s="1" t="str">
        <f t="shared" si="354"/>
        <v>NRIS</v>
      </c>
      <c r="Q1736" s="1">
        <f t="shared" si="355"/>
        <v>400</v>
      </c>
      <c r="S1736" s="1" t="str">
        <f t="shared" si="356"/>
        <v>Wind</v>
      </c>
      <c r="T1736" s="1" t="str">
        <f t="shared" si="357"/>
        <v>Benton County</v>
      </c>
      <c r="U1736" s="1" t="str">
        <f t="shared" si="358"/>
        <v>IA</v>
      </c>
      <c r="AA1736" s="1"/>
      <c r="AB1736" s="1"/>
      <c r="AI1736" s="5"/>
      <c r="AJ1736" s="5"/>
      <c r="AK1736" s="5"/>
      <c r="AL1736" s="5"/>
      <c r="AM1736" s="5"/>
      <c r="AN1736" s="5"/>
      <c r="AO1736" s="32"/>
      <c r="AP1736" s="32"/>
      <c r="AQ1736" s="28">
        <f t="shared" si="348"/>
        <v>0</v>
      </c>
      <c r="AR1736" s="28">
        <f t="shared" si="349"/>
        <v>0</v>
      </c>
      <c r="AY1736" s="1" t="s">
        <v>2374</v>
      </c>
      <c r="AZ1736" s="2">
        <v>43584</v>
      </c>
      <c r="BC1736" s="2">
        <v>44774</v>
      </c>
      <c r="BD1736" s="1" t="s">
        <v>87</v>
      </c>
      <c r="BE1736" s="1" t="s">
        <v>872</v>
      </c>
      <c r="BF1736" s="1" t="s">
        <v>89</v>
      </c>
      <c r="BG1736" s="1" t="s">
        <v>2856</v>
      </c>
      <c r="BH1736" s="1" t="s">
        <v>725</v>
      </c>
      <c r="BI1736" s="1" t="s">
        <v>2857</v>
      </c>
      <c r="BJ1736" s="1" t="s">
        <v>126</v>
      </c>
      <c r="BK1736" s="1" t="s">
        <v>3411</v>
      </c>
      <c r="BL1736" s="1">
        <v>400</v>
      </c>
      <c r="BM1736" s="1">
        <v>400</v>
      </c>
      <c r="BN1736" s="1" t="s">
        <v>97</v>
      </c>
      <c r="BO1736" s="1" t="s">
        <v>98</v>
      </c>
      <c r="BP1736" s="1" t="s">
        <v>84</v>
      </c>
      <c r="BR1736" s="1">
        <v>0</v>
      </c>
      <c r="BS1736" s="1">
        <v>0</v>
      </c>
      <c r="BT1736" s="1">
        <v>0</v>
      </c>
      <c r="BU1736" s="1">
        <v>0</v>
      </c>
    </row>
    <row r="1737" spans="4:73" hidden="1" x14ac:dyDescent="0.25">
      <c r="D1737" s="4"/>
      <c r="E1737" s="5" t="str">
        <f t="shared" si="350"/>
        <v>DPP-2019-Cycle</v>
      </c>
      <c r="F1737" s="5" t="str">
        <f t="shared" si="351"/>
        <v>West</v>
      </c>
      <c r="G1737" s="5" t="str">
        <f t="shared" si="352"/>
        <v>Active</v>
      </c>
      <c r="H1737" s="6" t="str">
        <f t="shared" si="353"/>
        <v>Not Started</v>
      </c>
      <c r="I1737" s="1" t="s">
        <v>3412</v>
      </c>
      <c r="O1737" s="1" t="str">
        <f t="shared" si="354"/>
        <v>NRIS</v>
      </c>
      <c r="Q1737" s="1">
        <f t="shared" si="355"/>
        <v>200</v>
      </c>
      <c r="S1737" s="1" t="str">
        <f t="shared" si="356"/>
        <v>Solar</v>
      </c>
      <c r="T1737" s="1" t="str">
        <f t="shared" si="357"/>
        <v>Cass County</v>
      </c>
      <c r="U1737" s="1" t="str">
        <f t="shared" si="358"/>
        <v>ND</v>
      </c>
      <c r="AA1737" s="1"/>
      <c r="AB1737" s="1"/>
      <c r="AI1737" s="5"/>
      <c r="AJ1737" s="5"/>
      <c r="AK1737" s="5"/>
      <c r="AL1737" s="5"/>
      <c r="AM1737" s="5"/>
      <c r="AN1737" s="5"/>
      <c r="AO1737" s="32"/>
      <c r="AP1737" s="32"/>
      <c r="AQ1737" s="28">
        <f t="shared" si="348"/>
        <v>0</v>
      </c>
      <c r="AR1737" s="28">
        <f t="shared" si="349"/>
        <v>0</v>
      </c>
      <c r="AY1737" s="1" t="s">
        <v>2374</v>
      </c>
      <c r="AZ1737" s="2">
        <v>43584</v>
      </c>
      <c r="BC1737" s="2">
        <v>44774</v>
      </c>
      <c r="BD1737" s="1" t="s">
        <v>203</v>
      </c>
      <c r="BE1737" s="1" t="s">
        <v>226</v>
      </c>
      <c r="BF1737" s="1" t="s">
        <v>194</v>
      </c>
      <c r="BG1737" s="1" t="s">
        <v>2856</v>
      </c>
      <c r="BH1737" s="1" t="s">
        <v>725</v>
      </c>
      <c r="BI1737" s="1" t="s">
        <v>2857</v>
      </c>
      <c r="BJ1737" s="1" t="s">
        <v>126</v>
      </c>
      <c r="BK1737" s="1" t="s">
        <v>3413</v>
      </c>
      <c r="BL1737" s="1">
        <v>200</v>
      </c>
      <c r="BM1737" s="1">
        <v>200</v>
      </c>
      <c r="BN1737" s="1" t="s">
        <v>1485</v>
      </c>
      <c r="BO1737" s="1" t="s">
        <v>1486</v>
      </c>
      <c r="BP1737" s="1" t="s">
        <v>84</v>
      </c>
      <c r="BR1737" s="1">
        <v>0</v>
      </c>
      <c r="BS1737" s="1">
        <v>0</v>
      </c>
      <c r="BT1737" s="1">
        <v>0</v>
      </c>
      <c r="BU1737" s="1">
        <v>0</v>
      </c>
    </row>
    <row r="1738" spans="4:73" ht="45" hidden="1" x14ac:dyDescent="0.25">
      <c r="D1738" s="24" t="s">
        <v>3855</v>
      </c>
      <c r="E1738" s="5" t="str">
        <f t="shared" si="350"/>
        <v>DPP-2019-Cycle</v>
      </c>
      <c r="F1738" s="5" t="str">
        <f t="shared" si="351"/>
        <v>East (ATC)</v>
      </c>
      <c r="G1738" s="5" t="str">
        <f t="shared" si="352"/>
        <v>Withdrawn</v>
      </c>
      <c r="H1738" s="6" t="str">
        <f t="shared" si="353"/>
        <v>Not Started</v>
      </c>
      <c r="I1738" s="1" t="s">
        <v>5371</v>
      </c>
      <c r="O1738" s="1" t="str">
        <f t="shared" si="354"/>
        <v>NRIS</v>
      </c>
      <c r="Q1738" s="1">
        <f t="shared" si="355"/>
        <v>24</v>
      </c>
      <c r="S1738" s="1" t="str">
        <f t="shared" si="356"/>
        <v>Battery Storage</v>
      </c>
      <c r="T1738" s="1" t="str">
        <f t="shared" si="357"/>
        <v>Juneau County</v>
      </c>
      <c r="U1738" s="1" t="str">
        <f t="shared" si="358"/>
        <v>WI</v>
      </c>
      <c r="AA1738" s="1"/>
      <c r="AB1738" s="1"/>
      <c r="AI1738" s="5"/>
      <c r="AJ1738" s="5"/>
      <c r="AK1738" s="5"/>
      <c r="AL1738" s="5"/>
      <c r="AM1738" s="5"/>
      <c r="AN1738" s="5"/>
      <c r="AO1738" s="32"/>
      <c r="AP1738" s="32"/>
      <c r="AQ1738" s="28">
        <f t="shared" si="348"/>
        <v>0</v>
      </c>
      <c r="AR1738" s="28">
        <f t="shared" si="349"/>
        <v>0</v>
      </c>
      <c r="AY1738" s="1" t="s">
        <v>73</v>
      </c>
      <c r="AZ1738" s="2">
        <v>43584</v>
      </c>
      <c r="BA1738" s="2">
        <v>43969</v>
      </c>
      <c r="BC1738" s="2">
        <v>44864</v>
      </c>
      <c r="BD1738" s="1" t="s">
        <v>447</v>
      </c>
      <c r="BE1738" s="1" t="s">
        <v>363</v>
      </c>
      <c r="BF1738" s="1" t="s">
        <v>76</v>
      </c>
      <c r="BG1738" s="1" t="s">
        <v>2856</v>
      </c>
      <c r="BH1738" s="1" t="s">
        <v>2196</v>
      </c>
      <c r="BI1738" s="1" t="s">
        <v>2863</v>
      </c>
      <c r="BJ1738" s="1" t="s">
        <v>126</v>
      </c>
      <c r="BK1738" s="1" t="s">
        <v>5372</v>
      </c>
      <c r="BL1738" s="1">
        <v>24</v>
      </c>
      <c r="BM1738" s="1">
        <v>24</v>
      </c>
      <c r="BN1738" s="1" t="s">
        <v>2498</v>
      </c>
      <c r="BO1738" s="1" t="s">
        <v>2499</v>
      </c>
      <c r="BP1738" s="1" t="s">
        <v>84</v>
      </c>
      <c r="BR1738" s="1">
        <v>0</v>
      </c>
      <c r="BS1738" s="1">
        <v>0</v>
      </c>
      <c r="BT1738" s="1">
        <v>0</v>
      </c>
      <c r="BU1738" s="1">
        <v>0</v>
      </c>
    </row>
    <row r="1739" spans="4:73" hidden="1" x14ac:dyDescent="0.25">
      <c r="D1739" s="4"/>
      <c r="E1739" s="5" t="str">
        <f t="shared" si="350"/>
        <v>DPP-2019-Cycle</v>
      </c>
      <c r="F1739" s="5" t="str">
        <f t="shared" si="351"/>
        <v>East (ITC)</v>
      </c>
      <c r="G1739" s="5" t="str">
        <f t="shared" si="352"/>
        <v>Active</v>
      </c>
      <c r="H1739" s="6" t="str">
        <f t="shared" si="353"/>
        <v>Not Started</v>
      </c>
      <c r="I1739" s="1" t="s">
        <v>3418</v>
      </c>
      <c r="O1739" s="1" t="str">
        <f t="shared" si="354"/>
        <v>NRIS</v>
      </c>
      <c r="Q1739" s="1">
        <f t="shared" si="355"/>
        <v>100</v>
      </c>
      <c r="S1739" s="1" t="str">
        <f t="shared" si="356"/>
        <v>Solar</v>
      </c>
      <c r="T1739" s="1" t="str">
        <f t="shared" si="357"/>
        <v>Calhoun County</v>
      </c>
      <c r="U1739" s="1" t="str">
        <f t="shared" si="358"/>
        <v>MI</v>
      </c>
      <c r="AA1739" s="1"/>
      <c r="AB1739" s="1"/>
      <c r="AI1739" s="5"/>
      <c r="AJ1739" s="5"/>
      <c r="AK1739" s="5"/>
      <c r="AL1739" s="5"/>
      <c r="AM1739" s="5"/>
      <c r="AN1739" s="5"/>
      <c r="AO1739" s="32"/>
      <c r="AP1739" s="32"/>
      <c r="AQ1739" s="28">
        <f t="shared" si="348"/>
        <v>0</v>
      </c>
      <c r="AR1739" s="28">
        <f t="shared" si="349"/>
        <v>0</v>
      </c>
      <c r="AY1739" s="1" t="s">
        <v>2374</v>
      </c>
      <c r="AZ1739" s="2">
        <v>43584</v>
      </c>
      <c r="BC1739" s="2">
        <v>44774</v>
      </c>
      <c r="BD1739" s="1" t="s">
        <v>139</v>
      </c>
      <c r="BE1739" s="1" t="s">
        <v>1766</v>
      </c>
      <c r="BF1739" s="1" t="s">
        <v>130</v>
      </c>
      <c r="BG1739" s="1" t="s">
        <v>2856</v>
      </c>
      <c r="BH1739" s="1" t="s">
        <v>1808</v>
      </c>
      <c r="BI1739" s="1" t="s">
        <v>2863</v>
      </c>
      <c r="BJ1739" s="1" t="s">
        <v>126</v>
      </c>
      <c r="BK1739" s="1" t="s">
        <v>3419</v>
      </c>
      <c r="BL1739" s="1">
        <v>100</v>
      </c>
      <c r="BM1739" s="1">
        <v>100</v>
      </c>
      <c r="BN1739" s="1" t="s">
        <v>1485</v>
      </c>
      <c r="BO1739" s="1" t="s">
        <v>1486</v>
      </c>
      <c r="BP1739" s="1" t="s">
        <v>84</v>
      </c>
      <c r="BR1739" s="1">
        <v>100</v>
      </c>
      <c r="BS1739" s="1">
        <v>100</v>
      </c>
      <c r="BT1739" s="1">
        <v>0</v>
      </c>
      <c r="BU1739" s="1">
        <v>0</v>
      </c>
    </row>
    <row r="1740" spans="4:73" x14ac:dyDescent="0.25">
      <c r="D1740" s="4"/>
      <c r="E1740" s="5" t="str">
        <f t="shared" si="350"/>
        <v>DPP-2019-Cycle</v>
      </c>
      <c r="F1740" s="5" t="str">
        <f t="shared" si="351"/>
        <v>South</v>
      </c>
      <c r="G1740" s="5" t="str">
        <f t="shared" si="352"/>
        <v>Active</v>
      </c>
      <c r="H1740" s="6" t="str">
        <f t="shared" si="353"/>
        <v>Not Started</v>
      </c>
      <c r="I1740" s="1" t="s">
        <v>3420</v>
      </c>
      <c r="O1740" s="1" t="str">
        <f t="shared" si="354"/>
        <v>NRIS</v>
      </c>
      <c r="P1740" s="1" t="s">
        <v>6203</v>
      </c>
      <c r="Q1740" s="1">
        <f t="shared" si="355"/>
        <v>200</v>
      </c>
      <c r="S1740" s="1" t="str">
        <f t="shared" si="356"/>
        <v>Solar</v>
      </c>
      <c r="T1740" s="1" t="str">
        <f t="shared" si="357"/>
        <v>St. James Parish</v>
      </c>
      <c r="U1740" s="1" t="str">
        <f t="shared" si="358"/>
        <v>LA</v>
      </c>
      <c r="Y1740" s="1">
        <v>1</v>
      </c>
      <c r="Z1740" s="1">
        <v>1</v>
      </c>
      <c r="AA1740" s="36">
        <v>800000</v>
      </c>
      <c r="AB1740" s="36">
        <v>3382034</v>
      </c>
      <c r="AI1740" s="5"/>
      <c r="AJ1740" s="32"/>
      <c r="AK1740" s="32"/>
      <c r="AL1740" s="32">
        <v>0</v>
      </c>
      <c r="AM1740" s="32">
        <v>608000</v>
      </c>
      <c r="AN1740" s="32">
        <v>8678439</v>
      </c>
      <c r="AO1740" s="32">
        <f>AM1740</f>
        <v>608000</v>
      </c>
      <c r="AP1740" s="32">
        <f>AO1740+AN1740+AL1740</f>
        <v>9286439</v>
      </c>
      <c r="AQ1740" s="28">
        <f t="shared" si="348"/>
        <v>3.04</v>
      </c>
      <c r="AR1740" s="28">
        <f t="shared" si="349"/>
        <v>46.432195</v>
      </c>
      <c r="AS1740" s="16">
        <f>IF(O1740 = "NRIS",AP1740,AO1740)</f>
        <v>9286439</v>
      </c>
      <c r="AY1740" s="1" t="s">
        <v>2374</v>
      </c>
      <c r="AZ1740" s="2">
        <v>43584</v>
      </c>
      <c r="BC1740" s="2">
        <v>44348</v>
      </c>
      <c r="BD1740" s="1" t="s">
        <v>2574</v>
      </c>
      <c r="BE1740" s="1" t="s">
        <v>2575</v>
      </c>
      <c r="BF1740" s="1" t="s">
        <v>61</v>
      </c>
      <c r="BG1740" s="1" t="s">
        <v>2856</v>
      </c>
      <c r="BH1740" s="1" t="s">
        <v>2395</v>
      </c>
      <c r="BI1740" s="1" t="s">
        <v>2863</v>
      </c>
      <c r="BJ1740" s="1" t="s">
        <v>126</v>
      </c>
      <c r="BK1740" s="1" t="s">
        <v>2733</v>
      </c>
      <c r="BL1740" s="1">
        <v>200</v>
      </c>
      <c r="BM1740" s="1">
        <v>200</v>
      </c>
      <c r="BN1740" s="1" t="s">
        <v>1485</v>
      </c>
      <c r="BO1740" s="1" t="s">
        <v>1486</v>
      </c>
      <c r="BP1740" s="1" t="s">
        <v>84</v>
      </c>
      <c r="BR1740" s="1">
        <v>90</v>
      </c>
      <c r="BS1740" s="1">
        <v>90</v>
      </c>
      <c r="BT1740" s="1">
        <v>0</v>
      </c>
      <c r="BU1740" s="1">
        <v>0</v>
      </c>
    </row>
    <row r="1741" spans="4:73" hidden="1" x14ac:dyDescent="0.25">
      <c r="D1741" s="4"/>
      <c r="E1741" s="5" t="str">
        <f t="shared" si="350"/>
        <v>DPP-2019-Cycle</v>
      </c>
      <c r="F1741" s="5" t="str">
        <f t="shared" si="351"/>
        <v>West</v>
      </c>
      <c r="G1741" s="5" t="str">
        <f t="shared" si="352"/>
        <v>Active</v>
      </c>
      <c r="H1741" s="6" t="str">
        <f t="shared" si="353"/>
        <v>Not Started</v>
      </c>
      <c r="I1741" s="1" t="s">
        <v>3421</v>
      </c>
      <c r="O1741" s="1" t="str">
        <f t="shared" si="354"/>
        <v>NRIS</v>
      </c>
      <c r="Q1741" s="1">
        <f t="shared" si="355"/>
        <v>250</v>
      </c>
      <c r="S1741" s="1" t="str">
        <f t="shared" si="356"/>
        <v>Wind</v>
      </c>
      <c r="T1741" s="1" t="str">
        <f t="shared" si="357"/>
        <v>Clinton County</v>
      </c>
      <c r="U1741" s="1" t="str">
        <f t="shared" si="358"/>
        <v>IA</v>
      </c>
      <c r="AA1741" s="1"/>
      <c r="AB1741" s="1"/>
      <c r="AI1741" s="5"/>
      <c r="AJ1741" s="5"/>
      <c r="AK1741" s="5"/>
      <c r="AL1741" s="5"/>
      <c r="AM1741" s="5"/>
      <c r="AN1741" s="5"/>
      <c r="AO1741" s="32"/>
      <c r="AP1741" s="32"/>
      <c r="AQ1741" s="28">
        <f t="shared" si="348"/>
        <v>0</v>
      </c>
      <c r="AR1741" s="28">
        <f t="shared" si="349"/>
        <v>0</v>
      </c>
      <c r="AY1741" s="1" t="s">
        <v>2374</v>
      </c>
      <c r="AZ1741" s="2">
        <v>43584</v>
      </c>
      <c r="BC1741" s="2">
        <v>44774</v>
      </c>
      <c r="BD1741" s="1" t="s">
        <v>87</v>
      </c>
      <c r="BE1741" s="1" t="s">
        <v>88</v>
      </c>
      <c r="BF1741" s="1" t="s">
        <v>89</v>
      </c>
      <c r="BG1741" s="1" t="s">
        <v>2856</v>
      </c>
      <c r="BH1741" s="1" t="s">
        <v>725</v>
      </c>
      <c r="BI1741" s="1" t="s">
        <v>2857</v>
      </c>
      <c r="BJ1741" s="1" t="s">
        <v>126</v>
      </c>
      <c r="BK1741" s="1" t="s">
        <v>3422</v>
      </c>
      <c r="BL1741" s="1">
        <v>250</v>
      </c>
      <c r="BM1741" s="1">
        <v>250</v>
      </c>
      <c r="BN1741" s="1" t="s">
        <v>97</v>
      </c>
      <c r="BO1741" s="1" t="s">
        <v>98</v>
      </c>
      <c r="BP1741" s="1" t="s">
        <v>84</v>
      </c>
      <c r="BR1741" s="1">
        <v>0</v>
      </c>
      <c r="BS1741" s="1">
        <v>0</v>
      </c>
      <c r="BT1741" s="1">
        <v>0</v>
      </c>
      <c r="BU1741" s="1">
        <v>0</v>
      </c>
    </row>
    <row r="1742" spans="4:73" hidden="1" x14ac:dyDescent="0.25">
      <c r="D1742" s="4"/>
      <c r="E1742" s="5" t="str">
        <f t="shared" si="350"/>
        <v>DPP-2019-Cycle</v>
      </c>
      <c r="F1742" s="5" t="str">
        <f t="shared" si="351"/>
        <v>South</v>
      </c>
      <c r="G1742" s="5" t="str">
        <f t="shared" si="352"/>
        <v>Withdrawn</v>
      </c>
      <c r="H1742" s="6" t="str">
        <f t="shared" si="353"/>
        <v>Not Started</v>
      </c>
      <c r="I1742" s="1" t="s">
        <v>5054</v>
      </c>
      <c r="O1742" s="1" t="str">
        <f t="shared" si="354"/>
        <v>NRIS</v>
      </c>
      <c r="P1742" s="1" t="s">
        <v>6203</v>
      </c>
      <c r="Q1742" s="1">
        <f t="shared" si="355"/>
        <v>50</v>
      </c>
      <c r="S1742" s="1" t="str">
        <f t="shared" si="356"/>
        <v>Solar</v>
      </c>
      <c r="T1742" s="1" t="str">
        <f t="shared" si="357"/>
        <v>Washington Parish</v>
      </c>
      <c r="U1742" s="1" t="str">
        <f t="shared" si="358"/>
        <v>LA</v>
      </c>
      <c r="Y1742" s="1">
        <v>0</v>
      </c>
      <c r="AA1742" s="1"/>
      <c r="AB1742" s="1"/>
      <c r="AI1742" s="5"/>
      <c r="AJ1742" s="5"/>
      <c r="AK1742" s="5"/>
      <c r="AL1742" s="5"/>
      <c r="AM1742" s="5"/>
      <c r="AN1742" s="5"/>
      <c r="AO1742" s="32"/>
      <c r="AP1742" s="32"/>
      <c r="AQ1742" s="28">
        <f t="shared" si="348"/>
        <v>0</v>
      </c>
      <c r="AR1742" s="28">
        <f t="shared" si="349"/>
        <v>0</v>
      </c>
      <c r="AY1742" s="1" t="s">
        <v>73</v>
      </c>
      <c r="AZ1742" s="2">
        <v>43584</v>
      </c>
      <c r="BA1742" s="2">
        <v>43760</v>
      </c>
      <c r="BC1742" s="2">
        <v>44348</v>
      </c>
      <c r="BD1742" s="1" t="s">
        <v>2574</v>
      </c>
      <c r="BE1742" s="1" t="s">
        <v>2839</v>
      </c>
      <c r="BF1742" s="1" t="s">
        <v>61</v>
      </c>
      <c r="BG1742" s="1" t="s">
        <v>2856</v>
      </c>
      <c r="BH1742" s="1" t="s">
        <v>2395</v>
      </c>
      <c r="BI1742" s="1" t="s">
        <v>2863</v>
      </c>
      <c r="BJ1742" s="1" t="s">
        <v>126</v>
      </c>
      <c r="BK1742" s="1" t="s">
        <v>5055</v>
      </c>
      <c r="BL1742" s="1">
        <v>50</v>
      </c>
      <c r="BM1742" s="1">
        <v>50</v>
      </c>
      <c r="BN1742" s="1" t="s">
        <v>1485</v>
      </c>
      <c r="BO1742" s="1" t="s">
        <v>1486</v>
      </c>
      <c r="BP1742" s="1" t="s">
        <v>84</v>
      </c>
      <c r="BR1742" s="1">
        <v>0</v>
      </c>
      <c r="BS1742" s="1">
        <v>0</v>
      </c>
      <c r="BT1742" s="1">
        <v>0</v>
      </c>
      <c r="BU1742" s="1">
        <v>0</v>
      </c>
    </row>
    <row r="1743" spans="4:73" x14ac:dyDescent="0.25">
      <c r="D1743" s="4"/>
      <c r="E1743" s="5" t="str">
        <f t="shared" si="350"/>
        <v>DPP-2019-Cycle</v>
      </c>
      <c r="F1743" s="5" t="str">
        <f t="shared" si="351"/>
        <v>South</v>
      </c>
      <c r="G1743" s="5" t="str">
        <f t="shared" si="352"/>
        <v>Active</v>
      </c>
      <c r="H1743" s="6" t="str">
        <f t="shared" si="353"/>
        <v>Not Started</v>
      </c>
      <c r="I1743" s="1" t="s">
        <v>3426</v>
      </c>
      <c r="O1743" s="1" t="str">
        <f t="shared" si="354"/>
        <v>NRIS</v>
      </c>
      <c r="P1743" s="1" t="s">
        <v>6203</v>
      </c>
      <c r="Q1743" s="1">
        <f t="shared" si="355"/>
        <v>100</v>
      </c>
      <c r="S1743" s="1" t="str">
        <f t="shared" si="356"/>
        <v>Solar</v>
      </c>
      <c r="T1743" s="1" t="str">
        <f t="shared" si="357"/>
        <v>Monroe County</v>
      </c>
      <c r="U1743" s="1" t="str">
        <f t="shared" si="358"/>
        <v>AR</v>
      </c>
      <c r="Y1743" s="1">
        <v>1</v>
      </c>
      <c r="Z1743" s="1">
        <v>1</v>
      </c>
      <c r="AA1743" s="36">
        <v>400000</v>
      </c>
      <c r="AB1743" s="36">
        <v>1921525</v>
      </c>
      <c r="AI1743" s="5"/>
      <c r="AJ1743" s="32"/>
      <c r="AK1743" s="32"/>
      <c r="AL1743" s="32">
        <v>792000</v>
      </c>
      <c r="AM1743" s="32">
        <v>0</v>
      </c>
      <c r="AN1743" s="32">
        <v>211598</v>
      </c>
      <c r="AO1743" s="32">
        <f>AM1743</f>
        <v>0</v>
      </c>
      <c r="AP1743" s="32">
        <f>AO1743+AN1743+AL1743</f>
        <v>1003598</v>
      </c>
      <c r="AQ1743" s="28">
        <f t="shared" si="348"/>
        <v>0</v>
      </c>
      <c r="AR1743" s="28">
        <f t="shared" si="349"/>
        <v>10.03598</v>
      </c>
      <c r="AS1743" s="16">
        <f>IF(O1743 = "NRIS",AP1743,AO1743)</f>
        <v>1003598</v>
      </c>
      <c r="AY1743" s="1" t="s">
        <v>2374</v>
      </c>
      <c r="AZ1743" s="2">
        <v>43584</v>
      </c>
      <c r="BC1743" s="2">
        <v>44774</v>
      </c>
      <c r="BD1743" s="1" t="s">
        <v>2392</v>
      </c>
      <c r="BE1743" s="1" t="s">
        <v>310</v>
      </c>
      <c r="BF1743" s="1" t="s">
        <v>2394</v>
      </c>
      <c r="BG1743" s="1" t="s">
        <v>2856</v>
      </c>
      <c r="BH1743" s="1" t="s">
        <v>2395</v>
      </c>
      <c r="BI1743" s="1" t="s">
        <v>2863</v>
      </c>
      <c r="BJ1743" s="1" t="s">
        <v>126</v>
      </c>
      <c r="BK1743" s="1" t="s">
        <v>3427</v>
      </c>
      <c r="BL1743" s="1">
        <v>100</v>
      </c>
      <c r="BM1743" s="1">
        <v>100</v>
      </c>
      <c r="BN1743" s="1" t="s">
        <v>1485</v>
      </c>
      <c r="BO1743" s="1" t="s">
        <v>1486</v>
      </c>
      <c r="BP1743" s="1" t="s">
        <v>84</v>
      </c>
      <c r="BR1743" s="1">
        <v>100</v>
      </c>
      <c r="BS1743" s="1">
        <v>100</v>
      </c>
      <c r="BT1743" s="1">
        <v>0</v>
      </c>
      <c r="BU1743" s="1">
        <v>0</v>
      </c>
    </row>
    <row r="1744" spans="4:73" hidden="1" x14ac:dyDescent="0.25">
      <c r="D1744" s="4"/>
      <c r="E1744" s="5" t="str">
        <f t="shared" si="350"/>
        <v>DPP-2019-Cycle</v>
      </c>
      <c r="F1744" s="5" t="str">
        <f t="shared" si="351"/>
        <v>West</v>
      </c>
      <c r="G1744" s="5" t="str">
        <f t="shared" si="352"/>
        <v>Active</v>
      </c>
      <c r="H1744" s="6" t="str">
        <f t="shared" si="353"/>
        <v>Not Started</v>
      </c>
      <c r="I1744" s="1" t="s">
        <v>3428</v>
      </c>
      <c r="O1744" s="1" t="str">
        <f t="shared" si="354"/>
        <v>NRIS</v>
      </c>
      <c r="Q1744" s="1">
        <f t="shared" si="355"/>
        <v>100</v>
      </c>
      <c r="S1744" s="1" t="str">
        <f t="shared" si="356"/>
        <v>Battery Storage</v>
      </c>
      <c r="T1744" s="1" t="str">
        <f t="shared" si="357"/>
        <v>Dubuque County</v>
      </c>
      <c r="U1744" s="1" t="str">
        <f t="shared" si="358"/>
        <v>IA</v>
      </c>
      <c r="AA1744" s="1"/>
      <c r="AB1744" s="1"/>
      <c r="AI1744" s="5"/>
      <c r="AJ1744" s="5"/>
      <c r="AK1744" s="5"/>
      <c r="AL1744" s="5"/>
      <c r="AM1744" s="5"/>
      <c r="AN1744" s="5"/>
      <c r="AO1744" s="32"/>
      <c r="AP1744" s="32"/>
      <c r="AQ1744" s="28">
        <f t="shared" si="348"/>
        <v>0</v>
      </c>
      <c r="AR1744" s="28">
        <f t="shared" si="349"/>
        <v>0</v>
      </c>
      <c r="AY1744" s="1" t="s">
        <v>2374</v>
      </c>
      <c r="AZ1744" s="2">
        <v>43584</v>
      </c>
      <c r="BC1744" s="2">
        <v>44774</v>
      </c>
      <c r="BD1744" s="1" t="s">
        <v>87</v>
      </c>
      <c r="BE1744" s="1" t="s">
        <v>3429</v>
      </c>
      <c r="BF1744" s="1" t="s">
        <v>89</v>
      </c>
      <c r="BG1744" s="1" t="s">
        <v>2856</v>
      </c>
      <c r="BH1744" s="1" t="s">
        <v>725</v>
      </c>
      <c r="BI1744" s="1" t="s">
        <v>2857</v>
      </c>
      <c r="BJ1744" s="1" t="s">
        <v>126</v>
      </c>
      <c r="BK1744" s="1" t="s">
        <v>3430</v>
      </c>
      <c r="BL1744" s="1">
        <v>100</v>
      </c>
      <c r="BM1744" s="1">
        <v>100</v>
      </c>
      <c r="BN1744" s="1" t="s">
        <v>2498</v>
      </c>
      <c r="BO1744" s="1" t="s">
        <v>2499</v>
      </c>
      <c r="BP1744" s="1" t="s">
        <v>84</v>
      </c>
      <c r="BR1744" s="1">
        <v>0</v>
      </c>
      <c r="BS1744" s="1">
        <v>0</v>
      </c>
      <c r="BT1744" s="1">
        <v>0</v>
      </c>
      <c r="BU1744" s="1">
        <v>0</v>
      </c>
    </row>
    <row r="1745" spans="4:73" x14ac:dyDescent="0.25">
      <c r="D1745" s="4"/>
      <c r="E1745" s="5" t="str">
        <f t="shared" si="350"/>
        <v>DPP-2019-Cycle</v>
      </c>
      <c r="F1745" s="5" t="str">
        <f t="shared" si="351"/>
        <v>South</v>
      </c>
      <c r="G1745" s="5" t="str">
        <f t="shared" si="352"/>
        <v>Active</v>
      </c>
      <c r="H1745" s="6" t="str">
        <f t="shared" si="353"/>
        <v>Not Started</v>
      </c>
      <c r="I1745" s="1" t="s">
        <v>3431</v>
      </c>
      <c r="L1745" s="1" t="s">
        <v>6160</v>
      </c>
      <c r="M1745" s="1" t="s">
        <v>6161</v>
      </c>
      <c r="O1745" s="1" t="s">
        <v>62</v>
      </c>
      <c r="P1745" s="1" t="s">
        <v>6209</v>
      </c>
      <c r="Q1745" s="1">
        <f t="shared" si="355"/>
        <v>50</v>
      </c>
      <c r="S1745" s="1" t="str">
        <f t="shared" si="356"/>
        <v>Solar</v>
      </c>
      <c r="T1745" s="1" t="str">
        <f t="shared" si="357"/>
        <v>Morehouse Parish</v>
      </c>
      <c r="U1745" s="1" t="str">
        <f t="shared" si="358"/>
        <v>LA</v>
      </c>
      <c r="Y1745" s="1">
        <v>1</v>
      </c>
      <c r="Z1745" s="1">
        <v>1</v>
      </c>
      <c r="AA1745" s="36">
        <v>200000</v>
      </c>
      <c r="AB1745" s="36">
        <v>157619</v>
      </c>
      <c r="AI1745" s="5"/>
      <c r="AJ1745" s="32"/>
      <c r="AK1745" s="32"/>
      <c r="AL1745" s="32">
        <v>0</v>
      </c>
      <c r="AM1745" s="32">
        <v>0</v>
      </c>
      <c r="AN1745" s="32">
        <v>0</v>
      </c>
      <c r="AO1745" s="32">
        <f>AM1745</f>
        <v>0</v>
      </c>
      <c r="AP1745" s="32">
        <f>AO1745+AN1745+AL1745</f>
        <v>0</v>
      </c>
      <c r="AQ1745" s="28">
        <f t="shared" si="348"/>
        <v>0</v>
      </c>
      <c r="AR1745" s="28">
        <f t="shared" si="349"/>
        <v>0</v>
      </c>
      <c r="AS1745" s="16">
        <f t="shared" ref="AS1745:AS1746" si="359">IF(O1745 = "NRIS",AP1745,AO1745)</f>
        <v>0</v>
      </c>
      <c r="AY1745" s="1" t="s">
        <v>2374</v>
      </c>
      <c r="AZ1745" s="2">
        <v>43584</v>
      </c>
      <c r="BC1745" s="2">
        <v>44880</v>
      </c>
      <c r="BD1745" s="1" t="s">
        <v>2574</v>
      </c>
      <c r="BE1745" s="1" t="s">
        <v>3432</v>
      </c>
      <c r="BF1745" s="1" t="s">
        <v>61</v>
      </c>
      <c r="BG1745" s="1" t="s">
        <v>2856</v>
      </c>
      <c r="BH1745" s="1" t="s">
        <v>2395</v>
      </c>
      <c r="BI1745" s="1" t="s">
        <v>2863</v>
      </c>
      <c r="BJ1745" s="1" t="s">
        <v>126</v>
      </c>
      <c r="BK1745" s="1" t="s">
        <v>3433</v>
      </c>
      <c r="BL1745" s="1">
        <v>50</v>
      </c>
      <c r="BM1745" s="1">
        <v>50</v>
      </c>
      <c r="BN1745" s="1" t="s">
        <v>1485</v>
      </c>
      <c r="BO1745" s="1" t="s">
        <v>1486</v>
      </c>
      <c r="BP1745" s="1" t="s">
        <v>84</v>
      </c>
      <c r="BR1745" s="1">
        <v>50</v>
      </c>
      <c r="BS1745" s="1">
        <v>0</v>
      </c>
      <c r="BT1745" s="1">
        <v>0</v>
      </c>
      <c r="BU1745" s="1">
        <v>0</v>
      </c>
    </row>
    <row r="1746" spans="4:73" x14ac:dyDescent="0.25">
      <c r="D1746" s="4"/>
      <c r="E1746" s="5" t="str">
        <f t="shared" si="350"/>
        <v>DPP-2019-Cycle</v>
      </c>
      <c r="F1746" s="5" t="str">
        <f t="shared" si="351"/>
        <v>South</v>
      </c>
      <c r="G1746" s="5" t="str">
        <f t="shared" si="352"/>
        <v>Active</v>
      </c>
      <c r="H1746" s="6" t="str">
        <f t="shared" si="353"/>
        <v>Not Started</v>
      </c>
      <c r="I1746" s="1" t="s">
        <v>3434</v>
      </c>
      <c r="O1746" s="1" t="str">
        <f t="shared" ref="O1746:O1809" si="360">BJ1746</f>
        <v>NRIS</v>
      </c>
      <c r="P1746" s="1" t="s">
        <v>6203</v>
      </c>
      <c r="Q1746" s="1">
        <f t="shared" si="355"/>
        <v>180</v>
      </c>
      <c r="S1746" s="1" t="str">
        <f t="shared" si="356"/>
        <v>Wind</v>
      </c>
      <c r="T1746" s="1" t="str">
        <f t="shared" si="357"/>
        <v>Carroll County</v>
      </c>
      <c r="U1746" s="1" t="str">
        <f t="shared" si="358"/>
        <v>AR</v>
      </c>
      <c r="Y1746" s="1">
        <v>1</v>
      </c>
      <c r="Z1746" s="1">
        <v>1</v>
      </c>
      <c r="AA1746" s="36">
        <v>720000</v>
      </c>
      <c r="AB1746" s="36">
        <v>0</v>
      </c>
      <c r="AI1746" s="5"/>
      <c r="AJ1746" s="32"/>
      <c r="AK1746" s="32"/>
      <c r="AL1746" s="32">
        <v>500000</v>
      </c>
      <c r="AM1746" s="32">
        <v>2500000</v>
      </c>
      <c r="AN1746" s="32">
        <v>0</v>
      </c>
      <c r="AO1746" s="32">
        <f>AM1746</f>
        <v>2500000</v>
      </c>
      <c r="AP1746" s="32">
        <f>AO1746+AN1746+AL1746</f>
        <v>3000000</v>
      </c>
      <c r="AQ1746" s="28">
        <f t="shared" si="348"/>
        <v>13.888888888888889</v>
      </c>
      <c r="AR1746" s="28">
        <f t="shared" si="349"/>
        <v>16.666666666666668</v>
      </c>
      <c r="AS1746" s="16">
        <f t="shared" si="359"/>
        <v>3000000</v>
      </c>
      <c r="AY1746" s="1" t="s">
        <v>2374</v>
      </c>
      <c r="AZ1746" s="2">
        <v>43584</v>
      </c>
      <c r="BC1746" s="2">
        <v>44316</v>
      </c>
      <c r="BD1746" s="1" t="s">
        <v>3435</v>
      </c>
      <c r="BE1746" s="1" t="s">
        <v>979</v>
      </c>
      <c r="BF1746" s="1" t="s">
        <v>2394</v>
      </c>
      <c r="BG1746" s="1" t="s">
        <v>2856</v>
      </c>
      <c r="BH1746" s="1" t="s">
        <v>2395</v>
      </c>
      <c r="BI1746" s="1" t="s">
        <v>2863</v>
      </c>
      <c r="BJ1746" s="1" t="s">
        <v>126</v>
      </c>
      <c r="BK1746" s="1" t="s">
        <v>3436</v>
      </c>
      <c r="BL1746" s="1">
        <v>180</v>
      </c>
      <c r="BM1746" s="1">
        <v>180</v>
      </c>
      <c r="BN1746" s="1" t="s">
        <v>97</v>
      </c>
      <c r="BO1746" s="1" t="s">
        <v>98</v>
      </c>
      <c r="BP1746" s="1" t="s">
        <v>84</v>
      </c>
      <c r="BR1746" s="1">
        <v>180</v>
      </c>
      <c r="BS1746" s="1">
        <v>180</v>
      </c>
      <c r="BT1746" s="1">
        <v>0</v>
      </c>
      <c r="BU1746" s="1">
        <v>0</v>
      </c>
    </row>
    <row r="1747" spans="4:73" hidden="1" x14ac:dyDescent="0.25">
      <c r="D1747" s="4"/>
      <c r="E1747" s="5" t="str">
        <f t="shared" si="350"/>
        <v>DPP-2019-Cycle</v>
      </c>
      <c r="F1747" s="5" t="str">
        <f t="shared" si="351"/>
        <v>West</v>
      </c>
      <c r="G1747" s="5" t="str">
        <f t="shared" si="352"/>
        <v>Active</v>
      </c>
      <c r="H1747" s="6" t="str">
        <f t="shared" si="353"/>
        <v>Not Started</v>
      </c>
      <c r="I1747" s="1" t="s">
        <v>3437</v>
      </c>
      <c r="O1747" s="1" t="str">
        <f t="shared" si="360"/>
        <v>NRIS</v>
      </c>
      <c r="Q1747" s="1">
        <f t="shared" si="355"/>
        <v>100</v>
      </c>
      <c r="S1747" s="1" t="str">
        <f t="shared" si="356"/>
        <v>Solar</v>
      </c>
      <c r="T1747" s="1" t="str">
        <f t="shared" si="357"/>
        <v>Fayette County</v>
      </c>
      <c r="U1747" s="1" t="str">
        <f t="shared" si="358"/>
        <v>IA</v>
      </c>
      <c r="AA1747" s="1"/>
      <c r="AB1747" s="1"/>
      <c r="AI1747" s="5"/>
      <c r="AJ1747" s="5"/>
      <c r="AK1747" s="5"/>
      <c r="AL1747" s="5"/>
      <c r="AM1747" s="5"/>
      <c r="AN1747" s="5"/>
      <c r="AO1747" s="32"/>
      <c r="AP1747" s="32"/>
      <c r="AQ1747" s="28">
        <f t="shared" si="348"/>
        <v>0</v>
      </c>
      <c r="AR1747" s="28">
        <f t="shared" si="349"/>
        <v>0</v>
      </c>
      <c r="AY1747" s="1" t="s">
        <v>2374</v>
      </c>
      <c r="AZ1747" s="2">
        <v>43584</v>
      </c>
      <c r="BC1747" s="2">
        <v>44774</v>
      </c>
      <c r="BD1747" s="1" t="s">
        <v>87</v>
      </c>
      <c r="BE1747" s="1" t="s">
        <v>1533</v>
      </c>
      <c r="BF1747" s="1" t="s">
        <v>89</v>
      </c>
      <c r="BG1747" s="1" t="s">
        <v>2856</v>
      </c>
      <c r="BH1747" s="1" t="s">
        <v>725</v>
      </c>
      <c r="BI1747" s="1" t="s">
        <v>2857</v>
      </c>
      <c r="BJ1747" s="1" t="s">
        <v>126</v>
      </c>
      <c r="BK1747" s="1" t="s">
        <v>3438</v>
      </c>
      <c r="BL1747" s="1">
        <v>100</v>
      </c>
      <c r="BM1747" s="1">
        <v>100</v>
      </c>
      <c r="BN1747" s="1" t="s">
        <v>1485</v>
      </c>
      <c r="BO1747" s="1" t="s">
        <v>1486</v>
      </c>
      <c r="BP1747" s="1" t="s">
        <v>84</v>
      </c>
      <c r="BR1747" s="1">
        <v>0</v>
      </c>
      <c r="BS1747" s="1">
        <v>0</v>
      </c>
      <c r="BT1747" s="1">
        <v>0</v>
      </c>
      <c r="BU1747" s="1">
        <v>0</v>
      </c>
    </row>
    <row r="1748" spans="4:73" hidden="1" x14ac:dyDescent="0.25">
      <c r="D1748" s="4"/>
      <c r="E1748" s="5" t="str">
        <f t="shared" si="350"/>
        <v>DPP-2019-Cycle</v>
      </c>
      <c r="F1748" s="5" t="str">
        <f t="shared" si="351"/>
        <v>South</v>
      </c>
      <c r="G1748" s="5" t="str">
        <f t="shared" si="352"/>
        <v>Withdrawn</v>
      </c>
      <c r="H1748" s="6" t="str">
        <f t="shared" si="353"/>
        <v>Not Started</v>
      </c>
      <c r="I1748" s="1" t="s">
        <v>5453</v>
      </c>
      <c r="O1748" s="1" t="str">
        <f t="shared" si="360"/>
        <v>NRIS</v>
      </c>
      <c r="Q1748" s="1">
        <f t="shared" si="355"/>
        <v>40</v>
      </c>
      <c r="S1748" s="1" t="str">
        <f t="shared" si="356"/>
        <v>Battery Storage</v>
      </c>
      <c r="T1748" s="1" t="str">
        <f t="shared" si="357"/>
        <v>Tunica County</v>
      </c>
      <c r="U1748" s="1" t="str">
        <f t="shared" si="358"/>
        <v>MS</v>
      </c>
      <c r="AA1748" s="1"/>
      <c r="AB1748" s="1"/>
      <c r="AI1748" s="5"/>
      <c r="AJ1748" s="5"/>
      <c r="AK1748" s="5"/>
      <c r="AL1748" s="5"/>
      <c r="AM1748" s="5"/>
      <c r="AN1748" s="5"/>
      <c r="AO1748" s="32"/>
      <c r="AP1748" s="32"/>
      <c r="AQ1748" s="28">
        <f t="shared" si="348"/>
        <v>0</v>
      </c>
      <c r="AR1748" s="28">
        <f t="shared" si="349"/>
        <v>0</v>
      </c>
      <c r="AY1748" s="1" t="s">
        <v>73</v>
      </c>
      <c r="AZ1748" s="2">
        <v>43584</v>
      </c>
      <c r="BA1748" s="2">
        <v>44047</v>
      </c>
      <c r="BC1748" s="2">
        <v>44864</v>
      </c>
      <c r="BD1748" s="1" t="s">
        <v>2949</v>
      </c>
      <c r="BE1748" s="1" t="s">
        <v>3444</v>
      </c>
      <c r="BF1748" s="1" t="s">
        <v>2526</v>
      </c>
      <c r="BG1748" s="1" t="s">
        <v>2856</v>
      </c>
      <c r="BH1748" s="1" t="s">
        <v>2395</v>
      </c>
      <c r="BI1748" s="1" t="s">
        <v>2863</v>
      </c>
      <c r="BJ1748" s="1" t="s">
        <v>126</v>
      </c>
      <c r="BK1748" s="1" t="s">
        <v>3445</v>
      </c>
      <c r="BL1748" s="1">
        <v>40</v>
      </c>
      <c r="BM1748" s="1">
        <v>40</v>
      </c>
      <c r="BN1748" s="1" t="s">
        <v>2498</v>
      </c>
      <c r="BO1748" s="1" t="s">
        <v>2499</v>
      </c>
      <c r="BP1748" s="1" t="s">
        <v>84</v>
      </c>
      <c r="BR1748" s="1">
        <v>0</v>
      </c>
      <c r="BS1748" s="1">
        <v>0</v>
      </c>
      <c r="BT1748" s="1">
        <v>0</v>
      </c>
      <c r="BU1748" s="1">
        <v>0</v>
      </c>
    </row>
    <row r="1749" spans="4:73" x14ac:dyDescent="0.25">
      <c r="D1749" s="4"/>
      <c r="E1749" s="5" t="str">
        <f t="shared" si="350"/>
        <v>DPP-2019-Cycle</v>
      </c>
      <c r="F1749" s="5" t="str">
        <f t="shared" si="351"/>
        <v>South</v>
      </c>
      <c r="G1749" s="5" t="str">
        <f t="shared" si="352"/>
        <v>Active</v>
      </c>
      <c r="H1749" s="6" t="str">
        <f t="shared" si="353"/>
        <v>Not Started</v>
      </c>
      <c r="I1749" s="1" t="s">
        <v>3443</v>
      </c>
      <c r="O1749" s="1" t="str">
        <f t="shared" si="360"/>
        <v>NRIS</v>
      </c>
      <c r="P1749" s="1" t="s">
        <v>6203</v>
      </c>
      <c r="Q1749" s="1">
        <f t="shared" si="355"/>
        <v>160</v>
      </c>
      <c r="S1749" s="1" t="str">
        <f t="shared" si="356"/>
        <v>Solar</v>
      </c>
      <c r="T1749" s="1" t="str">
        <f t="shared" si="357"/>
        <v>Tunica County</v>
      </c>
      <c r="U1749" s="1" t="str">
        <f t="shared" si="358"/>
        <v>MS</v>
      </c>
      <c r="Y1749" s="1">
        <v>1</v>
      </c>
      <c r="Z1749" s="1">
        <v>1</v>
      </c>
      <c r="AA1749" s="36">
        <v>650000</v>
      </c>
      <c r="AB1749" s="36">
        <v>2419980</v>
      </c>
      <c r="AI1749" s="5"/>
      <c r="AJ1749" s="32"/>
      <c r="AK1749" s="32"/>
      <c r="AL1749" s="32">
        <v>946000</v>
      </c>
      <c r="AM1749" s="32">
        <v>12064000</v>
      </c>
      <c r="AN1749" s="32">
        <v>379113</v>
      </c>
      <c r="AO1749" s="32">
        <f>AM1749</f>
        <v>12064000</v>
      </c>
      <c r="AP1749" s="32">
        <f>AO1749+AN1749+AL1749</f>
        <v>13389113</v>
      </c>
      <c r="AQ1749" s="28">
        <f t="shared" si="348"/>
        <v>75.400000000000006</v>
      </c>
      <c r="AR1749" s="28">
        <f t="shared" si="349"/>
        <v>83.681956249999999</v>
      </c>
      <c r="AS1749" s="16">
        <f t="shared" ref="AS1749:AS1750" si="361">IF(O1749 = "NRIS",AP1749,AO1749)</f>
        <v>13389113</v>
      </c>
      <c r="AY1749" s="1" t="s">
        <v>2374</v>
      </c>
      <c r="AZ1749" s="2">
        <v>43584</v>
      </c>
      <c r="BC1749" s="2">
        <v>45229</v>
      </c>
      <c r="BD1749" s="1" t="s">
        <v>2949</v>
      </c>
      <c r="BE1749" s="1" t="s">
        <v>3444</v>
      </c>
      <c r="BF1749" s="1" t="s">
        <v>2526</v>
      </c>
      <c r="BG1749" s="1" t="s">
        <v>2856</v>
      </c>
      <c r="BH1749" s="1" t="s">
        <v>2395</v>
      </c>
      <c r="BI1749" s="1" t="s">
        <v>2863</v>
      </c>
      <c r="BJ1749" s="1" t="s">
        <v>126</v>
      </c>
      <c r="BK1749" s="1" t="s">
        <v>3445</v>
      </c>
      <c r="BL1749" s="1">
        <v>160</v>
      </c>
      <c r="BM1749" s="1">
        <v>160</v>
      </c>
      <c r="BN1749" s="1" t="s">
        <v>1485</v>
      </c>
      <c r="BO1749" s="1" t="s">
        <v>1486</v>
      </c>
      <c r="BP1749" s="1" t="s">
        <v>84</v>
      </c>
      <c r="BR1749" s="1">
        <v>150</v>
      </c>
      <c r="BS1749" s="1">
        <v>150</v>
      </c>
      <c r="BT1749" s="1">
        <v>0</v>
      </c>
      <c r="BU1749" s="1">
        <v>0</v>
      </c>
    </row>
    <row r="1750" spans="4:73" x14ac:dyDescent="0.25">
      <c r="D1750" s="4"/>
      <c r="E1750" s="5" t="str">
        <f t="shared" si="350"/>
        <v>DPP-2019-Cycle</v>
      </c>
      <c r="F1750" s="5" t="str">
        <f t="shared" si="351"/>
        <v>South</v>
      </c>
      <c r="G1750" s="5" t="str">
        <f t="shared" si="352"/>
        <v>Active</v>
      </c>
      <c r="H1750" s="6" t="str">
        <f t="shared" si="353"/>
        <v>Not Started</v>
      </c>
      <c r="I1750" s="1" t="s">
        <v>3446</v>
      </c>
      <c r="O1750" s="1" t="str">
        <f t="shared" si="360"/>
        <v>NRIS</v>
      </c>
      <c r="P1750" s="1" t="s">
        <v>6203</v>
      </c>
      <c r="Q1750" s="1">
        <f t="shared" si="355"/>
        <v>200</v>
      </c>
      <c r="S1750" s="1" t="str">
        <f t="shared" si="356"/>
        <v>Solar</v>
      </c>
      <c r="T1750" s="1" t="str">
        <f t="shared" si="357"/>
        <v>Terrebonne Parish</v>
      </c>
      <c r="U1750" s="1" t="str">
        <f t="shared" si="358"/>
        <v>LA</v>
      </c>
      <c r="Y1750" s="1">
        <v>1</v>
      </c>
      <c r="Z1750" s="1">
        <v>1</v>
      </c>
      <c r="AA1750" s="36">
        <v>800000</v>
      </c>
      <c r="AB1750" s="36">
        <v>3675142</v>
      </c>
      <c r="AI1750" s="5"/>
      <c r="AJ1750" s="32"/>
      <c r="AK1750" s="32"/>
      <c r="AL1750" s="32">
        <v>0</v>
      </c>
      <c r="AM1750" s="32">
        <v>3255000</v>
      </c>
      <c r="AN1750" s="32">
        <v>19621561</v>
      </c>
      <c r="AO1750" s="32">
        <f>AM1750</f>
        <v>3255000</v>
      </c>
      <c r="AP1750" s="32">
        <f>AO1750+AN1750+AL1750</f>
        <v>22876561</v>
      </c>
      <c r="AQ1750" s="28">
        <f t="shared" si="348"/>
        <v>16.274999999999999</v>
      </c>
      <c r="AR1750" s="28">
        <f t="shared" si="349"/>
        <v>114.382805</v>
      </c>
      <c r="AS1750" s="16">
        <f t="shared" si="361"/>
        <v>22876561</v>
      </c>
      <c r="AY1750" s="1" t="s">
        <v>2374</v>
      </c>
      <c r="AZ1750" s="2">
        <v>43584</v>
      </c>
      <c r="BC1750" s="2">
        <v>44774</v>
      </c>
      <c r="BD1750" s="1" t="s">
        <v>2574</v>
      </c>
      <c r="BE1750" s="1" t="s">
        <v>3447</v>
      </c>
      <c r="BF1750" s="1" t="s">
        <v>61</v>
      </c>
      <c r="BG1750" s="1" t="s">
        <v>2856</v>
      </c>
      <c r="BH1750" s="1" t="s">
        <v>2395</v>
      </c>
      <c r="BI1750" s="1" t="s">
        <v>2863</v>
      </c>
      <c r="BJ1750" s="1" t="s">
        <v>126</v>
      </c>
      <c r="BK1750" s="1" t="s">
        <v>3448</v>
      </c>
      <c r="BL1750" s="1">
        <v>200</v>
      </c>
      <c r="BM1750" s="1">
        <v>200</v>
      </c>
      <c r="BN1750" s="1" t="s">
        <v>1485</v>
      </c>
      <c r="BO1750" s="1" t="s">
        <v>1486</v>
      </c>
      <c r="BP1750" s="1" t="s">
        <v>84</v>
      </c>
      <c r="BR1750" s="1">
        <v>200</v>
      </c>
      <c r="BS1750" s="1">
        <v>200</v>
      </c>
      <c r="BT1750" s="1">
        <v>0</v>
      </c>
      <c r="BU1750" s="1">
        <v>0</v>
      </c>
    </row>
    <row r="1751" spans="4:73" hidden="1" x14ac:dyDescent="0.25">
      <c r="D1751" s="4"/>
      <c r="E1751" s="5" t="str">
        <f t="shared" si="350"/>
        <v>DPP-2012-AUG</v>
      </c>
      <c r="F1751" s="5" t="str">
        <f t="shared" si="351"/>
        <v>MI</v>
      </c>
      <c r="G1751" s="5" t="str">
        <f t="shared" si="352"/>
        <v>Done</v>
      </c>
      <c r="H1751" s="6" t="str">
        <f t="shared" si="353"/>
        <v>In Service</v>
      </c>
      <c r="I1751" s="1" t="s">
        <v>3886</v>
      </c>
      <c r="O1751" s="1" t="str">
        <f t="shared" si="360"/>
        <v>NRIS</v>
      </c>
      <c r="Q1751" s="1">
        <f t="shared" si="355"/>
        <v>155</v>
      </c>
      <c r="S1751" s="1" t="str">
        <f t="shared" si="356"/>
        <v>Wind</v>
      </c>
      <c r="T1751" s="1" t="str">
        <f t="shared" si="357"/>
        <v>Tuscola County</v>
      </c>
      <c r="U1751" s="1" t="str">
        <f t="shared" si="358"/>
        <v>MI</v>
      </c>
      <c r="AA1751" s="1"/>
      <c r="AB1751" s="1"/>
      <c r="AI1751" s="5"/>
      <c r="AJ1751" s="5"/>
      <c r="AK1751" s="5"/>
      <c r="AL1751" s="5"/>
      <c r="AM1751" s="5"/>
      <c r="AN1751" s="5"/>
      <c r="AO1751" s="5"/>
      <c r="AP1751" s="5"/>
      <c r="AQ1751" s="5"/>
      <c r="AR1751" s="5"/>
      <c r="AY1751" s="1" t="s">
        <v>58</v>
      </c>
      <c r="AZ1751" s="2">
        <v>40421</v>
      </c>
      <c r="BB1751" s="2">
        <v>41446</v>
      </c>
      <c r="BC1751" s="2">
        <v>41943</v>
      </c>
      <c r="BD1751" s="1" t="s">
        <v>128</v>
      </c>
      <c r="BE1751" s="1" t="s">
        <v>1504</v>
      </c>
      <c r="BF1751" s="1" t="s">
        <v>130</v>
      </c>
      <c r="BG1751" s="1" t="s">
        <v>1435</v>
      </c>
      <c r="BH1751" s="1" t="s">
        <v>130</v>
      </c>
      <c r="BI1751" s="1" t="s">
        <v>134</v>
      </c>
      <c r="BJ1751" s="1" t="s">
        <v>126</v>
      </c>
      <c r="BK1751" s="1" t="s">
        <v>2297</v>
      </c>
      <c r="BL1751" s="1">
        <v>155</v>
      </c>
      <c r="BM1751" s="1">
        <v>155</v>
      </c>
      <c r="BN1751" s="1" t="s">
        <v>97</v>
      </c>
      <c r="BO1751" s="1" t="s">
        <v>98</v>
      </c>
      <c r="BP1751" s="1" t="s">
        <v>65</v>
      </c>
      <c r="BQ1751" s="2">
        <v>41000</v>
      </c>
      <c r="BR1751" s="1">
        <v>0</v>
      </c>
      <c r="BS1751" s="1">
        <v>0</v>
      </c>
      <c r="BT1751" s="1">
        <v>0</v>
      </c>
      <c r="BU1751" s="1">
        <v>0</v>
      </c>
    </row>
    <row r="1752" spans="4:73" x14ac:dyDescent="0.25">
      <c r="D1752" s="4"/>
      <c r="E1752" s="5" t="str">
        <f t="shared" si="350"/>
        <v>DPP-2019-Cycle</v>
      </c>
      <c r="F1752" s="5" t="str">
        <f t="shared" si="351"/>
        <v>South</v>
      </c>
      <c r="G1752" s="5" t="str">
        <f t="shared" si="352"/>
        <v>Active</v>
      </c>
      <c r="H1752" s="6" t="str">
        <f t="shared" si="353"/>
        <v>Not Started</v>
      </c>
      <c r="I1752" s="1" t="s">
        <v>3449</v>
      </c>
      <c r="O1752" s="1" t="str">
        <f t="shared" si="360"/>
        <v>NRIS</v>
      </c>
      <c r="P1752" s="1" t="s">
        <v>6203</v>
      </c>
      <c r="Q1752" s="1">
        <f t="shared" si="355"/>
        <v>165</v>
      </c>
      <c r="S1752" s="1" t="str">
        <f t="shared" si="356"/>
        <v>Solar</v>
      </c>
      <c r="T1752" s="1" t="str">
        <f t="shared" si="357"/>
        <v>Polk County</v>
      </c>
      <c r="U1752" s="1" t="str">
        <f t="shared" si="358"/>
        <v>TX</v>
      </c>
      <c r="Y1752" s="1">
        <v>1</v>
      </c>
      <c r="Z1752" s="1">
        <v>1</v>
      </c>
      <c r="AA1752" s="36">
        <v>660000</v>
      </c>
      <c r="AB1752" s="36">
        <v>5668331</v>
      </c>
      <c r="AI1752" s="5"/>
      <c r="AJ1752" s="32"/>
      <c r="AK1752" s="32"/>
      <c r="AL1752" s="32"/>
      <c r="AM1752" s="37">
        <v>13578000</v>
      </c>
      <c r="AN1752" s="37">
        <v>44284120</v>
      </c>
      <c r="AO1752" s="32">
        <f>AM1752</f>
        <v>13578000</v>
      </c>
      <c r="AP1752" s="32">
        <f>AO1752+AN1752+AL1752</f>
        <v>57862120</v>
      </c>
      <c r="AQ1752" s="28">
        <f t="shared" ref="AQ1752:AQ1768" si="362">AO1752/($Q1752*1000)</f>
        <v>82.290909090909096</v>
      </c>
      <c r="AR1752" s="28">
        <f t="shared" ref="AR1752:AR1768" si="363">AP1752/($Q1752*1000)</f>
        <v>350.67951515151515</v>
      </c>
      <c r="AS1752" s="16">
        <f>IF(O1752 = "NRIS",AP1752,AO1752)</f>
        <v>57862120</v>
      </c>
      <c r="AY1752" s="1" t="s">
        <v>2374</v>
      </c>
      <c r="AZ1752" s="2">
        <v>43584</v>
      </c>
      <c r="BC1752" s="2">
        <v>45229</v>
      </c>
      <c r="BD1752" s="1" t="s">
        <v>2461</v>
      </c>
      <c r="BE1752" s="1" t="s">
        <v>958</v>
      </c>
      <c r="BF1752" s="1" t="s">
        <v>67</v>
      </c>
      <c r="BG1752" s="1" t="s">
        <v>2856</v>
      </c>
      <c r="BH1752" s="1" t="s">
        <v>2395</v>
      </c>
      <c r="BI1752" s="1" t="s">
        <v>2863</v>
      </c>
      <c r="BJ1752" s="1" t="s">
        <v>126</v>
      </c>
      <c r="BK1752" s="1" t="s">
        <v>3450</v>
      </c>
      <c r="BL1752" s="1">
        <v>165</v>
      </c>
      <c r="BM1752" s="1">
        <v>165</v>
      </c>
      <c r="BN1752" s="1" t="s">
        <v>1485</v>
      </c>
      <c r="BO1752" s="1" t="s">
        <v>1486</v>
      </c>
      <c r="BP1752" s="1" t="s">
        <v>84</v>
      </c>
      <c r="BR1752" s="1">
        <v>105</v>
      </c>
      <c r="BS1752" s="1">
        <v>105</v>
      </c>
      <c r="BT1752" s="1">
        <v>0</v>
      </c>
      <c r="BU1752" s="1">
        <v>0</v>
      </c>
    </row>
    <row r="1753" spans="4:73" hidden="1" x14ac:dyDescent="0.25">
      <c r="D1753" s="4"/>
      <c r="E1753" s="5" t="str">
        <f t="shared" si="350"/>
        <v>DPP-2019-Cycle</v>
      </c>
      <c r="F1753" s="5" t="str">
        <f t="shared" si="351"/>
        <v>South</v>
      </c>
      <c r="G1753" s="5" t="str">
        <f t="shared" si="352"/>
        <v>Withdrawn</v>
      </c>
      <c r="H1753" s="6" t="str">
        <f t="shared" si="353"/>
        <v>Not Started</v>
      </c>
      <c r="I1753" s="1" t="s">
        <v>5227</v>
      </c>
      <c r="O1753" s="1" t="str">
        <f t="shared" si="360"/>
        <v>NRIS</v>
      </c>
      <c r="P1753" s="1" t="s">
        <v>6203</v>
      </c>
      <c r="Q1753" s="1">
        <f t="shared" si="355"/>
        <v>100</v>
      </c>
      <c r="S1753" s="1" t="str">
        <f t="shared" si="356"/>
        <v>Solar</v>
      </c>
      <c r="T1753" s="1" t="str">
        <f t="shared" si="357"/>
        <v>Union County</v>
      </c>
      <c r="U1753" s="1" t="str">
        <f t="shared" si="358"/>
        <v>AR</v>
      </c>
      <c r="Y1753" s="1">
        <v>0</v>
      </c>
      <c r="AA1753" s="1"/>
      <c r="AB1753" s="1"/>
      <c r="AI1753" s="5"/>
      <c r="AJ1753" s="5"/>
      <c r="AK1753" s="5"/>
      <c r="AL1753" s="5"/>
      <c r="AM1753" s="5"/>
      <c r="AN1753" s="5"/>
      <c r="AO1753" s="32"/>
      <c r="AP1753" s="32"/>
      <c r="AQ1753" s="28">
        <f t="shared" si="362"/>
        <v>0</v>
      </c>
      <c r="AR1753" s="28">
        <f t="shared" si="363"/>
        <v>0</v>
      </c>
      <c r="AY1753" s="1" t="s">
        <v>73</v>
      </c>
      <c r="AZ1753" s="2">
        <v>43584</v>
      </c>
      <c r="BA1753" s="2">
        <v>43844</v>
      </c>
      <c r="BC1753" s="2">
        <v>45229</v>
      </c>
      <c r="BD1753" s="1" t="s">
        <v>2392</v>
      </c>
      <c r="BE1753" s="1" t="s">
        <v>2643</v>
      </c>
      <c r="BF1753" s="1" t="s">
        <v>2394</v>
      </c>
      <c r="BG1753" s="1" t="s">
        <v>2856</v>
      </c>
      <c r="BH1753" s="1" t="s">
        <v>2395</v>
      </c>
      <c r="BI1753" s="1" t="s">
        <v>2863</v>
      </c>
      <c r="BJ1753" s="1" t="s">
        <v>126</v>
      </c>
      <c r="BK1753" s="1" t="s">
        <v>5228</v>
      </c>
      <c r="BL1753" s="1">
        <v>100</v>
      </c>
      <c r="BM1753" s="1">
        <v>100</v>
      </c>
      <c r="BN1753" s="1" t="s">
        <v>1485</v>
      </c>
      <c r="BO1753" s="1" t="s">
        <v>1486</v>
      </c>
      <c r="BP1753" s="1" t="s">
        <v>84</v>
      </c>
      <c r="BR1753" s="1">
        <v>0</v>
      </c>
      <c r="BS1753" s="1">
        <v>0</v>
      </c>
      <c r="BT1753" s="1">
        <v>0</v>
      </c>
      <c r="BU1753" s="1">
        <v>0</v>
      </c>
    </row>
    <row r="1754" spans="4:73" hidden="1" x14ac:dyDescent="0.25">
      <c r="D1754" s="4"/>
      <c r="E1754" s="5" t="str">
        <f t="shared" si="350"/>
        <v>DPP-2019-Cycle</v>
      </c>
      <c r="F1754" s="5" t="str">
        <f t="shared" si="351"/>
        <v>West</v>
      </c>
      <c r="G1754" s="5" t="str">
        <f t="shared" si="352"/>
        <v>Active</v>
      </c>
      <c r="H1754" s="6" t="str">
        <f t="shared" si="353"/>
        <v>Not Started</v>
      </c>
      <c r="I1754" s="1" t="s">
        <v>3453</v>
      </c>
      <c r="O1754" s="1" t="str">
        <f t="shared" si="360"/>
        <v>NRIS</v>
      </c>
      <c r="Q1754" s="1">
        <f t="shared" si="355"/>
        <v>200</v>
      </c>
      <c r="S1754" s="1" t="str">
        <f t="shared" si="356"/>
        <v>Solar</v>
      </c>
      <c r="T1754" s="1" t="str">
        <f t="shared" si="357"/>
        <v>Linn County</v>
      </c>
      <c r="U1754" s="1" t="str">
        <f t="shared" si="358"/>
        <v>IA</v>
      </c>
      <c r="AA1754" s="1"/>
      <c r="AB1754" s="1"/>
      <c r="AI1754" s="5"/>
      <c r="AJ1754" s="5"/>
      <c r="AK1754" s="5"/>
      <c r="AL1754" s="5"/>
      <c r="AM1754" s="5"/>
      <c r="AN1754" s="5"/>
      <c r="AO1754" s="32"/>
      <c r="AP1754" s="32"/>
      <c r="AQ1754" s="28">
        <f t="shared" si="362"/>
        <v>0</v>
      </c>
      <c r="AR1754" s="28">
        <f t="shared" si="363"/>
        <v>0</v>
      </c>
      <c r="AY1754" s="1" t="s">
        <v>2374</v>
      </c>
      <c r="AZ1754" s="2">
        <v>43584</v>
      </c>
      <c r="BC1754" s="2">
        <v>42217</v>
      </c>
      <c r="BD1754" s="1" t="s">
        <v>87</v>
      </c>
      <c r="BE1754" s="1" t="s">
        <v>463</v>
      </c>
      <c r="BF1754" s="1" t="s">
        <v>89</v>
      </c>
      <c r="BG1754" s="1" t="s">
        <v>2856</v>
      </c>
      <c r="BH1754" s="1" t="s">
        <v>725</v>
      </c>
      <c r="BI1754" s="1" t="s">
        <v>2857</v>
      </c>
      <c r="BJ1754" s="1" t="s">
        <v>126</v>
      </c>
      <c r="BK1754" s="1" t="s">
        <v>3411</v>
      </c>
      <c r="BL1754" s="1">
        <v>200</v>
      </c>
      <c r="BM1754" s="1">
        <v>200</v>
      </c>
      <c r="BN1754" s="1" t="s">
        <v>1485</v>
      </c>
      <c r="BO1754" s="1" t="s">
        <v>1486</v>
      </c>
      <c r="BP1754" s="1" t="s">
        <v>84</v>
      </c>
      <c r="BR1754" s="1">
        <v>0</v>
      </c>
      <c r="BS1754" s="1">
        <v>0</v>
      </c>
      <c r="BT1754" s="1">
        <v>0</v>
      </c>
      <c r="BU1754" s="1">
        <v>0</v>
      </c>
    </row>
    <row r="1755" spans="4:73" hidden="1" x14ac:dyDescent="0.25">
      <c r="D1755" s="4"/>
      <c r="E1755" s="5" t="str">
        <f t="shared" si="350"/>
        <v>DPP-2019-Cycle</v>
      </c>
      <c r="F1755" s="5" t="str">
        <f t="shared" si="351"/>
        <v>West</v>
      </c>
      <c r="G1755" s="5" t="str">
        <f t="shared" si="352"/>
        <v>Active</v>
      </c>
      <c r="H1755" s="6" t="str">
        <f t="shared" si="353"/>
        <v>Not Started</v>
      </c>
      <c r="I1755" s="1" t="s">
        <v>3454</v>
      </c>
      <c r="O1755" s="1" t="str">
        <f t="shared" si="360"/>
        <v>NRIS</v>
      </c>
      <c r="Q1755" s="1">
        <f t="shared" si="355"/>
        <v>100</v>
      </c>
      <c r="S1755" s="1" t="str">
        <f t="shared" si="356"/>
        <v>Solar</v>
      </c>
      <c r="T1755" s="1" t="str">
        <f t="shared" si="357"/>
        <v>Benton County</v>
      </c>
      <c r="U1755" s="1" t="str">
        <f t="shared" si="358"/>
        <v>MN</v>
      </c>
      <c r="AA1755" s="1"/>
      <c r="AB1755" s="1"/>
      <c r="AI1755" s="5"/>
      <c r="AJ1755" s="5"/>
      <c r="AK1755" s="5"/>
      <c r="AL1755" s="5"/>
      <c r="AM1755" s="5"/>
      <c r="AN1755" s="5"/>
      <c r="AO1755" s="32"/>
      <c r="AP1755" s="32"/>
      <c r="AQ1755" s="28">
        <f t="shared" si="362"/>
        <v>0</v>
      </c>
      <c r="AR1755" s="28">
        <f t="shared" si="363"/>
        <v>0</v>
      </c>
      <c r="AY1755" s="1" t="s">
        <v>2374</v>
      </c>
      <c r="AZ1755" s="2">
        <v>43584</v>
      </c>
      <c r="BC1755" s="2">
        <v>44774</v>
      </c>
      <c r="BD1755" s="1" t="s">
        <v>91</v>
      </c>
      <c r="BE1755" s="1" t="s">
        <v>872</v>
      </c>
      <c r="BF1755" s="1" t="s">
        <v>93</v>
      </c>
      <c r="BG1755" s="1" t="s">
        <v>2856</v>
      </c>
      <c r="BH1755" s="1" t="s">
        <v>725</v>
      </c>
      <c r="BI1755" s="1" t="s">
        <v>2857</v>
      </c>
      <c r="BJ1755" s="1" t="s">
        <v>126</v>
      </c>
      <c r="BK1755" s="1" t="s">
        <v>3455</v>
      </c>
      <c r="BL1755" s="1">
        <v>100</v>
      </c>
      <c r="BM1755" s="1">
        <v>100</v>
      </c>
      <c r="BN1755" s="1" t="s">
        <v>1485</v>
      </c>
      <c r="BO1755" s="1" t="s">
        <v>1486</v>
      </c>
      <c r="BP1755" s="1" t="s">
        <v>84</v>
      </c>
      <c r="BR1755" s="1">
        <v>0</v>
      </c>
      <c r="BS1755" s="1">
        <v>0</v>
      </c>
      <c r="BT1755" s="1">
        <v>0</v>
      </c>
      <c r="BU1755" s="1">
        <v>0</v>
      </c>
    </row>
    <row r="1756" spans="4:73" hidden="1" x14ac:dyDescent="0.25">
      <c r="D1756" s="4"/>
      <c r="E1756" s="5" t="str">
        <f t="shared" si="350"/>
        <v>DPP-2019-Cycle</v>
      </c>
      <c r="F1756" s="5" t="str">
        <f t="shared" si="351"/>
        <v>West</v>
      </c>
      <c r="G1756" s="5" t="str">
        <f t="shared" si="352"/>
        <v>Active</v>
      </c>
      <c r="H1756" s="6" t="str">
        <f t="shared" si="353"/>
        <v>Not Started</v>
      </c>
      <c r="I1756" s="1" t="s">
        <v>3456</v>
      </c>
      <c r="O1756" s="1" t="str">
        <f t="shared" si="360"/>
        <v>NRIS</v>
      </c>
      <c r="Q1756" s="1">
        <f t="shared" si="355"/>
        <v>150</v>
      </c>
      <c r="S1756" s="1" t="str">
        <f t="shared" si="356"/>
        <v>Battery Storage</v>
      </c>
      <c r="T1756" s="1" t="str">
        <f t="shared" si="357"/>
        <v>Wright County</v>
      </c>
      <c r="U1756" s="1" t="str">
        <f t="shared" si="358"/>
        <v>MN</v>
      </c>
      <c r="AA1756" s="1"/>
      <c r="AB1756" s="1"/>
      <c r="AI1756" s="5"/>
      <c r="AJ1756" s="5"/>
      <c r="AK1756" s="5"/>
      <c r="AL1756" s="5"/>
      <c r="AM1756" s="5"/>
      <c r="AN1756" s="5"/>
      <c r="AO1756" s="32"/>
      <c r="AP1756" s="32"/>
      <c r="AQ1756" s="28">
        <f t="shared" si="362"/>
        <v>0</v>
      </c>
      <c r="AR1756" s="28">
        <f t="shared" si="363"/>
        <v>0</v>
      </c>
      <c r="AY1756" s="1" t="s">
        <v>2374</v>
      </c>
      <c r="AZ1756" s="2">
        <v>43584</v>
      </c>
      <c r="BC1756" s="2">
        <v>44774</v>
      </c>
      <c r="BD1756" s="1" t="s">
        <v>91</v>
      </c>
      <c r="BE1756" s="1" t="s">
        <v>861</v>
      </c>
      <c r="BF1756" s="1" t="s">
        <v>93</v>
      </c>
      <c r="BG1756" s="1" t="s">
        <v>2856</v>
      </c>
      <c r="BH1756" s="1" t="s">
        <v>725</v>
      </c>
      <c r="BI1756" s="1" t="s">
        <v>2857</v>
      </c>
      <c r="BJ1756" s="1" t="s">
        <v>126</v>
      </c>
      <c r="BK1756" s="1" t="s">
        <v>3457</v>
      </c>
      <c r="BL1756" s="1">
        <v>150</v>
      </c>
      <c r="BM1756" s="1">
        <v>150</v>
      </c>
      <c r="BN1756" s="1" t="s">
        <v>2498</v>
      </c>
      <c r="BO1756" s="1" t="s">
        <v>2499</v>
      </c>
      <c r="BP1756" s="1" t="s">
        <v>84</v>
      </c>
      <c r="BR1756" s="1">
        <v>0</v>
      </c>
      <c r="BS1756" s="1">
        <v>0</v>
      </c>
      <c r="BT1756" s="1">
        <v>0</v>
      </c>
      <c r="BU1756" s="1">
        <v>0</v>
      </c>
    </row>
    <row r="1757" spans="4:73" hidden="1" x14ac:dyDescent="0.25">
      <c r="D1757" s="4"/>
      <c r="E1757" s="5" t="str">
        <f t="shared" si="350"/>
        <v>DPP-2019-Cycle</v>
      </c>
      <c r="F1757" s="5" t="str">
        <f t="shared" si="351"/>
        <v>Central</v>
      </c>
      <c r="G1757" s="5" t="str">
        <f t="shared" si="352"/>
        <v>Active</v>
      </c>
      <c r="H1757" s="6" t="str">
        <f t="shared" si="353"/>
        <v>Not Started</v>
      </c>
      <c r="I1757" s="1" t="s">
        <v>3458</v>
      </c>
      <c r="O1757" s="1" t="str">
        <f t="shared" si="360"/>
        <v>NRIS</v>
      </c>
      <c r="Q1757" s="1">
        <f t="shared" si="355"/>
        <v>250</v>
      </c>
      <c r="S1757" s="1" t="str">
        <f t="shared" si="356"/>
        <v>Solar</v>
      </c>
      <c r="T1757" s="1" t="str">
        <f t="shared" si="357"/>
        <v>Porter County</v>
      </c>
      <c r="U1757" s="1" t="str">
        <f t="shared" si="358"/>
        <v>IN</v>
      </c>
      <c r="AA1757" s="1"/>
      <c r="AB1757" s="1"/>
      <c r="AI1757" s="5"/>
      <c r="AJ1757" s="5"/>
      <c r="AK1757" s="5"/>
      <c r="AL1757" s="5"/>
      <c r="AM1757" s="5"/>
      <c r="AN1757" s="5"/>
      <c r="AO1757" s="32"/>
      <c r="AP1757" s="32"/>
      <c r="AQ1757" s="28">
        <f t="shared" si="362"/>
        <v>0</v>
      </c>
      <c r="AR1757" s="28">
        <f t="shared" si="363"/>
        <v>0</v>
      </c>
      <c r="AY1757" s="1" t="s">
        <v>2374</v>
      </c>
      <c r="AZ1757" s="2">
        <v>43584</v>
      </c>
      <c r="BC1757" s="2">
        <v>44805</v>
      </c>
      <c r="BD1757" s="1" t="s">
        <v>804</v>
      </c>
      <c r="BE1757" s="1" t="s">
        <v>1323</v>
      </c>
      <c r="BF1757" s="1" t="s">
        <v>103</v>
      </c>
      <c r="BG1757" s="1" t="s">
        <v>2856</v>
      </c>
      <c r="BH1757" s="1" t="s">
        <v>2435</v>
      </c>
      <c r="BI1757" s="1" t="s">
        <v>2857</v>
      </c>
      <c r="BJ1757" s="1" t="s">
        <v>126</v>
      </c>
      <c r="BK1757" s="1" t="s">
        <v>3459</v>
      </c>
      <c r="BL1757" s="1">
        <v>250</v>
      </c>
      <c r="BM1757" s="1">
        <v>250</v>
      </c>
      <c r="BN1757" s="1" t="s">
        <v>1485</v>
      </c>
      <c r="BO1757" s="1" t="s">
        <v>1486</v>
      </c>
      <c r="BP1757" s="1" t="s">
        <v>84</v>
      </c>
      <c r="BR1757" s="1">
        <v>0</v>
      </c>
      <c r="BS1757" s="1">
        <v>0</v>
      </c>
      <c r="BT1757" s="1">
        <v>0</v>
      </c>
      <c r="BU1757" s="1">
        <v>0</v>
      </c>
    </row>
    <row r="1758" spans="4:73" hidden="1" x14ac:dyDescent="0.25">
      <c r="D1758" s="4"/>
      <c r="E1758" s="5" t="str">
        <f t="shared" si="350"/>
        <v>DPP-2019-Cycle</v>
      </c>
      <c r="F1758" s="5" t="str">
        <f t="shared" si="351"/>
        <v>Central</v>
      </c>
      <c r="G1758" s="5" t="str">
        <f t="shared" si="352"/>
        <v>Active</v>
      </c>
      <c r="H1758" s="6" t="str">
        <f t="shared" si="353"/>
        <v>Not Started</v>
      </c>
      <c r="I1758" s="1" t="s">
        <v>3460</v>
      </c>
      <c r="O1758" s="1" t="str">
        <f t="shared" si="360"/>
        <v>NRIS</v>
      </c>
      <c r="Q1758" s="1">
        <f t="shared" si="355"/>
        <v>150</v>
      </c>
      <c r="S1758" s="1" t="str">
        <f t="shared" si="356"/>
        <v>Solar</v>
      </c>
      <c r="T1758" s="1" t="str">
        <f t="shared" si="357"/>
        <v>Caldwell County</v>
      </c>
      <c r="U1758" s="1" t="str">
        <f t="shared" si="358"/>
        <v>KY</v>
      </c>
      <c r="AA1758" s="1"/>
      <c r="AB1758" s="1"/>
      <c r="AI1758" s="5"/>
      <c r="AJ1758" s="5"/>
      <c r="AK1758" s="5"/>
      <c r="AL1758" s="5"/>
      <c r="AM1758" s="5"/>
      <c r="AN1758" s="5"/>
      <c r="AO1758" s="32"/>
      <c r="AP1758" s="32"/>
      <c r="AQ1758" s="28">
        <f t="shared" si="362"/>
        <v>0</v>
      </c>
      <c r="AR1758" s="28">
        <f t="shared" si="363"/>
        <v>0</v>
      </c>
      <c r="AY1758" s="1" t="s">
        <v>2374</v>
      </c>
      <c r="AZ1758" s="2">
        <v>43584</v>
      </c>
      <c r="BC1758" s="2">
        <v>44774</v>
      </c>
      <c r="BD1758" s="1" t="s">
        <v>1657</v>
      </c>
      <c r="BE1758" s="1" t="s">
        <v>3461</v>
      </c>
      <c r="BF1758" s="1" t="s">
        <v>82</v>
      </c>
      <c r="BG1758" s="1" t="s">
        <v>2856</v>
      </c>
      <c r="BH1758" s="1" t="s">
        <v>2435</v>
      </c>
      <c r="BI1758" s="1" t="s">
        <v>2857</v>
      </c>
      <c r="BJ1758" s="1" t="s">
        <v>126</v>
      </c>
      <c r="BK1758" s="1" t="s">
        <v>3462</v>
      </c>
      <c r="BL1758" s="1">
        <v>150</v>
      </c>
      <c r="BM1758" s="1">
        <v>150</v>
      </c>
      <c r="BN1758" s="1" t="s">
        <v>1485</v>
      </c>
      <c r="BO1758" s="1" t="s">
        <v>1486</v>
      </c>
      <c r="BP1758" s="1" t="s">
        <v>84</v>
      </c>
      <c r="BR1758" s="1">
        <v>0</v>
      </c>
      <c r="BS1758" s="1">
        <v>0</v>
      </c>
      <c r="BT1758" s="1">
        <v>0</v>
      </c>
      <c r="BU1758" s="1">
        <v>0</v>
      </c>
    </row>
    <row r="1759" spans="4:73" hidden="1" x14ac:dyDescent="0.25">
      <c r="D1759" s="4"/>
      <c r="E1759" s="5" t="str">
        <f t="shared" si="350"/>
        <v>DPP-2019-Cycle</v>
      </c>
      <c r="F1759" s="5" t="str">
        <f t="shared" si="351"/>
        <v>East (ITC)</v>
      </c>
      <c r="G1759" s="5" t="str">
        <f t="shared" si="352"/>
        <v>Withdrawn</v>
      </c>
      <c r="H1759" s="6" t="str">
        <f t="shared" si="353"/>
        <v>Not Started</v>
      </c>
      <c r="I1759" s="1" t="s">
        <v>5802</v>
      </c>
      <c r="O1759" s="1" t="str">
        <f t="shared" si="360"/>
        <v>NRIS</v>
      </c>
      <c r="Q1759" s="1">
        <f t="shared" si="355"/>
        <v>100</v>
      </c>
      <c r="S1759" s="1" t="str">
        <f t="shared" si="356"/>
        <v>Solar</v>
      </c>
      <c r="T1759" s="1" t="str">
        <f t="shared" si="357"/>
        <v>Monroe County</v>
      </c>
      <c r="U1759" s="1" t="str">
        <f t="shared" si="358"/>
        <v>MI</v>
      </c>
      <c r="AA1759" s="1"/>
      <c r="AB1759" s="1"/>
      <c r="AI1759" s="5"/>
      <c r="AJ1759" s="5"/>
      <c r="AK1759" s="5"/>
      <c r="AL1759" s="5"/>
      <c r="AM1759" s="5"/>
      <c r="AN1759" s="5"/>
      <c r="AO1759" s="32"/>
      <c r="AP1759" s="32"/>
      <c r="AQ1759" s="28">
        <f t="shared" si="362"/>
        <v>0</v>
      </c>
      <c r="AR1759" s="28">
        <f t="shared" si="363"/>
        <v>0</v>
      </c>
      <c r="AY1759" s="1" t="s">
        <v>73</v>
      </c>
      <c r="AZ1759" s="2">
        <v>43584</v>
      </c>
      <c r="BA1759" s="2">
        <v>44237</v>
      </c>
      <c r="BC1759" s="2">
        <v>44774</v>
      </c>
      <c r="BD1759" s="1" t="s">
        <v>139</v>
      </c>
      <c r="BE1759" s="1" t="s">
        <v>310</v>
      </c>
      <c r="BF1759" s="1" t="s">
        <v>130</v>
      </c>
      <c r="BG1759" s="1" t="s">
        <v>2856</v>
      </c>
      <c r="BH1759" s="1" t="s">
        <v>1808</v>
      </c>
      <c r="BI1759" s="1" t="s">
        <v>2863</v>
      </c>
      <c r="BJ1759" s="1" t="s">
        <v>126</v>
      </c>
      <c r="BK1759" s="1" t="s">
        <v>5803</v>
      </c>
      <c r="BL1759" s="1">
        <v>100</v>
      </c>
      <c r="BM1759" s="1">
        <v>100</v>
      </c>
      <c r="BN1759" s="1" t="s">
        <v>1485</v>
      </c>
      <c r="BO1759" s="1" t="s">
        <v>1486</v>
      </c>
      <c r="BP1759" s="1" t="s">
        <v>84</v>
      </c>
      <c r="BR1759" s="1">
        <v>0</v>
      </c>
      <c r="BS1759" s="1">
        <v>0</v>
      </c>
      <c r="BT1759" s="1">
        <v>0</v>
      </c>
      <c r="BU1759" s="1">
        <v>0</v>
      </c>
    </row>
    <row r="1760" spans="4:73" hidden="1" x14ac:dyDescent="0.25">
      <c r="E1760" s="5" t="str">
        <f t="shared" si="350"/>
        <v>DPP-2019-Cycle</v>
      </c>
      <c r="F1760" s="5" t="str">
        <f t="shared" si="351"/>
        <v>Central</v>
      </c>
      <c r="G1760" s="5" t="str">
        <f t="shared" si="352"/>
        <v>Active</v>
      </c>
      <c r="H1760" s="6" t="str">
        <f t="shared" si="353"/>
        <v>Not Started</v>
      </c>
      <c r="I1760" s="1" t="s">
        <v>3469</v>
      </c>
      <c r="O1760" s="1" t="str">
        <f t="shared" si="360"/>
        <v>NRIS</v>
      </c>
      <c r="Q1760" s="1">
        <f t="shared" si="355"/>
        <v>150</v>
      </c>
      <c r="S1760" s="1" t="str">
        <f t="shared" si="356"/>
        <v>Solar</v>
      </c>
      <c r="T1760" s="1" t="str">
        <f t="shared" si="357"/>
        <v>Webster County</v>
      </c>
      <c r="U1760" s="1" t="str">
        <f t="shared" si="358"/>
        <v>KY</v>
      </c>
      <c r="AA1760" s="1"/>
      <c r="AB1760" s="1"/>
      <c r="AI1760" s="5"/>
      <c r="AJ1760" s="5"/>
      <c r="AK1760" s="5"/>
      <c r="AL1760" s="5"/>
      <c r="AM1760" s="5"/>
      <c r="AN1760" s="5"/>
      <c r="AO1760" s="32"/>
      <c r="AP1760" s="32"/>
      <c r="AQ1760" s="28">
        <f t="shared" si="362"/>
        <v>0</v>
      </c>
      <c r="AR1760" s="28">
        <f t="shared" si="363"/>
        <v>0</v>
      </c>
      <c r="AY1760" s="1" t="s">
        <v>2374</v>
      </c>
      <c r="AZ1760" s="2">
        <v>43584</v>
      </c>
      <c r="BC1760" s="2">
        <v>44774</v>
      </c>
      <c r="BD1760" s="1" t="s">
        <v>1657</v>
      </c>
      <c r="BE1760" s="1" t="s">
        <v>2117</v>
      </c>
      <c r="BF1760" s="1" t="s">
        <v>82</v>
      </c>
      <c r="BG1760" s="1" t="s">
        <v>2856</v>
      </c>
      <c r="BH1760" s="1" t="s">
        <v>2435</v>
      </c>
      <c r="BI1760" s="1" t="s">
        <v>2857</v>
      </c>
      <c r="BJ1760" s="1" t="s">
        <v>126</v>
      </c>
      <c r="BK1760" s="1" t="s">
        <v>3470</v>
      </c>
      <c r="BL1760" s="1">
        <v>150</v>
      </c>
      <c r="BM1760" s="1">
        <v>150</v>
      </c>
      <c r="BN1760" s="1" t="s">
        <v>1485</v>
      </c>
      <c r="BO1760" s="1" t="s">
        <v>1486</v>
      </c>
      <c r="BP1760" s="1" t="s">
        <v>84</v>
      </c>
      <c r="BR1760" s="1">
        <v>0</v>
      </c>
      <c r="BS1760" s="1">
        <v>0</v>
      </c>
      <c r="BT1760" s="1">
        <v>0</v>
      </c>
      <c r="BU1760" s="1">
        <v>0</v>
      </c>
    </row>
    <row r="1761" spans="4:73" hidden="1" x14ac:dyDescent="0.25">
      <c r="D1761" s="4"/>
      <c r="E1761" s="5" t="str">
        <f t="shared" si="350"/>
        <v>DPP-2019-Cycle</v>
      </c>
      <c r="F1761" s="5" t="str">
        <f t="shared" si="351"/>
        <v>East (ITC)</v>
      </c>
      <c r="G1761" s="5" t="str">
        <f t="shared" si="352"/>
        <v>Withdrawn</v>
      </c>
      <c r="H1761" s="6" t="str">
        <f t="shared" si="353"/>
        <v>Not Started</v>
      </c>
      <c r="I1761" s="1" t="s">
        <v>5362</v>
      </c>
      <c r="O1761" s="1" t="str">
        <f t="shared" si="360"/>
        <v>NRIS</v>
      </c>
      <c r="Q1761" s="1">
        <f t="shared" si="355"/>
        <v>25</v>
      </c>
      <c r="S1761" s="1" t="str">
        <f t="shared" si="356"/>
        <v>Battery Storage</v>
      </c>
      <c r="T1761" s="1" t="str">
        <f t="shared" si="357"/>
        <v>Washtenaw County</v>
      </c>
      <c r="U1761" s="1" t="str">
        <f t="shared" si="358"/>
        <v>MI</v>
      </c>
      <c r="AA1761" s="1"/>
      <c r="AB1761" s="1"/>
      <c r="AI1761" s="5"/>
      <c r="AJ1761" s="5"/>
      <c r="AK1761" s="5"/>
      <c r="AL1761" s="5"/>
      <c r="AM1761" s="5"/>
      <c r="AN1761" s="5"/>
      <c r="AO1761" s="32"/>
      <c r="AP1761" s="32"/>
      <c r="AQ1761" s="28">
        <f t="shared" si="362"/>
        <v>0</v>
      </c>
      <c r="AR1761" s="28">
        <f t="shared" si="363"/>
        <v>0</v>
      </c>
      <c r="AY1761" s="1" t="s">
        <v>73</v>
      </c>
      <c r="AZ1761" s="2">
        <v>43581</v>
      </c>
      <c r="BA1761" s="2">
        <v>43957</v>
      </c>
      <c r="BC1761" s="2">
        <v>44864</v>
      </c>
      <c r="BD1761" s="1" t="s">
        <v>128</v>
      </c>
      <c r="BE1761" s="1" t="s">
        <v>271</v>
      </c>
      <c r="BF1761" s="1" t="s">
        <v>130</v>
      </c>
      <c r="BG1761" s="1" t="s">
        <v>2856</v>
      </c>
      <c r="BH1761" s="1" t="s">
        <v>1808</v>
      </c>
      <c r="BI1761" s="1" t="s">
        <v>2863</v>
      </c>
      <c r="BJ1761" s="1" t="s">
        <v>126</v>
      </c>
      <c r="BK1761" s="1" t="s">
        <v>5151</v>
      </c>
      <c r="BL1761" s="1">
        <v>25</v>
      </c>
      <c r="BM1761" s="1">
        <v>25</v>
      </c>
      <c r="BN1761" s="1" t="s">
        <v>2498</v>
      </c>
      <c r="BO1761" s="1" t="s">
        <v>2499</v>
      </c>
      <c r="BP1761" s="1" t="s">
        <v>84</v>
      </c>
      <c r="BR1761" s="1">
        <v>0</v>
      </c>
      <c r="BS1761" s="1">
        <v>0</v>
      </c>
      <c r="BT1761" s="1">
        <v>0</v>
      </c>
      <c r="BU1761" s="1">
        <v>0</v>
      </c>
    </row>
    <row r="1762" spans="4:73" x14ac:dyDescent="0.25">
      <c r="D1762" s="4"/>
      <c r="E1762" s="5" t="str">
        <f t="shared" si="350"/>
        <v>DPP-2019-Cycle</v>
      </c>
      <c r="F1762" s="5" t="str">
        <f t="shared" si="351"/>
        <v>South</v>
      </c>
      <c r="G1762" s="5" t="str">
        <f t="shared" si="352"/>
        <v>Active</v>
      </c>
      <c r="H1762" s="6" t="str">
        <f t="shared" si="353"/>
        <v>Not Started</v>
      </c>
      <c r="I1762" s="1" t="s">
        <v>3473</v>
      </c>
      <c r="O1762" s="1" t="str">
        <f t="shared" si="360"/>
        <v>NRIS</v>
      </c>
      <c r="P1762" s="1" t="s">
        <v>6203</v>
      </c>
      <c r="Q1762" s="1">
        <f t="shared" si="355"/>
        <v>200</v>
      </c>
      <c r="S1762" s="1" t="str">
        <f t="shared" si="356"/>
        <v>Solar</v>
      </c>
      <c r="T1762" s="1" t="str">
        <f t="shared" si="357"/>
        <v>Red River Parish</v>
      </c>
      <c r="U1762" s="1" t="str">
        <f t="shared" si="358"/>
        <v>LA</v>
      </c>
      <c r="Y1762" s="1">
        <v>1</v>
      </c>
      <c r="Z1762" s="1">
        <v>1</v>
      </c>
      <c r="AA1762" s="36">
        <v>800000</v>
      </c>
      <c r="AB1762" s="36">
        <v>2311132</v>
      </c>
      <c r="AI1762" s="5"/>
      <c r="AJ1762" s="32"/>
      <c r="AK1762" s="32"/>
      <c r="AL1762" s="32"/>
      <c r="AM1762" s="37">
        <v>10250000</v>
      </c>
      <c r="AN1762" s="37">
        <v>5261535</v>
      </c>
      <c r="AO1762" s="32">
        <f>AM1762</f>
        <v>10250000</v>
      </c>
      <c r="AP1762" s="32">
        <f>AO1762+AN1762+AL1762</f>
        <v>15511535</v>
      </c>
      <c r="AQ1762" s="28">
        <f t="shared" si="362"/>
        <v>51.25</v>
      </c>
      <c r="AR1762" s="28">
        <f t="shared" si="363"/>
        <v>77.557675000000003</v>
      </c>
      <c r="AS1762" s="16">
        <f>IF(O1762 = "NRIS",AP1762,AO1762)</f>
        <v>15511535</v>
      </c>
      <c r="AY1762" s="1" t="s">
        <v>2374</v>
      </c>
      <c r="AZ1762" s="2">
        <v>43584</v>
      </c>
      <c r="BC1762" s="2">
        <v>44864</v>
      </c>
      <c r="BD1762" s="1" t="s">
        <v>2711</v>
      </c>
      <c r="BE1762" s="1" t="s">
        <v>3474</v>
      </c>
      <c r="BF1762" s="1" t="s">
        <v>61</v>
      </c>
      <c r="BG1762" s="1" t="s">
        <v>2856</v>
      </c>
      <c r="BH1762" s="1" t="s">
        <v>2395</v>
      </c>
      <c r="BI1762" s="1" t="s">
        <v>2863</v>
      </c>
      <c r="BJ1762" s="1" t="s">
        <v>126</v>
      </c>
      <c r="BK1762" s="1" t="s">
        <v>3475</v>
      </c>
      <c r="BL1762" s="1">
        <v>200</v>
      </c>
      <c r="BM1762" s="1">
        <v>200</v>
      </c>
      <c r="BN1762" s="1" t="s">
        <v>1485</v>
      </c>
      <c r="BO1762" s="1" t="s">
        <v>1486</v>
      </c>
      <c r="BP1762" s="1" t="s">
        <v>84</v>
      </c>
      <c r="BR1762" s="1">
        <v>75</v>
      </c>
      <c r="BS1762" s="1">
        <v>75</v>
      </c>
      <c r="BT1762" s="1">
        <v>0</v>
      </c>
      <c r="BU1762" s="1">
        <v>0</v>
      </c>
    </row>
    <row r="1763" spans="4:73" hidden="1" x14ac:dyDescent="0.25">
      <c r="D1763" s="4"/>
      <c r="E1763" s="5" t="str">
        <f t="shared" si="350"/>
        <v>DPP-2019-Cycle</v>
      </c>
      <c r="F1763" s="5" t="str">
        <f t="shared" si="351"/>
        <v>Central</v>
      </c>
      <c r="G1763" s="5" t="str">
        <f t="shared" si="352"/>
        <v>Active</v>
      </c>
      <c r="H1763" s="6" t="str">
        <f t="shared" si="353"/>
        <v>Not Started</v>
      </c>
      <c r="I1763" s="1" t="s">
        <v>3476</v>
      </c>
      <c r="O1763" s="1" t="str">
        <f t="shared" si="360"/>
        <v>NRIS</v>
      </c>
      <c r="Q1763" s="1">
        <f t="shared" si="355"/>
        <v>188.3</v>
      </c>
      <c r="S1763" s="1" t="str">
        <f t="shared" si="356"/>
        <v>Wind</v>
      </c>
      <c r="T1763" s="1" t="str">
        <f t="shared" si="357"/>
        <v>Mason County</v>
      </c>
      <c r="U1763" s="1" t="str">
        <f t="shared" si="358"/>
        <v>IL</v>
      </c>
      <c r="AA1763" s="1"/>
      <c r="AB1763" s="1"/>
      <c r="AI1763" s="5"/>
      <c r="AJ1763" s="5"/>
      <c r="AK1763" s="5"/>
      <c r="AL1763" s="5"/>
      <c r="AM1763" s="5"/>
      <c r="AN1763" s="5"/>
      <c r="AO1763" s="32"/>
      <c r="AP1763" s="32"/>
      <c r="AQ1763" s="28">
        <f t="shared" si="362"/>
        <v>0</v>
      </c>
      <c r="AR1763" s="28">
        <f t="shared" si="363"/>
        <v>0</v>
      </c>
      <c r="AY1763" s="1" t="s">
        <v>2374</v>
      </c>
      <c r="AZ1763" s="2">
        <v>43584</v>
      </c>
      <c r="BC1763" s="2">
        <v>44681</v>
      </c>
      <c r="BD1763" s="1" t="s">
        <v>122</v>
      </c>
      <c r="BE1763" s="1" t="s">
        <v>1218</v>
      </c>
      <c r="BF1763" s="1" t="s">
        <v>124</v>
      </c>
      <c r="BG1763" s="1" t="s">
        <v>2856</v>
      </c>
      <c r="BH1763" s="1" t="s">
        <v>2435</v>
      </c>
      <c r="BI1763" s="1" t="s">
        <v>2857</v>
      </c>
      <c r="BJ1763" s="1" t="s">
        <v>126</v>
      </c>
      <c r="BK1763" s="1" t="s">
        <v>3477</v>
      </c>
      <c r="BL1763" s="1">
        <v>188.3</v>
      </c>
      <c r="BM1763" s="1">
        <v>188.3</v>
      </c>
      <c r="BN1763" s="1" t="s">
        <v>97</v>
      </c>
      <c r="BO1763" s="1" t="s">
        <v>98</v>
      </c>
      <c r="BP1763" s="1" t="s">
        <v>84</v>
      </c>
      <c r="BR1763" s="1">
        <v>0</v>
      </c>
      <c r="BS1763" s="1">
        <v>0</v>
      </c>
      <c r="BT1763" s="1">
        <v>0</v>
      </c>
      <c r="BU1763" s="1">
        <v>0</v>
      </c>
    </row>
    <row r="1764" spans="4:73" hidden="1" x14ac:dyDescent="0.25">
      <c r="D1764" s="4"/>
      <c r="E1764" s="5" t="str">
        <f t="shared" si="350"/>
        <v>DPP-2019-Cycle</v>
      </c>
      <c r="F1764" s="5" t="str">
        <f t="shared" si="351"/>
        <v>Central</v>
      </c>
      <c r="G1764" s="5" t="str">
        <f t="shared" si="352"/>
        <v>Active</v>
      </c>
      <c r="H1764" s="6" t="str">
        <f t="shared" si="353"/>
        <v>Not Started</v>
      </c>
      <c r="I1764" s="1" t="s">
        <v>3478</v>
      </c>
      <c r="O1764" s="1" t="str">
        <f t="shared" si="360"/>
        <v>NRIS</v>
      </c>
      <c r="Q1764" s="1">
        <f t="shared" si="355"/>
        <v>58.5</v>
      </c>
      <c r="S1764" s="1" t="str">
        <f t="shared" si="356"/>
        <v>Wind</v>
      </c>
      <c r="T1764" s="1" t="str">
        <f t="shared" si="357"/>
        <v>Mason County</v>
      </c>
      <c r="U1764" s="1" t="str">
        <f t="shared" si="358"/>
        <v>IL</v>
      </c>
      <c r="AA1764" s="1"/>
      <c r="AB1764" s="1"/>
      <c r="AI1764" s="5"/>
      <c r="AJ1764" s="5"/>
      <c r="AK1764" s="5"/>
      <c r="AL1764" s="5"/>
      <c r="AM1764" s="5"/>
      <c r="AN1764" s="5"/>
      <c r="AO1764" s="32"/>
      <c r="AP1764" s="32"/>
      <c r="AQ1764" s="28">
        <f t="shared" si="362"/>
        <v>0</v>
      </c>
      <c r="AR1764" s="28">
        <f t="shared" si="363"/>
        <v>0</v>
      </c>
      <c r="AY1764" s="1" t="s">
        <v>2374</v>
      </c>
      <c r="AZ1764" s="2">
        <v>43584</v>
      </c>
      <c r="BC1764" s="2">
        <v>44681</v>
      </c>
      <c r="BD1764" s="1" t="s">
        <v>122</v>
      </c>
      <c r="BE1764" s="1" t="s">
        <v>1218</v>
      </c>
      <c r="BF1764" s="1" t="s">
        <v>124</v>
      </c>
      <c r="BG1764" s="1" t="s">
        <v>2856</v>
      </c>
      <c r="BH1764" s="1" t="s">
        <v>2435</v>
      </c>
      <c r="BI1764" s="1" t="s">
        <v>2857</v>
      </c>
      <c r="BJ1764" s="1" t="s">
        <v>126</v>
      </c>
      <c r="BK1764" s="1" t="s">
        <v>3479</v>
      </c>
      <c r="BL1764" s="1">
        <v>58.5</v>
      </c>
      <c r="BM1764" s="1">
        <v>58.5</v>
      </c>
      <c r="BN1764" s="1" t="s">
        <v>97</v>
      </c>
      <c r="BO1764" s="1" t="s">
        <v>98</v>
      </c>
      <c r="BP1764" s="1" t="s">
        <v>84</v>
      </c>
      <c r="BQ1764" s="2">
        <v>44426</v>
      </c>
      <c r="BR1764" s="1">
        <v>0</v>
      </c>
      <c r="BS1764" s="1">
        <v>0</v>
      </c>
      <c r="BT1764" s="1">
        <v>0</v>
      </c>
      <c r="BU1764" s="1">
        <v>0</v>
      </c>
    </row>
    <row r="1765" spans="4:73" x14ac:dyDescent="0.25">
      <c r="D1765" s="4"/>
      <c r="E1765" s="5" t="str">
        <f t="shared" si="350"/>
        <v>DPP-2019-Cycle</v>
      </c>
      <c r="F1765" s="5" t="str">
        <f t="shared" si="351"/>
        <v>South</v>
      </c>
      <c r="G1765" s="5" t="str">
        <f t="shared" si="352"/>
        <v>Active</v>
      </c>
      <c r="H1765" s="6" t="str">
        <f t="shared" si="353"/>
        <v>Not Started</v>
      </c>
      <c r="I1765" s="1" t="s">
        <v>3480</v>
      </c>
      <c r="O1765" s="1" t="str">
        <f t="shared" si="360"/>
        <v>NRIS</v>
      </c>
      <c r="P1765" s="1" t="s">
        <v>6203</v>
      </c>
      <c r="Q1765" s="1">
        <f t="shared" si="355"/>
        <v>150</v>
      </c>
      <c r="S1765" s="1" t="str">
        <f t="shared" si="356"/>
        <v>Solar</v>
      </c>
      <c r="T1765" s="1" t="str">
        <f t="shared" si="357"/>
        <v>St. Mary,St. Mary Parish</v>
      </c>
      <c r="U1765" s="1" t="str">
        <f t="shared" si="358"/>
        <v>LA</v>
      </c>
      <c r="Y1765" s="1">
        <v>1</v>
      </c>
      <c r="Z1765" s="1">
        <v>1</v>
      </c>
      <c r="AA1765" s="36">
        <v>600000</v>
      </c>
      <c r="AB1765" s="36">
        <v>1957465</v>
      </c>
      <c r="AI1765" s="5"/>
      <c r="AJ1765" s="32"/>
      <c r="AK1765" s="32"/>
      <c r="AL1765" s="32"/>
      <c r="AM1765" s="37">
        <v>10814000</v>
      </c>
      <c r="AN1765" s="37">
        <v>12033496</v>
      </c>
      <c r="AO1765" s="32">
        <f>AM1765</f>
        <v>10814000</v>
      </c>
      <c r="AP1765" s="32">
        <f>AO1765+AN1765+AL1765</f>
        <v>22847496</v>
      </c>
      <c r="AQ1765" s="28">
        <f t="shared" si="362"/>
        <v>72.093333333333334</v>
      </c>
      <c r="AR1765" s="28">
        <f t="shared" si="363"/>
        <v>152.31664000000001</v>
      </c>
      <c r="AS1765" s="16">
        <f>IF(O1765 = "NRIS",AP1765,AO1765)</f>
        <v>22847496</v>
      </c>
      <c r="AY1765" s="1" t="s">
        <v>2374</v>
      </c>
      <c r="AZ1765" s="2">
        <v>43584</v>
      </c>
      <c r="BC1765" s="2">
        <v>44774</v>
      </c>
      <c r="BD1765" s="1" t="s">
        <v>2711</v>
      </c>
      <c r="BE1765" s="1" t="s">
        <v>3005</v>
      </c>
      <c r="BF1765" s="1" t="s">
        <v>61</v>
      </c>
      <c r="BG1765" s="1" t="s">
        <v>2856</v>
      </c>
      <c r="BH1765" s="1" t="s">
        <v>2395</v>
      </c>
      <c r="BI1765" s="1" t="s">
        <v>2863</v>
      </c>
      <c r="BJ1765" s="1" t="s">
        <v>126</v>
      </c>
      <c r="BK1765" s="1" t="s">
        <v>3481</v>
      </c>
      <c r="BL1765" s="1">
        <v>150</v>
      </c>
      <c r="BM1765" s="1">
        <v>150</v>
      </c>
      <c r="BN1765" s="1" t="s">
        <v>1485</v>
      </c>
      <c r="BO1765" s="1" t="s">
        <v>1486</v>
      </c>
      <c r="BP1765" s="1" t="s">
        <v>84</v>
      </c>
      <c r="BR1765" s="1">
        <v>150</v>
      </c>
      <c r="BS1765" s="1">
        <v>150</v>
      </c>
      <c r="BT1765" s="1">
        <v>0</v>
      </c>
      <c r="BU1765" s="1">
        <v>0</v>
      </c>
    </row>
    <row r="1766" spans="4:73" hidden="1" x14ac:dyDescent="0.25">
      <c r="D1766" s="4"/>
      <c r="E1766" s="5" t="str">
        <f t="shared" si="350"/>
        <v>DPP-2019-Cycle</v>
      </c>
      <c r="F1766" s="5" t="str">
        <f t="shared" si="351"/>
        <v>West</v>
      </c>
      <c r="G1766" s="5" t="str">
        <f t="shared" si="352"/>
        <v>Active</v>
      </c>
      <c r="H1766" s="6" t="str">
        <f t="shared" si="353"/>
        <v>Not Started</v>
      </c>
      <c r="I1766" s="1" t="s">
        <v>3482</v>
      </c>
      <c r="O1766" s="1" t="str">
        <f t="shared" si="360"/>
        <v>NRIS</v>
      </c>
      <c r="Q1766" s="1">
        <f t="shared" si="355"/>
        <v>300</v>
      </c>
      <c r="S1766" s="1" t="str">
        <f t="shared" si="356"/>
        <v>Wind</v>
      </c>
      <c r="T1766" s="1" t="str">
        <f t="shared" si="357"/>
        <v>Sheridan County</v>
      </c>
      <c r="U1766" s="1" t="str">
        <f t="shared" si="358"/>
        <v>ND</v>
      </c>
      <c r="AA1766" s="1"/>
      <c r="AB1766" s="1"/>
      <c r="AI1766" s="5"/>
      <c r="AJ1766" s="5"/>
      <c r="AK1766" s="5"/>
      <c r="AL1766" s="5"/>
      <c r="AM1766" s="5"/>
      <c r="AN1766" s="5"/>
      <c r="AO1766" s="32"/>
      <c r="AP1766" s="32"/>
      <c r="AQ1766" s="28">
        <f t="shared" si="362"/>
        <v>0</v>
      </c>
      <c r="AR1766" s="28">
        <f t="shared" si="363"/>
        <v>0</v>
      </c>
      <c r="AY1766" s="1" t="s">
        <v>2374</v>
      </c>
      <c r="AZ1766" s="2">
        <v>43584</v>
      </c>
      <c r="BC1766" s="2">
        <v>45170</v>
      </c>
      <c r="BD1766" s="1" t="s">
        <v>203</v>
      </c>
      <c r="BE1766" s="1" t="s">
        <v>2170</v>
      </c>
      <c r="BF1766" s="1" t="s">
        <v>194</v>
      </c>
      <c r="BG1766" s="1" t="s">
        <v>2856</v>
      </c>
      <c r="BH1766" s="1" t="s">
        <v>725</v>
      </c>
      <c r="BI1766" s="1" t="s">
        <v>2857</v>
      </c>
      <c r="BJ1766" s="1" t="s">
        <v>126</v>
      </c>
      <c r="BK1766" s="1" t="s">
        <v>3483</v>
      </c>
      <c r="BL1766" s="1">
        <v>300</v>
      </c>
      <c r="BM1766" s="1">
        <v>300</v>
      </c>
      <c r="BN1766" s="1" t="s">
        <v>97</v>
      </c>
      <c r="BO1766" s="1" t="s">
        <v>98</v>
      </c>
      <c r="BP1766" s="1" t="s">
        <v>84</v>
      </c>
      <c r="BR1766" s="1">
        <v>0</v>
      </c>
      <c r="BS1766" s="1">
        <v>0</v>
      </c>
      <c r="BT1766" s="1">
        <v>0</v>
      </c>
      <c r="BU1766" s="1">
        <v>0</v>
      </c>
    </row>
    <row r="1767" spans="4:73" hidden="1" x14ac:dyDescent="0.25">
      <c r="D1767" s="4"/>
      <c r="E1767" s="5" t="str">
        <f t="shared" si="350"/>
        <v>DPP-2019-Cycle</v>
      </c>
      <c r="F1767" s="5" t="str">
        <f t="shared" si="351"/>
        <v>Central</v>
      </c>
      <c r="G1767" s="5" t="str">
        <f t="shared" si="352"/>
        <v>Active</v>
      </c>
      <c r="H1767" s="6" t="str">
        <f t="shared" si="353"/>
        <v>Not Started</v>
      </c>
      <c r="I1767" s="1" t="s">
        <v>3484</v>
      </c>
      <c r="O1767" s="1" t="str">
        <f t="shared" si="360"/>
        <v>NRIS</v>
      </c>
      <c r="Q1767" s="1">
        <f t="shared" si="355"/>
        <v>200</v>
      </c>
      <c r="S1767" s="1" t="str">
        <f t="shared" si="356"/>
        <v>Solar</v>
      </c>
      <c r="T1767" s="1" t="str">
        <f t="shared" si="357"/>
        <v>Vermillion County</v>
      </c>
      <c r="U1767" s="1" t="str">
        <f t="shared" si="358"/>
        <v>IN</v>
      </c>
      <c r="AA1767" s="1"/>
      <c r="AB1767" s="1"/>
      <c r="AI1767" s="5"/>
      <c r="AJ1767" s="5"/>
      <c r="AK1767" s="5"/>
      <c r="AL1767" s="5"/>
      <c r="AM1767" s="5"/>
      <c r="AN1767" s="5"/>
      <c r="AO1767" s="32"/>
      <c r="AP1767" s="32"/>
      <c r="AQ1767" s="28">
        <f t="shared" si="362"/>
        <v>0</v>
      </c>
      <c r="AR1767" s="28">
        <f t="shared" si="363"/>
        <v>0</v>
      </c>
      <c r="AY1767" s="1" t="s">
        <v>2374</v>
      </c>
      <c r="AZ1767" s="2">
        <v>43584</v>
      </c>
      <c r="BC1767" s="2">
        <v>44742</v>
      </c>
      <c r="BD1767" s="1" t="s">
        <v>2850</v>
      </c>
      <c r="BE1767" s="1" t="s">
        <v>2369</v>
      </c>
      <c r="BF1767" s="1" t="s">
        <v>103</v>
      </c>
      <c r="BG1767" s="1" t="s">
        <v>2856</v>
      </c>
      <c r="BH1767" s="1" t="s">
        <v>2435</v>
      </c>
      <c r="BI1767" s="1" t="s">
        <v>2857</v>
      </c>
      <c r="BJ1767" s="1" t="s">
        <v>126</v>
      </c>
      <c r="BK1767" s="1" t="s">
        <v>3485</v>
      </c>
      <c r="BL1767" s="1">
        <v>200</v>
      </c>
      <c r="BM1767" s="1">
        <v>200</v>
      </c>
      <c r="BN1767" s="1" t="s">
        <v>1485</v>
      </c>
      <c r="BO1767" s="1" t="s">
        <v>1486</v>
      </c>
      <c r="BP1767" s="1" t="s">
        <v>84</v>
      </c>
      <c r="BR1767" s="1">
        <v>0</v>
      </c>
      <c r="BS1767" s="1">
        <v>0</v>
      </c>
      <c r="BT1767" s="1">
        <v>0</v>
      </c>
      <c r="BU1767" s="1">
        <v>0</v>
      </c>
    </row>
    <row r="1768" spans="4:73" x14ac:dyDescent="0.25">
      <c r="D1768" s="4"/>
      <c r="E1768" s="5" t="str">
        <f t="shared" si="350"/>
        <v>DPP-2019-Cycle</v>
      </c>
      <c r="F1768" s="5" t="str">
        <f t="shared" si="351"/>
        <v>South</v>
      </c>
      <c r="G1768" s="5" t="str">
        <f t="shared" si="352"/>
        <v>Active</v>
      </c>
      <c r="H1768" s="6" t="str">
        <f t="shared" si="353"/>
        <v>Not Started</v>
      </c>
      <c r="I1768" s="1" t="s">
        <v>3486</v>
      </c>
      <c r="O1768" s="1" t="str">
        <f t="shared" si="360"/>
        <v>NRIS</v>
      </c>
      <c r="P1768" s="1" t="s">
        <v>6203</v>
      </c>
      <c r="Q1768" s="1">
        <f t="shared" si="355"/>
        <v>200</v>
      </c>
      <c r="S1768" s="1" t="str">
        <f t="shared" si="356"/>
        <v>Solar</v>
      </c>
      <c r="T1768" s="1" t="str">
        <f t="shared" si="357"/>
        <v>Washington County</v>
      </c>
      <c r="U1768" s="1" t="str">
        <f t="shared" si="358"/>
        <v>MS</v>
      </c>
      <c r="Y1768" s="1">
        <v>1</v>
      </c>
      <c r="Z1768" s="1">
        <v>1</v>
      </c>
      <c r="AA1768" s="36">
        <v>800000</v>
      </c>
      <c r="AB1768" s="36">
        <v>3839272</v>
      </c>
      <c r="AI1768" s="5"/>
      <c r="AJ1768" s="32"/>
      <c r="AK1768" s="32"/>
      <c r="AL1768" s="37">
        <v>858000</v>
      </c>
      <c r="AM1768" s="37">
        <v>4380000</v>
      </c>
      <c r="AN1768" s="37">
        <v>13572412</v>
      </c>
      <c r="AO1768" s="32">
        <f>AM1768</f>
        <v>4380000</v>
      </c>
      <c r="AP1768" s="32">
        <f>AO1768+AN1768+AL1768</f>
        <v>18810412</v>
      </c>
      <c r="AQ1768" s="28">
        <f t="shared" si="362"/>
        <v>21.9</v>
      </c>
      <c r="AR1768" s="28">
        <f t="shared" si="363"/>
        <v>94.052059999999997</v>
      </c>
      <c r="AS1768" s="16">
        <f>IF(O1768 = "NRIS",AP1768,AO1768)</f>
        <v>18810412</v>
      </c>
      <c r="AY1768" s="1" t="s">
        <v>2374</v>
      </c>
      <c r="AZ1768" s="2">
        <v>43584</v>
      </c>
      <c r="BC1768" s="2">
        <v>44774</v>
      </c>
      <c r="BD1768" s="1" t="s">
        <v>2949</v>
      </c>
      <c r="BE1768" s="1" t="s">
        <v>395</v>
      </c>
      <c r="BF1768" s="1" t="s">
        <v>2526</v>
      </c>
      <c r="BG1768" s="1" t="s">
        <v>2856</v>
      </c>
      <c r="BH1768" s="1" t="s">
        <v>2395</v>
      </c>
      <c r="BI1768" s="1" t="s">
        <v>2863</v>
      </c>
      <c r="BJ1768" s="1" t="s">
        <v>126</v>
      </c>
      <c r="BK1768" s="1" t="s">
        <v>3487</v>
      </c>
      <c r="BL1768" s="1">
        <v>200</v>
      </c>
      <c r="BM1768" s="1">
        <v>200</v>
      </c>
      <c r="BN1768" s="1" t="s">
        <v>1485</v>
      </c>
      <c r="BO1768" s="1" t="s">
        <v>1486</v>
      </c>
      <c r="BP1768" s="1" t="s">
        <v>84</v>
      </c>
      <c r="BR1768" s="1">
        <v>200</v>
      </c>
      <c r="BS1768" s="1">
        <v>170</v>
      </c>
      <c r="BT1768" s="1">
        <v>0</v>
      </c>
      <c r="BU1768" s="1">
        <v>0</v>
      </c>
    </row>
    <row r="1769" spans="4:73" hidden="1" x14ac:dyDescent="0.25">
      <c r="D1769" s="4"/>
      <c r="E1769" s="5" t="str">
        <f t="shared" si="350"/>
        <v>DPP-2018-APR</v>
      </c>
      <c r="F1769" s="5" t="str">
        <f t="shared" si="351"/>
        <v>South</v>
      </c>
      <c r="G1769" s="5" t="str">
        <f t="shared" si="352"/>
        <v>Done</v>
      </c>
      <c r="H1769" s="6" t="str">
        <f t="shared" si="353"/>
        <v>In Service</v>
      </c>
      <c r="I1769" s="1" t="s">
        <v>2744</v>
      </c>
      <c r="O1769" s="1" t="str">
        <f t="shared" si="360"/>
        <v>NRIS</v>
      </c>
      <c r="Q1769" s="1">
        <f t="shared" si="355"/>
        <v>10</v>
      </c>
      <c r="S1769" s="1" t="str">
        <f t="shared" si="356"/>
        <v>Coal</v>
      </c>
      <c r="T1769" s="1" t="str">
        <f t="shared" si="357"/>
        <v>Mississippi County</v>
      </c>
      <c r="U1769" s="1" t="str">
        <f t="shared" si="358"/>
        <v>AR</v>
      </c>
      <c r="AA1769" s="1"/>
      <c r="AB1769" s="1"/>
      <c r="AI1769" s="5"/>
      <c r="AJ1769" s="5"/>
      <c r="AK1769" s="5"/>
      <c r="AL1769" s="5"/>
      <c r="AM1769" s="5"/>
      <c r="AN1769" s="5"/>
      <c r="AO1769" s="5"/>
      <c r="AP1769" s="5"/>
      <c r="AQ1769" s="5"/>
      <c r="AR1769" s="5"/>
      <c r="AY1769" s="1" t="s">
        <v>58</v>
      </c>
      <c r="AZ1769" s="2">
        <v>43171</v>
      </c>
      <c r="BB1769" s="2">
        <v>44055</v>
      </c>
      <c r="BC1769" s="2">
        <v>43469</v>
      </c>
      <c r="BD1769" s="1" t="s">
        <v>2392</v>
      </c>
      <c r="BE1769" s="1" t="s">
        <v>2745</v>
      </c>
      <c r="BF1769" s="1" t="s">
        <v>2394</v>
      </c>
      <c r="BG1769" s="1" t="s">
        <v>2375</v>
      </c>
      <c r="BH1769" s="1" t="s">
        <v>2395</v>
      </c>
      <c r="BI1769" s="1" t="s">
        <v>726</v>
      </c>
      <c r="BJ1769" s="1" t="s">
        <v>126</v>
      </c>
      <c r="BK1769" s="1" t="s">
        <v>2746</v>
      </c>
      <c r="BL1769" s="1">
        <v>10</v>
      </c>
      <c r="BM1769" s="1">
        <v>10</v>
      </c>
      <c r="BN1769" s="1" t="s">
        <v>83</v>
      </c>
      <c r="BO1769" s="1" t="s">
        <v>94</v>
      </c>
      <c r="BP1769" s="1" t="s">
        <v>65</v>
      </c>
      <c r="BQ1769" s="2">
        <v>44114</v>
      </c>
      <c r="BR1769" s="1">
        <v>10</v>
      </c>
      <c r="BS1769" s="1">
        <v>10</v>
      </c>
      <c r="BT1769" s="1">
        <v>10</v>
      </c>
      <c r="BU1769" s="1">
        <v>10</v>
      </c>
    </row>
    <row r="1770" spans="4:73" hidden="1" x14ac:dyDescent="0.25">
      <c r="D1770" s="4"/>
      <c r="E1770" s="5" t="str">
        <f t="shared" si="350"/>
        <v>DPP-2019-Cycle</v>
      </c>
      <c r="F1770" s="5" t="str">
        <f t="shared" si="351"/>
        <v>East (ATC)</v>
      </c>
      <c r="G1770" s="5" t="str">
        <f t="shared" si="352"/>
        <v>Active</v>
      </c>
      <c r="H1770" s="6" t="str">
        <f t="shared" si="353"/>
        <v>Not Started</v>
      </c>
      <c r="I1770" s="1" t="s">
        <v>3492</v>
      </c>
      <c r="O1770" s="1" t="str">
        <f t="shared" si="360"/>
        <v>NRIS</v>
      </c>
      <c r="Q1770" s="1">
        <f t="shared" si="355"/>
        <v>200</v>
      </c>
      <c r="S1770" s="1" t="str">
        <f t="shared" si="356"/>
        <v>Solar</v>
      </c>
      <c r="T1770" s="1" t="str">
        <f t="shared" si="357"/>
        <v>Rock County</v>
      </c>
      <c r="U1770" s="1" t="str">
        <f t="shared" si="358"/>
        <v>WI</v>
      </c>
      <c r="AA1770" s="1"/>
      <c r="AB1770" s="1"/>
      <c r="AI1770" s="5"/>
      <c r="AJ1770" s="5"/>
      <c r="AK1770" s="5"/>
      <c r="AL1770" s="5"/>
      <c r="AM1770" s="5"/>
      <c r="AN1770" s="5"/>
      <c r="AO1770" s="32"/>
      <c r="AP1770" s="32"/>
      <c r="AQ1770" s="28">
        <f t="shared" ref="AQ1770:AQ1792" si="364">AO1770/($Q1770*1000)</f>
        <v>0</v>
      </c>
      <c r="AR1770" s="28">
        <f t="shared" ref="AR1770:AR1792" si="365">AP1770/($Q1770*1000)</f>
        <v>0</v>
      </c>
      <c r="AY1770" s="1" t="s">
        <v>2374</v>
      </c>
      <c r="AZ1770" s="2">
        <v>43584</v>
      </c>
      <c r="BC1770" s="2">
        <v>44742</v>
      </c>
      <c r="BD1770" s="1" t="s">
        <v>74</v>
      </c>
      <c r="BE1770" s="1" t="s">
        <v>158</v>
      </c>
      <c r="BF1770" s="1" t="s">
        <v>76</v>
      </c>
      <c r="BG1770" s="1" t="s">
        <v>2856</v>
      </c>
      <c r="BH1770" s="1" t="s">
        <v>2196</v>
      </c>
      <c r="BI1770" s="1" t="s">
        <v>2863</v>
      </c>
      <c r="BJ1770" s="1" t="s">
        <v>126</v>
      </c>
      <c r="BK1770" s="1" t="s">
        <v>3493</v>
      </c>
      <c r="BL1770" s="1">
        <v>200</v>
      </c>
      <c r="BM1770" s="1">
        <v>200</v>
      </c>
      <c r="BN1770" s="1" t="s">
        <v>1485</v>
      </c>
      <c r="BO1770" s="1" t="s">
        <v>1486</v>
      </c>
      <c r="BP1770" s="1" t="s">
        <v>84</v>
      </c>
      <c r="BR1770" s="1">
        <v>200</v>
      </c>
      <c r="BS1770" s="1">
        <v>200</v>
      </c>
      <c r="BT1770" s="1">
        <v>0</v>
      </c>
      <c r="BU1770" s="1">
        <v>0</v>
      </c>
    </row>
    <row r="1771" spans="4:73" hidden="1" x14ac:dyDescent="0.25">
      <c r="D1771" s="4"/>
      <c r="E1771" s="5" t="str">
        <f t="shared" si="350"/>
        <v>DPP-2019-Cycle</v>
      </c>
      <c r="F1771" s="5" t="str">
        <f t="shared" si="351"/>
        <v>West</v>
      </c>
      <c r="G1771" s="5" t="str">
        <f t="shared" si="352"/>
        <v>Active</v>
      </c>
      <c r="H1771" s="6" t="str">
        <f t="shared" si="353"/>
        <v>Not Started</v>
      </c>
      <c r="I1771" s="1" t="s">
        <v>3494</v>
      </c>
      <c r="O1771" s="1" t="str">
        <f t="shared" si="360"/>
        <v>NRIS</v>
      </c>
      <c r="Q1771" s="1">
        <f t="shared" si="355"/>
        <v>50</v>
      </c>
      <c r="S1771" s="1" t="str">
        <f t="shared" si="356"/>
        <v>Solar</v>
      </c>
      <c r="T1771" s="1" t="str">
        <f t="shared" si="357"/>
        <v>Carver County</v>
      </c>
      <c r="U1771" s="1" t="str">
        <f t="shared" si="358"/>
        <v>MN</v>
      </c>
      <c r="AA1771" s="1"/>
      <c r="AB1771" s="1"/>
      <c r="AI1771" s="5"/>
      <c r="AJ1771" s="5"/>
      <c r="AK1771" s="5"/>
      <c r="AL1771" s="5"/>
      <c r="AM1771" s="5"/>
      <c r="AN1771" s="5"/>
      <c r="AO1771" s="32"/>
      <c r="AP1771" s="32"/>
      <c r="AQ1771" s="28">
        <f t="shared" si="364"/>
        <v>0</v>
      </c>
      <c r="AR1771" s="28">
        <f t="shared" si="365"/>
        <v>0</v>
      </c>
      <c r="AY1771" s="1" t="s">
        <v>2374</v>
      </c>
      <c r="AZ1771" s="2">
        <v>43584</v>
      </c>
      <c r="BC1771" s="2">
        <v>44774</v>
      </c>
      <c r="BD1771" s="1" t="s">
        <v>91</v>
      </c>
      <c r="BE1771" s="1" t="s">
        <v>3495</v>
      </c>
      <c r="BF1771" s="1" t="s">
        <v>93</v>
      </c>
      <c r="BG1771" s="1" t="s">
        <v>2856</v>
      </c>
      <c r="BH1771" s="1" t="s">
        <v>725</v>
      </c>
      <c r="BI1771" s="1" t="s">
        <v>2857</v>
      </c>
      <c r="BJ1771" s="1" t="s">
        <v>126</v>
      </c>
      <c r="BK1771" s="1" t="s">
        <v>3496</v>
      </c>
      <c r="BL1771" s="1">
        <v>50</v>
      </c>
      <c r="BM1771" s="1">
        <v>50</v>
      </c>
      <c r="BN1771" s="1" t="s">
        <v>1485</v>
      </c>
      <c r="BO1771" s="1" t="s">
        <v>1486</v>
      </c>
      <c r="BP1771" s="1" t="s">
        <v>84</v>
      </c>
      <c r="BR1771" s="1">
        <v>0</v>
      </c>
      <c r="BS1771" s="1">
        <v>0</v>
      </c>
      <c r="BT1771" s="1">
        <v>0</v>
      </c>
      <c r="BU1771" s="1">
        <v>0</v>
      </c>
    </row>
    <row r="1772" spans="4:73" hidden="1" x14ac:dyDescent="0.25">
      <c r="D1772" s="4"/>
      <c r="E1772" s="5" t="str">
        <f t="shared" si="350"/>
        <v>DPP-2019-Cycle</v>
      </c>
      <c r="F1772" s="5" t="str">
        <f t="shared" si="351"/>
        <v>South</v>
      </c>
      <c r="G1772" s="5" t="str">
        <f t="shared" si="352"/>
        <v>Withdrawn</v>
      </c>
      <c r="H1772" s="6" t="str">
        <f t="shared" si="353"/>
        <v>Not Started</v>
      </c>
      <c r="I1772" s="1" t="s">
        <v>5471</v>
      </c>
      <c r="O1772" s="1" t="str">
        <f t="shared" si="360"/>
        <v>NRIS</v>
      </c>
      <c r="P1772" s="1" t="s">
        <v>6203</v>
      </c>
      <c r="Q1772" s="1">
        <f t="shared" si="355"/>
        <v>150</v>
      </c>
      <c r="S1772" s="1" t="str">
        <f t="shared" si="356"/>
        <v>Solar</v>
      </c>
      <c r="T1772" s="1" t="str">
        <f t="shared" si="357"/>
        <v>Acadia Parish</v>
      </c>
      <c r="U1772" s="1" t="str">
        <f t="shared" si="358"/>
        <v>LA</v>
      </c>
      <c r="Y1772" s="1">
        <v>0</v>
      </c>
      <c r="AA1772" s="1"/>
      <c r="AB1772" s="1"/>
      <c r="AI1772" s="5"/>
      <c r="AJ1772" s="5"/>
      <c r="AK1772" s="5"/>
      <c r="AL1772" s="5"/>
      <c r="AM1772" s="5"/>
      <c r="AN1772" s="5"/>
      <c r="AO1772" s="32"/>
      <c r="AP1772" s="32"/>
      <c r="AQ1772" s="28">
        <f t="shared" si="364"/>
        <v>0</v>
      </c>
      <c r="AR1772" s="28">
        <f t="shared" si="365"/>
        <v>0</v>
      </c>
      <c r="AY1772" s="1" t="s">
        <v>73</v>
      </c>
      <c r="AZ1772" s="2">
        <v>43584</v>
      </c>
      <c r="BA1772" s="2">
        <v>44049</v>
      </c>
      <c r="BC1772" s="2">
        <v>44774</v>
      </c>
      <c r="BD1772" s="1" t="s">
        <v>2574</v>
      </c>
      <c r="BE1772" s="1" t="s">
        <v>3069</v>
      </c>
      <c r="BF1772" s="1" t="s">
        <v>61</v>
      </c>
      <c r="BG1772" s="1" t="s">
        <v>2856</v>
      </c>
      <c r="BH1772" s="1" t="s">
        <v>2395</v>
      </c>
      <c r="BI1772" s="1" t="s">
        <v>2863</v>
      </c>
      <c r="BJ1772" s="1" t="s">
        <v>126</v>
      </c>
      <c r="BK1772" s="1" t="s">
        <v>5472</v>
      </c>
      <c r="BL1772" s="1">
        <v>150</v>
      </c>
      <c r="BM1772" s="1">
        <v>150</v>
      </c>
      <c r="BN1772" s="1" t="s">
        <v>1485</v>
      </c>
      <c r="BO1772" s="1" t="s">
        <v>1486</v>
      </c>
      <c r="BP1772" s="1" t="s">
        <v>84</v>
      </c>
      <c r="BR1772" s="1">
        <v>0</v>
      </c>
      <c r="BS1772" s="1">
        <v>0</v>
      </c>
      <c r="BT1772" s="1">
        <v>0</v>
      </c>
      <c r="BU1772" s="1">
        <v>0</v>
      </c>
    </row>
    <row r="1773" spans="4:73" x14ac:dyDescent="0.25">
      <c r="D1773" s="4"/>
      <c r="E1773" s="5" t="str">
        <f t="shared" si="350"/>
        <v>DPP-2019-Cycle</v>
      </c>
      <c r="F1773" s="5" t="str">
        <f t="shared" si="351"/>
        <v>South</v>
      </c>
      <c r="G1773" s="5" t="str">
        <f t="shared" si="352"/>
        <v>Active</v>
      </c>
      <c r="H1773" s="6" t="str">
        <f t="shared" si="353"/>
        <v>Not Started</v>
      </c>
      <c r="I1773" s="1" t="s">
        <v>3499</v>
      </c>
      <c r="O1773" s="1" t="str">
        <f t="shared" si="360"/>
        <v>NRIS</v>
      </c>
      <c r="P1773" s="1" t="s">
        <v>6203</v>
      </c>
      <c r="Q1773" s="1">
        <f t="shared" si="355"/>
        <v>150</v>
      </c>
      <c r="S1773" s="1" t="str">
        <f t="shared" si="356"/>
        <v>Solar</v>
      </c>
      <c r="T1773" s="1" t="str">
        <f t="shared" si="357"/>
        <v>West Baton Rouge Parish</v>
      </c>
      <c r="U1773" s="1" t="str">
        <f t="shared" si="358"/>
        <v>LA</v>
      </c>
      <c r="Y1773" s="1">
        <v>1</v>
      </c>
      <c r="Z1773" s="1">
        <v>1</v>
      </c>
      <c r="AA1773" s="36">
        <v>600000</v>
      </c>
      <c r="AB1773" s="36">
        <v>2934367</v>
      </c>
      <c r="AI1773" s="5"/>
      <c r="AJ1773" s="32"/>
      <c r="AK1773" s="32"/>
      <c r="AL1773" s="32"/>
      <c r="AM1773" s="32"/>
      <c r="AN1773" s="37">
        <v>22427269</v>
      </c>
      <c r="AO1773" s="32">
        <f>AM1773</f>
        <v>0</v>
      </c>
      <c r="AP1773" s="32">
        <f>AO1773+AN1773+AL1773</f>
        <v>22427269</v>
      </c>
      <c r="AQ1773" s="28">
        <f t="shared" si="364"/>
        <v>0</v>
      </c>
      <c r="AR1773" s="28">
        <f t="shared" si="365"/>
        <v>149.51512666666667</v>
      </c>
      <c r="AS1773" s="16">
        <f>IF(O1773 = "NRIS",AP1773,AO1773)</f>
        <v>22427269</v>
      </c>
      <c r="AY1773" s="1" t="s">
        <v>2374</v>
      </c>
      <c r="AZ1773" s="2">
        <v>43584</v>
      </c>
      <c r="BC1773" s="2">
        <v>44489</v>
      </c>
      <c r="BD1773" s="1" t="s">
        <v>2574</v>
      </c>
      <c r="BE1773" s="1" t="s">
        <v>3500</v>
      </c>
      <c r="BF1773" s="1" t="s">
        <v>61</v>
      </c>
      <c r="BG1773" s="1" t="s">
        <v>2856</v>
      </c>
      <c r="BH1773" s="1" t="s">
        <v>2395</v>
      </c>
      <c r="BI1773" s="1" t="s">
        <v>2863</v>
      </c>
      <c r="BJ1773" s="1" t="s">
        <v>126</v>
      </c>
      <c r="BK1773" s="1" t="s">
        <v>3501</v>
      </c>
      <c r="BL1773" s="1">
        <v>150</v>
      </c>
      <c r="BM1773" s="1">
        <v>150</v>
      </c>
      <c r="BN1773" s="1" t="s">
        <v>1485</v>
      </c>
      <c r="BO1773" s="1" t="s">
        <v>1486</v>
      </c>
      <c r="BP1773" s="1" t="s">
        <v>84</v>
      </c>
      <c r="BR1773" s="1">
        <v>150</v>
      </c>
      <c r="BS1773" s="1">
        <v>45</v>
      </c>
      <c r="BT1773" s="1">
        <v>0</v>
      </c>
      <c r="BU1773" s="1">
        <v>0</v>
      </c>
    </row>
    <row r="1774" spans="4:73" hidden="1" x14ac:dyDescent="0.25">
      <c r="D1774" s="4"/>
      <c r="E1774" s="5" t="str">
        <f t="shared" si="350"/>
        <v>DPP-2019-Cycle</v>
      </c>
      <c r="F1774" s="5" t="str">
        <f t="shared" si="351"/>
        <v>Central</v>
      </c>
      <c r="G1774" s="5" t="str">
        <f t="shared" si="352"/>
        <v>Active</v>
      </c>
      <c r="H1774" s="6" t="str">
        <f t="shared" si="353"/>
        <v>Not Started</v>
      </c>
      <c r="I1774" s="1" t="s">
        <v>3502</v>
      </c>
      <c r="O1774" s="1" t="str">
        <f t="shared" si="360"/>
        <v>NRIS</v>
      </c>
      <c r="Q1774" s="1">
        <f t="shared" si="355"/>
        <v>592.79999999999995</v>
      </c>
      <c r="S1774" s="1" t="str">
        <f t="shared" si="356"/>
        <v>Solar</v>
      </c>
      <c r="T1774" s="1" t="str">
        <f t="shared" si="357"/>
        <v>Macoupin County,Morgan County,Sangamon County</v>
      </c>
      <c r="U1774" s="1" t="str">
        <f t="shared" si="358"/>
        <v>IL</v>
      </c>
      <c r="AA1774" s="1"/>
      <c r="AB1774" s="1"/>
      <c r="AI1774" s="5"/>
      <c r="AJ1774" s="5"/>
      <c r="AK1774" s="5"/>
      <c r="AL1774" s="5"/>
      <c r="AM1774" s="5"/>
      <c r="AN1774" s="5"/>
      <c r="AO1774" s="32"/>
      <c r="AP1774" s="32"/>
      <c r="AQ1774" s="28">
        <f t="shared" si="364"/>
        <v>0</v>
      </c>
      <c r="AR1774" s="28">
        <f t="shared" si="365"/>
        <v>0</v>
      </c>
      <c r="AY1774" s="1" t="s">
        <v>2374</v>
      </c>
      <c r="AZ1774" s="2">
        <v>43584</v>
      </c>
      <c r="BC1774" s="2">
        <v>44681</v>
      </c>
      <c r="BD1774" s="1" t="s">
        <v>2444</v>
      </c>
      <c r="BE1774" s="1" t="s">
        <v>3503</v>
      </c>
      <c r="BF1774" s="1" t="s">
        <v>124</v>
      </c>
      <c r="BG1774" s="1" t="s">
        <v>2856</v>
      </c>
      <c r="BH1774" s="1" t="s">
        <v>2435</v>
      </c>
      <c r="BI1774" s="1" t="s">
        <v>2857</v>
      </c>
      <c r="BJ1774" s="1" t="s">
        <v>126</v>
      </c>
      <c r="BK1774" s="1" t="s">
        <v>3504</v>
      </c>
      <c r="BL1774" s="1">
        <v>592.79999999999995</v>
      </c>
      <c r="BM1774" s="1">
        <v>592.79999999999995</v>
      </c>
      <c r="BN1774" s="1" t="s">
        <v>1485</v>
      </c>
      <c r="BO1774" s="1" t="s">
        <v>1486</v>
      </c>
      <c r="BP1774" s="1" t="s">
        <v>84</v>
      </c>
      <c r="BR1774" s="1">
        <v>0</v>
      </c>
      <c r="BS1774" s="1">
        <v>0</v>
      </c>
      <c r="BT1774" s="1">
        <v>0</v>
      </c>
      <c r="BU1774" s="1">
        <v>0</v>
      </c>
    </row>
    <row r="1775" spans="4:73" x14ac:dyDescent="0.25">
      <c r="D1775" s="4"/>
      <c r="E1775" s="5" t="str">
        <f t="shared" si="350"/>
        <v>DPP-2019-Cycle</v>
      </c>
      <c r="F1775" s="5" t="str">
        <f t="shared" si="351"/>
        <v>South</v>
      </c>
      <c r="G1775" s="5" t="str">
        <f t="shared" si="352"/>
        <v>Active</v>
      </c>
      <c r="H1775" s="6" t="str">
        <f t="shared" si="353"/>
        <v>Not Started</v>
      </c>
      <c r="I1775" s="1" t="s">
        <v>3505</v>
      </c>
      <c r="O1775" s="1" t="str">
        <f t="shared" si="360"/>
        <v>NRIS</v>
      </c>
      <c r="P1775" s="1" t="s">
        <v>6203</v>
      </c>
      <c r="Q1775" s="1">
        <f t="shared" si="355"/>
        <v>150</v>
      </c>
      <c r="S1775" s="1" t="str">
        <f t="shared" si="356"/>
        <v>Solar</v>
      </c>
      <c r="T1775" s="1" t="str">
        <f t="shared" si="357"/>
        <v>Pointe Coupee Parish</v>
      </c>
      <c r="U1775" s="1" t="str">
        <f t="shared" si="358"/>
        <v>LA</v>
      </c>
      <c r="Y1775" s="1">
        <v>1</v>
      </c>
      <c r="Z1775" s="1">
        <v>1</v>
      </c>
      <c r="AA1775" s="36">
        <v>600000</v>
      </c>
      <c r="AB1775" s="36">
        <v>3130304</v>
      </c>
      <c r="AI1775" s="5"/>
      <c r="AJ1775" s="32"/>
      <c r="AK1775" s="32"/>
      <c r="AL1775" s="37"/>
      <c r="AM1775" s="37">
        <v>15000000</v>
      </c>
      <c r="AN1775" s="37">
        <v>32493325</v>
      </c>
      <c r="AO1775" s="32">
        <f>AM1775</f>
        <v>15000000</v>
      </c>
      <c r="AP1775" s="32">
        <f>AO1775+AN1775+AL1775</f>
        <v>47493325</v>
      </c>
      <c r="AQ1775" s="28">
        <f t="shared" si="364"/>
        <v>100</v>
      </c>
      <c r="AR1775" s="28">
        <f t="shared" si="365"/>
        <v>316.62216666666666</v>
      </c>
      <c r="AS1775" s="16">
        <f>IF(O1775 = "NRIS",AP1775,AO1775)</f>
        <v>47493325</v>
      </c>
      <c r="AY1775" s="1" t="s">
        <v>2374</v>
      </c>
      <c r="AZ1775" s="2">
        <v>43584</v>
      </c>
      <c r="BC1775" s="2">
        <v>44774</v>
      </c>
      <c r="BD1775" s="1" t="s">
        <v>2574</v>
      </c>
      <c r="BE1775" s="1" t="s">
        <v>3506</v>
      </c>
      <c r="BF1775" s="1" t="s">
        <v>61</v>
      </c>
      <c r="BG1775" s="1" t="s">
        <v>2856</v>
      </c>
      <c r="BH1775" s="1" t="s">
        <v>2395</v>
      </c>
      <c r="BI1775" s="1" t="s">
        <v>2863</v>
      </c>
      <c r="BJ1775" s="1" t="s">
        <v>126</v>
      </c>
      <c r="BK1775" s="1" t="s">
        <v>3507</v>
      </c>
      <c r="BL1775" s="1">
        <v>150</v>
      </c>
      <c r="BM1775" s="1">
        <v>150</v>
      </c>
      <c r="BN1775" s="1" t="s">
        <v>1485</v>
      </c>
      <c r="BO1775" s="1" t="s">
        <v>1486</v>
      </c>
      <c r="BP1775" s="1" t="s">
        <v>84</v>
      </c>
      <c r="BR1775" s="1">
        <v>150</v>
      </c>
      <c r="BS1775" s="1">
        <v>150</v>
      </c>
      <c r="BT1775" s="1">
        <v>0</v>
      </c>
      <c r="BU1775" s="1">
        <v>0</v>
      </c>
    </row>
    <row r="1776" spans="4:73" hidden="1" x14ac:dyDescent="0.25">
      <c r="D1776" s="4"/>
      <c r="E1776" s="5" t="str">
        <f t="shared" si="350"/>
        <v>DPP-2019-Cycle</v>
      </c>
      <c r="F1776" s="5" t="str">
        <f t="shared" si="351"/>
        <v>Central</v>
      </c>
      <c r="G1776" s="5" t="str">
        <f t="shared" si="352"/>
        <v>Active</v>
      </c>
      <c r="H1776" s="6" t="str">
        <f t="shared" si="353"/>
        <v>Not Started</v>
      </c>
      <c r="I1776" s="1" t="s">
        <v>3508</v>
      </c>
      <c r="O1776" s="1" t="str">
        <f t="shared" si="360"/>
        <v>NRIS</v>
      </c>
      <c r="Q1776" s="1">
        <f t="shared" si="355"/>
        <v>250</v>
      </c>
      <c r="S1776" s="1" t="str">
        <f t="shared" si="356"/>
        <v>Solar</v>
      </c>
      <c r="T1776" s="1" t="str">
        <f t="shared" si="357"/>
        <v>Henderson County</v>
      </c>
      <c r="U1776" s="1" t="str">
        <f t="shared" si="358"/>
        <v>KY</v>
      </c>
      <c r="AA1776" s="1"/>
      <c r="AB1776" s="1"/>
      <c r="AI1776" s="5"/>
      <c r="AJ1776" s="5"/>
      <c r="AK1776" s="5"/>
      <c r="AL1776" s="5"/>
      <c r="AM1776" s="5"/>
      <c r="AN1776" s="5"/>
      <c r="AO1776" s="32"/>
      <c r="AP1776" s="32"/>
      <c r="AQ1776" s="28">
        <f t="shared" si="364"/>
        <v>0</v>
      </c>
      <c r="AR1776" s="28">
        <f t="shared" si="365"/>
        <v>0</v>
      </c>
      <c r="AY1776" s="1" t="s">
        <v>2374</v>
      </c>
      <c r="AZ1776" s="2">
        <v>43584</v>
      </c>
      <c r="BC1776" s="2">
        <v>44774</v>
      </c>
      <c r="BD1776" s="1" t="s">
        <v>1657</v>
      </c>
      <c r="BE1776" s="1" t="s">
        <v>313</v>
      </c>
      <c r="BF1776" s="1" t="s">
        <v>82</v>
      </c>
      <c r="BG1776" s="1" t="s">
        <v>2856</v>
      </c>
      <c r="BH1776" s="1" t="s">
        <v>2435</v>
      </c>
      <c r="BI1776" s="1" t="s">
        <v>2857</v>
      </c>
      <c r="BJ1776" s="1" t="s">
        <v>126</v>
      </c>
      <c r="BK1776" s="1" t="s">
        <v>3509</v>
      </c>
      <c r="BL1776" s="1">
        <v>250</v>
      </c>
      <c r="BM1776" s="1">
        <v>250</v>
      </c>
      <c r="BN1776" s="1" t="s">
        <v>1485</v>
      </c>
      <c r="BO1776" s="1" t="s">
        <v>1486</v>
      </c>
      <c r="BP1776" s="1" t="s">
        <v>84</v>
      </c>
      <c r="BR1776" s="1">
        <v>0</v>
      </c>
      <c r="BS1776" s="1">
        <v>0</v>
      </c>
      <c r="BT1776" s="1">
        <v>0</v>
      </c>
      <c r="BU1776" s="1">
        <v>0</v>
      </c>
    </row>
    <row r="1777" spans="2:73" hidden="1" x14ac:dyDescent="0.25">
      <c r="D1777" s="4"/>
      <c r="E1777" s="5" t="str">
        <f t="shared" si="350"/>
        <v>DPP-2019-Cycle</v>
      </c>
      <c r="F1777" s="5" t="str">
        <f t="shared" si="351"/>
        <v>West</v>
      </c>
      <c r="G1777" s="5" t="str">
        <f t="shared" si="352"/>
        <v>Active</v>
      </c>
      <c r="H1777" s="6" t="str">
        <f t="shared" si="353"/>
        <v>Not Started</v>
      </c>
      <c r="I1777" s="1" t="s">
        <v>3510</v>
      </c>
      <c r="O1777" s="1" t="str">
        <f t="shared" si="360"/>
        <v>NRIS</v>
      </c>
      <c r="Q1777" s="1">
        <f t="shared" si="355"/>
        <v>150</v>
      </c>
      <c r="S1777" s="1" t="str">
        <f t="shared" si="356"/>
        <v>Wind</v>
      </c>
      <c r="T1777" s="1" t="str">
        <f t="shared" si="357"/>
        <v>Fayette County</v>
      </c>
      <c r="U1777" s="1" t="str">
        <f t="shared" si="358"/>
        <v>IA</v>
      </c>
      <c r="AA1777" s="1"/>
      <c r="AB1777" s="1"/>
      <c r="AI1777" s="5"/>
      <c r="AJ1777" s="5"/>
      <c r="AK1777" s="5"/>
      <c r="AL1777" s="5"/>
      <c r="AM1777" s="5"/>
      <c r="AN1777" s="5"/>
      <c r="AO1777" s="32"/>
      <c r="AP1777" s="32"/>
      <c r="AQ1777" s="28">
        <f t="shared" si="364"/>
        <v>0</v>
      </c>
      <c r="AR1777" s="28">
        <f t="shared" si="365"/>
        <v>0</v>
      </c>
      <c r="AY1777" s="1" t="s">
        <v>2374</v>
      </c>
      <c r="AZ1777" s="2">
        <v>43584</v>
      </c>
      <c r="BC1777" s="2">
        <v>44774</v>
      </c>
      <c r="BD1777" s="1" t="s">
        <v>87</v>
      </c>
      <c r="BE1777" s="1" t="s">
        <v>1533</v>
      </c>
      <c r="BF1777" s="1" t="s">
        <v>89</v>
      </c>
      <c r="BG1777" s="1" t="s">
        <v>2856</v>
      </c>
      <c r="BH1777" s="1" t="s">
        <v>725</v>
      </c>
      <c r="BI1777" s="1" t="s">
        <v>2857</v>
      </c>
      <c r="BJ1777" s="1" t="s">
        <v>126</v>
      </c>
      <c r="BK1777" s="1" t="s">
        <v>3511</v>
      </c>
      <c r="BL1777" s="1">
        <v>150</v>
      </c>
      <c r="BM1777" s="1">
        <v>150</v>
      </c>
      <c r="BN1777" s="1" t="s">
        <v>97</v>
      </c>
      <c r="BO1777" s="1" t="s">
        <v>98</v>
      </c>
      <c r="BP1777" s="1" t="s">
        <v>84</v>
      </c>
      <c r="BR1777" s="1">
        <v>0</v>
      </c>
      <c r="BS1777" s="1">
        <v>0</v>
      </c>
      <c r="BT1777" s="1">
        <v>0</v>
      </c>
      <c r="BU1777" s="1">
        <v>0</v>
      </c>
    </row>
    <row r="1778" spans="2:73" hidden="1" x14ac:dyDescent="0.25">
      <c r="E1778" s="5" t="str">
        <f t="shared" si="350"/>
        <v>DPP-2019-Cycle</v>
      </c>
      <c r="F1778" s="5" t="str">
        <f t="shared" si="351"/>
        <v>West</v>
      </c>
      <c r="G1778" s="5" t="str">
        <f t="shared" si="352"/>
        <v>Active</v>
      </c>
      <c r="H1778" s="6" t="str">
        <f t="shared" si="353"/>
        <v>Not Started</v>
      </c>
      <c r="I1778" s="1" t="s">
        <v>3512</v>
      </c>
      <c r="O1778" s="1" t="str">
        <f t="shared" si="360"/>
        <v>NRIS</v>
      </c>
      <c r="Q1778" s="1">
        <f t="shared" si="355"/>
        <v>100</v>
      </c>
      <c r="S1778" s="1" t="str">
        <f t="shared" si="356"/>
        <v>Battery Storage</v>
      </c>
      <c r="T1778" s="1" t="str">
        <f t="shared" si="357"/>
        <v>Dakota County</v>
      </c>
      <c r="U1778" s="1" t="str">
        <f t="shared" si="358"/>
        <v>MN</v>
      </c>
      <c r="AA1778" s="1"/>
      <c r="AB1778" s="1"/>
      <c r="AI1778" s="5"/>
      <c r="AJ1778" s="5"/>
      <c r="AK1778" s="5"/>
      <c r="AL1778" s="5"/>
      <c r="AM1778" s="5"/>
      <c r="AN1778" s="5"/>
      <c r="AO1778" s="32"/>
      <c r="AP1778" s="32"/>
      <c r="AQ1778" s="28">
        <f t="shared" si="364"/>
        <v>0</v>
      </c>
      <c r="AR1778" s="28">
        <f t="shared" si="365"/>
        <v>0</v>
      </c>
      <c r="AY1778" s="1" t="s">
        <v>2374</v>
      </c>
      <c r="AZ1778" s="2">
        <v>43584</v>
      </c>
      <c r="BC1778" s="2">
        <v>44774</v>
      </c>
      <c r="BD1778" s="1" t="s">
        <v>91</v>
      </c>
      <c r="BE1778" s="1" t="s">
        <v>120</v>
      </c>
      <c r="BF1778" s="1" t="s">
        <v>93</v>
      </c>
      <c r="BG1778" s="1" t="s">
        <v>2856</v>
      </c>
      <c r="BH1778" s="1" t="s">
        <v>725</v>
      </c>
      <c r="BI1778" s="1" t="s">
        <v>2857</v>
      </c>
      <c r="BJ1778" s="1" t="s">
        <v>126</v>
      </c>
      <c r="BK1778" s="1" t="s">
        <v>3513</v>
      </c>
      <c r="BL1778" s="1">
        <v>100</v>
      </c>
      <c r="BM1778" s="1">
        <v>100</v>
      </c>
      <c r="BN1778" s="1" t="s">
        <v>2498</v>
      </c>
      <c r="BO1778" s="1" t="s">
        <v>2499</v>
      </c>
      <c r="BP1778" s="1" t="s">
        <v>84</v>
      </c>
      <c r="BR1778" s="1">
        <v>0</v>
      </c>
      <c r="BS1778" s="1">
        <v>0</v>
      </c>
      <c r="BT1778" s="1">
        <v>0</v>
      </c>
      <c r="BU1778" s="1">
        <v>0</v>
      </c>
    </row>
    <row r="1779" spans="2:73" hidden="1" x14ac:dyDescent="0.25">
      <c r="D1779" s="4"/>
      <c r="E1779" s="5" t="str">
        <f t="shared" si="350"/>
        <v>DPP-2019-Cycle</v>
      </c>
      <c r="F1779" s="5" t="str">
        <f t="shared" si="351"/>
        <v>South</v>
      </c>
      <c r="G1779" s="5" t="str">
        <f t="shared" si="352"/>
        <v>Withdrawn</v>
      </c>
      <c r="H1779" s="6" t="str">
        <f t="shared" si="353"/>
        <v>Not Started</v>
      </c>
      <c r="I1779" s="1" t="s">
        <v>5473</v>
      </c>
      <c r="O1779" s="1" t="str">
        <f t="shared" si="360"/>
        <v>NRIS</v>
      </c>
      <c r="P1779" s="1" t="s">
        <v>6203</v>
      </c>
      <c r="Q1779" s="1">
        <f t="shared" si="355"/>
        <v>200</v>
      </c>
      <c r="S1779" s="1" t="str">
        <f t="shared" si="356"/>
        <v>Solar</v>
      </c>
      <c r="T1779" s="1" t="str">
        <f t="shared" si="357"/>
        <v>Crittenden County</v>
      </c>
      <c r="U1779" s="1" t="str">
        <f t="shared" si="358"/>
        <v>AR</v>
      </c>
      <c r="Y1779" s="1">
        <v>0</v>
      </c>
      <c r="AA1779" s="1"/>
      <c r="AB1779" s="1"/>
      <c r="AI1779" s="5"/>
      <c r="AJ1779" s="5"/>
      <c r="AK1779" s="5"/>
      <c r="AL1779" s="5"/>
      <c r="AM1779" s="5"/>
      <c r="AN1779" s="5"/>
      <c r="AO1779" s="32"/>
      <c r="AP1779" s="32"/>
      <c r="AQ1779" s="28">
        <f t="shared" si="364"/>
        <v>0</v>
      </c>
      <c r="AR1779" s="28">
        <f t="shared" si="365"/>
        <v>0</v>
      </c>
      <c r="AY1779" s="1" t="s">
        <v>73</v>
      </c>
      <c r="AZ1779" s="2">
        <v>43584</v>
      </c>
      <c r="BA1779" s="2">
        <v>44049</v>
      </c>
      <c r="BC1779" s="2">
        <v>44774</v>
      </c>
      <c r="BD1779" s="1" t="s">
        <v>2392</v>
      </c>
      <c r="BE1779" s="1" t="s">
        <v>2393</v>
      </c>
      <c r="BF1779" s="1" t="s">
        <v>2394</v>
      </c>
      <c r="BG1779" s="1" t="s">
        <v>2856</v>
      </c>
      <c r="BH1779" s="1" t="s">
        <v>2395</v>
      </c>
      <c r="BI1779" s="1" t="s">
        <v>2863</v>
      </c>
      <c r="BJ1779" s="1" t="s">
        <v>126</v>
      </c>
      <c r="BK1779" s="1" t="s">
        <v>5474</v>
      </c>
      <c r="BL1779" s="1">
        <v>200</v>
      </c>
      <c r="BM1779" s="1">
        <v>200</v>
      </c>
      <c r="BN1779" s="1" t="s">
        <v>1485</v>
      </c>
      <c r="BO1779" s="1" t="s">
        <v>1486</v>
      </c>
      <c r="BP1779" s="1" t="s">
        <v>84</v>
      </c>
      <c r="BR1779" s="1">
        <v>0</v>
      </c>
      <c r="BS1779" s="1">
        <v>0</v>
      </c>
      <c r="BT1779" s="1">
        <v>0</v>
      </c>
      <c r="BU1779" s="1">
        <v>0</v>
      </c>
    </row>
    <row r="1780" spans="2:73" hidden="1" x14ac:dyDescent="0.25">
      <c r="D1780" s="4"/>
      <c r="E1780" s="5" t="str">
        <f t="shared" si="350"/>
        <v>DPP-2019-Cycle</v>
      </c>
      <c r="F1780" s="5" t="str">
        <f t="shared" si="351"/>
        <v>Central</v>
      </c>
      <c r="G1780" s="5" t="str">
        <f t="shared" si="352"/>
        <v>Active</v>
      </c>
      <c r="H1780" s="6" t="str">
        <f t="shared" si="353"/>
        <v>Not Started</v>
      </c>
      <c r="I1780" s="1" t="s">
        <v>3517</v>
      </c>
      <c r="O1780" s="1" t="str">
        <f t="shared" si="360"/>
        <v>NRIS Only</v>
      </c>
      <c r="Q1780" s="1">
        <f t="shared" si="355"/>
        <v>30</v>
      </c>
      <c r="S1780" s="1" t="str">
        <f t="shared" si="356"/>
        <v>Wind</v>
      </c>
      <c r="T1780" s="1" t="str">
        <f t="shared" si="357"/>
        <v>Benton County,Warren County</v>
      </c>
      <c r="U1780" s="1" t="str">
        <f t="shared" si="358"/>
        <v>IN</v>
      </c>
      <c r="AA1780" s="1"/>
      <c r="AB1780" s="1"/>
      <c r="AI1780" s="5"/>
      <c r="AJ1780" s="5"/>
      <c r="AK1780" s="5"/>
      <c r="AL1780" s="5"/>
      <c r="AM1780" s="5"/>
      <c r="AN1780" s="5"/>
      <c r="AO1780" s="32"/>
      <c r="AP1780" s="32"/>
      <c r="AQ1780" s="28">
        <f t="shared" si="364"/>
        <v>0</v>
      </c>
      <c r="AR1780" s="28">
        <f t="shared" si="365"/>
        <v>0</v>
      </c>
      <c r="AY1780" s="1" t="s">
        <v>2374</v>
      </c>
      <c r="AZ1780" s="2">
        <v>43584</v>
      </c>
      <c r="BC1780" s="2">
        <v>43585</v>
      </c>
      <c r="BD1780" s="1" t="s">
        <v>2850</v>
      </c>
      <c r="BE1780" s="1" t="s">
        <v>3518</v>
      </c>
      <c r="BF1780" s="1" t="s">
        <v>103</v>
      </c>
      <c r="BG1780" s="1" t="s">
        <v>2856</v>
      </c>
      <c r="BH1780" s="1" t="s">
        <v>2435</v>
      </c>
      <c r="BI1780" s="1" t="s">
        <v>2857</v>
      </c>
      <c r="BJ1780" s="1" t="s">
        <v>1466</v>
      </c>
      <c r="BK1780" s="1" t="s">
        <v>3519</v>
      </c>
      <c r="BL1780" s="1">
        <v>30</v>
      </c>
      <c r="BM1780" s="1">
        <v>30</v>
      </c>
      <c r="BN1780" s="1" t="s">
        <v>97</v>
      </c>
      <c r="BO1780" s="1" t="s">
        <v>98</v>
      </c>
      <c r="BP1780" s="1" t="s">
        <v>84</v>
      </c>
      <c r="BR1780" s="1">
        <v>0</v>
      </c>
      <c r="BS1780" s="1">
        <v>0</v>
      </c>
      <c r="BT1780" s="1">
        <v>0</v>
      </c>
      <c r="BU1780" s="1">
        <v>0</v>
      </c>
    </row>
    <row r="1781" spans="2:73" hidden="1" x14ac:dyDescent="0.25">
      <c r="D1781" s="4"/>
      <c r="E1781" s="5" t="str">
        <f t="shared" si="350"/>
        <v>DPP-2019-Cycle</v>
      </c>
      <c r="F1781" s="5" t="str">
        <f t="shared" si="351"/>
        <v>West</v>
      </c>
      <c r="G1781" s="5" t="str">
        <f t="shared" si="352"/>
        <v>Active</v>
      </c>
      <c r="H1781" s="6" t="str">
        <f t="shared" si="353"/>
        <v>Not Started</v>
      </c>
      <c r="I1781" s="1" t="s">
        <v>3520</v>
      </c>
      <c r="O1781" s="1" t="str">
        <f t="shared" si="360"/>
        <v>NRIS</v>
      </c>
      <c r="Q1781" s="1">
        <f t="shared" si="355"/>
        <v>200</v>
      </c>
      <c r="S1781" s="1" t="str">
        <f t="shared" si="356"/>
        <v>Solar</v>
      </c>
      <c r="T1781" s="1" t="str">
        <f t="shared" si="357"/>
        <v>Lee County</v>
      </c>
      <c r="U1781" s="1" t="str">
        <f t="shared" si="358"/>
        <v>IA</v>
      </c>
      <c r="AA1781" s="1"/>
      <c r="AB1781" s="1"/>
      <c r="AI1781" s="5"/>
      <c r="AJ1781" s="5"/>
      <c r="AK1781" s="5"/>
      <c r="AL1781" s="5"/>
      <c r="AM1781" s="5"/>
      <c r="AN1781" s="5"/>
      <c r="AO1781" s="32"/>
      <c r="AP1781" s="32"/>
      <c r="AQ1781" s="28">
        <f t="shared" si="364"/>
        <v>0</v>
      </c>
      <c r="AR1781" s="28">
        <f t="shared" si="365"/>
        <v>0</v>
      </c>
      <c r="AY1781" s="1" t="s">
        <v>2374</v>
      </c>
      <c r="AZ1781" s="2">
        <v>43584</v>
      </c>
      <c r="BC1781" s="2">
        <v>44774</v>
      </c>
      <c r="BD1781" s="1" t="s">
        <v>87</v>
      </c>
      <c r="BE1781" s="1" t="s">
        <v>518</v>
      </c>
      <c r="BF1781" s="1" t="s">
        <v>89</v>
      </c>
      <c r="BG1781" s="1" t="s">
        <v>2856</v>
      </c>
      <c r="BH1781" s="1" t="s">
        <v>725</v>
      </c>
      <c r="BI1781" s="1" t="s">
        <v>2857</v>
      </c>
      <c r="BJ1781" s="1" t="s">
        <v>126</v>
      </c>
      <c r="BK1781" s="1" t="s">
        <v>3521</v>
      </c>
      <c r="BL1781" s="1">
        <v>200</v>
      </c>
      <c r="BM1781" s="1">
        <v>200</v>
      </c>
      <c r="BN1781" s="1" t="s">
        <v>1485</v>
      </c>
      <c r="BO1781" s="1" t="s">
        <v>1486</v>
      </c>
      <c r="BP1781" s="1" t="s">
        <v>84</v>
      </c>
      <c r="BR1781" s="1">
        <v>0</v>
      </c>
      <c r="BS1781" s="1">
        <v>0</v>
      </c>
      <c r="BT1781" s="1">
        <v>0</v>
      </c>
      <c r="BU1781" s="1">
        <v>0</v>
      </c>
    </row>
    <row r="1782" spans="2:73" hidden="1" x14ac:dyDescent="0.25">
      <c r="D1782" s="4"/>
      <c r="E1782" s="5" t="str">
        <f t="shared" si="350"/>
        <v>DPP-2019-Cycle</v>
      </c>
      <c r="F1782" s="5" t="str">
        <f t="shared" si="351"/>
        <v>East (ITC)</v>
      </c>
      <c r="G1782" s="5" t="str">
        <f t="shared" si="352"/>
        <v>Active</v>
      </c>
      <c r="H1782" s="6" t="str">
        <f t="shared" si="353"/>
        <v>Not Started</v>
      </c>
      <c r="I1782" s="1" t="s">
        <v>3522</v>
      </c>
      <c r="O1782" s="1" t="str">
        <f t="shared" si="360"/>
        <v>NRIS</v>
      </c>
      <c r="Q1782" s="1">
        <f t="shared" si="355"/>
        <v>100</v>
      </c>
      <c r="S1782" s="1" t="str">
        <f t="shared" si="356"/>
        <v>Solar</v>
      </c>
      <c r="T1782" s="1" t="str">
        <f t="shared" si="357"/>
        <v>Jackson County</v>
      </c>
      <c r="U1782" s="1" t="str">
        <f t="shared" si="358"/>
        <v>MI</v>
      </c>
      <c r="AA1782" s="1"/>
      <c r="AB1782" s="1"/>
      <c r="AI1782" s="5"/>
      <c r="AJ1782" s="5"/>
      <c r="AK1782" s="5"/>
      <c r="AL1782" s="5"/>
      <c r="AM1782" s="5"/>
      <c r="AN1782" s="5"/>
      <c r="AO1782" s="32"/>
      <c r="AP1782" s="32"/>
      <c r="AQ1782" s="28">
        <f t="shared" si="364"/>
        <v>0</v>
      </c>
      <c r="AR1782" s="28">
        <f t="shared" si="365"/>
        <v>0</v>
      </c>
      <c r="AY1782" s="1" t="s">
        <v>2374</v>
      </c>
      <c r="AZ1782" s="2">
        <v>43584</v>
      </c>
      <c r="BC1782" s="2">
        <v>44774</v>
      </c>
      <c r="BD1782" s="1" t="s">
        <v>139</v>
      </c>
      <c r="BE1782" s="1" t="s">
        <v>259</v>
      </c>
      <c r="BF1782" s="1" t="s">
        <v>130</v>
      </c>
      <c r="BG1782" s="1" t="s">
        <v>2856</v>
      </c>
      <c r="BH1782" s="1" t="s">
        <v>1808</v>
      </c>
      <c r="BI1782" s="1" t="s">
        <v>2863</v>
      </c>
      <c r="BJ1782" s="1" t="s">
        <v>126</v>
      </c>
      <c r="BK1782" s="1" t="s">
        <v>3523</v>
      </c>
      <c r="BL1782" s="1">
        <v>100</v>
      </c>
      <c r="BM1782" s="1">
        <v>100</v>
      </c>
      <c r="BN1782" s="1" t="s">
        <v>1485</v>
      </c>
      <c r="BO1782" s="1" t="s">
        <v>1486</v>
      </c>
      <c r="BP1782" s="1" t="s">
        <v>84</v>
      </c>
      <c r="BR1782" s="1">
        <v>100</v>
      </c>
      <c r="BS1782" s="1">
        <v>100</v>
      </c>
      <c r="BT1782" s="1">
        <v>0</v>
      </c>
      <c r="BU1782" s="1">
        <v>0</v>
      </c>
    </row>
    <row r="1783" spans="2:73" hidden="1" x14ac:dyDescent="0.25">
      <c r="D1783" s="4"/>
      <c r="E1783" s="5" t="str">
        <f t="shared" si="350"/>
        <v>DPP-2019-Cycle</v>
      </c>
      <c r="F1783" s="5" t="str">
        <f t="shared" si="351"/>
        <v>West</v>
      </c>
      <c r="G1783" s="5" t="str">
        <f t="shared" si="352"/>
        <v>Active</v>
      </c>
      <c r="H1783" s="6" t="str">
        <f t="shared" si="353"/>
        <v>Not Started</v>
      </c>
      <c r="I1783" s="1" t="s">
        <v>3524</v>
      </c>
      <c r="O1783" s="1" t="str">
        <f t="shared" si="360"/>
        <v>NRIS</v>
      </c>
      <c r="Q1783" s="1">
        <f t="shared" si="355"/>
        <v>100</v>
      </c>
      <c r="S1783" s="1" t="str">
        <f t="shared" si="356"/>
        <v>Solar</v>
      </c>
      <c r="T1783" s="1" t="str">
        <f t="shared" si="357"/>
        <v>Chisago County</v>
      </c>
      <c r="U1783" s="1" t="str">
        <f t="shared" si="358"/>
        <v>MN</v>
      </c>
      <c r="AA1783" s="1"/>
      <c r="AB1783" s="1"/>
      <c r="AI1783" s="5"/>
      <c r="AJ1783" s="5"/>
      <c r="AK1783" s="5"/>
      <c r="AL1783" s="5"/>
      <c r="AM1783" s="5"/>
      <c r="AN1783" s="5"/>
      <c r="AO1783" s="32"/>
      <c r="AP1783" s="32"/>
      <c r="AQ1783" s="28">
        <f t="shared" si="364"/>
        <v>0</v>
      </c>
      <c r="AR1783" s="28">
        <f t="shared" si="365"/>
        <v>0</v>
      </c>
      <c r="AY1783" s="1" t="s">
        <v>2374</v>
      </c>
      <c r="AZ1783" s="2">
        <v>43584</v>
      </c>
      <c r="BC1783" s="2">
        <v>44774</v>
      </c>
      <c r="BD1783" s="1" t="s">
        <v>91</v>
      </c>
      <c r="BE1783" s="1" t="s">
        <v>142</v>
      </c>
      <c r="BF1783" s="1" t="s">
        <v>93</v>
      </c>
      <c r="BG1783" s="1" t="s">
        <v>2856</v>
      </c>
      <c r="BH1783" s="1" t="s">
        <v>725</v>
      </c>
      <c r="BI1783" s="1" t="s">
        <v>2857</v>
      </c>
      <c r="BJ1783" s="1" t="s">
        <v>126</v>
      </c>
      <c r="BK1783" s="1" t="s">
        <v>3525</v>
      </c>
      <c r="BL1783" s="1">
        <v>100</v>
      </c>
      <c r="BM1783" s="1">
        <v>100</v>
      </c>
      <c r="BN1783" s="1" t="s">
        <v>1485</v>
      </c>
      <c r="BO1783" s="1" t="s">
        <v>1486</v>
      </c>
      <c r="BP1783" s="1" t="s">
        <v>84</v>
      </c>
      <c r="BR1783" s="1">
        <v>0</v>
      </c>
      <c r="BS1783" s="1">
        <v>0</v>
      </c>
      <c r="BT1783" s="1">
        <v>0</v>
      </c>
      <c r="BU1783" s="1">
        <v>0</v>
      </c>
    </row>
    <row r="1784" spans="2:73" hidden="1" x14ac:dyDescent="0.25">
      <c r="D1784" s="4"/>
      <c r="E1784" s="5" t="str">
        <f t="shared" si="350"/>
        <v>DPP-2019-Cycle</v>
      </c>
      <c r="F1784" s="5" t="str">
        <f t="shared" si="351"/>
        <v>West</v>
      </c>
      <c r="G1784" s="5" t="str">
        <f t="shared" si="352"/>
        <v>Active</v>
      </c>
      <c r="H1784" s="6" t="str">
        <f t="shared" si="353"/>
        <v>Not Started</v>
      </c>
      <c r="I1784" s="1" t="s">
        <v>3526</v>
      </c>
      <c r="O1784" s="1" t="str">
        <f t="shared" si="360"/>
        <v>NRIS</v>
      </c>
      <c r="Q1784" s="1">
        <f t="shared" si="355"/>
        <v>200</v>
      </c>
      <c r="S1784" s="1" t="str">
        <f t="shared" si="356"/>
        <v>Solar</v>
      </c>
      <c r="T1784" s="1" t="str">
        <f t="shared" si="357"/>
        <v>Chippewa County</v>
      </c>
      <c r="U1784" s="1" t="str">
        <f t="shared" si="358"/>
        <v>WI</v>
      </c>
      <c r="AA1784" s="1"/>
      <c r="AB1784" s="1"/>
      <c r="AI1784" s="5"/>
      <c r="AJ1784" s="5"/>
      <c r="AK1784" s="5"/>
      <c r="AL1784" s="5"/>
      <c r="AM1784" s="5"/>
      <c r="AN1784" s="5"/>
      <c r="AO1784" s="32"/>
      <c r="AP1784" s="32"/>
      <c r="AQ1784" s="28">
        <f t="shared" si="364"/>
        <v>0</v>
      </c>
      <c r="AR1784" s="28">
        <f t="shared" si="365"/>
        <v>0</v>
      </c>
      <c r="AY1784" s="1" t="s">
        <v>2374</v>
      </c>
      <c r="AZ1784" s="2">
        <v>43584</v>
      </c>
      <c r="BC1784" s="2">
        <v>44743</v>
      </c>
      <c r="BD1784" s="1" t="s">
        <v>91</v>
      </c>
      <c r="BE1784" s="1" t="s">
        <v>972</v>
      </c>
      <c r="BF1784" s="1" t="s">
        <v>76</v>
      </c>
      <c r="BG1784" s="1" t="s">
        <v>2856</v>
      </c>
      <c r="BH1784" s="1" t="s">
        <v>725</v>
      </c>
      <c r="BI1784" s="1" t="s">
        <v>2857</v>
      </c>
      <c r="BJ1784" s="1" t="s">
        <v>126</v>
      </c>
      <c r="BK1784" s="1" t="s">
        <v>3527</v>
      </c>
      <c r="BL1784" s="1">
        <v>200</v>
      </c>
      <c r="BM1784" s="1">
        <v>200</v>
      </c>
      <c r="BN1784" s="1" t="s">
        <v>1485</v>
      </c>
      <c r="BO1784" s="1" t="s">
        <v>1486</v>
      </c>
      <c r="BP1784" s="1" t="s">
        <v>84</v>
      </c>
      <c r="BR1784" s="1">
        <v>0</v>
      </c>
      <c r="BS1784" s="1">
        <v>0</v>
      </c>
      <c r="BT1784" s="1">
        <v>0</v>
      </c>
      <c r="BU1784" s="1">
        <v>0</v>
      </c>
    </row>
    <row r="1785" spans="2:73" hidden="1" x14ac:dyDescent="0.25">
      <c r="D1785" s="4"/>
      <c r="E1785" s="5" t="str">
        <f t="shared" ref="E1785:E1848" si="366">BG1785</f>
        <v>DPP-2019-Cycle</v>
      </c>
      <c r="F1785" s="5" t="str">
        <f t="shared" ref="F1785:F1848" si="367">BH1785</f>
        <v>Central</v>
      </c>
      <c r="G1785" s="5" t="str">
        <f t="shared" ref="G1785:G1848" si="368">AY1785</f>
        <v>Active</v>
      </c>
      <c r="H1785" s="6" t="str">
        <f t="shared" ref="H1785:H1848" si="369">BP1785</f>
        <v>Not Started</v>
      </c>
      <c r="I1785" s="1" t="s">
        <v>3528</v>
      </c>
      <c r="O1785" s="1" t="str">
        <f t="shared" si="360"/>
        <v>NRIS</v>
      </c>
      <c r="Q1785" s="1">
        <f t="shared" ref="Q1785:Q1848" si="370">BM1785</f>
        <v>75</v>
      </c>
      <c r="S1785" s="1" t="str">
        <f t="shared" ref="S1785:S1848" si="371">BN1785</f>
        <v>Solar</v>
      </c>
      <c r="T1785" s="1" t="str">
        <f t="shared" ref="T1785:T1848" si="372">BE1785</f>
        <v>Clark County</v>
      </c>
      <c r="U1785" s="1" t="str">
        <f t="shared" ref="U1785:U1848" si="373">BF1785</f>
        <v>IL</v>
      </c>
      <c r="AA1785" s="1"/>
      <c r="AB1785" s="1"/>
      <c r="AI1785" s="5"/>
      <c r="AJ1785" s="5"/>
      <c r="AK1785" s="5"/>
      <c r="AL1785" s="5"/>
      <c r="AM1785" s="5"/>
      <c r="AN1785" s="5"/>
      <c r="AO1785" s="32"/>
      <c r="AP1785" s="32"/>
      <c r="AQ1785" s="28">
        <f t="shared" si="364"/>
        <v>0</v>
      </c>
      <c r="AR1785" s="28">
        <f t="shared" si="365"/>
        <v>0</v>
      </c>
      <c r="AY1785" s="1" t="s">
        <v>2374</v>
      </c>
      <c r="AZ1785" s="2">
        <v>43584</v>
      </c>
      <c r="BC1785" s="2">
        <v>44669</v>
      </c>
      <c r="BD1785" s="1" t="s">
        <v>122</v>
      </c>
      <c r="BE1785" s="1" t="s">
        <v>2829</v>
      </c>
      <c r="BF1785" s="1" t="s">
        <v>124</v>
      </c>
      <c r="BG1785" s="1" t="s">
        <v>2856</v>
      </c>
      <c r="BH1785" s="1" t="s">
        <v>2435</v>
      </c>
      <c r="BI1785" s="1" t="s">
        <v>2857</v>
      </c>
      <c r="BJ1785" s="1" t="s">
        <v>126</v>
      </c>
      <c r="BK1785" s="1" t="s">
        <v>3529</v>
      </c>
      <c r="BL1785" s="1">
        <v>75</v>
      </c>
      <c r="BM1785" s="1">
        <v>75</v>
      </c>
      <c r="BN1785" s="1" t="s">
        <v>1485</v>
      </c>
      <c r="BO1785" s="1" t="s">
        <v>1486</v>
      </c>
      <c r="BP1785" s="1" t="s">
        <v>84</v>
      </c>
      <c r="BR1785" s="1">
        <v>0</v>
      </c>
      <c r="BS1785" s="1">
        <v>0</v>
      </c>
      <c r="BT1785" s="1">
        <v>0</v>
      </c>
      <c r="BU1785" s="1">
        <v>0</v>
      </c>
    </row>
    <row r="1786" spans="2:73" hidden="1" x14ac:dyDescent="0.25">
      <c r="D1786" s="4"/>
      <c r="E1786" s="5" t="str">
        <f t="shared" si="366"/>
        <v>DPP-2019-Cycle</v>
      </c>
      <c r="F1786" s="5" t="str">
        <f t="shared" si="367"/>
        <v>West</v>
      </c>
      <c r="G1786" s="5" t="str">
        <f t="shared" si="368"/>
        <v>Active</v>
      </c>
      <c r="H1786" s="6" t="str">
        <f t="shared" si="369"/>
        <v>Not Started</v>
      </c>
      <c r="I1786" s="1" t="s">
        <v>3530</v>
      </c>
      <c r="O1786" s="1" t="str">
        <f t="shared" si="360"/>
        <v>NRIS</v>
      </c>
      <c r="Q1786" s="1">
        <f t="shared" si="370"/>
        <v>25</v>
      </c>
      <c r="S1786" s="1" t="str">
        <f t="shared" si="371"/>
        <v>Battery Storage</v>
      </c>
      <c r="T1786" s="1" t="str">
        <f t="shared" si="372"/>
        <v>Union County</v>
      </c>
      <c r="U1786" s="1" t="str">
        <f t="shared" si="373"/>
        <v>IA</v>
      </c>
      <c r="AA1786" s="1"/>
      <c r="AB1786" s="1"/>
      <c r="AI1786" s="5"/>
      <c r="AJ1786" s="5"/>
      <c r="AK1786" s="5"/>
      <c r="AL1786" s="5"/>
      <c r="AM1786" s="5"/>
      <c r="AN1786" s="5"/>
      <c r="AO1786" s="32"/>
      <c r="AP1786" s="32"/>
      <c r="AQ1786" s="28">
        <f t="shared" si="364"/>
        <v>0</v>
      </c>
      <c r="AR1786" s="28">
        <f t="shared" si="365"/>
        <v>0</v>
      </c>
      <c r="AY1786" s="1" t="s">
        <v>2374</v>
      </c>
      <c r="AZ1786" s="2">
        <v>43584</v>
      </c>
      <c r="BC1786" s="2">
        <v>45200</v>
      </c>
      <c r="BD1786" s="1" t="s">
        <v>87</v>
      </c>
      <c r="BE1786" s="1" t="s">
        <v>2643</v>
      </c>
      <c r="BF1786" s="1" t="s">
        <v>89</v>
      </c>
      <c r="BG1786" s="1" t="s">
        <v>2856</v>
      </c>
      <c r="BH1786" s="1" t="s">
        <v>725</v>
      </c>
      <c r="BI1786" s="1" t="s">
        <v>2857</v>
      </c>
      <c r="BJ1786" s="1" t="s">
        <v>126</v>
      </c>
      <c r="BK1786" s="1" t="s">
        <v>3531</v>
      </c>
      <c r="BL1786" s="1">
        <v>25</v>
      </c>
      <c r="BM1786" s="1">
        <v>25</v>
      </c>
      <c r="BN1786" s="1" t="s">
        <v>2498</v>
      </c>
      <c r="BO1786" s="1" t="s">
        <v>2499</v>
      </c>
      <c r="BP1786" s="1" t="s">
        <v>84</v>
      </c>
      <c r="BR1786" s="1">
        <v>0</v>
      </c>
      <c r="BS1786" s="1">
        <v>0</v>
      </c>
      <c r="BT1786" s="1">
        <v>0</v>
      </c>
      <c r="BU1786" s="1">
        <v>0</v>
      </c>
    </row>
    <row r="1787" spans="2:73" hidden="1" x14ac:dyDescent="0.25">
      <c r="D1787" s="4"/>
      <c r="E1787" s="5" t="str">
        <f t="shared" si="366"/>
        <v>DPP-2019-Cycle</v>
      </c>
      <c r="F1787" s="5" t="str">
        <f t="shared" si="367"/>
        <v>West</v>
      </c>
      <c r="G1787" s="5" t="str">
        <f t="shared" si="368"/>
        <v>Active</v>
      </c>
      <c r="H1787" s="6" t="str">
        <f t="shared" si="369"/>
        <v>Not Started</v>
      </c>
      <c r="I1787" s="1" t="s">
        <v>3532</v>
      </c>
      <c r="O1787" s="1" t="str">
        <f t="shared" si="360"/>
        <v>NRIS</v>
      </c>
      <c r="Q1787" s="1">
        <f t="shared" si="370"/>
        <v>50</v>
      </c>
      <c r="S1787" s="1" t="str">
        <f t="shared" si="371"/>
        <v>Battery Storage</v>
      </c>
      <c r="T1787" s="1" t="str">
        <f t="shared" si="372"/>
        <v>Scott County</v>
      </c>
      <c r="U1787" s="1" t="str">
        <f t="shared" si="373"/>
        <v>IA</v>
      </c>
      <c r="AA1787" s="1"/>
      <c r="AB1787" s="1"/>
      <c r="AI1787" s="5"/>
      <c r="AJ1787" s="5"/>
      <c r="AK1787" s="5"/>
      <c r="AL1787" s="5"/>
      <c r="AM1787" s="5"/>
      <c r="AN1787" s="5"/>
      <c r="AO1787" s="32"/>
      <c r="AP1787" s="32"/>
      <c r="AQ1787" s="28">
        <f t="shared" si="364"/>
        <v>0</v>
      </c>
      <c r="AR1787" s="28">
        <f t="shared" si="365"/>
        <v>0</v>
      </c>
      <c r="AY1787" s="1" t="s">
        <v>2374</v>
      </c>
      <c r="AZ1787" s="2">
        <v>43584</v>
      </c>
      <c r="BC1787" s="2">
        <v>44470</v>
      </c>
      <c r="BD1787" s="1" t="s">
        <v>251</v>
      </c>
      <c r="BE1787" s="1" t="s">
        <v>265</v>
      </c>
      <c r="BF1787" s="1" t="s">
        <v>89</v>
      </c>
      <c r="BG1787" s="1" t="s">
        <v>2856</v>
      </c>
      <c r="BH1787" s="1" t="s">
        <v>725</v>
      </c>
      <c r="BI1787" s="1" t="s">
        <v>2857</v>
      </c>
      <c r="BJ1787" s="1" t="s">
        <v>126</v>
      </c>
      <c r="BK1787" s="1" t="s">
        <v>3533</v>
      </c>
      <c r="BL1787" s="1">
        <v>50</v>
      </c>
      <c r="BM1787" s="1">
        <v>50</v>
      </c>
      <c r="BN1787" s="1" t="s">
        <v>2498</v>
      </c>
      <c r="BO1787" s="1" t="s">
        <v>2499</v>
      </c>
      <c r="BP1787" s="1" t="s">
        <v>84</v>
      </c>
      <c r="BR1787" s="1">
        <v>0</v>
      </c>
      <c r="BS1787" s="1">
        <v>0</v>
      </c>
      <c r="BT1787" s="1">
        <v>0</v>
      </c>
      <c r="BU1787" s="1">
        <v>0</v>
      </c>
    </row>
    <row r="1788" spans="2:73" hidden="1" x14ac:dyDescent="0.25">
      <c r="D1788" s="4"/>
      <c r="E1788" s="5" t="str">
        <f t="shared" si="366"/>
        <v>DPP-2019-Cycle</v>
      </c>
      <c r="F1788" s="5" t="str">
        <f t="shared" si="367"/>
        <v>West</v>
      </c>
      <c r="G1788" s="5" t="str">
        <f t="shared" si="368"/>
        <v>Active</v>
      </c>
      <c r="H1788" s="6" t="str">
        <f t="shared" si="369"/>
        <v>Not Started</v>
      </c>
      <c r="I1788" s="1" t="s">
        <v>3534</v>
      </c>
      <c r="O1788" s="1" t="str">
        <f t="shared" si="360"/>
        <v>NRIS</v>
      </c>
      <c r="Q1788" s="1">
        <f t="shared" si="370"/>
        <v>25</v>
      </c>
      <c r="S1788" s="1" t="str">
        <f t="shared" si="371"/>
        <v>Battery Storage</v>
      </c>
      <c r="T1788" s="1" t="str">
        <f t="shared" si="372"/>
        <v>Des Moines County</v>
      </c>
      <c r="U1788" s="1" t="str">
        <f t="shared" si="373"/>
        <v>IA</v>
      </c>
      <c r="AA1788" s="1"/>
      <c r="AB1788" s="1"/>
      <c r="AI1788" s="5"/>
      <c r="AJ1788" s="5"/>
      <c r="AK1788" s="5"/>
      <c r="AL1788" s="5"/>
      <c r="AM1788" s="5"/>
      <c r="AN1788" s="5"/>
      <c r="AO1788" s="32"/>
      <c r="AP1788" s="32"/>
      <c r="AQ1788" s="28">
        <f t="shared" si="364"/>
        <v>0</v>
      </c>
      <c r="AR1788" s="28">
        <f t="shared" si="365"/>
        <v>0</v>
      </c>
      <c r="AY1788" s="1" t="s">
        <v>2374</v>
      </c>
      <c r="AZ1788" s="2">
        <v>43584</v>
      </c>
      <c r="BC1788" s="2">
        <v>44470</v>
      </c>
      <c r="BD1788" s="1" t="s">
        <v>87</v>
      </c>
      <c r="BE1788" s="1" t="s">
        <v>2631</v>
      </c>
      <c r="BF1788" s="1" t="s">
        <v>89</v>
      </c>
      <c r="BG1788" s="1" t="s">
        <v>2856</v>
      </c>
      <c r="BH1788" s="1" t="s">
        <v>725</v>
      </c>
      <c r="BI1788" s="1" t="s">
        <v>2857</v>
      </c>
      <c r="BJ1788" s="1" t="s">
        <v>126</v>
      </c>
      <c r="BK1788" s="1" t="s">
        <v>3535</v>
      </c>
      <c r="BL1788" s="1">
        <v>25</v>
      </c>
      <c r="BM1788" s="1">
        <v>25</v>
      </c>
      <c r="BN1788" s="1" t="s">
        <v>2498</v>
      </c>
      <c r="BO1788" s="1" t="s">
        <v>2499</v>
      </c>
      <c r="BP1788" s="1" t="s">
        <v>84</v>
      </c>
      <c r="BR1788" s="1">
        <v>0</v>
      </c>
      <c r="BS1788" s="1">
        <v>0</v>
      </c>
      <c r="BT1788" s="1">
        <v>0</v>
      </c>
      <c r="BU1788" s="1">
        <v>0</v>
      </c>
    </row>
    <row r="1789" spans="2:73" hidden="1" x14ac:dyDescent="0.25">
      <c r="B1789" s="1" t="s">
        <v>3703</v>
      </c>
      <c r="D1789" s="23" t="s">
        <v>3704</v>
      </c>
      <c r="E1789" s="5" t="str">
        <f t="shared" si="366"/>
        <v>DPP-2019-Cycle</v>
      </c>
      <c r="F1789" s="5" t="str">
        <f t="shared" si="367"/>
        <v>West</v>
      </c>
      <c r="G1789" s="5" t="str">
        <f t="shared" si="368"/>
        <v>Active</v>
      </c>
      <c r="H1789" s="6" t="str">
        <f t="shared" si="369"/>
        <v>Not Started</v>
      </c>
      <c r="I1789" s="1" t="s">
        <v>3536</v>
      </c>
      <c r="O1789" s="1" t="str">
        <f t="shared" si="360"/>
        <v>NRIS</v>
      </c>
      <c r="Q1789" s="1">
        <f t="shared" si="370"/>
        <v>100</v>
      </c>
      <c r="S1789" s="1" t="str">
        <f t="shared" si="371"/>
        <v>Battery Storage</v>
      </c>
      <c r="T1789" s="1" t="str">
        <f t="shared" si="372"/>
        <v>Des Moines County</v>
      </c>
      <c r="U1789" s="1" t="str">
        <f t="shared" si="373"/>
        <v>IA</v>
      </c>
      <c r="AA1789" s="1"/>
      <c r="AB1789" s="1"/>
      <c r="AI1789" s="5"/>
      <c r="AJ1789" s="5"/>
      <c r="AK1789" s="5"/>
      <c r="AL1789" s="5"/>
      <c r="AM1789" s="5"/>
      <c r="AN1789" s="5"/>
      <c r="AO1789" s="32"/>
      <c r="AP1789" s="32"/>
      <c r="AQ1789" s="28">
        <f t="shared" si="364"/>
        <v>0</v>
      </c>
      <c r="AR1789" s="28">
        <f t="shared" si="365"/>
        <v>0</v>
      </c>
      <c r="AY1789" s="1" t="s">
        <v>2374</v>
      </c>
      <c r="AZ1789" s="2">
        <v>43584</v>
      </c>
      <c r="BC1789" s="2">
        <v>45200</v>
      </c>
      <c r="BD1789" s="1" t="s">
        <v>87</v>
      </c>
      <c r="BE1789" s="1" t="s">
        <v>2631</v>
      </c>
      <c r="BF1789" s="1" t="s">
        <v>89</v>
      </c>
      <c r="BG1789" s="1" t="s">
        <v>2856</v>
      </c>
      <c r="BH1789" s="1" t="s">
        <v>725</v>
      </c>
      <c r="BI1789" s="1" t="s">
        <v>2857</v>
      </c>
      <c r="BJ1789" s="1" t="s">
        <v>126</v>
      </c>
      <c r="BK1789" s="1" t="s">
        <v>3537</v>
      </c>
      <c r="BL1789" s="1">
        <v>100</v>
      </c>
      <c r="BM1789" s="1">
        <v>100</v>
      </c>
      <c r="BN1789" s="1" t="s">
        <v>2498</v>
      </c>
      <c r="BO1789" s="1" t="s">
        <v>2499</v>
      </c>
      <c r="BP1789" s="1" t="s">
        <v>84</v>
      </c>
      <c r="BR1789" s="1">
        <v>0</v>
      </c>
      <c r="BS1789" s="1">
        <v>0</v>
      </c>
      <c r="BT1789" s="1">
        <v>0</v>
      </c>
      <c r="BU1789" s="1">
        <v>0</v>
      </c>
    </row>
    <row r="1790" spans="2:73" hidden="1" x14ac:dyDescent="0.25">
      <c r="D1790" s="4"/>
      <c r="E1790" s="5" t="str">
        <f t="shared" si="366"/>
        <v>DPP-2019-Cycle</v>
      </c>
      <c r="F1790" s="5" t="str">
        <f t="shared" si="367"/>
        <v>West</v>
      </c>
      <c r="G1790" s="5" t="str">
        <f t="shared" si="368"/>
        <v>Withdrawn</v>
      </c>
      <c r="H1790" s="6" t="str">
        <f t="shared" si="369"/>
        <v>Not Started</v>
      </c>
      <c r="I1790" s="1" t="s">
        <v>5351</v>
      </c>
      <c r="O1790" s="1" t="str">
        <f t="shared" si="360"/>
        <v>NRIS</v>
      </c>
      <c r="Q1790" s="1">
        <f t="shared" si="370"/>
        <v>70</v>
      </c>
      <c r="S1790" s="1" t="str">
        <f t="shared" si="371"/>
        <v>Wind</v>
      </c>
      <c r="T1790" s="1" t="str">
        <f t="shared" si="372"/>
        <v>Black Hawk County</v>
      </c>
      <c r="U1790" s="1" t="str">
        <f t="shared" si="373"/>
        <v>IA</v>
      </c>
      <c r="AA1790" s="1"/>
      <c r="AB1790" s="1"/>
      <c r="AI1790" s="5"/>
      <c r="AJ1790" s="5"/>
      <c r="AK1790" s="5"/>
      <c r="AL1790" s="5"/>
      <c r="AM1790" s="5"/>
      <c r="AN1790" s="5"/>
      <c r="AO1790" s="32"/>
      <c r="AP1790" s="32"/>
      <c r="AQ1790" s="28">
        <f t="shared" si="364"/>
        <v>0</v>
      </c>
      <c r="AR1790" s="28">
        <f t="shared" si="365"/>
        <v>0</v>
      </c>
      <c r="AY1790" s="1" t="s">
        <v>73</v>
      </c>
      <c r="AZ1790" s="2">
        <v>43584</v>
      </c>
      <c r="BA1790" s="2">
        <v>43935</v>
      </c>
      <c r="BC1790" s="2">
        <v>44047</v>
      </c>
      <c r="BD1790" s="1" t="s">
        <v>251</v>
      </c>
      <c r="BE1790" s="1" t="s">
        <v>1128</v>
      </c>
      <c r="BF1790" s="1" t="s">
        <v>89</v>
      </c>
      <c r="BG1790" s="1" t="s">
        <v>2856</v>
      </c>
      <c r="BH1790" s="1" t="s">
        <v>725</v>
      </c>
      <c r="BI1790" s="1" t="s">
        <v>2857</v>
      </c>
      <c r="BJ1790" s="1" t="s">
        <v>126</v>
      </c>
      <c r="BK1790" s="1" t="s">
        <v>5352</v>
      </c>
      <c r="BL1790" s="1">
        <v>70</v>
      </c>
      <c r="BM1790" s="1">
        <v>70</v>
      </c>
      <c r="BN1790" s="1" t="s">
        <v>97</v>
      </c>
      <c r="BO1790" s="1" t="s">
        <v>98</v>
      </c>
      <c r="BP1790" s="1" t="s">
        <v>84</v>
      </c>
      <c r="BR1790" s="1">
        <v>0</v>
      </c>
      <c r="BS1790" s="1">
        <v>0</v>
      </c>
      <c r="BT1790" s="1">
        <v>0</v>
      </c>
      <c r="BU1790" s="1">
        <v>0</v>
      </c>
    </row>
    <row r="1791" spans="2:73" hidden="1" x14ac:dyDescent="0.25">
      <c r="D1791" s="4"/>
      <c r="E1791" s="5" t="str">
        <f t="shared" si="366"/>
        <v>DPP-2019-Cycle</v>
      </c>
      <c r="F1791" s="5" t="str">
        <f t="shared" si="367"/>
        <v>Central</v>
      </c>
      <c r="G1791" s="5" t="str">
        <f t="shared" si="368"/>
        <v>Active</v>
      </c>
      <c r="H1791" s="6" t="str">
        <f t="shared" si="369"/>
        <v>Not Started</v>
      </c>
      <c r="I1791" s="1" t="s">
        <v>3541</v>
      </c>
      <c r="O1791" s="1" t="str">
        <f t="shared" si="360"/>
        <v>NRIS</v>
      </c>
      <c r="Q1791" s="1">
        <f t="shared" si="370"/>
        <v>200</v>
      </c>
      <c r="S1791" s="1" t="str">
        <f t="shared" si="371"/>
        <v>Solar</v>
      </c>
      <c r="T1791" s="1" t="str">
        <f t="shared" si="372"/>
        <v>Howard County</v>
      </c>
      <c r="U1791" s="1" t="str">
        <f t="shared" si="373"/>
        <v>IN</v>
      </c>
      <c r="AA1791" s="1"/>
      <c r="AB1791" s="1"/>
      <c r="AI1791" s="5"/>
      <c r="AJ1791" s="5"/>
      <c r="AK1791" s="5"/>
      <c r="AL1791" s="5"/>
      <c r="AM1791" s="5"/>
      <c r="AN1791" s="5"/>
      <c r="AO1791" s="32"/>
      <c r="AP1791" s="32"/>
      <c r="AQ1791" s="28">
        <f t="shared" si="364"/>
        <v>0</v>
      </c>
      <c r="AR1791" s="28">
        <f t="shared" si="365"/>
        <v>0</v>
      </c>
      <c r="AY1791" s="1" t="s">
        <v>2374</v>
      </c>
      <c r="AZ1791" s="2">
        <v>43584</v>
      </c>
      <c r="BC1791" s="2">
        <v>44788</v>
      </c>
      <c r="BD1791" s="1" t="s">
        <v>2850</v>
      </c>
      <c r="BE1791" s="1" t="s">
        <v>538</v>
      </c>
      <c r="BF1791" s="1" t="s">
        <v>103</v>
      </c>
      <c r="BG1791" s="1" t="s">
        <v>2856</v>
      </c>
      <c r="BH1791" s="1" t="s">
        <v>2435</v>
      </c>
      <c r="BI1791" s="1" t="s">
        <v>2857</v>
      </c>
      <c r="BJ1791" s="1" t="s">
        <v>126</v>
      </c>
      <c r="BK1791" s="1" t="s">
        <v>3309</v>
      </c>
      <c r="BL1791" s="1">
        <v>200</v>
      </c>
      <c r="BM1791" s="1">
        <v>200</v>
      </c>
      <c r="BN1791" s="1" t="s">
        <v>1485</v>
      </c>
      <c r="BO1791" s="1" t="s">
        <v>1486</v>
      </c>
      <c r="BP1791" s="1" t="s">
        <v>84</v>
      </c>
      <c r="BR1791" s="1">
        <v>0</v>
      </c>
      <c r="BS1791" s="1">
        <v>0</v>
      </c>
      <c r="BT1791" s="1">
        <v>0</v>
      </c>
      <c r="BU1791" s="1">
        <v>0</v>
      </c>
    </row>
    <row r="1792" spans="2:73" hidden="1" x14ac:dyDescent="0.25">
      <c r="D1792" s="4"/>
      <c r="E1792" s="5" t="str">
        <f t="shared" si="366"/>
        <v>DPP-2019-Cycle</v>
      </c>
      <c r="F1792" s="5" t="str">
        <f t="shared" si="367"/>
        <v>Central</v>
      </c>
      <c r="G1792" s="5" t="str">
        <f t="shared" si="368"/>
        <v>Active</v>
      </c>
      <c r="H1792" s="6" t="str">
        <f t="shared" si="369"/>
        <v>Not Started</v>
      </c>
      <c r="I1792" s="1" t="s">
        <v>3542</v>
      </c>
      <c r="O1792" s="1" t="str">
        <f t="shared" si="360"/>
        <v>NRIS</v>
      </c>
      <c r="Q1792" s="1">
        <f t="shared" si="370"/>
        <v>150</v>
      </c>
      <c r="S1792" s="1" t="str">
        <f t="shared" si="371"/>
        <v>Solar</v>
      </c>
      <c r="T1792" s="1" t="str">
        <f t="shared" si="372"/>
        <v>White County</v>
      </c>
      <c r="U1792" s="1" t="str">
        <f t="shared" si="373"/>
        <v>IN</v>
      </c>
      <c r="AA1792" s="1"/>
      <c r="AB1792" s="1"/>
      <c r="AI1792" s="5"/>
      <c r="AJ1792" s="5"/>
      <c r="AK1792" s="5"/>
      <c r="AL1792" s="5"/>
      <c r="AM1792" s="5"/>
      <c r="AN1792" s="5"/>
      <c r="AO1792" s="32"/>
      <c r="AP1792" s="32"/>
      <c r="AQ1792" s="28">
        <f t="shared" si="364"/>
        <v>0</v>
      </c>
      <c r="AR1792" s="28">
        <f t="shared" si="365"/>
        <v>0</v>
      </c>
      <c r="AY1792" s="1" t="s">
        <v>2374</v>
      </c>
      <c r="AZ1792" s="2">
        <v>43584</v>
      </c>
      <c r="BC1792" s="2">
        <v>44788</v>
      </c>
      <c r="BD1792" s="1" t="s">
        <v>804</v>
      </c>
      <c r="BE1792" s="1" t="s">
        <v>805</v>
      </c>
      <c r="BF1792" s="1" t="s">
        <v>103</v>
      </c>
      <c r="BG1792" s="1" t="s">
        <v>2856</v>
      </c>
      <c r="BH1792" s="1" t="s">
        <v>2435</v>
      </c>
      <c r="BI1792" s="1" t="s">
        <v>2857</v>
      </c>
      <c r="BJ1792" s="1" t="s">
        <v>126</v>
      </c>
      <c r="BK1792" s="1" t="s">
        <v>3543</v>
      </c>
      <c r="BL1792" s="1">
        <v>150</v>
      </c>
      <c r="BM1792" s="1">
        <v>150</v>
      </c>
      <c r="BN1792" s="1" t="s">
        <v>1485</v>
      </c>
      <c r="BO1792" s="1" t="s">
        <v>1486</v>
      </c>
      <c r="BP1792" s="1" t="s">
        <v>84</v>
      </c>
      <c r="BR1792" s="1">
        <v>0</v>
      </c>
      <c r="BS1792" s="1">
        <v>0</v>
      </c>
      <c r="BT1792" s="1">
        <v>0</v>
      </c>
      <c r="BU1792" s="1">
        <v>0</v>
      </c>
    </row>
    <row r="1793" spans="4:73" hidden="1" x14ac:dyDescent="0.25">
      <c r="D1793" s="4"/>
      <c r="E1793" s="5" t="str">
        <f t="shared" si="366"/>
        <v>DPP-2018-APR</v>
      </c>
      <c r="F1793" s="5" t="str">
        <f t="shared" si="367"/>
        <v>East (ITC)</v>
      </c>
      <c r="G1793" s="5" t="str">
        <f t="shared" si="368"/>
        <v>Withdrawn</v>
      </c>
      <c r="H1793" s="6" t="str">
        <f t="shared" si="369"/>
        <v>Not Started</v>
      </c>
      <c r="I1793" s="1" t="s">
        <v>4484</v>
      </c>
      <c r="O1793" s="1" t="str">
        <f t="shared" si="360"/>
        <v>NRIS</v>
      </c>
      <c r="Q1793" s="1">
        <f t="shared" si="370"/>
        <v>17</v>
      </c>
      <c r="S1793" s="1" t="str">
        <f t="shared" si="371"/>
        <v>Gas</v>
      </c>
      <c r="T1793" s="1" t="str">
        <f t="shared" si="372"/>
        <v>Manistee County</v>
      </c>
      <c r="U1793" s="1" t="str">
        <f t="shared" si="373"/>
        <v>MI</v>
      </c>
      <c r="AA1793" s="1"/>
      <c r="AB1793" s="1"/>
      <c r="AI1793" s="5"/>
      <c r="AJ1793" s="5"/>
      <c r="AK1793" s="5"/>
      <c r="AL1793" s="5"/>
      <c r="AM1793" s="5"/>
      <c r="AN1793" s="5"/>
      <c r="AO1793" s="5"/>
      <c r="AP1793" s="5"/>
      <c r="AQ1793" s="5"/>
      <c r="AR1793" s="5"/>
      <c r="AY1793" s="1" t="s">
        <v>73</v>
      </c>
      <c r="AZ1793" s="2">
        <v>43171</v>
      </c>
      <c r="BA1793" s="2">
        <v>43350</v>
      </c>
      <c r="BC1793" s="2">
        <v>43739</v>
      </c>
      <c r="BD1793" s="1" t="s">
        <v>139</v>
      </c>
      <c r="BE1793" s="1" t="s">
        <v>461</v>
      </c>
      <c r="BF1793" s="1" t="s">
        <v>130</v>
      </c>
      <c r="BG1793" s="1" t="s">
        <v>2375</v>
      </c>
      <c r="BH1793" s="1" t="s">
        <v>1808</v>
      </c>
      <c r="BI1793" s="1" t="s">
        <v>2376</v>
      </c>
      <c r="BJ1793" s="1" t="s">
        <v>126</v>
      </c>
      <c r="BK1793" s="1" t="s">
        <v>4485</v>
      </c>
      <c r="BL1793" s="1">
        <v>17</v>
      </c>
      <c r="BM1793" s="1">
        <v>17</v>
      </c>
      <c r="BN1793" s="1" t="s">
        <v>64</v>
      </c>
      <c r="BO1793" s="1" t="s">
        <v>94</v>
      </c>
      <c r="BP1793" s="1" t="s">
        <v>84</v>
      </c>
      <c r="BR1793" s="1">
        <v>0</v>
      </c>
      <c r="BS1793" s="1">
        <v>0</v>
      </c>
      <c r="BT1793" s="1">
        <v>0</v>
      </c>
      <c r="BU1793" s="1">
        <v>0</v>
      </c>
    </row>
    <row r="1794" spans="4:73" hidden="1" x14ac:dyDescent="0.25">
      <c r="D1794" s="4"/>
      <c r="E1794" s="5" t="str">
        <f t="shared" si="366"/>
        <v>DPP-2019-Cycle</v>
      </c>
      <c r="F1794" s="5" t="str">
        <f t="shared" si="367"/>
        <v>East (ATC)</v>
      </c>
      <c r="G1794" s="5" t="str">
        <f t="shared" si="368"/>
        <v>Active</v>
      </c>
      <c r="H1794" s="6" t="str">
        <f t="shared" si="369"/>
        <v>Not Started</v>
      </c>
      <c r="I1794" s="1" t="s">
        <v>3544</v>
      </c>
      <c r="O1794" s="1" t="str">
        <f t="shared" si="360"/>
        <v>ERIS</v>
      </c>
      <c r="Q1794" s="1">
        <f t="shared" si="370"/>
        <v>99</v>
      </c>
      <c r="S1794" s="1" t="str">
        <f t="shared" si="371"/>
        <v>Wind</v>
      </c>
      <c r="T1794" s="1" t="str">
        <f t="shared" si="372"/>
        <v>Iowa County</v>
      </c>
      <c r="U1794" s="1" t="str">
        <f t="shared" si="373"/>
        <v>WI</v>
      </c>
      <c r="AA1794" s="1"/>
      <c r="AB1794" s="1"/>
      <c r="AI1794" s="5"/>
      <c r="AJ1794" s="5"/>
      <c r="AK1794" s="5"/>
      <c r="AL1794" s="5"/>
      <c r="AM1794" s="5"/>
      <c r="AN1794" s="5"/>
      <c r="AO1794" s="32"/>
      <c r="AP1794" s="32"/>
      <c r="AQ1794" s="28">
        <f t="shared" ref="AQ1794:AQ1825" si="374">AO1794/($Q1794*1000)</f>
        <v>0</v>
      </c>
      <c r="AR1794" s="28">
        <f t="shared" ref="AR1794:AR1825" si="375">AP1794/($Q1794*1000)</f>
        <v>0</v>
      </c>
      <c r="AY1794" s="1" t="s">
        <v>2374</v>
      </c>
      <c r="AZ1794" s="2">
        <v>43584</v>
      </c>
      <c r="BC1794" s="2">
        <v>45229</v>
      </c>
      <c r="BD1794" s="1" t="s">
        <v>74</v>
      </c>
      <c r="BE1794" s="1" t="s">
        <v>3545</v>
      </c>
      <c r="BF1794" s="1" t="s">
        <v>76</v>
      </c>
      <c r="BG1794" s="1" t="s">
        <v>2856</v>
      </c>
      <c r="BH1794" s="1" t="s">
        <v>2196</v>
      </c>
      <c r="BI1794" s="1" t="s">
        <v>2863</v>
      </c>
      <c r="BJ1794" s="1" t="s">
        <v>62</v>
      </c>
      <c r="BK1794" s="1" t="s">
        <v>3546</v>
      </c>
      <c r="BL1794" s="1">
        <v>99</v>
      </c>
      <c r="BM1794" s="1">
        <v>99</v>
      </c>
      <c r="BN1794" s="1" t="s">
        <v>97</v>
      </c>
      <c r="BO1794" s="1" t="s">
        <v>98</v>
      </c>
      <c r="BP1794" s="1" t="s">
        <v>84</v>
      </c>
      <c r="BR1794" s="1">
        <v>99</v>
      </c>
      <c r="BS1794" s="1">
        <v>0</v>
      </c>
      <c r="BT1794" s="1">
        <v>0</v>
      </c>
      <c r="BU1794" s="1">
        <v>0</v>
      </c>
    </row>
    <row r="1795" spans="4:73" hidden="1" x14ac:dyDescent="0.25">
      <c r="D1795" s="4"/>
      <c r="E1795" s="5" t="str">
        <f t="shared" si="366"/>
        <v>DPP-2019-Cycle</v>
      </c>
      <c r="F1795" s="5" t="str">
        <f t="shared" si="367"/>
        <v>South</v>
      </c>
      <c r="G1795" s="5" t="str">
        <f t="shared" si="368"/>
        <v>Withdrawn</v>
      </c>
      <c r="H1795" s="6" t="str">
        <f t="shared" si="369"/>
        <v>Not Started</v>
      </c>
      <c r="I1795" s="1" t="s">
        <v>5229</v>
      </c>
      <c r="O1795" s="1" t="str">
        <f t="shared" si="360"/>
        <v>NRIS</v>
      </c>
      <c r="Q1795" s="1">
        <f t="shared" si="370"/>
        <v>25</v>
      </c>
      <c r="S1795" s="1" t="str">
        <f t="shared" si="371"/>
        <v>Battery Storage</v>
      </c>
      <c r="T1795" s="1" t="str">
        <f t="shared" si="372"/>
        <v>Union County</v>
      </c>
      <c r="U1795" s="1" t="str">
        <f t="shared" si="373"/>
        <v>AR</v>
      </c>
      <c r="AA1795" s="1"/>
      <c r="AB1795" s="1"/>
      <c r="AI1795" s="5"/>
      <c r="AJ1795" s="5"/>
      <c r="AK1795" s="5"/>
      <c r="AL1795" s="5"/>
      <c r="AM1795" s="5"/>
      <c r="AN1795" s="5"/>
      <c r="AO1795" s="32"/>
      <c r="AP1795" s="32"/>
      <c r="AQ1795" s="28">
        <f t="shared" si="374"/>
        <v>0</v>
      </c>
      <c r="AR1795" s="28">
        <f t="shared" si="375"/>
        <v>0</v>
      </c>
      <c r="AY1795" s="1" t="s">
        <v>73</v>
      </c>
      <c r="AZ1795" s="2">
        <v>43584</v>
      </c>
      <c r="BA1795" s="2">
        <v>43844</v>
      </c>
      <c r="BC1795" s="2">
        <v>45229</v>
      </c>
      <c r="BD1795" s="1" t="s">
        <v>2392</v>
      </c>
      <c r="BE1795" s="1" t="s">
        <v>2643</v>
      </c>
      <c r="BF1795" s="1" t="s">
        <v>2394</v>
      </c>
      <c r="BG1795" s="1" t="s">
        <v>2856</v>
      </c>
      <c r="BH1795" s="1" t="s">
        <v>2395</v>
      </c>
      <c r="BI1795" s="1" t="s">
        <v>2863</v>
      </c>
      <c r="BJ1795" s="1" t="s">
        <v>126</v>
      </c>
      <c r="BK1795" s="1" t="s">
        <v>5228</v>
      </c>
      <c r="BL1795" s="1">
        <v>25</v>
      </c>
      <c r="BM1795" s="1">
        <v>25</v>
      </c>
      <c r="BN1795" s="1" t="s">
        <v>2498</v>
      </c>
      <c r="BO1795" s="1" t="s">
        <v>2499</v>
      </c>
      <c r="BP1795" s="1" t="s">
        <v>84</v>
      </c>
      <c r="BR1795" s="1">
        <v>0</v>
      </c>
      <c r="BS1795" s="1">
        <v>0</v>
      </c>
      <c r="BT1795" s="1">
        <v>0</v>
      </c>
      <c r="BU1795" s="1">
        <v>0</v>
      </c>
    </row>
    <row r="1796" spans="4:73" hidden="1" x14ac:dyDescent="0.25">
      <c r="D1796" s="4"/>
      <c r="E1796" s="5" t="str">
        <f t="shared" si="366"/>
        <v>DPP-2019-Cycle</v>
      </c>
      <c r="F1796" s="5" t="str">
        <f t="shared" si="367"/>
        <v>West</v>
      </c>
      <c r="G1796" s="5" t="str">
        <f t="shared" si="368"/>
        <v>Active</v>
      </c>
      <c r="H1796" s="6" t="str">
        <f t="shared" si="369"/>
        <v>Not Started</v>
      </c>
      <c r="I1796" s="1" t="s">
        <v>3548</v>
      </c>
      <c r="O1796" s="1" t="str">
        <f t="shared" si="360"/>
        <v>NRIS</v>
      </c>
      <c r="Q1796" s="1">
        <f t="shared" si="370"/>
        <v>250</v>
      </c>
      <c r="S1796" s="1" t="str">
        <f t="shared" si="371"/>
        <v>Wind</v>
      </c>
      <c r="T1796" s="1" t="str">
        <f t="shared" si="372"/>
        <v>Deuel County</v>
      </c>
      <c r="U1796" s="1" t="str">
        <f t="shared" si="373"/>
        <v>SD</v>
      </c>
      <c r="AA1796" s="1"/>
      <c r="AB1796" s="1"/>
      <c r="AI1796" s="5"/>
      <c r="AJ1796" s="5"/>
      <c r="AK1796" s="5"/>
      <c r="AL1796" s="5"/>
      <c r="AM1796" s="5"/>
      <c r="AN1796" s="5"/>
      <c r="AO1796" s="32"/>
      <c r="AP1796" s="32"/>
      <c r="AQ1796" s="28">
        <f t="shared" si="374"/>
        <v>0</v>
      </c>
      <c r="AR1796" s="28">
        <f t="shared" si="375"/>
        <v>0</v>
      </c>
      <c r="AY1796" s="1" t="s">
        <v>2374</v>
      </c>
      <c r="AZ1796" s="2">
        <v>43584</v>
      </c>
      <c r="BC1796" s="2">
        <v>44864</v>
      </c>
      <c r="BD1796" s="1" t="s">
        <v>203</v>
      </c>
      <c r="BE1796" s="1" t="s">
        <v>263</v>
      </c>
      <c r="BF1796" s="1" t="s">
        <v>205</v>
      </c>
      <c r="BG1796" s="1" t="s">
        <v>2856</v>
      </c>
      <c r="BH1796" s="1" t="s">
        <v>725</v>
      </c>
      <c r="BI1796" s="1" t="s">
        <v>2857</v>
      </c>
      <c r="BJ1796" s="1" t="s">
        <v>126</v>
      </c>
      <c r="BK1796" s="1" t="s">
        <v>3549</v>
      </c>
      <c r="BL1796" s="1">
        <v>250</v>
      </c>
      <c r="BM1796" s="1">
        <v>250</v>
      </c>
      <c r="BN1796" s="1" t="s">
        <v>97</v>
      </c>
      <c r="BO1796" s="1" t="s">
        <v>98</v>
      </c>
      <c r="BP1796" s="1" t="s">
        <v>84</v>
      </c>
      <c r="BR1796" s="1">
        <v>0</v>
      </c>
      <c r="BS1796" s="1">
        <v>0</v>
      </c>
      <c r="BT1796" s="1">
        <v>0</v>
      </c>
      <c r="BU1796" s="1">
        <v>0</v>
      </c>
    </row>
    <row r="1797" spans="4:73" hidden="1" x14ac:dyDescent="0.25">
      <c r="D1797" s="4"/>
      <c r="E1797" s="5" t="str">
        <f t="shared" si="366"/>
        <v>DPP-2019-Cycle</v>
      </c>
      <c r="F1797" s="5" t="str">
        <f t="shared" si="367"/>
        <v>East (ATC)</v>
      </c>
      <c r="G1797" s="5" t="str">
        <f t="shared" si="368"/>
        <v>Withdrawn</v>
      </c>
      <c r="H1797" s="6" t="str">
        <f t="shared" si="369"/>
        <v>Not Started</v>
      </c>
      <c r="I1797" s="1" t="s">
        <v>5276</v>
      </c>
      <c r="O1797" s="1" t="str">
        <f t="shared" si="360"/>
        <v>NRIS</v>
      </c>
      <c r="Q1797" s="1">
        <f t="shared" si="370"/>
        <v>2.5</v>
      </c>
      <c r="S1797" s="1" t="str">
        <f t="shared" si="371"/>
        <v>Battery Storage</v>
      </c>
      <c r="T1797" s="1" t="str">
        <f t="shared" si="372"/>
        <v>Waupaca County</v>
      </c>
      <c r="U1797" s="1" t="str">
        <f t="shared" si="373"/>
        <v>WI</v>
      </c>
      <c r="AA1797" s="1"/>
      <c r="AB1797" s="1"/>
      <c r="AI1797" s="5"/>
      <c r="AJ1797" s="5"/>
      <c r="AK1797" s="5"/>
      <c r="AL1797" s="5"/>
      <c r="AM1797" s="5"/>
      <c r="AN1797" s="5"/>
      <c r="AO1797" s="32"/>
      <c r="AP1797" s="32"/>
      <c r="AQ1797" s="28">
        <f t="shared" si="374"/>
        <v>0</v>
      </c>
      <c r="AR1797" s="28">
        <f t="shared" si="375"/>
        <v>0</v>
      </c>
      <c r="AY1797" s="1" t="s">
        <v>73</v>
      </c>
      <c r="AZ1797" s="2">
        <v>43584</v>
      </c>
      <c r="BA1797" s="2">
        <v>43907</v>
      </c>
      <c r="BC1797" s="2">
        <v>44561</v>
      </c>
      <c r="BD1797" s="1" t="s">
        <v>74</v>
      </c>
      <c r="BE1797" s="1" t="s">
        <v>433</v>
      </c>
      <c r="BF1797" s="1" t="s">
        <v>76</v>
      </c>
      <c r="BG1797" s="1" t="s">
        <v>2856</v>
      </c>
      <c r="BH1797" s="1" t="s">
        <v>2196</v>
      </c>
      <c r="BI1797" s="1" t="s">
        <v>2863</v>
      </c>
      <c r="BJ1797" s="1" t="s">
        <v>126</v>
      </c>
      <c r="BK1797" s="1" t="s">
        <v>5277</v>
      </c>
      <c r="BL1797" s="1">
        <v>2.5</v>
      </c>
      <c r="BM1797" s="1">
        <v>2.5</v>
      </c>
      <c r="BN1797" s="1" t="s">
        <v>2498</v>
      </c>
      <c r="BO1797" s="1" t="s">
        <v>2499</v>
      </c>
      <c r="BP1797" s="1" t="s">
        <v>84</v>
      </c>
      <c r="BR1797" s="1">
        <v>0</v>
      </c>
      <c r="BS1797" s="1">
        <v>0</v>
      </c>
      <c r="BT1797" s="1">
        <v>0</v>
      </c>
      <c r="BU1797" s="1">
        <v>0</v>
      </c>
    </row>
    <row r="1798" spans="4:73" hidden="1" x14ac:dyDescent="0.25">
      <c r="D1798" s="4"/>
      <c r="E1798" s="5" t="str">
        <f t="shared" si="366"/>
        <v>DPP-2019-Cycle</v>
      </c>
      <c r="F1798" s="5" t="str">
        <f t="shared" si="367"/>
        <v>West</v>
      </c>
      <c r="G1798" s="5" t="str">
        <f t="shared" si="368"/>
        <v>Active</v>
      </c>
      <c r="H1798" s="6" t="str">
        <f t="shared" si="369"/>
        <v>Not Started</v>
      </c>
      <c r="I1798" s="1" t="s">
        <v>3551</v>
      </c>
      <c r="O1798" s="1" t="str">
        <f t="shared" si="360"/>
        <v>NRIS</v>
      </c>
      <c r="Q1798" s="1">
        <f t="shared" si="370"/>
        <v>120</v>
      </c>
      <c r="S1798" s="1" t="str">
        <f t="shared" si="371"/>
        <v>Wind</v>
      </c>
      <c r="T1798" s="1" t="str">
        <f t="shared" si="372"/>
        <v>Freeborn County</v>
      </c>
      <c r="U1798" s="1" t="str">
        <f t="shared" si="373"/>
        <v>MN</v>
      </c>
      <c r="AA1798" s="1"/>
      <c r="AB1798" s="1"/>
      <c r="AI1798" s="5"/>
      <c r="AJ1798" s="5"/>
      <c r="AK1798" s="5"/>
      <c r="AL1798" s="5"/>
      <c r="AM1798" s="5"/>
      <c r="AN1798" s="5"/>
      <c r="AO1798" s="32"/>
      <c r="AP1798" s="32"/>
      <c r="AQ1798" s="28">
        <f t="shared" si="374"/>
        <v>0</v>
      </c>
      <c r="AR1798" s="28">
        <f t="shared" si="375"/>
        <v>0</v>
      </c>
      <c r="AY1798" s="1" t="s">
        <v>2374</v>
      </c>
      <c r="AZ1798" s="2">
        <v>43584</v>
      </c>
      <c r="BC1798" s="2">
        <v>44317</v>
      </c>
      <c r="BD1798" s="1" t="s">
        <v>87</v>
      </c>
      <c r="BE1798" s="1" t="s">
        <v>830</v>
      </c>
      <c r="BF1798" s="1" t="s">
        <v>93</v>
      </c>
      <c r="BG1798" s="1" t="s">
        <v>2856</v>
      </c>
      <c r="BH1798" s="1" t="s">
        <v>725</v>
      </c>
      <c r="BI1798" s="1" t="s">
        <v>2857</v>
      </c>
      <c r="BJ1798" s="1" t="s">
        <v>126</v>
      </c>
      <c r="BK1798" s="1" t="s">
        <v>3552</v>
      </c>
      <c r="BL1798" s="1">
        <v>120</v>
      </c>
      <c r="BM1798" s="1">
        <v>120</v>
      </c>
      <c r="BN1798" s="1" t="s">
        <v>97</v>
      </c>
      <c r="BO1798" s="1" t="s">
        <v>98</v>
      </c>
      <c r="BP1798" s="1" t="s">
        <v>84</v>
      </c>
      <c r="BR1798" s="1">
        <v>0</v>
      </c>
      <c r="BS1798" s="1">
        <v>0</v>
      </c>
      <c r="BT1798" s="1">
        <v>0</v>
      </c>
      <c r="BU1798" s="1">
        <v>0</v>
      </c>
    </row>
    <row r="1799" spans="4:73" hidden="1" x14ac:dyDescent="0.25">
      <c r="D1799" s="4"/>
      <c r="E1799" s="5" t="str">
        <f t="shared" si="366"/>
        <v>DPP-2020-Cycle</v>
      </c>
      <c r="F1799" s="5" t="str">
        <f t="shared" si="367"/>
        <v>Central</v>
      </c>
      <c r="G1799" s="5" t="str">
        <f t="shared" si="368"/>
        <v>Withdrawn</v>
      </c>
      <c r="H1799" s="6" t="str">
        <f t="shared" si="369"/>
        <v>Not Started</v>
      </c>
      <c r="I1799" s="1" t="s">
        <v>5810</v>
      </c>
      <c r="O1799" s="1" t="str">
        <f t="shared" si="360"/>
        <v>NRIS</v>
      </c>
      <c r="Q1799" s="1">
        <f t="shared" si="370"/>
        <v>200</v>
      </c>
      <c r="S1799" s="1" t="str">
        <f t="shared" si="371"/>
        <v>Battery Storage</v>
      </c>
      <c r="T1799" s="1" t="str">
        <f t="shared" si="372"/>
        <v>Marion</v>
      </c>
      <c r="U1799" s="1" t="str">
        <f t="shared" si="373"/>
        <v>IN</v>
      </c>
      <c r="AA1799" s="1"/>
      <c r="AB1799" s="1"/>
      <c r="AI1799" s="5"/>
      <c r="AJ1799" s="5"/>
      <c r="AK1799" s="5"/>
      <c r="AL1799" s="5"/>
      <c r="AM1799" s="5"/>
      <c r="AN1799" s="5"/>
      <c r="AO1799" s="32"/>
      <c r="AP1799" s="32"/>
      <c r="AQ1799" s="28">
        <f t="shared" si="374"/>
        <v>0</v>
      </c>
      <c r="AR1799" s="28">
        <f t="shared" si="375"/>
        <v>0</v>
      </c>
      <c r="AY1799" s="1" t="s">
        <v>73</v>
      </c>
      <c r="AZ1799" s="2">
        <v>44005</v>
      </c>
      <c r="BA1799" s="2">
        <v>44239</v>
      </c>
      <c r="BC1799" s="2">
        <v>44910</v>
      </c>
      <c r="BD1799" s="1" t="s">
        <v>132</v>
      </c>
      <c r="BE1799" s="1" t="s">
        <v>5811</v>
      </c>
      <c r="BF1799" s="1" t="s">
        <v>103</v>
      </c>
      <c r="BG1799" s="1" t="s">
        <v>3565</v>
      </c>
      <c r="BH1799" s="1" t="s">
        <v>2435</v>
      </c>
      <c r="BI1799" s="1" t="s">
        <v>2857</v>
      </c>
      <c r="BJ1799" s="1" t="s">
        <v>126</v>
      </c>
      <c r="BK1799" s="1" t="s">
        <v>5812</v>
      </c>
      <c r="BL1799" s="1">
        <v>200</v>
      </c>
      <c r="BM1799" s="1">
        <v>200</v>
      </c>
      <c r="BN1799" s="1" t="s">
        <v>2498</v>
      </c>
      <c r="BO1799" s="1" t="s">
        <v>2498</v>
      </c>
      <c r="BP1799" s="1" t="s">
        <v>84</v>
      </c>
      <c r="BR1799" s="1">
        <v>0</v>
      </c>
      <c r="BS1799" s="1">
        <v>0</v>
      </c>
      <c r="BT1799" s="1">
        <v>0</v>
      </c>
      <c r="BU1799" s="1">
        <v>0</v>
      </c>
    </row>
    <row r="1800" spans="4:73" hidden="1" x14ac:dyDescent="0.25">
      <c r="D1800" s="4"/>
      <c r="E1800" s="5" t="str">
        <f t="shared" si="366"/>
        <v>DPP-2020-Cycle</v>
      </c>
      <c r="F1800" s="5" t="str">
        <f t="shared" si="367"/>
        <v>East (ITC)</v>
      </c>
      <c r="G1800" s="5" t="str">
        <f t="shared" si="368"/>
        <v>Active</v>
      </c>
      <c r="H1800" s="6" t="str">
        <f t="shared" si="369"/>
        <v>Not Started</v>
      </c>
      <c r="I1800" s="1" t="s">
        <v>3562</v>
      </c>
      <c r="O1800" s="1" t="str">
        <f t="shared" si="360"/>
        <v>NRIS</v>
      </c>
      <c r="Q1800" s="1">
        <f t="shared" si="370"/>
        <v>150</v>
      </c>
      <c r="S1800" s="1" t="str">
        <f t="shared" si="371"/>
        <v>Battery Storage</v>
      </c>
      <c r="T1800" s="1" t="str">
        <f t="shared" si="372"/>
        <v>Kent</v>
      </c>
      <c r="U1800" s="1" t="str">
        <f t="shared" si="373"/>
        <v>MI</v>
      </c>
      <c r="AA1800" s="1"/>
      <c r="AB1800" s="1"/>
      <c r="AI1800" s="5"/>
      <c r="AJ1800" s="5"/>
      <c r="AK1800" s="5"/>
      <c r="AL1800" s="5"/>
      <c r="AM1800" s="5"/>
      <c r="AN1800" s="5"/>
      <c r="AO1800" s="32"/>
      <c r="AP1800" s="32"/>
      <c r="AQ1800" s="28">
        <f t="shared" si="374"/>
        <v>0</v>
      </c>
      <c r="AR1800" s="28">
        <f t="shared" si="375"/>
        <v>0</v>
      </c>
      <c r="AY1800" s="1" t="s">
        <v>2374</v>
      </c>
      <c r="AZ1800" s="2">
        <v>44006</v>
      </c>
      <c r="BC1800" s="2">
        <v>45153</v>
      </c>
      <c r="BD1800" s="1" t="s">
        <v>3563</v>
      </c>
      <c r="BE1800" s="1" t="s">
        <v>3564</v>
      </c>
      <c r="BF1800" s="1" t="s">
        <v>130</v>
      </c>
      <c r="BG1800" s="1" t="s">
        <v>3565</v>
      </c>
      <c r="BH1800" s="1" t="s">
        <v>1808</v>
      </c>
      <c r="BI1800" s="1" t="s">
        <v>2857</v>
      </c>
      <c r="BJ1800" s="1" t="s">
        <v>126</v>
      </c>
      <c r="BK1800" s="1" t="s">
        <v>3566</v>
      </c>
      <c r="BL1800" s="1">
        <v>150</v>
      </c>
      <c r="BM1800" s="1">
        <v>150</v>
      </c>
      <c r="BN1800" s="1" t="s">
        <v>2498</v>
      </c>
      <c r="BO1800" s="1" t="s">
        <v>2498</v>
      </c>
      <c r="BP1800" s="1" t="s">
        <v>84</v>
      </c>
      <c r="BR1800" s="1">
        <v>0</v>
      </c>
      <c r="BS1800" s="1">
        <v>0</v>
      </c>
      <c r="BT1800" s="1">
        <v>0</v>
      </c>
      <c r="BU1800" s="1">
        <v>0</v>
      </c>
    </row>
    <row r="1801" spans="4:73" hidden="1" x14ac:dyDescent="0.25">
      <c r="D1801" s="4"/>
      <c r="E1801" s="5" t="str">
        <f t="shared" si="366"/>
        <v>DPP-2020-Cycle</v>
      </c>
      <c r="F1801" s="5" t="str">
        <f t="shared" si="367"/>
        <v>West</v>
      </c>
      <c r="G1801" s="5" t="str">
        <f t="shared" si="368"/>
        <v>Withdrawn</v>
      </c>
      <c r="H1801" s="6" t="str">
        <f t="shared" si="369"/>
        <v>Not Started</v>
      </c>
      <c r="I1801" s="1" t="s">
        <v>5689</v>
      </c>
      <c r="O1801" s="1" t="str">
        <f t="shared" si="360"/>
        <v>NRIS</v>
      </c>
      <c r="Q1801" s="1">
        <f t="shared" si="370"/>
        <v>50</v>
      </c>
      <c r="S1801" s="1" t="str">
        <f t="shared" si="371"/>
        <v>Battery Storage</v>
      </c>
      <c r="T1801" s="1" t="str">
        <f t="shared" si="372"/>
        <v>Hubbard</v>
      </c>
      <c r="U1801" s="1" t="str">
        <f t="shared" si="373"/>
        <v>MN</v>
      </c>
      <c r="AA1801" s="1"/>
      <c r="AB1801" s="1"/>
      <c r="AI1801" s="5"/>
      <c r="AJ1801" s="5"/>
      <c r="AK1801" s="5"/>
      <c r="AL1801" s="5"/>
      <c r="AM1801" s="5"/>
      <c r="AN1801" s="5"/>
      <c r="AO1801" s="32"/>
      <c r="AP1801" s="32"/>
      <c r="AQ1801" s="28">
        <f t="shared" si="374"/>
        <v>0</v>
      </c>
      <c r="AR1801" s="28">
        <f t="shared" si="375"/>
        <v>0</v>
      </c>
      <c r="AY1801" s="1" t="s">
        <v>73</v>
      </c>
      <c r="AZ1801" s="2">
        <v>44006</v>
      </c>
      <c r="BA1801" s="2">
        <v>44201</v>
      </c>
      <c r="BC1801" s="2">
        <v>45214</v>
      </c>
      <c r="BD1801" s="1" t="s">
        <v>153</v>
      </c>
      <c r="BE1801" s="1" t="s">
        <v>5690</v>
      </c>
      <c r="BF1801" s="1" t="s">
        <v>93</v>
      </c>
      <c r="BG1801" s="1" t="s">
        <v>3565</v>
      </c>
      <c r="BH1801" s="1" t="s">
        <v>725</v>
      </c>
      <c r="BI1801" s="1" t="s">
        <v>2857</v>
      </c>
      <c r="BJ1801" s="1" t="s">
        <v>126</v>
      </c>
      <c r="BK1801" s="1" t="s">
        <v>5691</v>
      </c>
      <c r="BL1801" s="1">
        <v>50</v>
      </c>
      <c r="BM1801" s="1">
        <v>50</v>
      </c>
      <c r="BN1801" s="1" t="s">
        <v>2498</v>
      </c>
      <c r="BO1801" s="1" t="s">
        <v>2498</v>
      </c>
      <c r="BP1801" s="1" t="s">
        <v>84</v>
      </c>
      <c r="BR1801" s="1">
        <v>0</v>
      </c>
      <c r="BS1801" s="1">
        <v>0</v>
      </c>
      <c r="BT1801" s="1">
        <v>0</v>
      </c>
      <c r="BU1801" s="1">
        <v>0</v>
      </c>
    </row>
    <row r="1802" spans="4:73" hidden="1" x14ac:dyDescent="0.25">
      <c r="D1802" s="4"/>
      <c r="E1802" s="5" t="str">
        <f t="shared" si="366"/>
        <v>DPP-2020-Cycle</v>
      </c>
      <c r="F1802" s="5" t="str">
        <f t="shared" si="367"/>
        <v>West</v>
      </c>
      <c r="G1802" s="5" t="str">
        <f t="shared" si="368"/>
        <v>Active</v>
      </c>
      <c r="H1802" s="6" t="str">
        <f t="shared" si="369"/>
        <v>Not Started</v>
      </c>
      <c r="I1802" s="1" t="s">
        <v>3568</v>
      </c>
      <c r="O1802" s="1" t="str">
        <f t="shared" si="360"/>
        <v>NRIS</v>
      </c>
      <c r="Q1802" s="1">
        <f t="shared" si="370"/>
        <v>50</v>
      </c>
      <c r="S1802" s="1" t="str">
        <f t="shared" si="371"/>
        <v>Battery Storage</v>
      </c>
      <c r="T1802" s="1" t="str">
        <f t="shared" si="372"/>
        <v>Chisago</v>
      </c>
      <c r="U1802" s="1" t="str">
        <f t="shared" si="373"/>
        <v>MN</v>
      </c>
      <c r="AA1802" s="1"/>
      <c r="AB1802" s="1"/>
      <c r="AI1802" s="5"/>
      <c r="AJ1802" s="5"/>
      <c r="AK1802" s="5"/>
      <c r="AL1802" s="5"/>
      <c r="AM1802" s="5"/>
      <c r="AN1802" s="5"/>
      <c r="AO1802" s="32"/>
      <c r="AP1802" s="32"/>
      <c r="AQ1802" s="28">
        <f t="shared" si="374"/>
        <v>0</v>
      </c>
      <c r="AR1802" s="28">
        <f t="shared" si="375"/>
        <v>0</v>
      </c>
      <c r="AY1802" s="1" t="s">
        <v>2374</v>
      </c>
      <c r="AZ1802" s="2">
        <v>44006</v>
      </c>
      <c r="BC1802" s="2">
        <v>45214</v>
      </c>
      <c r="BD1802" s="1" t="s">
        <v>91</v>
      </c>
      <c r="BE1802" s="1" t="s">
        <v>3569</v>
      </c>
      <c r="BF1802" s="1" t="s">
        <v>93</v>
      </c>
      <c r="BG1802" s="1" t="s">
        <v>3565</v>
      </c>
      <c r="BH1802" s="1" t="s">
        <v>725</v>
      </c>
      <c r="BI1802" s="1" t="s">
        <v>2857</v>
      </c>
      <c r="BJ1802" s="1" t="s">
        <v>126</v>
      </c>
      <c r="BK1802" s="1" t="s">
        <v>3570</v>
      </c>
      <c r="BL1802" s="1">
        <v>50</v>
      </c>
      <c r="BM1802" s="1">
        <v>50</v>
      </c>
      <c r="BN1802" s="1" t="s">
        <v>2498</v>
      </c>
      <c r="BO1802" s="1" t="s">
        <v>2498</v>
      </c>
      <c r="BP1802" s="1" t="s">
        <v>84</v>
      </c>
      <c r="BR1802" s="1">
        <v>0</v>
      </c>
      <c r="BS1802" s="1">
        <v>0</v>
      </c>
      <c r="BT1802" s="1">
        <v>0</v>
      </c>
      <c r="BU1802" s="1">
        <v>0</v>
      </c>
    </row>
    <row r="1803" spans="4:73" hidden="1" x14ac:dyDescent="0.25">
      <c r="D1803" s="4"/>
      <c r="E1803" s="5" t="str">
        <f t="shared" si="366"/>
        <v>DPP-2020-Cycle</v>
      </c>
      <c r="F1803" s="5" t="str">
        <f t="shared" si="367"/>
        <v>West</v>
      </c>
      <c r="G1803" s="5" t="str">
        <f t="shared" si="368"/>
        <v>Active</v>
      </c>
      <c r="H1803" s="6" t="str">
        <f t="shared" si="369"/>
        <v>Not Started</v>
      </c>
      <c r="I1803" s="1" t="s">
        <v>3571</v>
      </c>
      <c r="O1803" s="1" t="str">
        <f t="shared" si="360"/>
        <v>NRIS</v>
      </c>
      <c r="Q1803" s="1">
        <f t="shared" si="370"/>
        <v>50</v>
      </c>
      <c r="S1803" s="1" t="str">
        <f t="shared" si="371"/>
        <v>Battery Storage</v>
      </c>
      <c r="T1803" s="1" t="str">
        <f t="shared" si="372"/>
        <v>Goodhue</v>
      </c>
      <c r="U1803" s="1" t="str">
        <f t="shared" si="373"/>
        <v>MN</v>
      </c>
      <c r="AA1803" s="1"/>
      <c r="AB1803" s="1"/>
      <c r="AI1803" s="5"/>
      <c r="AJ1803" s="5"/>
      <c r="AK1803" s="5"/>
      <c r="AL1803" s="5"/>
      <c r="AM1803" s="5"/>
      <c r="AN1803" s="5"/>
      <c r="AO1803" s="32"/>
      <c r="AP1803" s="32"/>
      <c r="AQ1803" s="28">
        <f t="shared" si="374"/>
        <v>0</v>
      </c>
      <c r="AR1803" s="28">
        <f t="shared" si="375"/>
        <v>0</v>
      </c>
      <c r="AY1803" s="1" t="s">
        <v>2374</v>
      </c>
      <c r="AZ1803" s="2">
        <v>44006</v>
      </c>
      <c r="BC1803" s="2">
        <v>45214</v>
      </c>
      <c r="BD1803" s="1" t="s">
        <v>91</v>
      </c>
      <c r="BE1803" s="1" t="s">
        <v>3572</v>
      </c>
      <c r="BF1803" s="1" t="s">
        <v>93</v>
      </c>
      <c r="BG1803" s="1" t="s">
        <v>3565</v>
      </c>
      <c r="BH1803" s="1" t="s">
        <v>725</v>
      </c>
      <c r="BI1803" s="1" t="s">
        <v>2857</v>
      </c>
      <c r="BJ1803" s="1" t="s">
        <v>126</v>
      </c>
      <c r="BK1803" s="1" t="s">
        <v>3573</v>
      </c>
      <c r="BL1803" s="1">
        <v>50</v>
      </c>
      <c r="BM1803" s="1">
        <v>50</v>
      </c>
      <c r="BN1803" s="1" t="s">
        <v>2498</v>
      </c>
      <c r="BO1803" s="1" t="s">
        <v>2498</v>
      </c>
      <c r="BP1803" s="1" t="s">
        <v>84</v>
      </c>
      <c r="BR1803" s="1">
        <v>0</v>
      </c>
      <c r="BS1803" s="1">
        <v>0</v>
      </c>
      <c r="BT1803" s="1">
        <v>0</v>
      </c>
      <c r="BU1803" s="1">
        <v>0</v>
      </c>
    </row>
    <row r="1804" spans="4:73" hidden="1" x14ac:dyDescent="0.25">
      <c r="D1804" s="4"/>
      <c r="E1804" s="5" t="str">
        <f t="shared" si="366"/>
        <v>DPP-2020-Cycle</v>
      </c>
      <c r="F1804" s="5" t="str">
        <f t="shared" si="367"/>
        <v>West</v>
      </c>
      <c r="G1804" s="5" t="str">
        <f t="shared" si="368"/>
        <v>Active</v>
      </c>
      <c r="H1804" s="6" t="str">
        <f t="shared" si="369"/>
        <v>Not Started</v>
      </c>
      <c r="I1804" s="1" t="s">
        <v>3574</v>
      </c>
      <c r="O1804" s="1" t="str">
        <f t="shared" si="360"/>
        <v>NRIS</v>
      </c>
      <c r="Q1804" s="1">
        <f t="shared" si="370"/>
        <v>50</v>
      </c>
      <c r="S1804" s="1" t="str">
        <f t="shared" si="371"/>
        <v>Battery Storage</v>
      </c>
      <c r="T1804" s="1" t="str">
        <f t="shared" si="372"/>
        <v>Olmsted</v>
      </c>
      <c r="U1804" s="1" t="str">
        <f t="shared" si="373"/>
        <v>MN</v>
      </c>
      <c r="AA1804" s="1"/>
      <c r="AB1804" s="1"/>
      <c r="AI1804" s="5"/>
      <c r="AJ1804" s="5"/>
      <c r="AK1804" s="5"/>
      <c r="AL1804" s="5"/>
      <c r="AM1804" s="5"/>
      <c r="AN1804" s="5"/>
      <c r="AO1804" s="32"/>
      <c r="AP1804" s="32"/>
      <c r="AQ1804" s="28">
        <f t="shared" si="374"/>
        <v>0</v>
      </c>
      <c r="AR1804" s="28">
        <f t="shared" si="375"/>
        <v>0</v>
      </c>
      <c r="AY1804" s="1" t="s">
        <v>2374</v>
      </c>
      <c r="AZ1804" s="2">
        <v>44006</v>
      </c>
      <c r="BC1804" s="2">
        <v>45214</v>
      </c>
      <c r="BD1804" s="1" t="s">
        <v>3575</v>
      </c>
      <c r="BE1804" s="1" t="s">
        <v>3576</v>
      </c>
      <c r="BF1804" s="1" t="s">
        <v>93</v>
      </c>
      <c r="BG1804" s="1" t="s">
        <v>3565</v>
      </c>
      <c r="BH1804" s="1" t="s">
        <v>725</v>
      </c>
      <c r="BI1804" s="1" t="s">
        <v>2857</v>
      </c>
      <c r="BJ1804" s="1" t="s">
        <v>126</v>
      </c>
      <c r="BK1804" s="1" t="s">
        <v>3577</v>
      </c>
      <c r="BL1804" s="1">
        <v>50</v>
      </c>
      <c r="BM1804" s="1">
        <v>50</v>
      </c>
      <c r="BN1804" s="1" t="s">
        <v>2498</v>
      </c>
      <c r="BO1804" s="1" t="s">
        <v>2498</v>
      </c>
      <c r="BP1804" s="1" t="s">
        <v>84</v>
      </c>
      <c r="BR1804" s="1">
        <v>0</v>
      </c>
      <c r="BS1804" s="1">
        <v>0</v>
      </c>
      <c r="BT1804" s="1">
        <v>0</v>
      </c>
      <c r="BU1804" s="1">
        <v>0</v>
      </c>
    </row>
    <row r="1805" spans="4:73" hidden="1" x14ac:dyDescent="0.25">
      <c r="D1805" s="4"/>
      <c r="E1805" s="5" t="str">
        <f t="shared" si="366"/>
        <v>DPP-2020-Cycle</v>
      </c>
      <c r="F1805" s="5" t="str">
        <f t="shared" si="367"/>
        <v>East (ATC)</v>
      </c>
      <c r="G1805" s="5" t="str">
        <f t="shared" si="368"/>
        <v>Active</v>
      </c>
      <c r="H1805" s="6" t="str">
        <f t="shared" si="369"/>
        <v>Not Started</v>
      </c>
      <c r="I1805" s="1" t="s">
        <v>3578</v>
      </c>
      <c r="O1805" s="1" t="str">
        <f t="shared" si="360"/>
        <v>NRIS</v>
      </c>
      <c r="Q1805" s="1">
        <f t="shared" si="370"/>
        <v>125</v>
      </c>
      <c r="S1805" s="1" t="str">
        <f t="shared" si="371"/>
        <v>Solar</v>
      </c>
      <c r="T1805" s="1" t="str">
        <f t="shared" si="372"/>
        <v>Jefferson</v>
      </c>
      <c r="U1805" s="1" t="str">
        <f t="shared" si="373"/>
        <v>WI</v>
      </c>
      <c r="AA1805" s="1"/>
      <c r="AB1805" s="1"/>
      <c r="AI1805" s="5"/>
      <c r="AJ1805" s="5"/>
      <c r="AK1805" s="5"/>
      <c r="AL1805" s="5"/>
      <c r="AM1805" s="5"/>
      <c r="AN1805" s="5"/>
      <c r="AO1805" s="32"/>
      <c r="AP1805" s="32"/>
      <c r="AQ1805" s="28">
        <f t="shared" si="374"/>
        <v>0</v>
      </c>
      <c r="AR1805" s="28">
        <f t="shared" si="375"/>
        <v>0</v>
      </c>
      <c r="AY1805" s="1" t="s">
        <v>2374</v>
      </c>
      <c r="AZ1805" s="2">
        <v>44007</v>
      </c>
      <c r="BC1805" s="2">
        <v>45595</v>
      </c>
      <c r="BD1805" s="1" t="s">
        <v>74</v>
      </c>
      <c r="BE1805" s="1" t="s">
        <v>3579</v>
      </c>
      <c r="BF1805" s="1" t="s">
        <v>76</v>
      </c>
      <c r="BG1805" s="1" t="s">
        <v>3565</v>
      </c>
      <c r="BH1805" s="1" t="s">
        <v>2196</v>
      </c>
      <c r="BI1805" s="1" t="s">
        <v>2857</v>
      </c>
      <c r="BJ1805" s="1" t="s">
        <v>126</v>
      </c>
      <c r="BK1805" s="1" t="s">
        <v>3580</v>
      </c>
      <c r="BL1805" s="1">
        <v>125</v>
      </c>
      <c r="BM1805" s="1">
        <v>125</v>
      </c>
      <c r="BN1805" s="1" t="s">
        <v>1485</v>
      </c>
      <c r="BO1805" s="1" t="s">
        <v>3581</v>
      </c>
      <c r="BP1805" s="1" t="s">
        <v>84</v>
      </c>
      <c r="BR1805" s="1">
        <v>0</v>
      </c>
      <c r="BS1805" s="1">
        <v>0</v>
      </c>
      <c r="BT1805" s="1">
        <v>0</v>
      </c>
      <c r="BU1805" s="1">
        <v>0</v>
      </c>
    </row>
    <row r="1806" spans="4:73" hidden="1" x14ac:dyDescent="0.25">
      <c r="D1806" s="4"/>
      <c r="E1806" s="5" t="str">
        <f t="shared" si="366"/>
        <v>DPP-2020-Cycle</v>
      </c>
      <c r="F1806" s="5" t="str">
        <f t="shared" si="367"/>
        <v>West</v>
      </c>
      <c r="G1806" s="5" t="str">
        <f t="shared" si="368"/>
        <v>Active</v>
      </c>
      <c r="H1806" s="6" t="str">
        <f t="shared" si="369"/>
        <v>Not Started</v>
      </c>
      <c r="I1806" s="1" t="s">
        <v>3582</v>
      </c>
      <c r="O1806" s="1" t="str">
        <f t="shared" si="360"/>
        <v>NRIS</v>
      </c>
      <c r="Q1806" s="1">
        <f t="shared" si="370"/>
        <v>50</v>
      </c>
      <c r="S1806" s="1" t="str">
        <f t="shared" si="371"/>
        <v>Battery Storage</v>
      </c>
      <c r="T1806" s="1" t="str">
        <f t="shared" si="372"/>
        <v>Murray</v>
      </c>
      <c r="U1806" s="1" t="str">
        <f t="shared" si="373"/>
        <v>MN</v>
      </c>
      <c r="AA1806" s="1"/>
      <c r="AB1806" s="1"/>
      <c r="AI1806" s="5"/>
      <c r="AJ1806" s="5"/>
      <c r="AK1806" s="5"/>
      <c r="AL1806" s="5"/>
      <c r="AM1806" s="5"/>
      <c r="AN1806" s="5"/>
      <c r="AO1806" s="32"/>
      <c r="AP1806" s="32"/>
      <c r="AQ1806" s="28">
        <f t="shared" si="374"/>
        <v>0</v>
      </c>
      <c r="AR1806" s="28">
        <f t="shared" si="375"/>
        <v>0</v>
      </c>
      <c r="AY1806" s="1" t="s">
        <v>2374</v>
      </c>
      <c r="AZ1806" s="2">
        <v>44007</v>
      </c>
      <c r="BC1806" s="2">
        <v>45170</v>
      </c>
      <c r="BD1806" s="1" t="s">
        <v>91</v>
      </c>
      <c r="BE1806" s="1" t="s">
        <v>3583</v>
      </c>
      <c r="BF1806" s="1" t="s">
        <v>93</v>
      </c>
      <c r="BG1806" s="1" t="s">
        <v>3565</v>
      </c>
      <c r="BH1806" s="1" t="s">
        <v>725</v>
      </c>
      <c r="BI1806" s="1" t="s">
        <v>2857</v>
      </c>
      <c r="BJ1806" s="1" t="s">
        <v>126</v>
      </c>
      <c r="BK1806" s="1" t="s">
        <v>3584</v>
      </c>
      <c r="BL1806" s="1">
        <v>50</v>
      </c>
      <c r="BM1806" s="1">
        <v>50</v>
      </c>
      <c r="BN1806" s="1" t="s">
        <v>2498</v>
      </c>
      <c r="BO1806" s="1" t="s">
        <v>2498</v>
      </c>
      <c r="BP1806" s="1" t="s">
        <v>84</v>
      </c>
      <c r="BR1806" s="1">
        <v>0</v>
      </c>
      <c r="BS1806" s="1">
        <v>0</v>
      </c>
      <c r="BT1806" s="1">
        <v>0</v>
      </c>
      <c r="BU1806" s="1">
        <v>0</v>
      </c>
    </row>
    <row r="1807" spans="4:73" hidden="1" x14ac:dyDescent="0.25">
      <c r="D1807" s="4"/>
      <c r="E1807" s="5" t="str">
        <f t="shared" si="366"/>
        <v>DPP-2020-Cycle</v>
      </c>
      <c r="F1807" s="5" t="str">
        <f t="shared" si="367"/>
        <v>South</v>
      </c>
      <c r="G1807" s="5" t="str">
        <f t="shared" si="368"/>
        <v>Active</v>
      </c>
      <c r="H1807" s="6" t="str">
        <f t="shared" si="369"/>
        <v>Not Started</v>
      </c>
      <c r="I1807" s="1" t="s">
        <v>3585</v>
      </c>
      <c r="O1807" s="1" t="str">
        <f t="shared" si="360"/>
        <v>NRIS</v>
      </c>
      <c r="Q1807" s="1">
        <f t="shared" si="370"/>
        <v>50</v>
      </c>
      <c r="S1807" s="1" t="str">
        <f t="shared" si="371"/>
        <v>Battery Storage</v>
      </c>
      <c r="T1807" s="1" t="str">
        <f t="shared" si="372"/>
        <v>Union</v>
      </c>
      <c r="U1807" s="1" t="str">
        <f t="shared" si="373"/>
        <v>AR</v>
      </c>
      <c r="AA1807" s="1"/>
      <c r="AB1807" s="1"/>
      <c r="AI1807" s="5"/>
      <c r="AJ1807" s="5"/>
      <c r="AK1807" s="5"/>
      <c r="AL1807" s="5"/>
      <c r="AM1807" s="5"/>
      <c r="AN1807" s="5"/>
      <c r="AO1807" s="32"/>
      <c r="AP1807" s="32"/>
      <c r="AQ1807" s="28">
        <f t="shared" si="374"/>
        <v>0</v>
      </c>
      <c r="AR1807" s="28">
        <f t="shared" si="375"/>
        <v>0</v>
      </c>
      <c r="AY1807" s="1" t="s">
        <v>2374</v>
      </c>
      <c r="AZ1807" s="2">
        <v>44187</v>
      </c>
      <c r="BC1807" s="2">
        <v>45170</v>
      </c>
      <c r="BD1807" s="1" t="s">
        <v>3586</v>
      </c>
      <c r="BE1807" s="1" t="s">
        <v>3587</v>
      </c>
      <c r="BF1807" s="1" t="s">
        <v>2394</v>
      </c>
      <c r="BG1807" s="1" t="s">
        <v>3565</v>
      </c>
      <c r="BH1807" s="1" t="s">
        <v>2395</v>
      </c>
      <c r="BI1807" s="1" t="s">
        <v>2857</v>
      </c>
      <c r="BJ1807" s="1" t="s">
        <v>126</v>
      </c>
      <c r="BK1807" s="1" t="s">
        <v>3588</v>
      </c>
      <c r="BL1807" s="1">
        <v>50</v>
      </c>
      <c r="BM1807" s="1">
        <v>50</v>
      </c>
      <c r="BN1807" s="1" t="s">
        <v>2498</v>
      </c>
      <c r="BO1807" s="1" t="s">
        <v>2498</v>
      </c>
      <c r="BP1807" s="1" t="s">
        <v>84</v>
      </c>
      <c r="BR1807" s="1">
        <v>0</v>
      </c>
      <c r="BS1807" s="1">
        <v>0</v>
      </c>
      <c r="BT1807" s="1">
        <v>0</v>
      </c>
      <c r="BU1807" s="1">
        <v>0</v>
      </c>
    </row>
    <row r="1808" spans="4:73" hidden="1" x14ac:dyDescent="0.25">
      <c r="D1808" s="4"/>
      <c r="E1808" s="5" t="str">
        <f t="shared" si="366"/>
        <v>DPP-2020-Cycle</v>
      </c>
      <c r="F1808" s="5" t="str">
        <f t="shared" si="367"/>
        <v>South</v>
      </c>
      <c r="G1808" s="5" t="str">
        <f t="shared" si="368"/>
        <v>Active</v>
      </c>
      <c r="H1808" s="6" t="str">
        <f t="shared" si="369"/>
        <v>Not Started</v>
      </c>
      <c r="I1808" s="1" t="s">
        <v>3591</v>
      </c>
      <c r="J1808" s="1" t="e">
        <f>VLOOKUP(I1808,#REF!,3,FALSE)</f>
        <v>#REF!</v>
      </c>
      <c r="O1808" s="1" t="str">
        <f t="shared" si="360"/>
        <v>NRIS</v>
      </c>
      <c r="Q1808" s="1">
        <f t="shared" si="370"/>
        <v>150</v>
      </c>
      <c r="S1808" s="1" t="str">
        <f t="shared" si="371"/>
        <v>Solar</v>
      </c>
      <c r="T1808" s="1" t="str">
        <f t="shared" si="372"/>
        <v>George</v>
      </c>
      <c r="U1808" s="1" t="str">
        <f t="shared" si="373"/>
        <v>MS</v>
      </c>
      <c r="AA1808" s="1" t="str">
        <f>BK1808</f>
        <v>SE Greene Co 230kV substation</v>
      </c>
      <c r="AB1808" s="1" t="str">
        <f>BD1808</f>
        <v>Cooperative Energy</v>
      </c>
      <c r="AI1808" s="17" t="e">
        <f>VLOOKUP(I1808,#REF!,7,FALSE)</f>
        <v>#REF!</v>
      </c>
      <c r="AJ1808" s="17"/>
      <c r="AK1808" s="17"/>
      <c r="AL1808" s="17"/>
      <c r="AM1808" s="17"/>
      <c r="AN1808" s="17"/>
      <c r="AO1808" s="32" t="e">
        <f>VLOOKUP(I1808,#REF!,5,FALSE)</f>
        <v>#REF!</v>
      </c>
      <c r="AP1808" s="32" t="e">
        <f>VLOOKUP(I1808,#REF!,6,FALSE)</f>
        <v>#REF!</v>
      </c>
      <c r="AQ1808" s="28" t="e">
        <f t="shared" si="374"/>
        <v>#REF!</v>
      </c>
      <c r="AR1808" s="28" t="e">
        <f t="shared" si="375"/>
        <v>#REF!</v>
      </c>
      <c r="AY1808" s="1" t="s">
        <v>2374</v>
      </c>
      <c r="AZ1808" s="2">
        <v>44188</v>
      </c>
      <c r="BC1808" s="2">
        <v>45229</v>
      </c>
      <c r="BD1808" s="1" t="s">
        <v>2739</v>
      </c>
      <c r="BE1808" s="1" t="s">
        <v>3592</v>
      </c>
      <c r="BF1808" s="1" t="s">
        <v>2526</v>
      </c>
      <c r="BG1808" s="1" t="s">
        <v>3565</v>
      </c>
      <c r="BH1808" s="1" t="s">
        <v>2395</v>
      </c>
      <c r="BI1808" s="1" t="s">
        <v>2857</v>
      </c>
      <c r="BJ1808" s="1" t="s">
        <v>126</v>
      </c>
      <c r="BK1808" s="1" t="s">
        <v>3593</v>
      </c>
      <c r="BL1808" s="1">
        <v>150</v>
      </c>
      <c r="BM1808" s="1">
        <v>150</v>
      </c>
      <c r="BN1808" s="1" t="s">
        <v>1485</v>
      </c>
      <c r="BO1808" s="1" t="s">
        <v>3581</v>
      </c>
      <c r="BP1808" s="1" t="s">
        <v>84</v>
      </c>
      <c r="BR1808" s="1">
        <v>0</v>
      </c>
      <c r="BS1808" s="1">
        <v>0</v>
      </c>
      <c r="BT1808" s="1">
        <v>0</v>
      </c>
      <c r="BU1808" s="1">
        <v>0</v>
      </c>
    </row>
    <row r="1809" spans="4:73" hidden="1" x14ac:dyDescent="0.25">
      <c r="D1809" s="4"/>
      <c r="E1809" s="5" t="str">
        <f t="shared" si="366"/>
        <v>DPP-2020-Cycle</v>
      </c>
      <c r="F1809" s="5" t="str">
        <f t="shared" si="367"/>
        <v>Central</v>
      </c>
      <c r="G1809" s="5" t="str">
        <f t="shared" si="368"/>
        <v>Withdrawn</v>
      </c>
      <c r="H1809" s="6" t="str">
        <f t="shared" si="369"/>
        <v>Not Started</v>
      </c>
      <c r="I1809" s="1" t="s">
        <v>5900</v>
      </c>
      <c r="O1809" s="1" t="str">
        <f t="shared" si="360"/>
        <v>NRIS</v>
      </c>
      <c r="Q1809" s="1">
        <f t="shared" si="370"/>
        <v>0</v>
      </c>
      <c r="S1809" s="1" t="str">
        <f t="shared" si="371"/>
        <v>Battery Storage</v>
      </c>
      <c r="T1809" s="1" t="str">
        <f t="shared" si="372"/>
        <v>Sangamon</v>
      </c>
      <c r="U1809" s="1" t="str">
        <f t="shared" si="373"/>
        <v>IL</v>
      </c>
      <c r="AA1809" s="1"/>
      <c r="AB1809" s="1"/>
      <c r="AI1809" s="5"/>
      <c r="AJ1809" s="5"/>
      <c r="AK1809" s="5"/>
      <c r="AL1809" s="5"/>
      <c r="AM1809" s="5"/>
      <c r="AN1809" s="5"/>
      <c r="AO1809" s="32"/>
      <c r="AP1809" s="32"/>
      <c r="AQ1809" s="28" t="e">
        <f t="shared" si="374"/>
        <v>#DIV/0!</v>
      </c>
      <c r="AR1809" s="28" t="e">
        <f t="shared" si="375"/>
        <v>#DIV/0!</v>
      </c>
      <c r="AY1809" s="1" t="s">
        <v>73</v>
      </c>
      <c r="AZ1809" s="2">
        <v>44018</v>
      </c>
      <c r="BA1809" s="2">
        <v>44264</v>
      </c>
      <c r="BC1809" s="2">
        <v>45169</v>
      </c>
      <c r="BD1809" s="1" t="s">
        <v>122</v>
      </c>
      <c r="BE1809" s="1" t="s">
        <v>3888</v>
      </c>
      <c r="BF1809" s="1" t="s">
        <v>124</v>
      </c>
      <c r="BG1809" s="1" t="s">
        <v>3565</v>
      </c>
      <c r="BH1809" s="1" t="s">
        <v>2435</v>
      </c>
      <c r="BI1809" s="1" t="s">
        <v>2857</v>
      </c>
      <c r="BJ1809" s="1" t="s">
        <v>126</v>
      </c>
      <c r="BK1809" s="1" t="s">
        <v>5901</v>
      </c>
      <c r="BL1809" s="1">
        <v>0</v>
      </c>
      <c r="BM1809" s="1">
        <v>0</v>
      </c>
      <c r="BN1809" s="1" t="s">
        <v>2498</v>
      </c>
      <c r="BO1809" s="1" t="s">
        <v>2498</v>
      </c>
      <c r="BP1809" s="1" t="s">
        <v>84</v>
      </c>
      <c r="BR1809" s="1">
        <v>0</v>
      </c>
      <c r="BS1809" s="1">
        <v>0</v>
      </c>
      <c r="BT1809" s="1">
        <v>0</v>
      </c>
      <c r="BU1809" s="1">
        <v>0</v>
      </c>
    </row>
    <row r="1810" spans="4:73" hidden="1" x14ac:dyDescent="0.25">
      <c r="D1810" s="4"/>
      <c r="E1810" s="5" t="str">
        <f t="shared" si="366"/>
        <v>DPP-2020-Cycle</v>
      </c>
      <c r="F1810" s="5" t="str">
        <f t="shared" si="367"/>
        <v>East (ATC)</v>
      </c>
      <c r="G1810" s="5" t="str">
        <f t="shared" si="368"/>
        <v>Active</v>
      </c>
      <c r="H1810" s="6" t="str">
        <f t="shared" si="369"/>
        <v>Not Started</v>
      </c>
      <c r="I1810" s="1" t="s">
        <v>3596</v>
      </c>
      <c r="O1810" s="1" t="str">
        <f t="shared" ref="O1810:O1873" si="376">BJ1810</f>
        <v>NRIS</v>
      </c>
      <c r="Q1810" s="1">
        <f t="shared" si="370"/>
        <v>225</v>
      </c>
      <c r="S1810" s="1" t="str">
        <f t="shared" si="371"/>
        <v>Solar</v>
      </c>
      <c r="T1810" s="1" t="str">
        <f t="shared" si="372"/>
        <v>Juneau</v>
      </c>
      <c r="U1810" s="1" t="str">
        <f t="shared" si="373"/>
        <v>WI</v>
      </c>
      <c r="AA1810" s="1"/>
      <c r="AB1810" s="1"/>
      <c r="AI1810" s="5"/>
      <c r="AJ1810" s="5"/>
      <c r="AK1810" s="5"/>
      <c r="AL1810" s="5"/>
      <c r="AM1810" s="5"/>
      <c r="AN1810" s="5"/>
      <c r="AO1810" s="32"/>
      <c r="AP1810" s="32"/>
      <c r="AQ1810" s="28">
        <f t="shared" si="374"/>
        <v>0</v>
      </c>
      <c r="AR1810" s="28">
        <f t="shared" si="375"/>
        <v>0</v>
      </c>
      <c r="AY1810" s="1" t="s">
        <v>2374</v>
      </c>
      <c r="AZ1810" s="2">
        <v>44018</v>
      </c>
      <c r="BC1810" s="2">
        <v>45016</v>
      </c>
      <c r="BD1810" s="1" t="s">
        <v>74</v>
      </c>
      <c r="BE1810" s="1" t="s">
        <v>3597</v>
      </c>
      <c r="BF1810" s="1" t="s">
        <v>76</v>
      </c>
      <c r="BG1810" s="1" t="s">
        <v>3565</v>
      </c>
      <c r="BH1810" s="1" t="s">
        <v>2196</v>
      </c>
      <c r="BI1810" s="1" t="s">
        <v>2857</v>
      </c>
      <c r="BJ1810" s="1" t="s">
        <v>126</v>
      </c>
      <c r="BK1810" s="1" t="s">
        <v>3598</v>
      </c>
      <c r="BL1810" s="1">
        <v>225</v>
      </c>
      <c r="BM1810" s="1">
        <v>225</v>
      </c>
      <c r="BN1810" s="1" t="s">
        <v>1485</v>
      </c>
      <c r="BO1810" s="1" t="s">
        <v>3581</v>
      </c>
      <c r="BP1810" s="1" t="s">
        <v>84</v>
      </c>
      <c r="BR1810" s="1">
        <v>0</v>
      </c>
      <c r="BS1810" s="1">
        <v>0</v>
      </c>
      <c r="BT1810" s="1">
        <v>0</v>
      </c>
      <c r="BU1810" s="1">
        <v>0</v>
      </c>
    </row>
    <row r="1811" spans="4:73" hidden="1" x14ac:dyDescent="0.25">
      <c r="D1811" s="4"/>
      <c r="E1811" s="5" t="str">
        <f t="shared" si="366"/>
        <v>DPP-2020-Cycle</v>
      </c>
      <c r="F1811" s="5" t="str">
        <f t="shared" si="367"/>
        <v>West</v>
      </c>
      <c r="G1811" s="5" t="str">
        <f t="shared" si="368"/>
        <v>Active</v>
      </c>
      <c r="H1811" s="6" t="str">
        <f t="shared" si="369"/>
        <v>Not Started</v>
      </c>
      <c r="I1811" s="1" t="s">
        <v>3599</v>
      </c>
      <c r="O1811" s="1" t="str">
        <f t="shared" si="376"/>
        <v>NRIS</v>
      </c>
      <c r="Q1811" s="1">
        <f t="shared" si="370"/>
        <v>150</v>
      </c>
      <c r="S1811" s="1" t="str">
        <f t="shared" si="371"/>
        <v>Solar</v>
      </c>
      <c r="T1811" s="1" t="str">
        <f t="shared" si="372"/>
        <v>Faribault</v>
      </c>
      <c r="U1811" s="1" t="str">
        <f t="shared" si="373"/>
        <v>MN</v>
      </c>
      <c r="AA1811" s="1"/>
      <c r="AB1811" s="1"/>
      <c r="AI1811" s="5"/>
      <c r="AJ1811" s="5"/>
      <c r="AK1811" s="5"/>
      <c r="AL1811" s="5"/>
      <c r="AM1811" s="5"/>
      <c r="AN1811" s="5"/>
      <c r="AO1811" s="32"/>
      <c r="AP1811" s="32"/>
      <c r="AQ1811" s="28">
        <f t="shared" si="374"/>
        <v>0</v>
      </c>
      <c r="AR1811" s="28">
        <f t="shared" si="375"/>
        <v>0</v>
      </c>
      <c r="AY1811" s="1" t="s">
        <v>2374</v>
      </c>
      <c r="AZ1811" s="2">
        <v>44011</v>
      </c>
      <c r="BC1811" s="2">
        <v>45596</v>
      </c>
      <c r="BD1811" s="1" t="s">
        <v>87</v>
      </c>
      <c r="BE1811" s="1" t="s">
        <v>3600</v>
      </c>
      <c r="BF1811" s="1" t="s">
        <v>93</v>
      </c>
      <c r="BG1811" s="1" t="s">
        <v>3565</v>
      </c>
      <c r="BH1811" s="1" t="s">
        <v>725</v>
      </c>
      <c r="BI1811" s="1" t="s">
        <v>2857</v>
      </c>
      <c r="BJ1811" s="1" t="s">
        <v>126</v>
      </c>
      <c r="BK1811" s="1" t="s">
        <v>3601</v>
      </c>
      <c r="BL1811" s="1">
        <v>150</v>
      </c>
      <c r="BM1811" s="1">
        <v>150</v>
      </c>
      <c r="BN1811" s="1" t="s">
        <v>1485</v>
      </c>
      <c r="BO1811" s="1" t="s">
        <v>3581</v>
      </c>
      <c r="BP1811" s="1" t="s">
        <v>84</v>
      </c>
      <c r="BR1811" s="1">
        <v>0</v>
      </c>
      <c r="BS1811" s="1">
        <v>0</v>
      </c>
      <c r="BT1811" s="1">
        <v>0</v>
      </c>
      <c r="BU1811" s="1">
        <v>0</v>
      </c>
    </row>
    <row r="1812" spans="4:73" hidden="1" x14ac:dyDescent="0.25">
      <c r="D1812" s="4"/>
      <c r="E1812" s="5" t="str">
        <f t="shared" si="366"/>
        <v>DPP-2020-Cycle</v>
      </c>
      <c r="F1812" s="5" t="str">
        <f t="shared" si="367"/>
        <v>West</v>
      </c>
      <c r="G1812" s="5" t="str">
        <f t="shared" si="368"/>
        <v>Active</v>
      </c>
      <c r="H1812" s="6" t="str">
        <f t="shared" si="369"/>
        <v>Not Started</v>
      </c>
      <c r="I1812" s="1" t="s">
        <v>3602</v>
      </c>
      <c r="O1812" s="1" t="str">
        <f t="shared" si="376"/>
        <v>NRIS</v>
      </c>
      <c r="Q1812" s="1">
        <f t="shared" si="370"/>
        <v>150</v>
      </c>
      <c r="S1812" s="1" t="str">
        <f t="shared" si="371"/>
        <v>Solar</v>
      </c>
      <c r="T1812" s="1" t="str">
        <f t="shared" si="372"/>
        <v>Faribault</v>
      </c>
      <c r="U1812" s="1" t="str">
        <f t="shared" si="373"/>
        <v>MN</v>
      </c>
      <c r="AA1812" s="1"/>
      <c r="AB1812" s="1"/>
      <c r="AI1812" s="5"/>
      <c r="AJ1812" s="5"/>
      <c r="AK1812" s="5"/>
      <c r="AL1812" s="5"/>
      <c r="AM1812" s="5"/>
      <c r="AN1812" s="5"/>
      <c r="AO1812" s="32"/>
      <c r="AP1812" s="32"/>
      <c r="AQ1812" s="28">
        <f t="shared" si="374"/>
        <v>0</v>
      </c>
      <c r="AR1812" s="28">
        <f t="shared" si="375"/>
        <v>0</v>
      </c>
      <c r="AY1812" s="1" t="s">
        <v>2374</v>
      </c>
      <c r="AZ1812" s="2">
        <v>44011</v>
      </c>
      <c r="BC1812" s="2">
        <v>45596</v>
      </c>
      <c r="BD1812" s="1" t="s">
        <v>87</v>
      </c>
      <c r="BE1812" s="1" t="s">
        <v>3600</v>
      </c>
      <c r="BF1812" s="1" t="s">
        <v>93</v>
      </c>
      <c r="BG1812" s="1" t="s">
        <v>3565</v>
      </c>
      <c r="BH1812" s="1" t="s">
        <v>725</v>
      </c>
      <c r="BI1812" s="1" t="s">
        <v>2857</v>
      </c>
      <c r="BJ1812" s="1" t="s">
        <v>126</v>
      </c>
      <c r="BK1812" s="1" t="s">
        <v>3601</v>
      </c>
      <c r="BL1812" s="1">
        <v>150</v>
      </c>
      <c r="BM1812" s="1">
        <v>150</v>
      </c>
      <c r="BN1812" s="1" t="s">
        <v>1485</v>
      </c>
      <c r="BO1812" s="1" t="s">
        <v>3581</v>
      </c>
      <c r="BP1812" s="1" t="s">
        <v>84</v>
      </c>
      <c r="BR1812" s="1">
        <v>0</v>
      </c>
      <c r="BS1812" s="1">
        <v>0</v>
      </c>
      <c r="BT1812" s="1">
        <v>0</v>
      </c>
      <c r="BU1812" s="1">
        <v>0</v>
      </c>
    </row>
    <row r="1813" spans="4:73" hidden="1" x14ac:dyDescent="0.25">
      <c r="D1813" s="4"/>
      <c r="E1813" s="5" t="str">
        <f t="shared" si="366"/>
        <v>DPP-2020-Cycle</v>
      </c>
      <c r="F1813" s="5" t="str">
        <f t="shared" si="367"/>
        <v>South</v>
      </c>
      <c r="G1813" s="5" t="str">
        <f t="shared" si="368"/>
        <v>Withdrawn</v>
      </c>
      <c r="H1813" s="6" t="str">
        <f t="shared" si="369"/>
        <v>Not Started</v>
      </c>
      <c r="I1813" s="1" t="s">
        <v>5682</v>
      </c>
      <c r="O1813" s="1" t="str">
        <f t="shared" si="376"/>
        <v>NRIS</v>
      </c>
      <c r="Q1813" s="1">
        <f t="shared" si="370"/>
        <v>50</v>
      </c>
      <c r="S1813" s="1" t="str">
        <f t="shared" si="371"/>
        <v>Battery Storage</v>
      </c>
      <c r="T1813" s="1" t="str">
        <f t="shared" si="372"/>
        <v>Washington</v>
      </c>
      <c r="U1813" s="1" t="str">
        <f t="shared" si="373"/>
        <v>LA</v>
      </c>
      <c r="AA1813" s="1"/>
      <c r="AB1813" s="1"/>
      <c r="AI1813" s="5"/>
      <c r="AJ1813" s="5"/>
      <c r="AK1813" s="5"/>
      <c r="AL1813" s="5"/>
      <c r="AM1813" s="5"/>
      <c r="AN1813" s="5"/>
      <c r="AO1813" s="32"/>
      <c r="AP1813" s="32"/>
      <c r="AQ1813" s="28">
        <f t="shared" si="374"/>
        <v>0</v>
      </c>
      <c r="AR1813" s="28">
        <f t="shared" si="375"/>
        <v>0</v>
      </c>
      <c r="AY1813" s="1" t="s">
        <v>73</v>
      </c>
      <c r="AZ1813" s="2">
        <v>44011</v>
      </c>
      <c r="BA1813" s="2">
        <v>44187</v>
      </c>
      <c r="BC1813" s="2">
        <v>45170</v>
      </c>
      <c r="BD1813" s="1" t="s">
        <v>3695</v>
      </c>
      <c r="BE1813" s="1" t="s">
        <v>3765</v>
      </c>
      <c r="BF1813" s="1" t="s">
        <v>61</v>
      </c>
      <c r="BG1813" s="1" t="s">
        <v>3565</v>
      </c>
      <c r="BH1813" s="1" t="s">
        <v>2395</v>
      </c>
      <c r="BI1813" s="1" t="s">
        <v>2857</v>
      </c>
      <c r="BJ1813" s="1" t="s">
        <v>126</v>
      </c>
      <c r="BK1813" s="1" t="s">
        <v>3766</v>
      </c>
      <c r="BL1813" s="1">
        <v>50</v>
      </c>
      <c r="BM1813" s="1">
        <v>50</v>
      </c>
      <c r="BN1813" s="1" t="s">
        <v>2498</v>
      </c>
      <c r="BO1813" s="1" t="s">
        <v>2498</v>
      </c>
      <c r="BP1813" s="1" t="s">
        <v>84</v>
      </c>
      <c r="BR1813" s="1">
        <v>0</v>
      </c>
      <c r="BS1813" s="1">
        <v>0</v>
      </c>
      <c r="BT1813" s="1">
        <v>0</v>
      </c>
      <c r="BU1813" s="1">
        <v>0</v>
      </c>
    </row>
    <row r="1814" spans="4:73" hidden="1" x14ac:dyDescent="0.25">
      <c r="D1814" s="4"/>
      <c r="E1814" s="5" t="str">
        <f t="shared" si="366"/>
        <v>DPP-2020-Cycle</v>
      </c>
      <c r="F1814" s="5" t="str">
        <f t="shared" si="367"/>
        <v>South</v>
      </c>
      <c r="G1814" s="5" t="str">
        <f t="shared" si="368"/>
        <v>Withdrawn</v>
      </c>
      <c r="H1814" s="6" t="str">
        <f t="shared" si="369"/>
        <v>Not Started</v>
      </c>
      <c r="I1814" s="1" t="s">
        <v>5683</v>
      </c>
      <c r="O1814" s="1" t="str">
        <f t="shared" si="376"/>
        <v>NRIS</v>
      </c>
      <c r="Q1814" s="1">
        <f t="shared" si="370"/>
        <v>100</v>
      </c>
      <c r="S1814" s="1" t="str">
        <f t="shared" si="371"/>
        <v>Solar</v>
      </c>
      <c r="T1814" s="1" t="str">
        <f t="shared" si="372"/>
        <v>Washington</v>
      </c>
      <c r="U1814" s="1" t="str">
        <f t="shared" si="373"/>
        <v>LA</v>
      </c>
      <c r="AA1814" s="1"/>
      <c r="AB1814" s="1"/>
      <c r="AI1814" s="5"/>
      <c r="AJ1814" s="5"/>
      <c r="AK1814" s="5"/>
      <c r="AL1814" s="5"/>
      <c r="AM1814" s="5"/>
      <c r="AN1814" s="5"/>
      <c r="AO1814" s="32"/>
      <c r="AP1814" s="32"/>
      <c r="AQ1814" s="28">
        <f t="shared" si="374"/>
        <v>0</v>
      </c>
      <c r="AR1814" s="28">
        <f t="shared" si="375"/>
        <v>0</v>
      </c>
      <c r="AY1814" s="1" t="s">
        <v>73</v>
      </c>
      <c r="AZ1814" s="2">
        <v>44011</v>
      </c>
      <c r="BA1814" s="2">
        <v>44187</v>
      </c>
      <c r="BC1814" s="2">
        <v>45170</v>
      </c>
      <c r="BD1814" s="1" t="s">
        <v>3695</v>
      </c>
      <c r="BE1814" s="1" t="s">
        <v>3765</v>
      </c>
      <c r="BF1814" s="1" t="s">
        <v>61</v>
      </c>
      <c r="BG1814" s="1" t="s">
        <v>3565</v>
      </c>
      <c r="BH1814" s="1" t="s">
        <v>2395</v>
      </c>
      <c r="BI1814" s="1" t="s">
        <v>2857</v>
      </c>
      <c r="BJ1814" s="1" t="s">
        <v>126</v>
      </c>
      <c r="BK1814" s="1" t="s">
        <v>5684</v>
      </c>
      <c r="BL1814" s="1">
        <v>100</v>
      </c>
      <c r="BM1814" s="1">
        <v>100</v>
      </c>
      <c r="BN1814" s="1" t="s">
        <v>1485</v>
      </c>
      <c r="BO1814" s="1" t="s">
        <v>3581</v>
      </c>
      <c r="BP1814" s="1" t="s">
        <v>84</v>
      </c>
      <c r="BR1814" s="1">
        <v>0</v>
      </c>
      <c r="BS1814" s="1">
        <v>0</v>
      </c>
      <c r="BT1814" s="1">
        <v>0</v>
      </c>
      <c r="BU1814" s="1">
        <v>0</v>
      </c>
    </row>
    <row r="1815" spans="4:73" hidden="1" x14ac:dyDescent="0.25">
      <c r="E1815" s="5" t="str">
        <f t="shared" si="366"/>
        <v>DPP-2020-Cycle</v>
      </c>
      <c r="F1815" s="5" t="str">
        <f t="shared" si="367"/>
        <v>South</v>
      </c>
      <c r="G1815" s="5" t="str">
        <f t="shared" si="368"/>
        <v>Withdrawn</v>
      </c>
      <c r="H1815" s="6" t="str">
        <f t="shared" si="369"/>
        <v>Not Started</v>
      </c>
      <c r="I1815" s="1" t="s">
        <v>5685</v>
      </c>
      <c r="O1815" s="1" t="str">
        <f t="shared" si="376"/>
        <v>NRIS</v>
      </c>
      <c r="Q1815" s="1">
        <f t="shared" si="370"/>
        <v>50</v>
      </c>
      <c r="S1815" s="1" t="str">
        <f t="shared" si="371"/>
        <v>Battery Storage</v>
      </c>
      <c r="T1815" s="1" t="str">
        <f t="shared" si="372"/>
        <v>Washington</v>
      </c>
      <c r="U1815" s="1" t="str">
        <f t="shared" si="373"/>
        <v>LA</v>
      </c>
      <c r="AA1815" s="1"/>
      <c r="AB1815" s="1"/>
      <c r="AI1815" s="5"/>
      <c r="AJ1815" s="5"/>
      <c r="AK1815" s="5"/>
      <c r="AL1815" s="5"/>
      <c r="AM1815" s="5"/>
      <c r="AN1815" s="5"/>
      <c r="AO1815" s="32"/>
      <c r="AP1815" s="32"/>
      <c r="AQ1815" s="28">
        <f t="shared" si="374"/>
        <v>0</v>
      </c>
      <c r="AR1815" s="28">
        <f t="shared" si="375"/>
        <v>0</v>
      </c>
      <c r="AY1815" s="1" t="s">
        <v>73</v>
      </c>
      <c r="AZ1815" s="2">
        <v>44011</v>
      </c>
      <c r="BA1815" s="2">
        <v>44187</v>
      </c>
      <c r="BC1815" s="2">
        <v>45170</v>
      </c>
      <c r="BD1815" s="1" t="s">
        <v>3695</v>
      </c>
      <c r="BE1815" s="1" t="s">
        <v>3765</v>
      </c>
      <c r="BF1815" s="1" t="s">
        <v>61</v>
      </c>
      <c r="BG1815" s="1" t="s">
        <v>3565</v>
      </c>
      <c r="BH1815" s="1" t="s">
        <v>2395</v>
      </c>
      <c r="BI1815" s="1" t="s">
        <v>2857</v>
      </c>
      <c r="BJ1815" s="1" t="s">
        <v>126</v>
      </c>
      <c r="BK1815" s="1" t="s">
        <v>5684</v>
      </c>
      <c r="BL1815" s="1">
        <v>50</v>
      </c>
      <c r="BM1815" s="1">
        <v>50</v>
      </c>
      <c r="BN1815" s="1" t="s">
        <v>2498</v>
      </c>
      <c r="BO1815" s="1" t="s">
        <v>2498</v>
      </c>
      <c r="BP1815" s="1" t="s">
        <v>84</v>
      </c>
      <c r="BR1815" s="1">
        <v>0</v>
      </c>
      <c r="BS1815" s="1">
        <v>0</v>
      </c>
      <c r="BT1815" s="1">
        <v>0</v>
      </c>
      <c r="BU1815" s="1">
        <v>0</v>
      </c>
    </row>
    <row r="1816" spans="4:73" ht="45" hidden="1" x14ac:dyDescent="0.25">
      <c r="D1816" s="24" t="s">
        <v>4032</v>
      </c>
      <c r="E1816" s="5" t="str">
        <f t="shared" si="366"/>
        <v>DPP-2020-Cycle</v>
      </c>
      <c r="F1816" s="5" t="str">
        <f t="shared" si="367"/>
        <v>East (ATC)</v>
      </c>
      <c r="G1816" s="5" t="str">
        <f t="shared" si="368"/>
        <v>Active</v>
      </c>
      <c r="H1816" s="6" t="str">
        <f t="shared" si="369"/>
        <v>Not Started</v>
      </c>
      <c r="I1816" s="1" t="s">
        <v>3610</v>
      </c>
      <c r="O1816" s="1" t="str">
        <f t="shared" si="376"/>
        <v>NRIS</v>
      </c>
      <c r="Q1816" s="1">
        <f t="shared" si="370"/>
        <v>98.9</v>
      </c>
      <c r="S1816" s="1" t="str">
        <f t="shared" si="371"/>
        <v>Wind</v>
      </c>
      <c r="T1816" s="1" t="str">
        <f t="shared" si="372"/>
        <v>Marathon</v>
      </c>
      <c r="U1816" s="1" t="str">
        <f t="shared" si="373"/>
        <v>WI</v>
      </c>
      <c r="AA1816" s="1"/>
      <c r="AB1816" s="1"/>
      <c r="AI1816" s="5"/>
      <c r="AJ1816" s="5"/>
      <c r="AK1816" s="5"/>
      <c r="AL1816" s="5"/>
      <c r="AM1816" s="5"/>
      <c r="AN1816" s="5"/>
      <c r="AO1816" s="32"/>
      <c r="AP1816" s="32"/>
      <c r="AQ1816" s="28">
        <f t="shared" si="374"/>
        <v>0</v>
      </c>
      <c r="AR1816" s="28">
        <f t="shared" si="375"/>
        <v>0</v>
      </c>
      <c r="AY1816" s="1" t="s">
        <v>2374</v>
      </c>
      <c r="AZ1816" s="2">
        <v>44238</v>
      </c>
      <c r="BC1816" s="2">
        <v>45170</v>
      </c>
      <c r="BD1816" s="1" t="s">
        <v>74</v>
      </c>
      <c r="BE1816" s="1" t="s">
        <v>3611</v>
      </c>
      <c r="BF1816" s="1" t="s">
        <v>76</v>
      </c>
      <c r="BG1816" s="1" t="s">
        <v>3565</v>
      </c>
      <c r="BH1816" s="1" t="s">
        <v>2196</v>
      </c>
      <c r="BI1816" s="1" t="s">
        <v>2857</v>
      </c>
      <c r="BJ1816" s="1" t="s">
        <v>126</v>
      </c>
      <c r="BK1816" s="1" t="s">
        <v>3612</v>
      </c>
      <c r="BL1816" s="1">
        <v>98.9</v>
      </c>
      <c r="BM1816" s="1">
        <v>98.9</v>
      </c>
      <c r="BN1816" s="1" t="s">
        <v>97</v>
      </c>
      <c r="BO1816" s="1" t="s">
        <v>3613</v>
      </c>
      <c r="BP1816" s="1" t="s">
        <v>84</v>
      </c>
      <c r="BR1816" s="1">
        <v>0</v>
      </c>
      <c r="BS1816" s="1">
        <v>0</v>
      </c>
      <c r="BT1816" s="1">
        <v>0</v>
      </c>
      <c r="BU1816" s="1">
        <v>0</v>
      </c>
    </row>
    <row r="1817" spans="4:73" hidden="1" x14ac:dyDescent="0.25">
      <c r="D1817" s="4"/>
      <c r="E1817" s="5" t="str">
        <f t="shared" si="366"/>
        <v>DPP-2020-Cycle</v>
      </c>
      <c r="F1817" s="5" t="str">
        <f t="shared" si="367"/>
        <v>South</v>
      </c>
      <c r="G1817" s="5" t="str">
        <f t="shared" si="368"/>
        <v>Active</v>
      </c>
      <c r="H1817" s="6" t="str">
        <f t="shared" si="369"/>
        <v>Not Started</v>
      </c>
      <c r="I1817" s="1" t="s">
        <v>3614</v>
      </c>
      <c r="J1817" s="1" t="e">
        <f>VLOOKUP(I1817,#REF!,3,FALSE)</f>
        <v>#REF!</v>
      </c>
      <c r="O1817" s="1" t="str">
        <f t="shared" si="376"/>
        <v>NRIS</v>
      </c>
      <c r="Q1817" s="1">
        <f t="shared" si="370"/>
        <v>100</v>
      </c>
      <c r="S1817" s="1" t="str">
        <f t="shared" si="371"/>
        <v>Solar</v>
      </c>
      <c r="T1817" s="1" t="str">
        <f t="shared" si="372"/>
        <v>Leflore</v>
      </c>
      <c r="U1817" s="1" t="str">
        <f t="shared" si="373"/>
        <v>MS</v>
      </c>
      <c r="AA1817" s="1" t="str">
        <f>BK1817</f>
        <v>Greenwood - Pickens 115 kV</v>
      </c>
      <c r="AB1817" s="1" t="str">
        <f>BD1817</f>
        <v>Entergy Mississippi LLC</v>
      </c>
      <c r="AI1817" s="17" t="e">
        <f>VLOOKUP(I1817,#REF!,7,FALSE)</f>
        <v>#REF!</v>
      </c>
      <c r="AJ1817" s="17"/>
      <c r="AK1817" s="17"/>
      <c r="AL1817" s="17"/>
      <c r="AM1817" s="17"/>
      <c r="AN1817" s="17"/>
      <c r="AO1817" s="32" t="e">
        <f>VLOOKUP(I1817,#REF!,5,FALSE)</f>
        <v>#REF!</v>
      </c>
      <c r="AP1817" s="32" t="e">
        <f>VLOOKUP(I1817,#REF!,6,FALSE)</f>
        <v>#REF!</v>
      </c>
      <c r="AQ1817" s="28" t="e">
        <f t="shared" si="374"/>
        <v>#REF!</v>
      </c>
      <c r="AR1817" s="28" t="e">
        <f t="shared" si="375"/>
        <v>#REF!</v>
      </c>
      <c r="AY1817" s="1" t="s">
        <v>2374</v>
      </c>
      <c r="AZ1817" s="2">
        <v>44188</v>
      </c>
      <c r="BC1817" s="2">
        <v>45170</v>
      </c>
      <c r="BD1817" s="1" t="s">
        <v>3615</v>
      </c>
      <c r="BE1817" s="1" t="s">
        <v>3616</v>
      </c>
      <c r="BF1817" s="1" t="s">
        <v>2526</v>
      </c>
      <c r="BG1817" s="1" t="s">
        <v>3565</v>
      </c>
      <c r="BH1817" s="1" t="s">
        <v>2395</v>
      </c>
      <c r="BI1817" s="1" t="s">
        <v>2857</v>
      </c>
      <c r="BJ1817" s="1" t="s">
        <v>126</v>
      </c>
      <c r="BK1817" s="1" t="s">
        <v>3617</v>
      </c>
      <c r="BL1817" s="1">
        <v>100</v>
      </c>
      <c r="BM1817" s="1">
        <v>100</v>
      </c>
      <c r="BN1817" s="1" t="s">
        <v>1485</v>
      </c>
      <c r="BO1817" s="1" t="s">
        <v>3581</v>
      </c>
      <c r="BP1817" s="1" t="s">
        <v>84</v>
      </c>
      <c r="BR1817" s="1">
        <v>0</v>
      </c>
      <c r="BS1817" s="1">
        <v>0</v>
      </c>
      <c r="BT1817" s="1">
        <v>0</v>
      </c>
      <c r="BU1817" s="1">
        <v>0</v>
      </c>
    </row>
    <row r="1818" spans="4:73" hidden="1" x14ac:dyDescent="0.25">
      <c r="D1818" s="4"/>
      <c r="E1818" s="5" t="str">
        <f t="shared" si="366"/>
        <v>DPP-2020-Cycle</v>
      </c>
      <c r="F1818" s="5" t="str">
        <f t="shared" si="367"/>
        <v>East (ATC)</v>
      </c>
      <c r="G1818" s="5" t="str">
        <f t="shared" si="368"/>
        <v>Active</v>
      </c>
      <c r="H1818" s="6" t="str">
        <f t="shared" si="369"/>
        <v>Not Started</v>
      </c>
      <c r="I1818" s="1" t="s">
        <v>3619</v>
      </c>
      <c r="O1818" s="1" t="str">
        <f t="shared" si="376"/>
        <v>NRIS</v>
      </c>
      <c r="Q1818" s="1">
        <f t="shared" si="370"/>
        <v>100</v>
      </c>
      <c r="S1818" s="1" t="str">
        <f t="shared" si="371"/>
        <v>Solar</v>
      </c>
      <c r="T1818" s="1" t="str">
        <f t="shared" si="372"/>
        <v>Wood</v>
      </c>
      <c r="U1818" s="1" t="str">
        <f t="shared" si="373"/>
        <v>WI</v>
      </c>
      <c r="AA1818" s="1"/>
      <c r="AB1818" s="1"/>
      <c r="AI1818" s="5"/>
      <c r="AJ1818" s="5"/>
      <c r="AK1818" s="5"/>
      <c r="AL1818" s="5"/>
      <c r="AM1818" s="5"/>
      <c r="AN1818" s="5"/>
      <c r="AO1818" s="32"/>
      <c r="AP1818" s="32"/>
      <c r="AQ1818" s="28">
        <f t="shared" si="374"/>
        <v>0</v>
      </c>
      <c r="AR1818" s="28">
        <f t="shared" si="375"/>
        <v>0</v>
      </c>
      <c r="AY1818" s="1" t="s">
        <v>2374</v>
      </c>
      <c r="AZ1818" s="2">
        <v>44012</v>
      </c>
      <c r="BC1818" s="2">
        <v>45200</v>
      </c>
      <c r="BD1818" s="1" t="s">
        <v>74</v>
      </c>
      <c r="BE1818" s="1" t="s">
        <v>1273</v>
      </c>
      <c r="BF1818" s="1" t="s">
        <v>76</v>
      </c>
      <c r="BG1818" s="1" t="s">
        <v>3565</v>
      </c>
      <c r="BH1818" s="1" t="s">
        <v>2196</v>
      </c>
      <c r="BI1818" s="1" t="s">
        <v>2857</v>
      </c>
      <c r="BJ1818" s="1" t="s">
        <v>126</v>
      </c>
      <c r="BK1818" s="1" t="s">
        <v>3620</v>
      </c>
      <c r="BL1818" s="1">
        <v>100</v>
      </c>
      <c r="BM1818" s="1">
        <v>100</v>
      </c>
      <c r="BN1818" s="1" t="s">
        <v>1485</v>
      </c>
      <c r="BO1818" s="1" t="s">
        <v>3581</v>
      </c>
      <c r="BP1818" s="1" t="s">
        <v>84</v>
      </c>
      <c r="BR1818" s="1">
        <v>0</v>
      </c>
      <c r="BS1818" s="1">
        <v>0</v>
      </c>
      <c r="BT1818" s="1">
        <v>0</v>
      </c>
      <c r="BU1818" s="1">
        <v>0</v>
      </c>
    </row>
    <row r="1819" spans="4:73" hidden="1" x14ac:dyDescent="0.25">
      <c r="D1819" s="4"/>
      <c r="E1819" s="5" t="str">
        <f t="shared" si="366"/>
        <v>DPP-2020-Cycle</v>
      </c>
      <c r="F1819" s="5" t="str">
        <f t="shared" si="367"/>
        <v>West</v>
      </c>
      <c r="G1819" s="5" t="str">
        <f t="shared" si="368"/>
        <v>Withdrawn</v>
      </c>
      <c r="H1819" s="6" t="str">
        <f t="shared" si="369"/>
        <v>Not Started</v>
      </c>
      <c r="I1819" s="1" t="s">
        <v>5692</v>
      </c>
      <c r="O1819" s="1" t="str">
        <f t="shared" si="376"/>
        <v>NRIS</v>
      </c>
      <c r="Q1819" s="1">
        <f t="shared" si="370"/>
        <v>26</v>
      </c>
      <c r="S1819" s="1" t="str">
        <f t="shared" si="371"/>
        <v>Solar</v>
      </c>
      <c r="T1819" s="1" t="str">
        <f t="shared" si="372"/>
        <v>Chisago</v>
      </c>
      <c r="U1819" s="1" t="str">
        <f t="shared" si="373"/>
        <v>MN</v>
      </c>
      <c r="AA1819" s="1"/>
      <c r="AB1819" s="1"/>
      <c r="AI1819" s="5"/>
      <c r="AJ1819" s="5"/>
      <c r="AK1819" s="5"/>
      <c r="AL1819" s="5"/>
      <c r="AM1819" s="5"/>
      <c r="AN1819" s="5"/>
      <c r="AO1819" s="32"/>
      <c r="AP1819" s="32"/>
      <c r="AQ1819" s="28">
        <f t="shared" si="374"/>
        <v>0</v>
      </c>
      <c r="AR1819" s="28">
        <f t="shared" si="375"/>
        <v>0</v>
      </c>
      <c r="AY1819" s="1" t="s">
        <v>73</v>
      </c>
      <c r="AZ1819" s="2">
        <v>44013</v>
      </c>
      <c r="BA1819" s="2">
        <v>44201</v>
      </c>
      <c r="BC1819" s="2">
        <v>45169</v>
      </c>
      <c r="BD1819" s="1" t="s">
        <v>91</v>
      </c>
      <c r="BE1819" s="1" t="s">
        <v>3569</v>
      </c>
      <c r="BF1819" s="1" t="s">
        <v>93</v>
      </c>
      <c r="BG1819" s="1" t="s">
        <v>3565</v>
      </c>
      <c r="BH1819" s="1" t="s">
        <v>725</v>
      </c>
      <c r="BI1819" s="1" t="s">
        <v>2857</v>
      </c>
      <c r="BJ1819" s="1" t="s">
        <v>126</v>
      </c>
      <c r="BK1819" s="1" t="s">
        <v>5693</v>
      </c>
      <c r="BL1819" s="1">
        <v>26</v>
      </c>
      <c r="BM1819" s="1">
        <v>26</v>
      </c>
      <c r="BN1819" s="1" t="s">
        <v>1485</v>
      </c>
      <c r="BO1819" s="1" t="s">
        <v>3581</v>
      </c>
      <c r="BP1819" s="1" t="s">
        <v>84</v>
      </c>
      <c r="BR1819" s="1">
        <v>0</v>
      </c>
      <c r="BS1819" s="1">
        <v>0</v>
      </c>
      <c r="BT1819" s="1">
        <v>0</v>
      </c>
      <c r="BU1819" s="1">
        <v>0</v>
      </c>
    </row>
    <row r="1820" spans="4:73" hidden="1" x14ac:dyDescent="0.25">
      <c r="D1820" s="4"/>
      <c r="E1820" s="5" t="str">
        <f t="shared" si="366"/>
        <v>DPP-2020-Cycle</v>
      </c>
      <c r="F1820" s="5" t="str">
        <f t="shared" si="367"/>
        <v>East (ATC)</v>
      </c>
      <c r="G1820" s="5" t="str">
        <f t="shared" si="368"/>
        <v>Active</v>
      </c>
      <c r="H1820" s="6" t="str">
        <f t="shared" si="369"/>
        <v>Not Started</v>
      </c>
      <c r="I1820" s="1" t="s">
        <v>3623</v>
      </c>
      <c r="O1820" s="1" t="str">
        <f t="shared" si="376"/>
        <v>NRIS</v>
      </c>
      <c r="Q1820" s="1">
        <f t="shared" si="370"/>
        <v>98.9</v>
      </c>
      <c r="S1820" s="1" t="str">
        <f t="shared" si="371"/>
        <v>Wind</v>
      </c>
      <c r="T1820" s="1" t="str">
        <f t="shared" si="372"/>
        <v>Lafayette</v>
      </c>
      <c r="U1820" s="1" t="str">
        <f t="shared" si="373"/>
        <v>WI</v>
      </c>
      <c r="AA1820" s="1"/>
      <c r="AB1820" s="1"/>
      <c r="AI1820" s="5"/>
      <c r="AJ1820" s="5"/>
      <c r="AK1820" s="5"/>
      <c r="AL1820" s="5"/>
      <c r="AM1820" s="5"/>
      <c r="AN1820" s="5"/>
      <c r="AO1820" s="32"/>
      <c r="AP1820" s="32"/>
      <c r="AQ1820" s="28">
        <f t="shared" si="374"/>
        <v>0</v>
      </c>
      <c r="AR1820" s="28">
        <f t="shared" si="375"/>
        <v>0</v>
      </c>
      <c r="AY1820" s="1" t="s">
        <v>2374</v>
      </c>
      <c r="AZ1820" s="2">
        <v>44250</v>
      </c>
      <c r="BC1820" s="2">
        <v>45170</v>
      </c>
      <c r="BD1820" s="1" t="s">
        <v>74</v>
      </c>
      <c r="BE1820" s="1" t="s">
        <v>3624</v>
      </c>
      <c r="BF1820" s="1" t="s">
        <v>76</v>
      </c>
      <c r="BG1820" s="1" t="s">
        <v>3565</v>
      </c>
      <c r="BH1820" s="1" t="s">
        <v>2196</v>
      </c>
      <c r="BI1820" s="1" t="s">
        <v>2857</v>
      </c>
      <c r="BJ1820" s="1" t="s">
        <v>126</v>
      </c>
      <c r="BK1820" s="1" t="s">
        <v>3625</v>
      </c>
      <c r="BL1820" s="1">
        <v>98.9</v>
      </c>
      <c r="BM1820" s="1">
        <v>98.9</v>
      </c>
      <c r="BN1820" s="1" t="s">
        <v>97</v>
      </c>
      <c r="BO1820" s="1" t="s">
        <v>3613</v>
      </c>
      <c r="BP1820" s="1" t="s">
        <v>84</v>
      </c>
      <c r="BR1820" s="1">
        <v>0</v>
      </c>
      <c r="BS1820" s="1">
        <v>0</v>
      </c>
      <c r="BT1820" s="1">
        <v>0</v>
      </c>
      <c r="BU1820" s="1">
        <v>0</v>
      </c>
    </row>
    <row r="1821" spans="4:73" hidden="1" x14ac:dyDescent="0.25">
      <c r="E1821" s="5" t="str">
        <f t="shared" si="366"/>
        <v>DPP-2020-Cycle</v>
      </c>
      <c r="F1821" s="5" t="str">
        <f t="shared" si="367"/>
        <v>East (ATC)</v>
      </c>
      <c r="G1821" s="5" t="str">
        <f t="shared" si="368"/>
        <v>Active</v>
      </c>
      <c r="H1821" s="6" t="str">
        <f t="shared" si="369"/>
        <v>Not Started</v>
      </c>
      <c r="I1821" s="1" t="s">
        <v>3626</v>
      </c>
      <c r="O1821" s="1" t="str">
        <f t="shared" si="376"/>
        <v>NRIS</v>
      </c>
      <c r="Q1821" s="1">
        <f t="shared" si="370"/>
        <v>300</v>
      </c>
      <c r="S1821" s="1" t="str">
        <f t="shared" si="371"/>
        <v>Solar</v>
      </c>
      <c r="T1821" s="1" t="str">
        <f t="shared" si="372"/>
        <v>Waupaca</v>
      </c>
      <c r="U1821" s="1" t="str">
        <f t="shared" si="373"/>
        <v>WI</v>
      </c>
      <c r="AA1821" s="1"/>
      <c r="AB1821" s="1"/>
      <c r="AI1821" s="5"/>
      <c r="AJ1821" s="5"/>
      <c r="AK1821" s="5"/>
      <c r="AL1821" s="5"/>
      <c r="AM1821" s="5"/>
      <c r="AN1821" s="5"/>
      <c r="AO1821" s="32"/>
      <c r="AP1821" s="32"/>
      <c r="AQ1821" s="28">
        <f t="shared" si="374"/>
        <v>0</v>
      </c>
      <c r="AR1821" s="28">
        <f t="shared" si="375"/>
        <v>0</v>
      </c>
      <c r="AY1821" s="1" t="s">
        <v>2374</v>
      </c>
      <c r="AZ1821" s="2">
        <v>44013</v>
      </c>
      <c r="BC1821" s="2">
        <v>45200</v>
      </c>
      <c r="BD1821" s="1" t="s">
        <v>74</v>
      </c>
      <c r="BE1821" s="1" t="s">
        <v>3627</v>
      </c>
      <c r="BF1821" s="1" t="s">
        <v>76</v>
      </c>
      <c r="BG1821" s="1" t="s">
        <v>3565</v>
      </c>
      <c r="BH1821" s="1" t="s">
        <v>2196</v>
      </c>
      <c r="BI1821" s="1" t="s">
        <v>2857</v>
      </c>
      <c r="BJ1821" s="1" t="s">
        <v>126</v>
      </c>
      <c r="BK1821" s="1" t="s">
        <v>3628</v>
      </c>
      <c r="BL1821" s="1">
        <v>300</v>
      </c>
      <c r="BM1821" s="1">
        <v>300</v>
      </c>
      <c r="BN1821" s="1" t="s">
        <v>1485</v>
      </c>
      <c r="BO1821" s="1" t="s">
        <v>3581</v>
      </c>
      <c r="BP1821" s="1" t="s">
        <v>84</v>
      </c>
      <c r="BR1821" s="1">
        <v>0</v>
      </c>
      <c r="BS1821" s="1">
        <v>0</v>
      </c>
      <c r="BT1821" s="1">
        <v>0</v>
      </c>
      <c r="BU1821" s="1">
        <v>0</v>
      </c>
    </row>
    <row r="1822" spans="4:73" hidden="1" x14ac:dyDescent="0.25">
      <c r="D1822" s="4"/>
      <c r="E1822" s="5" t="str">
        <f t="shared" si="366"/>
        <v>DPP-2020-Cycle</v>
      </c>
      <c r="F1822" s="5" t="str">
        <f t="shared" si="367"/>
        <v>South</v>
      </c>
      <c r="G1822" s="5" t="str">
        <f t="shared" si="368"/>
        <v>Active</v>
      </c>
      <c r="H1822" s="6" t="str">
        <f t="shared" si="369"/>
        <v>Not Started</v>
      </c>
      <c r="I1822" s="1" t="s">
        <v>3629</v>
      </c>
      <c r="J1822" s="1" t="e">
        <f>VLOOKUP(I1822,#REF!,3,FALSE)</f>
        <v>#REF!</v>
      </c>
      <c r="O1822" s="1" t="str">
        <f t="shared" si="376"/>
        <v>NRIS</v>
      </c>
      <c r="Q1822" s="1">
        <f t="shared" si="370"/>
        <v>100</v>
      </c>
      <c r="S1822" s="1" t="str">
        <f t="shared" si="371"/>
        <v>Solar</v>
      </c>
      <c r="T1822" s="1" t="str">
        <f t="shared" si="372"/>
        <v>Mississippi</v>
      </c>
      <c r="U1822" s="1" t="str">
        <f t="shared" si="373"/>
        <v>AR</v>
      </c>
      <c r="AA1822" s="1" t="str">
        <f>BK1822</f>
        <v>Driver 230kV</v>
      </c>
      <c r="AB1822" s="1" t="str">
        <f>BD1822</f>
        <v>Entergy Arkansas LLC</v>
      </c>
      <c r="AI1822" s="17" t="e">
        <f>VLOOKUP(I1822,#REF!,7,FALSE)</f>
        <v>#REF!</v>
      </c>
      <c r="AJ1822" s="17"/>
      <c r="AK1822" s="17"/>
      <c r="AL1822" s="17"/>
      <c r="AM1822" s="17"/>
      <c r="AN1822" s="17"/>
      <c r="AO1822" s="32" t="e">
        <f>VLOOKUP(I1822,#REF!,5,FALSE)</f>
        <v>#REF!</v>
      </c>
      <c r="AP1822" s="32" t="e">
        <f>VLOOKUP(I1822,#REF!,6,FALSE)</f>
        <v>#REF!</v>
      </c>
      <c r="AQ1822" s="28" t="e">
        <f t="shared" si="374"/>
        <v>#REF!</v>
      </c>
      <c r="AR1822" s="28" t="e">
        <f t="shared" si="375"/>
        <v>#REF!</v>
      </c>
      <c r="AY1822" s="1" t="s">
        <v>2374</v>
      </c>
      <c r="AZ1822" s="2">
        <v>44013</v>
      </c>
      <c r="BC1822" s="2">
        <v>45169</v>
      </c>
      <c r="BD1822" s="1" t="s">
        <v>3586</v>
      </c>
      <c r="BE1822" s="1" t="s">
        <v>3630</v>
      </c>
      <c r="BF1822" s="1" t="s">
        <v>2394</v>
      </c>
      <c r="BG1822" s="1" t="s">
        <v>3565</v>
      </c>
      <c r="BH1822" s="1" t="s">
        <v>2395</v>
      </c>
      <c r="BI1822" s="1" t="s">
        <v>2857</v>
      </c>
      <c r="BJ1822" s="1" t="s">
        <v>126</v>
      </c>
      <c r="BK1822" s="1" t="s">
        <v>3631</v>
      </c>
      <c r="BL1822" s="1">
        <v>100</v>
      </c>
      <c r="BM1822" s="1">
        <v>100</v>
      </c>
      <c r="BN1822" s="1" t="s">
        <v>1485</v>
      </c>
      <c r="BO1822" s="1" t="s">
        <v>3581</v>
      </c>
      <c r="BP1822" s="1" t="s">
        <v>84</v>
      </c>
      <c r="BR1822" s="1">
        <v>0</v>
      </c>
      <c r="BS1822" s="1">
        <v>0</v>
      </c>
      <c r="BT1822" s="1">
        <v>0</v>
      </c>
      <c r="BU1822" s="1">
        <v>0</v>
      </c>
    </row>
    <row r="1823" spans="4:73" hidden="1" x14ac:dyDescent="0.25">
      <c r="D1823" s="4"/>
      <c r="E1823" s="5" t="str">
        <f t="shared" si="366"/>
        <v>DPP-2020-Cycle</v>
      </c>
      <c r="F1823" s="5" t="str">
        <f t="shared" si="367"/>
        <v>East (ITC)</v>
      </c>
      <c r="G1823" s="5" t="str">
        <f t="shared" si="368"/>
        <v>Withdrawn</v>
      </c>
      <c r="H1823" s="6" t="str">
        <f t="shared" si="369"/>
        <v>Not Started</v>
      </c>
      <c r="I1823" s="1" t="s">
        <v>5706</v>
      </c>
      <c r="O1823" s="1" t="str">
        <f t="shared" si="376"/>
        <v>NRIS</v>
      </c>
      <c r="Q1823" s="1">
        <f t="shared" si="370"/>
        <v>200</v>
      </c>
      <c r="S1823" s="1" t="str">
        <f t="shared" si="371"/>
        <v>Solar</v>
      </c>
      <c r="T1823" s="1" t="str">
        <f t="shared" si="372"/>
        <v>Midland</v>
      </c>
      <c r="U1823" s="1" t="str">
        <f t="shared" si="373"/>
        <v>MI</v>
      </c>
      <c r="AA1823" s="1"/>
      <c r="AB1823" s="1"/>
      <c r="AI1823" s="5"/>
      <c r="AJ1823" s="5"/>
      <c r="AK1823" s="5"/>
      <c r="AL1823" s="5"/>
      <c r="AM1823" s="5"/>
      <c r="AN1823" s="5"/>
      <c r="AO1823" s="32"/>
      <c r="AP1823" s="32"/>
      <c r="AQ1823" s="28">
        <f t="shared" si="374"/>
        <v>0</v>
      </c>
      <c r="AR1823" s="28">
        <f t="shared" si="375"/>
        <v>0</v>
      </c>
      <c r="AY1823" s="1" t="s">
        <v>73</v>
      </c>
      <c r="AZ1823" s="2">
        <v>44013</v>
      </c>
      <c r="BA1823" s="2">
        <v>44219</v>
      </c>
      <c r="BC1823" s="2">
        <v>45200</v>
      </c>
      <c r="BD1823" s="1" t="s">
        <v>3563</v>
      </c>
      <c r="BE1823" s="1" t="s">
        <v>5707</v>
      </c>
      <c r="BF1823" s="1" t="s">
        <v>130</v>
      </c>
      <c r="BG1823" s="1" t="s">
        <v>3565</v>
      </c>
      <c r="BH1823" s="1" t="s">
        <v>1808</v>
      </c>
      <c r="BI1823" s="1" t="s">
        <v>2857</v>
      </c>
      <c r="BJ1823" s="1" t="s">
        <v>126</v>
      </c>
      <c r="BK1823" s="1" t="s">
        <v>5708</v>
      </c>
      <c r="BL1823" s="1">
        <v>200</v>
      </c>
      <c r="BM1823" s="1">
        <v>200</v>
      </c>
      <c r="BN1823" s="1" t="s">
        <v>1485</v>
      </c>
      <c r="BO1823" s="1" t="s">
        <v>3581</v>
      </c>
      <c r="BP1823" s="1" t="s">
        <v>84</v>
      </c>
      <c r="BR1823" s="1">
        <v>0</v>
      </c>
      <c r="BS1823" s="1">
        <v>0</v>
      </c>
      <c r="BT1823" s="1">
        <v>0</v>
      </c>
      <c r="BU1823" s="1">
        <v>0</v>
      </c>
    </row>
    <row r="1824" spans="4:73" hidden="1" x14ac:dyDescent="0.25">
      <c r="D1824" s="4"/>
      <c r="E1824" s="5" t="str">
        <f t="shared" si="366"/>
        <v>DPP-2020-Cycle</v>
      </c>
      <c r="F1824" s="5" t="str">
        <f t="shared" si="367"/>
        <v>East (ITC)</v>
      </c>
      <c r="G1824" s="5" t="str">
        <f t="shared" si="368"/>
        <v>Active</v>
      </c>
      <c r="H1824" s="6" t="str">
        <f t="shared" si="369"/>
        <v>Not Started</v>
      </c>
      <c r="I1824" s="1" t="s">
        <v>3633</v>
      </c>
      <c r="O1824" s="1" t="str">
        <f t="shared" si="376"/>
        <v>NRIS</v>
      </c>
      <c r="Q1824" s="1">
        <f t="shared" si="370"/>
        <v>100</v>
      </c>
      <c r="S1824" s="1" t="str">
        <f t="shared" si="371"/>
        <v>Solar</v>
      </c>
      <c r="T1824" s="1" t="str">
        <f t="shared" si="372"/>
        <v>St. Clair</v>
      </c>
      <c r="U1824" s="1" t="str">
        <f t="shared" si="373"/>
        <v>MI</v>
      </c>
      <c r="AA1824" s="1"/>
      <c r="AB1824" s="1"/>
      <c r="AI1824" s="5"/>
      <c r="AJ1824" s="5"/>
      <c r="AK1824" s="5"/>
      <c r="AL1824" s="5"/>
      <c r="AM1824" s="5"/>
      <c r="AN1824" s="5"/>
      <c r="AO1824" s="32"/>
      <c r="AP1824" s="32"/>
      <c r="AQ1824" s="28">
        <f t="shared" si="374"/>
        <v>0</v>
      </c>
      <c r="AR1824" s="28">
        <f t="shared" si="375"/>
        <v>0</v>
      </c>
      <c r="AY1824" s="1" t="s">
        <v>2374</v>
      </c>
      <c r="AZ1824" s="2">
        <v>44013</v>
      </c>
      <c r="BC1824" s="2">
        <v>45200</v>
      </c>
      <c r="BD1824" s="1" t="s">
        <v>128</v>
      </c>
      <c r="BE1824" s="1" t="s">
        <v>3634</v>
      </c>
      <c r="BF1824" s="1" t="s">
        <v>130</v>
      </c>
      <c r="BG1824" s="1" t="s">
        <v>3565</v>
      </c>
      <c r="BH1824" s="1" t="s">
        <v>1808</v>
      </c>
      <c r="BI1824" s="1" t="s">
        <v>2857</v>
      </c>
      <c r="BJ1824" s="1" t="s">
        <v>126</v>
      </c>
      <c r="BK1824" s="1" t="s">
        <v>3635</v>
      </c>
      <c r="BL1824" s="1">
        <v>100</v>
      </c>
      <c r="BM1824" s="1">
        <v>100</v>
      </c>
      <c r="BN1824" s="1" t="s">
        <v>1485</v>
      </c>
      <c r="BO1824" s="1" t="s">
        <v>3581</v>
      </c>
      <c r="BP1824" s="1" t="s">
        <v>84</v>
      </c>
      <c r="BR1824" s="1">
        <v>0</v>
      </c>
      <c r="BS1824" s="1">
        <v>0</v>
      </c>
      <c r="BT1824" s="1">
        <v>0</v>
      </c>
      <c r="BU1824" s="1">
        <v>0</v>
      </c>
    </row>
    <row r="1825" spans="4:73" hidden="1" x14ac:dyDescent="0.25">
      <c r="D1825" s="4"/>
      <c r="E1825" s="5" t="str">
        <f t="shared" si="366"/>
        <v>DPP-2020-Cycle</v>
      </c>
      <c r="F1825" s="5" t="str">
        <f t="shared" si="367"/>
        <v>Central</v>
      </c>
      <c r="G1825" s="5" t="str">
        <f t="shared" si="368"/>
        <v>Active</v>
      </c>
      <c r="H1825" s="6" t="str">
        <f t="shared" si="369"/>
        <v>Not Started</v>
      </c>
      <c r="I1825" s="1" t="s">
        <v>3636</v>
      </c>
      <c r="O1825" s="1" t="str">
        <f t="shared" si="376"/>
        <v>NRIS</v>
      </c>
      <c r="Q1825" s="1">
        <f t="shared" si="370"/>
        <v>40</v>
      </c>
      <c r="S1825" s="1" t="str">
        <f t="shared" si="371"/>
        <v>Battery Storage</v>
      </c>
      <c r="T1825" s="1" t="str">
        <f t="shared" si="372"/>
        <v>Vermillion</v>
      </c>
      <c r="U1825" s="1" t="str">
        <f t="shared" si="373"/>
        <v>IN</v>
      </c>
      <c r="AA1825" s="1"/>
      <c r="AB1825" s="1"/>
      <c r="AI1825" s="5"/>
      <c r="AJ1825" s="5"/>
      <c r="AK1825" s="5"/>
      <c r="AL1825" s="5"/>
      <c r="AM1825" s="5"/>
      <c r="AN1825" s="5"/>
      <c r="AO1825" s="32"/>
      <c r="AP1825" s="32"/>
      <c r="AQ1825" s="28">
        <f t="shared" si="374"/>
        <v>0</v>
      </c>
      <c r="AR1825" s="28">
        <f t="shared" si="375"/>
        <v>0</v>
      </c>
      <c r="AY1825" s="1" t="s">
        <v>2374</v>
      </c>
      <c r="AZ1825" s="2">
        <v>44266</v>
      </c>
      <c r="BC1825" s="2">
        <v>45201</v>
      </c>
      <c r="BD1825" s="1" t="s">
        <v>2850</v>
      </c>
      <c r="BE1825" s="1" t="s">
        <v>3637</v>
      </c>
      <c r="BF1825" s="1" t="s">
        <v>103</v>
      </c>
      <c r="BG1825" s="1" t="s">
        <v>3565</v>
      </c>
      <c r="BH1825" s="1" t="s">
        <v>2435</v>
      </c>
      <c r="BI1825" s="1" t="s">
        <v>2857</v>
      </c>
      <c r="BJ1825" s="1" t="s">
        <v>126</v>
      </c>
      <c r="BK1825" s="1" t="s">
        <v>3638</v>
      </c>
      <c r="BL1825" s="1">
        <v>40</v>
      </c>
      <c r="BM1825" s="1">
        <v>40</v>
      </c>
      <c r="BN1825" s="1" t="s">
        <v>2498</v>
      </c>
      <c r="BO1825" s="1" t="s">
        <v>2498</v>
      </c>
      <c r="BP1825" s="1" t="s">
        <v>84</v>
      </c>
      <c r="BR1825" s="1">
        <v>0</v>
      </c>
      <c r="BS1825" s="1">
        <v>0</v>
      </c>
      <c r="BT1825" s="1">
        <v>0</v>
      </c>
      <c r="BU1825" s="1">
        <v>0</v>
      </c>
    </row>
    <row r="1826" spans="4:73" hidden="1" x14ac:dyDescent="0.25">
      <c r="D1826" s="4"/>
      <c r="E1826" s="5" t="str">
        <f t="shared" si="366"/>
        <v>DPP-2018-APR</v>
      </c>
      <c r="F1826" s="5" t="str">
        <f t="shared" si="367"/>
        <v>East (ITC)</v>
      </c>
      <c r="G1826" s="5" t="str">
        <f t="shared" si="368"/>
        <v>Withdrawn</v>
      </c>
      <c r="H1826" s="6" t="str">
        <f t="shared" si="369"/>
        <v>Not Started</v>
      </c>
      <c r="I1826" s="1" t="s">
        <v>4895</v>
      </c>
      <c r="O1826" s="1" t="str">
        <f t="shared" si="376"/>
        <v>NRIS</v>
      </c>
      <c r="Q1826" s="1">
        <f t="shared" si="370"/>
        <v>600</v>
      </c>
      <c r="S1826" s="1" t="str">
        <f t="shared" si="371"/>
        <v>Gas</v>
      </c>
      <c r="T1826" s="1" t="str">
        <f t="shared" si="372"/>
        <v>Jackson County</v>
      </c>
      <c r="U1826" s="1" t="str">
        <f t="shared" si="373"/>
        <v>MI</v>
      </c>
      <c r="AA1826" s="1"/>
      <c r="AB1826" s="1"/>
      <c r="AI1826" s="5"/>
      <c r="AJ1826" s="5"/>
      <c r="AK1826" s="5"/>
      <c r="AL1826" s="5"/>
      <c r="AM1826" s="5"/>
      <c r="AN1826" s="5"/>
      <c r="AO1826" s="5"/>
      <c r="AP1826" s="5"/>
      <c r="AQ1826" s="5"/>
      <c r="AR1826" s="5"/>
      <c r="AY1826" s="1" t="s">
        <v>73</v>
      </c>
      <c r="AZ1826" s="2">
        <v>43171</v>
      </c>
      <c r="BA1826" s="2">
        <v>43626</v>
      </c>
      <c r="BC1826" s="2">
        <v>44197</v>
      </c>
      <c r="BD1826" s="1" t="s">
        <v>139</v>
      </c>
      <c r="BE1826" s="1" t="s">
        <v>259</v>
      </c>
      <c r="BF1826" s="1" t="s">
        <v>130</v>
      </c>
      <c r="BG1826" s="1" t="s">
        <v>2375</v>
      </c>
      <c r="BH1826" s="1" t="s">
        <v>1808</v>
      </c>
      <c r="BI1826" s="1" t="s">
        <v>2376</v>
      </c>
      <c r="BJ1826" s="1" t="s">
        <v>126</v>
      </c>
      <c r="BK1826" s="1" t="s">
        <v>4896</v>
      </c>
      <c r="BL1826" s="1">
        <v>600</v>
      </c>
      <c r="BM1826" s="1">
        <v>600</v>
      </c>
      <c r="BN1826" s="1" t="s">
        <v>64</v>
      </c>
      <c r="BO1826" s="1" t="s">
        <v>94</v>
      </c>
      <c r="BP1826" s="1" t="s">
        <v>84</v>
      </c>
      <c r="BR1826" s="1">
        <v>0</v>
      </c>
      <c r="BS1826" s="1">
        <v>0</v>
      </c>
      <c r="BT1826" s="1">
        <v>0</v>
      </c>
      <c r="BU1826" s="1">
        <v>0</v>
      </c>
    </row>
    <row r="1827" spans="4:73" hidden="1" x14ac:dyDescent="0.25">
      <c r="D1827" s="4"/>
      <c r="E1827" s="5" t="str">
        <f t="shared" si="366"/>
        <v>DPP-2020-Cycle</v>
      </c>
      <c r="F1827" s="5" t="str">
        <f t="shared" si="367"/>
        <v>Central</v>
      </c>
      <c r="G1827" s="5" t="str">
        <f t="shared" si="368"/>
        <v>Active</v>
      </c>
      <c r="H1827" s="6" t="str">
        <f t="shared" si="369"/>
        <v>Not Started</v>
      </c>
      <c r="I1827" s="1" t="s">
        <v>3639</v>
      </c>
      <c r="O1827" s="1" t="str">
        <f t="shared" si="376"/>
        <v>NRIS</v>
      </c>
      <c r="Q1827" s="1">
        <f t="shared" si="370"/>
        <v>185</v>
      </c>
      <c r="S1827" s="1" t="str">
        <f t="shared" si="371"/>
        <v>Solar</v>
      </c>
      <c r="T1827" s="1" t="str">
        <f t="shared" si="372"/>
        <v>Vermillion</v>
      </c>
      <c r="U1827" s="1" t="str">
        <f t="shared" si="373"/>
        <v>IN</v>
      </c>
      <c r="AA1827" s="1"/>
      <c r="AB1827" s="1"/>
      <c r="AI1827" s="5"/>
      <c r="AJ1827" s="5"/>
      <c r="AK1827" s="5"/>
      <c r="AL1827" s="5"/>
      <c r="AM1827" s="5"/>
      <c r="AN1827" s="5"/>
      <c r="AO1827" s="32"/>
      <c r="AP1827" s="32"/>
      <c r="AQ1827" s="28">
        <f t="shared" ref="AQ1827:AQ1852" si="377">AO1827/($Q1827*1000)</f>
        <v>0</v>
      </c>
      <c r="AR1827" s="28">
        <f t="shared" ref="AR1827:AR1852" si="378">AP1827/($Q1827*1000)</f>
        <v>0</v>
      </c>
      <c r="AY1827" s="1" t="s">
        <v>2374</v>
      </c>
      <c r="AZ1827" s="2">
        <v>44266</v>
      </c>
      <c r="BC1827" s="2">
        <v>45205</v>
      </c>
      <c r="BD1827" s="1" t="s">
        <v>2850</v>
      </c>
      <c r="BE1827" s="1" t="s">
        <v>3637</v>
      </c>
      <c r="BF1827" s="1" t="s">
        <v>103</v>
      </c>
      <c r="BG1827" s="1" t="s">
        <v>3565</v>
      </c>
      <c r="BH1827" s="1" t="s">
        <v>2435</v>
      </c>
      <c r="BI1827" s="1" t="s">
        <v>2857</v>
      </c>
      <c r="BJ1827" s="1" t="s">
        <v>126</v>
      </c>
      <c r="BK1827" s="1" t="s">
        <v>3638</v>
      </c>
      <c r="BL1827" s="1">
        <v>185</v>
      </c>
      <c r="BM1827" s="1">
        <v>185</v>
      </c>
      <c r="BN1827" s="1" t="s">
        <v>1485</v>
      </c>
      <c r="BO1827" s="1" t="s">
        <v>3581</v>
      </c>
      <c r="BP1827" s="1" t="s">
        <v>84</v>
      </c>
      <c r="BR1827" s="1">
        <v>0</v>
      </c>
      <c r="BS1827" s="1">
        <v>0</v>
      </c>
      <c r="BT1827" s="1">
        <v>0</v>
      </c>
      <c r="BU1827" s="1">
        <v>0</v>
      </c>
    </row>
    <row r="1828" spans="4:73" hidden="1" x14ac:dyDescent="0.25">
      <c r="D1828" s="4"/>
      <c r="E1828" s="5" t="str">
        <f t="shared" si="366"/>
        <v>DPP-2020-Cycle</v>
      </c>
      <c r="F1828" s="5" t="str">
        <f t="shared" si="367"/>
        <v>Central</v>
      </c>
      <c r="G1828" s="5" t="str">
        <f t="shared" si="368"/>
        <v>Active</v>
      </c>
      <c r="H1828" s="6" t="str">
        <f t="shared" si="369"/>
        <v>Not Started</v>
      </c>
      <c r="I1828" s="1" t="s">
        <v>3640</v>
      </c>
      <c r="O1828" s="1" t="str">
        <f t="shared" si="376"/>
        <v>NRIS</v>
      </c>
      <c r="Q1828" s="1">
        <f t="shared" si="370"/>
        <v>200</v>
      </c>
      <c r="S1828" s="1" t="str">
        <f t="shared" si="371"/>
        <v>Solar</v>
      </c>
      <c r="T1828" s="1" t="str">
        <f t="shared" si="372"/>
        <v>Bollinger</v>
      </c>
      <c r="U1828" s="1" t="str">
        <f t="shared" si="373"/>
        <v>MO</v>
      </c>
      <c r="AA1828" s="1"/>
      <c r="AB1828" s="1"/>
      <c r="AI1828" s="5"/>
      <c r="AJ1828" s="5"/>
      <c r="AK1828" s="5"/>
      <c r="AL1828" s="5"/>
      <c r="AM1828" s="5"/>
      <c r="AN1828" s="5"/>
      <c r="AO1828" s="32"/>
      <c r="AP1828" s="32"/>
      <c r="AQ1828" s="28">
        <f t="shared" si="377"/>
        <v>0</v>
      </c>
      <c r="AR1828" s="28">
        <f t="shared" si="378"/>
        <v>0</v>
      </c>
      <c r="AY1828" s="1" t="s">
        <v>2374</v>
      </c>
      <c r="AZ1828" s="2">
        <v>44014</v>
      </c>
      <c r="BC1828" s="2">
        <v>45016</v>
      </c>
      <c r="BD1828" s="1" t="s">
        <v>486</v>
      </c>
      <c r="BE1828" s="1" t="s">
        <v>3641</v>
      </c>
      <c r="BF1828" s="1" t="s">
        <v>488</v>
      </c>
      <c r="BG1828" s="1" t="s">
        <v>3565</v>
      </c>
      <c r="BH1828" s="1" t="s">
        <v>2435</v>
      </c>
      <c r="BI1828" s="1" t="s">
        <v>2857</v>
      </c>
      <c r="BJ1828" s="1" t="s">
        <v>126</v>
      </c>
      <c r="BK1828" s="1" t="s">
        <v>3642</v>
      </c>
      <c r="BL1828" s="1">
        <v>200</v>
      </c>
      <c r="BM1828" s="1">
        <v>200</v>
      </c>
      <c r="BN1828" s="1" t="s">
        <v>1485</v>
      </c>
      <c r="BO1828" s="1" t="s">
        <v>3581</v>
      </c>
      <c r="BP1828" s="1" t="s">
        <v>84</v>
      </c>
      <c r="BR1828" s="1">
        <v>0</v>
      </c>
      <c r="BS1828" s="1">
        <v>0</v>
      </c>
      <c r="BT1828" s="1">
        <v>0</v>
      </c>
      <c r="BU1828" s="1">
        <v>0</v>
      </c>
    </row>
    <row r="1829" spans="4:73" hidden="1" x14ac:dyDescent="0.25">
      <c r="D1829" s="4"/>
      <c r="E1829" s="5" t="str">
        <f t="shared" si="366"/>
        <v>DPP-2020-Cycle</v>
      </c>
      <c r="F1829" s="5" t="str">
        <f t="shared" si="367"/>
        <v>West</v>
      </c>
      <c r="G1829" s="5" t="str">
        <f t="shared" si="368"/>
        <v>Active</v>
      </c>
      <c r="H1829" s="6" t="str">
        <f t="shared" si="369"/>
        <v>Not Started</v>
      </c>
      <c r="I1829" s="1" t="s">
        <v>3644</v>
      </c>
      <c r="O1829" s="1" t="str">
        <f t="shared" si="376"/>
        <v>NRIS</v>
      </c>
      <c r="Q1829" s="1">
        <f t="shared" si="370"/>
        <v>135</v>
      </c>
      <c r="S1829" s="1" t="str">
        <f t="shared" si="371"/>
        <v>Solar</v>
      </c>
      <c r="T1829" s="1" t="str">
        <f t="shared" si="372"/>
        <v>Worth</v>
      </c>
      <c r="U1829" s="1" t="str">
        <f t="shared" si="373"/>
        <v>IA</v>
      </c>
      <c r="AA1829" s="1"/>
      <c r="AB1829" s="1"/>
      <c r="AI1829" s="5"/>
      <c r="AJ1829" s="5"/>
      <c r="AK1829" s="5"/>
      <c r="AL1829" s="5"/>
      <c r="AM1829" s="5"/>
      <c r="AN1829" s="5"/>
      <c r="AO1829" s="32"/>
      <c r="AP1829" s="32"/>
      <c r="AQ1829" s="28">
        <f t="shared" si="377"/>
        <v>0</v>
      </c>
      <c r="AR1829" s="28">
        <f t="shared" si="378"/>
        <v>0</v>
      </c>
      <c r="AY1829" s="1" t="s">
        <v>2374</v>
      </c>
      <c r="AZ1829" s="2">
        <v>44018</v>
      </c>
      <c r="BC1829" s="2">
        <v>45596</v>
      </c>
      <c r="BD1829" s="1" t="s">
        <v>87</v>
      </c>
      <c r="BE1829" s="1" t="s">
        <v>3645</v>
      </c>
      <c r="BF1829" s="1" t="s">
        <v>89</v>
      </c>
      <c r="BG1829" s="1" t="s">
        <v>3565</v>
      </c>
      <c r="BH1829" s="1" t="s">
        <v>725</v>
      </c>
      <c r="BI1829" s="1" t="s">
        <v>2857</v>
      </c>
      <c r="BJ1829" s="1" t="s">
        <v>126</v>
      </c>
      <c r="BK1829" s="1" t="s">
        <v>3646</v>
      </c>
      <c r="BL1829" s="1">
        <v>135</v>
      </c>
      <c r="BM1829" s="1">
        <v>135</v>
      </c>
      <c r="BN1829" s="1" t="s">
        <v>1485</v>
      </c>
      <c r="BO1829" s="1" t="s">
        <v>3581</v>
      </c>
      <c r="BP1829" s="1" t="s">
        <v>84</v>
      </c>
      <c r="BR1829" s="1">
        <v>0</v>
      </c>
      <c r="BS1829" s="1">
        <v>0</v>
      </c>
      <c r="BT1829" s="1">
        <v>0</v>
      </c>
      <c r="BU1829" s="1">
        <v>0</v>
      </c>
    </row>
    <row r="1830" spans="4:73" hidden="1" x14ac:dyDescent="0.25">
      <c r="D1830" s="4"/>
      <c r="E1830" s="5" t="str">
        <f t="shared" si="366"/>
        <v>DPP-2020-Cycle</v>
      </c>
      <c r="F1830" s="5" t="str">
        <f t="shared" si="367"/>
        <v>West</v>
      </c>
      <c r="G1830" s="5" t="str">
        <f t="shared" si="368"/>
        <v>Active</v>
      </c>
      <c r="H1830" s="6" t="str">
        <f t="shared" si="369"/>
        <v>Not Started</v>
      </c>
      <c r="I1830" s="1" t="s">
        <v>3647</v>
      </c>
      <c r="O1830" s="1" t="str">
        <f t="shared" si="376"/>
        <v>NRIS</v>
      </c>
      <c r="Q1830" s="1">
        <f t="shared" si="370"/>
        <v>199.5</v>
      </c>
      <c r="S1830" s="1" t="str">
        <f t="shared" si="371"/>
        <v>Wind</v>
      </c>
      <c r="T1830" s="1" t="str">
        <f t="shared" si="372"/>
        <v>Day</v>
      </c>
      <c r="U1830" s="1" t="str">
        <f t="shared" si="373"/>
        <v>SD</v>
      </c>
      <c r="AA1830" s="1"/>
      <c r="AB1830" s="1"/>
      <c r="AI1830" s="5"/>
      <c r="AJ1830" s="5"/>
      <c r="AK1830" s="5"/>
      <c r="AL1830" s="5"/>
      <c r="AM1830" s="5"/>
      <c r="AN1830" s="5"/>
      <c r="AO1830" s="32"/>
      <c r="AP1830" s="32"/>
      <c r="AQ1830" s="28">
        <f t="shared" si="377"/>
        <v>0</v>
      </c>
      <c r="AR1830" s="28">
        <f t="shared" si="378"/>
        <v>0</v>
      </c>
      <c r="AY1830" s="1" t="s">
        <v>2374</v>
      </c>
      <c r="AZ1830" s="2">
        <v>44018</v>
      </c>
      <c r="BC1830" s="2">
        <v>44865</v>
      </c>
      <c r="BD1830" s="1" t="s">
        <v>203</v>
      </c>
      <c r="BE1830" s="1" t="s">
        <v>3648</v>
      </c>
      <c r="BF1830" s="1" t="s">
        <v>205</v>
      </c>
      <c r="BG1830" s="1" t="s">
        <v>3565</v>
      </c>
      <c r="BH1830" s="1" t="s">
        <v>725</v>
      </c>
      <c r="BI1830" s="1" t="s">
        <v>2857</v>
      </c>
      <c r="BJ1830" s="1" t="s">
        <v>126</v>
      </c>
      <c r="BK1830" s="1" t="s">
        <v>3649</v>
      </c>
      <c r="BL1830" s="1">
        <v>199.5</v>
      </c>
      <c r="BM1830" s="1">
        <v>199.5</v>
      </c>
      <c r="BN1830" s="1" t="s">
        <v>97</v>
      </c>
      <c r="BO1830" s="1" t="s">
        <v>3613</v>
      </c>
      <c r="BP1830" s="1" t="s">
        <v>84</v>
      </c>
      <c r="BR1830" s="1">
        <v>0</v>
      </c>
      <c r="BS1830" s="1">
        <v>0</v>
      </c>
      <c r="BT1830" s="1">
        <v>0</v>
      </c>
      <c r="BU1830" s="1">
        <v>0</v>
      </c>
    </row>
    <row r="1831" spans="4:73" hidden="1" x14ac:dyDescent="0.25">
      <c r="D1831" s="4"/>
      <c r="E1831" s="5" t="str">
        <f t="shared" si="366"/>
        <v>DPP-2020-Cycle</v>
      </c>
      <c r="F1831" s="5" t="str">
        <f t="shared" si="367"/>
        <v>East (ITC)</v>
      </c>
      <c r="G1831" s="5" t="str">
        <f t="shared" si="368"/>
        <v>Withdrawn</v>
      </c>
      <c r="H1831" s="6" t="str">
        <f t="shared" si="369"/>
        <v>Not Started</v>
      </c>
      <c r="I1831" s="1" t="s">
        <v>5584</v>
      </c>
      <c r="O1831" s="1" t="str">
        <f t="shared" si="376"/>
        <v>NRIS</v>
      </c>
      <c r="Q1831" s="1">
        <f t="shared" si="370"/>
        <v>200</v>
      </c>
      <c r="S1831" s="1" t="str">
        <f t="shared" si="371"/>
        <v>Solar</v>
      </c>
      <c r="T1831" s="1" t="str">
        <f t="shared" si="372"/>
        <v>Muskegon</v>
      </c>
      <c r="U1831" s="1" t="str">
        <f t="shared" si="373"/>
        <v>MI</v>
      </c>
      <c r="AA1831" s="1"/>
      <c r="AB1831" s="1"/>
      <c r="AI1831" s="5"/>
      <c r="AJ1831" s="5"/>
      <c r="AK1831" s="5"/>
      <c r="AL1831" s="5"/>
      <c r="AM1831" s="5"/>
      <c r="AN1831" s="5"/>
      <c r="AO1831" s="32"/>
      <c r="AP1831" s="32"/>
      <c r="AQ1831" s="28">
        <f t="shared" si="377"/>
        <v>0</v>
      </c>
      <c r="AR1831" s="28">
        <f t="shared" si="378"/>
        <v>0</v>
      </c>
      <c r="AY1831" s="1" t="s">
        <v>73</v>
      </c>
      <c r="AZ1831" s="2">
        <v>44018</v>
      </c>
      <c r="BA1831" s="2">
        <v>44165</v>
      </c>
      <c r="BC1831" s="2">
        <v>45200</v>
      </c>
      <c r="BD1831" s="1" t="s">
        <v>3563</v>
      </c>
      <c r="BE1831" s="1" t="s">
        <v>3827</v>
      </c>
      <c r="BF1831" s="1" t="s">
        <v>130</v>
      </c>
      <c r="BG1831" s="1" t="s">
        <v>3565</v>
      </c>
      <c r="BH1831" s="1" t="s">
        <v>1808</v>
      </c>
      <c r="BI1831" s="1" t="s">
        <v>2857</v>
      </c>
      <c r="BJ1831" s="1" t="s">
        <v>126</v>
      </c>
      <c r="BK1831" s="1" t="s">
        <v>3656</v>
      </c>
      <c r="BL1831" s="1">
        <v>200</v>
      </c>
      <c r="BM1831" s="1">
        <v>200</v>
      </c>
      <c r="BN1831" s="1" t="s">
        <v>1485</v>
      </c>
      <c r="BO1831" s="1" t="s">
        <v>3581</v>
      </c>
      <c r="BP1831" s="1" t="s">
        <v>84</v>
      </c>
      <c r="BR1831" s="1">
        <v>0</v>
      </c>
      <c r="BS1831" s="1">
        <v>0</v>
      </c>
      <c r="BT1831" s="1">
        <v>0</v>
      </c>
      <c r="BU1831" s="1">
        <v>0</v>
      </c>
    </row>
    <row r="1832" spans="4:73" hidden="1" x14ac:dyDescent="0.25">
      <c r="D1832" s="4"/>
      <c r="E1832" s="5" t="str">
        <f t="shared" si="366"/>
        <v>DPP-2020-Cycle</v>
      </c>
      <c r="F1832" s="5" t="str">
        <f t="shared" si="367"/>
        <v>South</v>
      </c>
      <c r="G1832" s="5" t="str">
        <f t="shared" si="368"/>
        <v>Active</v>
      </c>
      <c r="H1832" s="6" t="str">
        <f t="shared" si="369"/>
        <v>Not Started</v>
      </c>
      <c r="I1832" s="1" t="s">
        <v>3651</v>
      </c>
      <c r="O1832" s="1" t="str">
        <f t="shared" si="376"/>
        <v>NRIS</v>
      </c>
      <c r="Q1832" s="1">
        <f t="shared" si="370"/>
        <v>50</v>
      </c>
      <c r="S1832" s="1" t="str">
        <f t="shared" si="371"/>
        <v>Battery Storage</v>
      </c>
      <c r="T1832" s="1" t="str">
        <f t="shared" si="372"/>
        <v>Leflore</v>
      </c>
      <c r="U1832" s="1" t="str">
        <f t="shared" si="373"/>
        <v>MS</v>
      </c>
      <c r="AA1832" s="1"/>
      <c r="AB1832" s="1"/>
      <c r="AI1832" s="5"/>
      <c r="AJ1832" s="5"/>
      <c r="AK1832" s="5"/>
      <c r="AL1832" s="5"/>
      <c r="AM1832" s="5"/>
      <c r="AN1832" s="5"/>
      <c r="AO1832" s="32"/>
      <c r="AP1832" s="32"/>
      <c r="AQ1832" s="28">
        <f t="shared" si="377"/>
        <v>0</v>
      </c>
      <c r="AR1832" s="28">
        <f t="shared" si="378"/>
        <v>0</v>
      </c>
      <c r="AY1832" s="1" t="s">
        <v>2374</v>
      </c>
      <c r="AZ1832" s="2">
        <v>44188</v>
      </c>
      <c r="BC1832" s="2">
        <v>45170</v>
      </c>
      <c r="BD1832" s="1" t="s">
        <v>3615</v>
      </c>
      <c r="BE1832" s="1" t="s">
        <v>3616</v>
      </c>
      <c r="BF1832" s="1" t="s">
        <v>2526</v>
      </c>
      <c r="BG1832" s="1" t="s">
        <v>3565</v>
      </c>
      <c r="BH1832" s="1" t="s">
        <v>2395</v>
      </c>
      <c r="BI1832" s="1" t="s">
        <v>2857</v>
      </c>
      <c r="BJ1832" s="1" t="s">
        <v>126</v>
      </c>
      <c r="BK1832" s="1" t="s">
        <v>3617</v>
      </c>
      <c r="BL1832" s="1">
        <v>50</v>
      </c>
      <c r="BM1832" s="1">
        <v>50</v>
      </c>
      <c r="BN1832" s="1" t="s">
        <v>2498</v>
      </c>
      <c r="BO1832" s="1" t="s">
        <v>2498</v>
      </c>
      <c r="BP1832" s="1" t="s">
        <v>84</v>
      </c>
      <c r="BR1832" s="1">
        <v>0</v>
      </c>
      <c r="BS1832" s="1">
        <v>0</v>
      </c>
      <c r="BT1832" s="1">
        <v>0</v>
      </c>
      <c r="BU1832" s="1">
        <v>0</v>
      </c>
    </row>
    <row r="1833" spans="4:73" hidden="1" x14ac:dyDescent="0.25">
      <c r="D1833" s="4"/>
      <c r="E1833" s="5" t="str">
        <f t="shared" si="366"/>
        <v>DPP-2020-Cycle</v>
      </c>
      <c r="F1833" s="5" t="str">
        <f t="shared" si="367"/>
        <v>West</v>
      </c>
      <c r="G1833" s="5" t="str">
        <f t="shared" si="368"/>
        <v>Withdrawn</v>
      </c>
      <c r="H1833" s="6" t="str">
        <f t="shared" si="369"/>
        <v>Not Started</v>
      </c>
      <c r="I1833" s="1" t="s">
        <v>5548</v>
      </c>
      <c r="O1833" s="1" t="str">
        <f t="shared" si="376"/>
        <v>NRIS</v>
      </c>
      <c r="Q1833" s="1">
        <f t="shared" si="370"/>
        <v>200</v>
      </c>
      <c r="S1833" s="1" t="str">
        <f t="shared" si="371"/>
        <v>Solar</v>
      </c>
      <c r="T1833" s="1" t="str">
        <f t="shared" si="372"/>
        <v>Pipestone</v>
      </c>
      <c r="U1833" s="1" t="str">
        <f t="shared" si="373"/>
        <v>MN</v>
      </c>
      <c r="AA1833" s="1"/>
      <c r="AB1833" s="1"/>
      <c r="AI1833" s="5"/>
      <c r="AJ1833" s="5"/>
      <c r="AK1833" s="5"/>
      <c r="AL1833" s="5"/>
      <c r="AM1833" s="5"/>
      <c r="AN1833" s="5"/>
      <c r="AO1833" s="32"/>
      <c r="AP1833" s="32"/>
      <c r="AQ1833" s="28">
        <f t="shared" si="377"/>
        <v>0</v>
      </c>
      <c r="AR1833" s="28">
        <f t="shared" si="378"/>
        <v>0</v>
      </c>
      <c r="AY1833" s="1" t="s">
        <v>73</v>
      </c>
      <c r="AZ1833" s="2">
        <v>44018</v>
      </c>
      <c r="BA1833" s="2">
        <v>44137</v>
      </c>
      <c r="BC1833" s="2">
        <v>45169</v>
      </c>
      <c r="BD1833" s="1" t="s">
        <v>91</v>
      </c>
      <c r="BE1833" s="1" t="s">
        <v>3915</v>
      </c>
      <c r="BF1833" s="1" t="s">
        <v>93</v>
      </c>
      <c r="BG1833" s="1" t="s">
        <v>3565</v>
      </c>
      <c r="BH1833" s="1" t="s">
        <v>725</v>
      </c>
      <c r="BI1833" s="1" t="s">
        <v>2857</v>
      </c>
      <c r="BJ1833" s="1" t="s">
        <v>126</v>
      </c>
      <c r="BK1833" s="1" t="s">
        <v>5549</v>
      </c>
      <c r="BL1833" s="1">
        <v>200</v>
      </c>
      <c r="BM1833" s="1">
        <v>200</v>
      </c>
      <c r="BN1833" s="1" t="s">
        <v>1485</v>
      </c>
      <c r="BO1833" s="1" t="s">
        <v>3581</v>
      </c>
      <c r="BP1833" s="1" t="s">
        <v>84</v>
      </c>
      <c r="BR1833" s="1">
        <v>0</v>
      </c>
      <c r="BS1833" s="1">
        <v>0</v>
      </c>
      <c r="BT1833" s="1">
        <v>0</v>
      </c>
      <c r="BU1833" s="1">
        <v>0</v>
      </c>
    </row>
    <row r="1834" spans="4:73" hidden="1" x14ac:dyDescent="0.25">
      <c r="D1834" s="4"/>
      <c r="E1834" s="5" t="str">
        <f t="shared" si="366"/>
        <v>DPP-2020-Cycle</v>
      </c>
      <c r="F1834" s="5" t="str">
        <f t="shared" si="367"/>
        <v>East (ITC)</v>
      </c>
      <c r="G1834" s="5" t="str">
        <f t="shared" si="368"/>
        <v>Active</v>
      </c>
      <c r="H1834" s="6" t="str">
        <f t="shared" si="369"/>
        <v>Not Started</v>
      </c>
      <c r="I1834" s="1" t="s">
        <v>3654</v>
      </c>
      <c r="O1834" s="1" t="str">
        <f t="shared" si="376"/>
        <v>NRIS</v>
      </c>
      <c r="Q1834" s="1">
        <f t="shared" si="370"/>
        <v>200</v>
      </c>
      <c r="S1834" s="1" t="str">
        <f t="shared" si="371"/>
        <v>Solar</v>
      </c>
      <c r="T1834" s="1" t="str">
        <f t="shared" si="372"/>
        <v>Huron</v>
      </c>
      <c r="U1834" s="1" t="str">
        <f t="shared" si="373"/>
        <v>MI</v>
      </c>
      <c r="AA1834" s="1"/>
      <c r="AB1834" s="1"/>
      <c r="AI1834" s="5"/>
      <c r="AJ1834" s="5"/>
      <c r="AK1834" s="5"/>
      <c r="AL1834" s="5"/>
      <c r="AM1834" s="5"/>
      <c r="AN1834" s="5"/>
      <c r="AO1834" s="32"/>
      <c r="AP1834" s="32"/>
      <c r="AQ1834" s="28">
        <f t="shared" si="377"/>
        <v>0</v>
      </c>
      <c r="AR1834" s="28">
        <f t="shared" si="378"/>
        <v>0</v>
      </c>
      <c r="AY1834" s="1" t="s">
        <v>2374</v>
      </c>
      <c r="AZ1834" s="2">
        <v>44018</v>
      </c>
      <c r="BC1834" s="2">
        <v>45200</v>
      </c>
      <c r="BD1834" s="1" t="s">
        <v>128</v>
      </c>
      <c r="BE1834" s="1" t="s">
        <v>3655</v>
      </c>
      <c r="BF1834" s="1" t="s">
        <v>130</v>
      </c>
      <c r="BG1834" s="1" t="s">
        <v>3565</v>
      </c>
      <c r="BH1834" s="1" t="s">
        <v>1808</v>
      </c>
      <c r="BI1834" s="1" t="s">
        <v>2857</v>
      </c>
      <c r="BJ1834" s="1" t="s">
        <v>126</v>
      </c>
      <c r="BK1834" s="1" t="s">
        <v>3656</v>
      </c>
      <c r="BL1834" s="1">
        <v>200</v>
      </c>
      <c r="BM1834" s="1">
        <v>200</v>
      </c>
      <c r="BN1834" s="1" t="s">
        <v>1485</v>
      </c>
      <c r="BO1834" s="1" t="s">
        <v>3581</v>
      </c>
      <c r="BP1834" s="1" t="s">
        <v>84</v>
      </c>
      <c r="BR1834" s="1">
        <v>0</v>
      </c>
      <c r="BS1834" s="1">
        <v>0</v>
      </c>
      <c r="BT1834" s="1">
        <v>0</v>
      </c>
      <c r="BU1834" s="1">
        <v>0</v>
      </c>
    </row>
    <row r="1835" spans="4:73" hidden="1" x14ac:dyDescent="0.25">
      <c r="D1835" s="4"/>
      <c r="E1835" s="5" t="str">
        <f t="shared" si="366"/>
        <v>DPP-2020-Cycle</v>
      </c>
      <c r="F1835" s="5" t="str">
        <f t="shared" si="367"/>
        <v>East (ITC)</v>
      </c>
      <c r="G1835" s="5" t="str">
        <f t="shared" si="368"/>
        <v>Active</v>
      </c>
      <c r="H1835" s="6" t="str">
        <f t="shared" si="369"/>
        <v>Not Started</v>
      </c>
      <c r="I1835" s="1" t="s">
        <v>3657</v>
      </c>
      <c r="O1835" s="1" t="str">
        <f t="shared" si="376"/>
        <v>NRIS</v>
      </c>
      <c r="Q1835" s="1">
        <f t="shared" si="370"/>
        <v>200</v>
      </c>
      <c r="S1835" s="1" t="str">
        <f t="shared" si="371"/>
        <v>Solar</v>
      </c>
      <c r="T1835" s="1" t="str">
        <f t="shared" si="372"/>
        <v>St. Clair</v>
      </c>
      <c r="U1835" s="1" t="str">
        <f t="shared" si="373"/>
        <v>MI</v>
      </c>
      <c r="AA1835" s="1"/>
      <c r="AB1835" s="1"/>
      <c r="AI1835" s="5"/>
      <c r="AJ1835" s="5"/>
      <c r="AK1835" s="5"/>
      <c r="AL1835" s="5"/>
      <c r="AM1835" s="5"/>
      <c r="AN1835" s="5"/>
      <c r="AO1835" s="32"/>
      <c r="AP1835" s="32"/>
      <c r="AQ1835" s="28">
        <f t="shared" si="377"/>
        <v>0</v>
      </c>
      <c r="AR1835" s="28">
        <f t="shared" si="378"/>
        <v>0</v>
      </c>
      <c r="AY1835" s="1" t="s">
        <v>2374</v>
      </c>
      <c r="AZ1835" s="2">
        <v>44018</v>
      </c>
      <c r="BC1835" s="2">
        <v>45200</v>
      </c>
      <c r="BD1835" s="1" t="s">
        <v>128</v>
      </c>
      <c r="BE1835" s="1" t="s">
        <v>3634</v>
      </c>
      <c r="BF1835" s="1" t="s">
        <v>130</v>
      </c>
      <c r="BG1835" s="1" t="s">
        <v>3565</v>
      </c>
      <c r="BH1835" s="1" t="s">
        <v>1808</v>
      </c>
      <c r="BI1835" s="1" t="s">
        <v>2857</v>
      </c>
      <c r="BJ1835" s="1" t="s">
        <v>126</v>
      </c>
      <c r="BK1835" s="1" t="s">
        <v>3658</v>
      </c>
      <c r="BL1835" s="1">
        <v>200</v>
      </c>
      <c r="BM1835" s="1">
        <v>200</v>
      </c>
      <c r="BN1835" s="1" t="s">
        <v>1485</v>
      </c>
      <c r="BO1835" s="1" t="s">
        <v>3581</v>
      </c>
      <c r="BP1835" s="1" t="s">
        <v>84</v>
      </c>
      <c r="BR1835" s="1">
        <v>0</v>
      </c>
      <c r="BS1835" s="1">
        <v>0</v>
      </c>
      <c r="BT1835" s="1">
        <v>0</v>
      </c>
      <c r="BU1835" s="1">
        <v>0</v>
      </c>
    </row>
    <row r="1836" spans="4:73" hidden="1" x14ac:dyDescent="0.25">
      <c r="D1836" s="4"/>
      <c r="E1836" s="5" t="str">
        <f t="shared" si="366"/>
        <v>DPP-2020-Cycle</v>
      </c>
      <c r="F1836" s="5" t="str">
        <f t="shared" si="367"/>
        <v>East (ITC)</v>
      </c>
      <c r="G1836" s="5" t="str">
        <f t="shared" si="368"/>
        <v>Active</v>
      </c>
      <c r="H1836" s="6" t="str">
        <f t="shared" si="369"/>
        <v>Not Started</v>
      </c>
      <c r="I1836" s="1" t="s">
        <v>3659</v>
      </c>
      <c r="O1836" s="1" t="str">
        <f t="shared" si="376"/>
        <v>NRIS</v>
      </c>
      <c r="Q1836" s="1">
        <f t="shared" si="370"/>
        <v>200</v>
      </c>
      <c r="S1836" s="1" t="str">
        <f t="shared" si="371"/>
        <v>Solar</v>
      </c>
      <c r="T1836" s="1" t="str">
        <f t="shared" si="372"/>
        <v>Ottawa</v>
      </c>
      <c r="U1836" s="1" t="str">
        <f t="shared" si="373"/>
        <v>MI</v>
      </c>
      <c r="AA1836" s="1"/>
      <c r="AB1836" s="1"/>
      <c r="AI1836" s="5"/>
      <c r="AJ1836" s="5"/>
      <c r="AK1836" s="5"/>
      <c r="AL1836" s="5"/>
      <c r="AM1836" s="5"/>
      <c r="AN1836" s="5"/>
      <c r="AO1836" s="32"/>
      <c r="AP1836" s="32"/>
      <c r="AQ1836" s="28">
        <f t="shared" si="377"/>
        <v>0</v>
      </c>
      <c r="AR1836" s="28">
        <f t="shared" si="378"/>
        <v>0</v>
      </c>
      <c r="AY1836" s="1" t="s">
        <v>2374</v>
      </c>
      <c r="AZ1836" s="2">
        <v>44018</v>
      </c>
      <c r="BC1836" s="2">
        <v>45017</v>
      </c>
      <c r="BD1836" s="1" t="s">
        <v>3563</v>
      </c>
      <c r="BE1836" s="1" t="s">
        <v>3660</v>
      </c>
      <c r="BF1836" s="1" t="s">
        <v>130</v>
      </c>
      <c r="BG1836" s="1" t="s">
        <v>3565</v>
      </c>
      <c r="BH1836" s="1" t="s">
        <v>1808</v>
      </c>
      <c r="BI1836" s="1" t="s">
        <v>2857</v>
      </c>
      <c r="BJ1836" s="1" t="s">
        <v>126</v>
      </c>
      <c r="BK1836" s="1" t="s">
        <v>3661</v>
      </c>
      <c r="BL1836" s="1">
        <v>200</v>
      </c>
      <c r="BM1836" s="1">
        <v>200</v>
      </c>
      <c r="BN1836" s="1" t="s">
        <v>1485</v>
      </c>
      <c r="BO1836" s="1" t="s">
        <v>3581</v>
      </c>
      <c r="BP1836" s="1" t="s">
        <v>84</v>
      </c>
      <c r="BR1836" s="1">
        <v>0</v>
      </c>
      <c r="BS1836" s="1">
        <v>0</v>
      </c>
      <c r="BT1836" s="1">
        <v>0</v>
      </c>
      <c r="BU1836" s="1">
        <v>0</v>
      </c>
    </row>
    <row r="1837" spans="4:73" hidden="1" x14ac:dyDescent="0.25">
      <c r="D1837" s="4"/>
      <c r="E1837" s="5" t="str">
        <f t="shared" si="366"/>
        <v>DPP-2020-Cycle</v>
      </c>
      <c r="F1837" s="5" t="str">
        <f t="shared" si="367"/>
        <v>West</v>
      </c>
      <c r="G1837" s="5" t="str">
        <f t="shared" si="368"/>
        <v>Active</v>
      </c>
      <c r="H1837" s="6" t="str">
        <f t="shared" si="369"/>
        <v>Not Started</v>
      </c>
      <c r="I1837" s="1" t="s">
        <v>3662</v>
      </c>
      <c r="O1837" s="1" t="str">
        <f t="shared" si="376"/>
        <v>NRIS</v>
      </c>
      <c r="Q1837" s="1">
        <f t="shared" si="370"/>
        <v>0</v>
      </c>
      <c r="S1837" s="1" t="str">
        <f t="shared" si="371"/>
        <v>Battery Storage</v>
      </c>
      <c r="T1837" s="1" t="str">
        <f t="shared" si="372"/>
        <v>Dunn</v>
      </c>
      <c r="U1837" s="1" t="str">
        <f t="shared" si="373"/>
        <v>WI</v>
      </c>
      <c r="AA1837" s="1"/>
      <c r="AB1837" s="1"/>
      <c r="AI1837" s="5"/>
      <c r="AJ1837" s="5"/>
      <c r="AK1837" s="5"/>
      <c r="AL1837" s="5"/>
      <c r="AM1837" s="5"/>
      <c r="AN1837" s="5"/>
      <c r="AO1837" s="32"/>
      <c r="AP1837" s="32"/>
      <c r="AQ1837" s="28" t="e">
        <f t="shared" si="377"/>
        <v>#DIV/0!</v>
      </c>
      <c r="AR1837" s="28" t="e">
        <f t="shared" si="378"/>
        <v>#DIV/0!</v>
      </c>
      <c r="AY1837" s="1" t="s">
        <v>2374</v>
      </c>
      <c r="AZ1837" s="2">
        <v>44018</v>
      </c>
      <c r="BC1837" s="2">
        <v>45449</v>
      </c>
      <c r="BD1837" s="1" t="s">
        <v>91</v>
      </c>
      <c r="BE1837" s="1" t="s">
        <v>3663</v>
      </c>
      <c r="BF1837" s="1" t="s">
        <v>76</v>
      </c>
      <c r="BG1837" s="1" t="s">
        <v>3565</v>
      </c>
      <c r="BH1837" s="1" t="s">
        <v>725</v>
      </c>
      <c r="BI1837" s="1" t="s">
        <v>2857</v>
      </c>
      <c r="BJ1837" s="1" t="s">
        <v>126</v>
      </c>
      <c r="BK1837" s="1" t="s">
        <v>3664</v>
      </c>
      <c r="BL1837" s="1">
        <v>0</v>
      </c>
      <c r="BM1837" s="1">
        <v>0</v>
      </c>
      <c r="BN1837" s="1" t="s">
        <v>2498</v>
      </c>
      <c r="BO1837" s="1" t="s">
        <v>2498</v>
      </c>
      <c r="BP1837" s="1" t="s">
        <v>84</v>
      </c>
      <c r="BR1837" s="1">
        <v>0</v>
      </c>
      <c r="BS1837" s="1">
        <v>0</v>
      </c>
      <c r="BT1837" s="1">
        <v>0</v>
      </c>
      <c r="BU1837" s="1">
        <v>0</v>
      </c>
    </row>
    <row r="1838" spans="4:73" hidden="1" x14ac:dyDescent="0.25">
      <c r="D1838" s="4"/>
      <c r="E1838" s="5" t="str">
        <f t="shared" si="366"/>
        <v>DPP-2020-Cycle</v>
      </c>
      <c r="F1838" s="5" t="str">
        <f t="shared" si="367"/>
        <v>West</v>
      </c>
      <c r="G1838" s="5" t="str">
        <f t="shared" si="368"/>
        <v>Active</v>
      </c>
      <c r="H1838" s="6" t="str">
        <f t="shared" si="369"/>
        <v>Not Started</v>
      </c>
      <c r="I1838" s="1" t="s">
        <v>3665</v>
      </c>
      <c r="O1838" s="1" t="str">
        <f t="shared" si="376"/>
        <v>NRIS</v>
      </c>
      <c r="Q1838" s="1">
        <f t="shared" si="370"/>
        <v>50</v>
      </c>
      <c r="S1838" s="1" t="str">
        <f t="shared" si="371"/>
        <v>Solar</v>
      </c>
      <c r="T1838" s="1" t="str">
        <f t="shared" si="372"/>
        <v>Carroll</v>
      </c>
      <c r="U1838" s="1" t="str">
        <f t="shared" si="373"/>
        <v>IA</v>
      </c>
      <c r="AA1838" s="1"/>
      <c r="AB1838" s="1"/>
      <c r="AI1838" s="5"/>
      <c r="AJ1838" s="5"/>
      <c r="AK1838" s="5"/>
      <c r="AL1838" s="5"/>
      <c r="AM1838" s="5"/>
      <c r="AN1838" s="5"/>
      <c r="AO1838" s="32"/>
      <c r="AP1838" s="32"/>
      <c r="AQ1838" s="28">
        <f t="shared" si="377"/>
        <v>0</v>
      </c>
      <c r="AR1838" s="28">
        <f t="shared" si="378"/>
        <v>0</v>
      </c>
      <c r="AY1838" s="1" t="s">
        <v>2374</v>
      </c>
      <c r="AZ1838" s="2">
        <v>44018</v>
      </c>
      <c r="BC1838" s="2">
        <v>45184</v>
      </c>
      <c r="BE1838" s="1" t="s">
        <v>3666</v>
      </c>
      <c r="BF1838" s="1" t="s">
        <v>89</v>
      </c>
      <c r="BG1838" s="1" t="s">
        <v>3565</v>
      </c>
      <c r="BH1838" s="1" t="s">
        <v>725</v>
      </c>
      <c r="BI1838" s="1" t="s">
        <v>2857</v>
      </c>
      <c r="BJ1838" s="1" t="s">
        <v>126</v>
      </c>
      <c r="BK1838" s="1" t="s">
        <v>3667</v>
      </c>
      <c r="BL1838" s="1">
        <v>50</v>
      </c>
      <c r="BM1838" s="1">
        <v>50</v>
      </c>
      <c r="BN1838" s="1" t="s">
        <v>1485</v>
      </c>
      <c r="BO1838" s="1" t="s">
        <v>3581</v>
      </c>
      <c r="BP1838" s="1" t="s">
        <v>84</v>
      </c>
      <c r="BR1838" s="1">
        <v>0</v>
      </c>
      <c r="BS1838" s="1">
        <v>0</v>
      </c>
      <c r="BT1838" s="1">
        <v>0</v>
      </c>
      <c r="BU1838" s="1">
        <v>0</v>
      </c>
    </row>
    <row r="1839" spans="4:73" hidden="1" x14ac:dyDescent="0.25">
      <c r="D1839" s="4"/>
      <c r="E1839" s="5" t="str">
        <f t="shared" si="366"/>
        <v>DPP-2020-Cycle</v>
      </c>
      <c r="F1839" s="5" t="str">
        <f t="shared" si="367"/>
        <v>West</v>
      </c>
      <c r="G1839" s="5" t="str">
        <f t="shared" si="368"/>
        <v>Active</v>
      </c>
      <c r="H1839" s="6" t="str">
        <f t="shared" si="369"/>
        <v>Not Started</v>
      </c>
      <c r="I1839" s="1" t="s">
        <v>3670</v>
      </c>
      <c r="O1839" s="1" t="str">
        <f t="shared" si="376"/>
        <v>NRIS</v>
      </c>
      <c r="Q1839" s="1">
        <f t="shared" si="370"/>
        <v>50</v>
      </c>
      <c r="S1839" s="1" t="str">
        <f t="shared" si="371"/>
        <v>Solar</v>
      </c>
      <c r="T1839" s="1" t="str">
        <f t="shared" si="372"/>
        <v>Mills</v>
      </c>
      <c r="U1839" s="1" t="str">
        <f t="shared" si="373"/>
        <v>IA</v>
      </c>
      <c r="AA1839" s="1"/>
      <c r="AB1839" s="1"/>
      <c r="AI1839" s="5"/>
      <c r="AJ1839" s="5"/>
      <c r="AK1839" s="5"/>
      <c r="AL1839" s="5"/>
      <c r="AM1839" s="5"/>
      <c r="AN1839" s="5"/>
      <c r="AO1839" s="32"/>
      <c r="AP1839" s="32"/>
      <c r="AQ1839" s="28">
        <f t="shared" si="377"/>
        <v>0</v>
      </c>
      <c r="AR1839" s="28">
        <f t="shared" si="378"/>
        <v>0</v>
      </c>
      <c r="AY1839" s="1" t="s">
        <v>2374</v>
      </c>
      <c r="AZ1839" s="2">
        <v>44018</v>
      </c>
      <c r="BC1839" s="2">
        <v>45184</v>
      </c>
      <c r="BE1839" s="1" t="s">
        <v>3671</v>
      </c>
      <c r="BF1839" s="1" t="s">
        <v>89</v>
      </c>
      <c r="BG1839" s="1" t="s">
        <v>3565</v>
      </c>
      <c r="BH1839" s="1" t="s">
        <v>725</v>
      </c>
      <c r="BI1839" s="1" t="s">
        <v>2857</v>
      </c>
      <c r="BJ1839" s="1" t="s">
        <v>126</v>
      </c>
      <c r="BK1839" s="1" t="s">
        <v>3672</v>
      </c>
      <c r="BL1839" s="1">
        <v>50</v>
      </c>
      <c r="BM1839" s="1">
        <v>50</v>
      </c>
      <c r="BN1839" s="1" t="s">
        <v>1485</v>
      </c>
      <c r="BO1839" s="1" t="s">
        <v>3581</v>
      </c>
      <c r="BP1839" s="1" t="s">
        <v>84</v>
      </c>
      <c r="BR1839" s="1">
        <v>0</v>
      </c>
      <c r="BS1839" s="1">
        <v>0</v>
      </c>
      <c r="BT1839" s="1">
        <v>0</v>
      </c>
      <c r="BU1839" s="1">
        <v>0</v>
      </c>
    </row>
    <row r="1840" spans="4:73" hidden="1" x14ac:dyDescent="0.25">
      <c r="D1840" s="4"/>
      <c r="E1840" s="5" t="str">
        <f t="shared" si="366"/>
        <v>DPP-2020-Cycle</v>
      </c>
      <c r="F1840" s="5" t="str">
        <f t="shared" si="367"/>
        <v>West</v>
      </c>
      <c r="G1840" s="5" t="str">
        <f t="shared" si="368"/>
        <v>Withdrawn</v>
      </c>
      <c r="H1840" s="6" t="str">
        <f t="shared" si="369"/>
        <v>Not Started</v>
      </c>
      <c r="I1840" s="1" t="s">
        <v>5543</v>
      </c>
      <c r="O1840" s="1" t="str">
        <f t="shared" si="376"/>
        <v>NRIS</v>
      </c>
      <c r="Q1840" s="1">
        <f t="shared" si="370"/>
        <v>200</v>
      </c>
      <c r="S1840" s="1" t="str">
        <f t="shared" si="371"/>
        <v>Solar</v>
      </c>
      <c r="T1840" s="1" t="str">
        <f t="shared" si="372"/>
        <v>Sherburne</v>
      </c>
      <c r="U1840" s="1" t="str">
        <f t="shared" si="373"/>
        <v>MN</v>
      </c>
      <c r="AA1840" s="1"/>
      <c r="AB1840" s="1"/>
      <c r="AI1840" s="5"/>
      <c r="AJ1840" s="5"/>
      <c r="AK1840" s="5"/>
      <c r="AL1840" s="5"/>
      <c r="AM1840" s="5"/>
      <c r="AN1840" s="5"/>
      <c r="AO1840" s="32"/>
      <c r="AP1840" s="32"/>
      <c r="AQ1840" s="28">
        <f t="shared" si="377"/>
        <v>0</v>
      </c>
      <c r="AR1840" s="28">
        <f t="shared" si="378"/>
        <v>0</v>
      </c>
      <c r="AY1840" s="1" t="s">
        <v>73</v>
      </c>
      <c r="AZ1840" s="2">
        <v>44018</v>
      </c>
      <c r="BA1840" s="2">
        <v>44113</v>
      </c>
      <c r="BC1840" s="2">
        <v>45047</v>
      </c>
      <c r="BD1840" s="1" t="s">
        <v>91</v>
      </c>
      <c r="BE1840" s="1" t="s">
        <v>3876</v>
      </c>
      <c r="BF1840" s="1" t="s">
        <v>93</v>
      </c>
      <c r="BG1840" s="1" t="s">
        <v>3565</v>
      </c>
      <c r="BH1840" s="1" t="s">
        <v>725</v>
      </c>
      <c r="BI1840" s="1" t="s">
        <v>2857</v>
      </c>
      <c r="BJ1840" s="1" t="s">
        <v>126</v>
      </c>
      <c r="BK1840" s="1" t="s">
        <v>5544</v>
      </c>
      <c r="BL1840" s="1">
        <v>200</v>
      </c>
      <c r="BM1840" s="1">
        <v>200</v>
      </c>
      <c r="BN1840" s="1" t="s">
        <v>1485</v>
      </c>
      <c r="BO1840" s="1" t="s">
        <v>3581</v>
      </c>
      <c r="BP1840" s="1" t="s">
        <v>84</v>
      </c>
      <c r="BR1840" s="1">
        <v>0</v>
      </c>
      <c r="BS1840" s="1">
        <v>0</v>
      </c>
      <c r="BT1840" s="1">
        <v>0</v>
      </c>
      <c r="BU1840" s="1">
        <v>0</v>
      </c>
    </row>
    <row r="1841" spans="4:73" hidden="1" x14ac:dyDescent="0.25">
      <c r="D1841" s="4"/>
      <c r="E1841" s="5" t="str">
        <f t="shared" si="366"/>
        <v>DPP-2020-Cycle</v>
      </c>
      <c r="F1841" s="5" t="str">
        <f t="shared" si="367"/>
        <v>West</v>
      </c>
      <c r="G1841" s="5" t="str">
        <f t="shared" si="368"/>
        <v>Active</v>
      </c>
      <c r="H1841" s="6" t="str">
        <f t="shared" si="369"/>
        <v>Not Started</v>
      </c>
      <c r="I1841" s="1" t="s">
        <v>3675</v>
      </c>
      <c r="O1841" s="1" t="str">
        <f t="shared" si="376"/>
        <v>NRIS</v>
      </c>
      <c r="Q1841" s="1">
        <f t="shared" si="370"/>
        <v>50</v>
      </c>
      <c r="S1841" s="1" t="str">
        <f t="shared" si="371"/>
        <v>Solar</v>
      </c>
      <c r="T1841" s="1" t="str">
        <f t="shared" si="372"/>
        <v>Page</v>
      </c>
      <c r="U1841" s="1" t="str">
        <f t="shared" si="373"/>
        <v>IA</v>
      </c>
      <c r="AA1841" s="1"/>
      <c r="AB1841" s="1"/>
      <c r="AI1841" s="5"/>
      <c r="AJ1841" s="5"/>
      <c r="AK1841" s="5"/>
      <c r="AL1841" s="5"/>
      <c r="AM1841" s="5"/>
      <c r="AN1841" s="5"/>
      <c r="AO1841" s="32"/>
      <c r="AP1841" s="32"/>
      <c r="AQ1841" s="28">
        <f t="shared" si="377"/>
        <v>0</v>
      </c>
      <c r="AR1841" s="28">
        <f t="shared" si="378"/>
        <v>0</v>
      </c>
      <c r="AY1841" s="1" t="s">
        <v>2374</v>
      </c>
      <c r="AZ1841" s="2">
        <v>44018</v>
      </c>
      <c r="BC1841" s="2">
        <v>45184</v>
      </c>
      <c r="BE1841" s="1" t="s">
        <v>3676</v>
      </c>
      <c r="BF1841" s="1" t="s">
        <v>89</v>
      </c>
      <c r="BG1841" s="1" t="s">
        <v>3565</v>
      </c>
      <c r="BH1841" s="1" t="s">
        <v>725</v>
      </c>
      <c r="BI1841" s="1" t="s">
        <v>2857</v>
      </c>
      <c r="BJ1841" s="1" t="s">
        <v>126</v>
      </c>
      <c r="BK1841" s="1" t="s">
        <v>3677</v>
      </c>
      <c r="BL1841" s="1">
        <v>50</v>
      </c>
      <c r="BM1841" s="1">
        <v>50</v>
      </c>
      <c r="BN1841" s="1" t="s">
        <v>1485</v>
      </c>
      <c r="BO1841" s="1" t="s">
        <v>3581</v>
      </c>
      <c r="BP1841" s="1" t="s">
        <v>84</v>
      </c>
      <c r="BR1841" s="1">
        <v>0</v>
      </c>
      <c r="BS1841" s="1">
        <v>0</v>
      </c>
      <c r="BT1841" s="1">
        <v>0</v>
      </c>
      <c r="BU1841" s="1">
        <v>0</v>
      </c>
    </row>
    <row r="1842" spans="4:73" hidden="1" x14ac:dyDescent="0.25">
      <c r="D1842" s="4"/>
      <c r="E1842" s="5" t="str">
        <f t="shared" si="366"/>
        <v>DPP-2020-Cycle</v>
      </c>
      <c r="F1842" s="5" t="str">
        <f t="shared" si="367"/>
        <v>West</v>
      </c>
      <c r="G1842" s="5" t="str">
        <f t="shared" si="368"/>
        <v>Active</v>
      </c>
      <c r="H1842" s="6" t="str">
        <f t="shared" si="369"/>
        <v>Not Started</v>
      </c>
      <c r="I1842" s="1" t="s">
        <v>3678</v>
      </c>
      <c r="O1842" s="1" t="str">
        <f t="shared" si="376"/>
        <v>NRIS</v>
      </c>
      <c r="Q1842" s="1">
        <f t="shared" si="370"/>
        <v>200</v>
      </c>
      <c r="S1842" s="1" t="str">
        <f t="shared" si="371"/>
        <v>Solar</v>
      </c>
      <c r="T1842" s="1" t="str">
        <f t="shared" si="372"/>
        <v>Adams</v>
      </c>
      <c r="U1842" s="1" t="str">
        <f t="shared" si="373"/>
        <v>IA</v>
      </c>
      <c r="AA1842" s="1"/>
      <c r="AB1842" s="1"/>
      <c r="AI1842" s="5"/>
      <c r="AJ1842" s="5"/>
      <c r="AK1842" s="5"/>
      <c r="AL1842" s="5"/>
      <c r="AM1842" s="5"/>
      <c r="AN1842" s="5"/>
      <c r="AO1842" s="32"/>
      <c r="AP1842" s="32"/>
      <c r="AQ1842" s="28">
        <f t="shared" si="377"/>
        <v>0</v>
      </c>
      <c r="AR1842" s="28">
        <f t="shared" si="378"/>
        <v>0</v>
      </c>
      <c r="AY1842" s="1" t="s">
        <v>2374</v>
      </c>
      <c r="AZ1842" s="2">
        <v>44018</v>
      </c>
      <c r="BC1842" s="2">
        <v>45444</v>
      </c>
      <c r="BD1842" s="1" t="s">
        <v>251</v>
      </c>
      <c r="BE1842" s="1" t="s">
        <v>3679</v>
      </c>
      <c r="BF1842" s="1" t="s">
        <v>89</v>
      </c>
      <c r="BG1842" s="1" t="s">
        <v>3565</v>
      </c>
      <c r="BH1842" s="1" t="s">
        <v>725</v>
      </c>
      <c r="BI1842" s="1" t="s">
        <v>2857</v>
      </c>
      <c r="BJ1842" s="1" t="s">
        <v>126</v>
      </c>
      <c r="BK1842" s="1" t="s">
        <v>3680</v>
      </c>
      <c r="BL1842" s="1">
        <v>200</v>
      </c>
      <c r="BM1842" s="1">
        <v>200</v>
      </c>
      <c r="BN1842" s="1" t="s">
        <v>1485</v>
      </c>
      <c r="BO1842" s="1" t="s">
        <v>3581</v>
      </c>
      <c r="BP1842" s="1" t="s">
        <v>84</v>
      </c>
      <c r="BR1842" s="1">
        <v>0</v>
      </c>
      <c r="BS1842" s="1">
        <v>0</v>
      </c>
      <c r="BT1842" s="1">
        <v>0</v>
      </c>
      <c r="BU1842" s="1">
        <v>0</v>
      </c>
    </row>
    <row r="1843" spans="4:73" hidden="1" x14ac:dyDescent="0.25">
      <c r="D1843" s="4"/>
      <c r="E1843" s="5" t="str">
        <f t="shared" si="366"/>
        <v>DPP-2020-Cycle</v>
      </c>
      <c r="F1843" s="5" t="str">
        <f t="shared" si="367"/>
        <v>West</v>
      </c>
      <c r="G1843" s="5" t="str">
        <f t="shared" si="368"/>
        <v>Active</v>
      </c>
      <c r="H1843" s="6" t="str">
        <f t="shared" si="369"/>
        <v>Not Started</v>
      </c>
      <c r="I1843" s="1" t="s">
        <v>3681</v>
      </c>
      <c r="O1843" s="1" t="str">
        <f t="shared" si="376"/>
        <v>NRIS</v>
      </c>
      <c r="Q1843" s="1">
        <f t="shared" si="370"/>
        <v>100</v>
      </c>
      <c r="S1843" s="1" t="str">
        <f t="shared" si="371"/>
        <v>Solar</v>
      </c>
      <c r="T1843" s="1" t="str">
        <f t="shared" si="372"/>
        <v>Olmsted</v>
      </c>
      <c r="U1843" s="1" t="str">
        <f t="shared" si="373"/>
        <v>MN</v>
      </c>
      <c r="AA1843" s="1"/>
      <c r="AB1843" s="1"/>
      <c r="AI1843" s="5"/>
      <c r="AJ1843" s="5"/>
      <c r="AK1843" s="5"/>
      <c r="AL1843" s="5"/>
      <c r="AM1843" s="5"/>
      <c r="AN1843" s="5"/>
      <c r="AO1843" s="32"/>
      <c r="AP1843" s="32"/>
      <c r="AQ1843" s="28">
        <f t="shared" si="377"/>
        <v>0</v>
      </c>
      <c r="AR1843" s="28">
        <f t="shared" si="378"/>
        <v>0</v>
      </c>
      <c r="AY1843" s="1" t="s">
        <v>2374</v>
      </c>
      <c r="AZ1843" s="2">
        <v>44018</v>
      </c>
      <c r="BC1843" s="2">
        <v>45078</v>
      </c>
      <c r="BD1843" s="1" t="s">
        <v>3575</v>
      </c>
      <c r="BE1843" s="1" t="s">
        <v>3576</v>
      </c>
      <c r="BF1843" s="1" t="s">
        <v>93</v>
      </c>
      <c r="BG1843" s="1" t="s">
        <v>3565</v>
      </c>
      <c r="BH1843" s="1" t="s">
        <v>725</v>
      </c>
      <c r="BI1843" s="1" t="s">
        <v>2857</v>
      </c>
      <c r="BJ1843" s="1" t="s">
        <v>126</v>
      </c>
      <c r="BK1843" s="1" t="s">
        <v>3682</v>
      </c>
      <c r="BL1843" s="1">
        <v>100</v>
      </c>
      <c r="BM1843" s="1">
        <v>100</v>
      </c>
      <c r="BN1843" s="1" t="s">
        <v>1485</v>
      </c>
      <c r="BO1843" s="1" t="s">
        <v>3581</v>
      </c>
      <c r="BP1843" s="1" t="s">
        <v>84</v>
      </c>
      <c r="BR1843" s="1">
        <v>0</v>
      </c>
      <c r="BS1843" s="1">
        <v>0</v>
      </c>
      <c r="BT1843" s="1">
        <v>0</v>
      </c>
      <c r="BU1843" s="1">
        <v>0</v>
      </c>
    </row>
    <row r="1844" spans="4:73" hidden="1" x14ac:dyDescent="0.25">
      <c r="D1844" s="4"/>
      <c r="E1844" s="5" t="str">
        <f t="shared" si="366"/>
        <v>DPP-2020-Cycle</v>
      </c>
      <c r="F1844" s="5" t="str">
        <f t="shared" si="367"/>
        <v>Central</v>
      </c>
      <c r="G1844" s="5" t="str">
        <f t="shared" si="368"/>
        <v>Withdrawn</v>
      </c>
      <c r="H1844" s="6" t="str">
        <f t="shared" si="369"/>
        <v>Not Started</v>
      </c>
      <c r="I1844" s="1" t="s">
        <v>5935</v>
      </c>
      <c r="O1844" s="1" t="str">
        <f t="shared" si="376"/>
        <v>NRIS</v>
      </c>
      <c r="Q1844" s="1">
        <f t="shared" si="370"/>
        <v>50</v>
      </c>
      <c r="S1844" s="1" t="str">
        <f t="shared" si="371"/>
        <v>Battery Storage</v>
      </c>
      <c r="T1844" s="1" t="str">
        <f t="shared" si="372"/>
        <v>Knox</v>
      </c>
      <c r="U1844" s="1" t="str">
        <f t="shared" si="373"/>
        <v>IN</v>
      </c>
      <c r="AA1844" s="1"/>
      <c r="AB1844" s="1"/>
      <c r="AI1844" s="5"/>
      <c r="AJ1844" s="5"/>
      <c r="AK1844" s="5"/>
      <c r="AL1844" s="5"/>
      <c r="AM1844" s="5"/>
      <c r="AN1844" s="5"/>
      <c r="AO1844" s="32"/>
      <c r="AP1844" s="32"/>
      <c r="AQ1844" s="28">
        <f t="shared" si="377"/>
        <v>0</v>
      </c>
      <c r="AR1844" s="28">
        <f t="shared" si="378"/>
        <v>0</v>
      </c>
      <c r="AY1844" s="1" t="s">
        <v>73</v>
      </c>
      <c r="AZ1844" s="2">
        <v>44019</v>
      </c>
      <c r="BA1844" s="2">
        <v>44270</v>
      </c>
      <c r="BC1844" s="2">
        <v>45170</v>
      </c>
      <c r="BD1844" s="1" t="s">
        <v>2850</v>
      </c>
      <c r="BE1844" s="1" t="s">
        <v>3903</v>
      </c>
      <c r="BF1844" s="1" t="s">
        <v>103</v>
      </c>
      <c r="BG1844" s="1" t="s">
        <v>3565</v>
      </c>
      <c r="BH1844" s="1" t="s">
        <v>2435</v>
      </c>
      <c r="BI1844" s="1" t="s">
        <v>2857</v>
      </c>
      <c r="BJ1844" s="1" t="s">
        <v>126</v>
      </c>
      <c r="BK1844" s="1" t="s">
        <v>5936</v>
      </c>
      <c r="BL1844" s="1">
        <v>50</v>
      </c>
      <c r="BM1844" s="1">
        <v>50</v>
      </c>
      <c r="BN1844" s="1" t="s">
        <v>2498</v>
      </c>
      <c r="BO1844" s="1" t="s">
        <v>2498</v>
      </c>
      <c r="BP1844" s="1" t="s">
        <v>84</v>
      </c>
      <c r="BR1844" s="1">
        <v>0</v>
      </c>
      <c r="BS1844" s="1">
        <v>0</v>
      </c>
      <c r="BT1844" s="1">
        <v>0</v>
      </c>
      <c r="BU1844" s="1">
        <v>0</v>
      </c>
    </row>
    <row r="1845" spans="4:73" hidden="1" x14ac:dyDescent="0.25">
      <c r="D1845" s="4"/>
      <c r="E1845" s="5" t="str">
        <f t="shared" si="366"/>
        <v>DPP-2020-Cycle</v>
      </c>
      <c r="F1845" s="5" t="str">
        <f t="shared" si="367"/>
        <v>East (ITC)</v>
      </c>
      <c r="G1845" s="5" t="str">
        <f t="shared" si="368"/>
        <v>Withdrawn</v>
      </c>
      <c r="H1845" s="6" t="str">
        <f t="shared" si="369"/>
        <v>Not Started</v>
      </c>
      <c r="I1845" s="1" t="s">
        <v>5561</v>
      </c>
      <c r="O1845" s="1" t="str">
        <f t="shared" si="376"/>
        <v>NRIS</v>
      </c>
      <c r="Q1845" s="1">
        <f t="shared" si="370"/>
        <v>150</v>
      </c>
      <c r="S1845" s="1" t="str">
        <f t="shared" si="371"/>
        <v>Wind</v>
      </c>
      <c r="T1845" s="1" t="str">
        <f t="shared" si="372"/>
        <v>Isabella</v>
      </c>
      <c r="U1845" s="1" t="str">
        <f t="shared" si="373"/>
        <v>MI</v>
      </c>
      <c r="AA1845" s="1"/>
      <c r="AB1845" s="1"/>
      <c r="AI1845" s="5"/>
      <c r="AJ1845" s="5"/>
      <c r="AK1845" s="5"/>
      <c r="AL1845" s="5"/>
      <c r="AM1845" s="5"/>
      <c r="AN1845" s="5"/>
      <c r="AO1845" s="32"/>
      <c r="AP1845" s="32"/>
      <c r="AQ1845" s="28">
        <f t="shared" si="377"/>
        <v>0</v>
      </c>
      <c r="AR1845" s="28">
        <f t="shared" si="378"/>
        <v>0</v>
      </c>
      <c r="AY1845" s="1" t="s">
        <v>73</v>
      </c>
      <c r="AZ1845" s="2">
        <v>44019</v>
      </c>
      <c r="BA1845" s="2">
        <v>44159</v>
      </c>
      <c r="BC1845" s="2">
        <v>45596</v>
      </c>
      <c r="BD1845" s="1" t="s">
        <v>3563</v>
      </c>
      <c r="BE1845" s="1" t="s">
        <v>5562</v>
      </c>
      <c r="BF1845" s="1" t="s">
        <v>130</v>
      </c>
      <c r="BG1845" s="1" t="s">
        <v>3565</v>
      </c>
      <c r="BH1845" s="1" t="s">
        <v>1808</v>
      </c>
      <c r="BI1845" s="1" t="s">
        <v>2857</v>
      </c>
      <c r="BJ1845" s="1" t="s">
        <v>126</v>
      </c>
      <c r="BK1845" s="1" t="s">
        <v>5563</v>
      </c>
      <c r="BL1845" s="1">
        <v>150</v>
      </c>
      <c r="BM1845" s="1">
        <v>150</v>
      </c>
      <c r="BN1845" s="1" t="s">
        <v>97</v>
      </c>
      <c r="BO1845" s="1" t="s">
        <v>3613</v>
      </c>
      <c r="BP1845" s="1" t="s">
        <v>84</v>
      </c>
      <c r="BR1845" s="1">
        <v>0</v>
      </c>
      <c r="BS1845" s="1">
        <v>0</v>
      </c>
      <c r="BT1845" s="1">
        <v>0</v>
      </c>
      <c r="BU1845" s="1">
        <v>0</v>
      </c>
    </row>
    <row r="1846" spans="4:73" hidden="1" x14ac:dyDescent="0.25">
      <c r="D1846" s="4"/>
      <c r="E1846" s="5" t="str">
        <f t="shared" si="366"/>
        <v>DPP-2020-Cycle</v>
      </c>
      <c r="F1846" s="5" t="str">
        <f t="shared" si="367"/>
        <v>East (ITC)</v>
      </c>
      <c r="G1846" s="5" t="str">
        <f t="shared" si="368"/>
        <v>Active</v>
      </c>
      <c r="H1846" s="6" t="str">
        <f t="shared" si="369"/>
        <v>Not Started</v>
      </c>
      <c r="I1846" s="1" t="s">
        <v>3687</v>
      </c>
      <c r="O1846" s="1" t="str">
        <f t="shared" si="376"/>
        <v>NRIS</v>
      </c>
      <c r="Q1846" s="1">
        <f t="shared" si="370"/>
        <v>150</v>
      </c>
      <c r="S1846" s="1" t="str">
        <f t="shared" si="371"/>
        <v>Solar</v>
      </c>
      <c r="T1846" s="1" t="str">
        <f t="shared" si="372"/>
        <v>Genesee</v>
      </c>
      <c r="U1846" s="1" t="str">
        <f t="shared" si="373"/>
        <v>MI</v>
      </c>
      <c r="AA1846" s="1"/>
      <c r="AB1846" s="1"/>
      <c r="AI1846" s="5"/>
      <c r="AJ1846" s="5"/>
      <c r="AK1846" s="5"/>
      <c r="AL1846" s="5"/>
      <c r="AM1846" s="5"/>
      <c r="AN1846" s="5"/>
      <c r="AO1846" s="32"/>
      <c r="AP1846" s="32"/>
      <c r="AQ1846" s="28">
        <f t="shared" si="377"/>
        <v>0</v>
      </c>
      <c r="AR1846" s="28">
        <f t="shared" si="378"/>
        <v>0</v>
      </c>
      <c r="AY1846" s="1" t="s">
        <v>2374</v>
      </c>
      <c r="AZ1846" s="2">
        <v>44194</v>
      </c>
      <c r="BC1846" s="2">
        <v>45477</v>
      </c>
      <c r="BD1846" s="1" t="s">
        <v>3688</v>
      </c>
      <c r="BE1846" s="1" t="s">
        <v>3689</v>
      </c>
      <c r="BF1846" s="1" t="s">
        <v>130</v>
      </c>
      <c r="BG1846" s="1" t="s">
        <v>3565</v>
      </c>
      <c r="BH1846" s="1" t="s">
        <v>1808</v>
      </c>
      <c r="BI1846" s="1" t="s">
        <v>2857</v>
      </c>
      <c r="BJ1846" s="1" t="s">
        <v>126</v>
      </c>
      <c r="BK1846" s="1" t="s">
        <v>3690</v>
      </c>
      <c r="BL1846" s="1">
        <v>150</v>
      </c>
      <c r="BM1846" s="1">
        <v>150</v>
      </c>
      <c r="BN1846" s="1" t="s">
        <v>1485</v>
      </c>
      <c r="BO1846" s="1" t="s">
        <v>3581</v>
      </c>
      <c r="BP1846" s="1" t="s">
        <v>84</v>
      </c>
      <c r="BR1846" s="1">
        <v>0</v>
      </c>
      <c r="BS1846" s="1">
        <v>0</v>
      </c>
      <c r="BT1846" s="1">
        <v>0</v>
      </c>
      <c r="BU1846" s="1">
        <v>0</v>
      </c>
    </row>
    <row r="1847" spans="4:73" hidden="1" x14ac:dyDescent="0.25">
      <c r="D1847" s="4"/>
      <c r="E1847" s="5" t="str">
        <f t="shared" si="366"/>
        <v>DPP-2020-Cycle</v>
      </c>
      <c r="F1847" s="5" t="str">
        <f t="shared" si="367"/>
        <v>South</v>
      </c>
      <c r="G1847" s="5" t="str">
        <f t="shared" si="368"/>
        <v>Withdrawn</v>
      </c>
      <c r="H1847" s="6" t="str">
        <f t="shared" si="369"/>
        <v>Not Started</v>
      </c>
      <c r="I1847" s="1" t="s">
        <v>5477</v>
      </c>
      <c r="O1847" s="1" t="str">
        <f t="shared" si="376"/>
        <v>NRIS</v>
      </c>
      <c r="Q1847" s="1">
        <f t="shared" si="370"/>
        <v>268</v>
      </c>
      <c r="S1847" s="1" t="str">
        <f t="shared" si="371"/>
        <v>Solar</v>
      </c>
      <c r="T1847" s="1" t="str">
        <f t="shared" si="372"/>
        <v>Livingston</v>
      </c>
      <c r="U1847" s="1" t="str">
        <f t="shared" si="373"/>
        <v>LA</v>
      </c>
      <c r="AA1847" s="1"/>
      <c r="AB1847" s="1"/>
      <c r="AI1847" s="5"/>
      <c r="AJ1847" s="5"/>
      <c r="AK1847" s="5"/>
      <c r="AL1847" s="5"/>
      <c r="AM1847" s="5"/>
      <c r="AN1847" s="5"/>
      <c r="AO1847" s="32"/>
      <c r="AP1847" s="32"/>
      <c r="AQ1847" s="28">
        <f t="shared" si="377"/>
        <v>0</v>
      </c>
      <c r="AR1847" s="28">
        <f t="shared" si="378"/>
        <v>0</v>
      </c>
      <c r="AY1847" s="1" t="s">
        <v>73</v>
      </c>
      <c r="AZ1847" s="2">
        <v>44019</v>
      </c>
      <c r="BA1847" s="2">
        <v>44090</v>
      </c>
      <c r="BC1847" s="2">
        <v>45036</v>
      </c>
      <c r="BD1847" s="1" t="s">
        <v>3695</v>
      </c>
      <c r="BE1847" s="1" t="s">
        <v>5478</v>
      </c>
      <c r="BF1847" s="1" t="s">
        <v>61</v>
      </c>
      <c r="BG1847" s="1" t="s">
        <v>3565</v>
      </c>
      <c r="BH1847" s="1" t="s">
        <v>2395</v>
      </c>
      <c r="BI1847" s="1" t="s">
        <v>2857</v>
      </c>
      <c r="BJ1847" s="1" t="s">
        <v>126</v>
      </c>
      <c r="BK1847" s="1" t="s">
        <v>5479</v>
      </c>
      <c r="BL1847" s="1">
        <v>268</v>
      </c>
      <c r="BM1847" s="1">
        <v>268</v>
      </c>
      <c r="BN1847" s="1" t="s">
        <v>1485</v>
      </c>
      <c r="BO1847" s="1" t="s">
        <v>3581</v>
      </c>
      <c r="BP1847" s="1" t="s">
        <v>84</v>
      </c>
      <c r="BR1847" s="1">
        <v>0</v>
      </c>
      <c r="BS1847" s="1">
        <v>0</v>
      </c>
      <c r="BT1847" s="1">
        <v>0</v>
      </c>
      <c r="BU1847" s="1">
        <v>0</v>
      </c>
    </row>
    <row r="1848" spans="4:73" hidden="1" x14ac:dyDescent="0.25">
      <c r="D1848" s="4"/>
      <c r="E1848" s="5" t="str">
        <f t="shared" si="366"/>
        <v>DPP-2020-Cycle</v>
      </c>
      <c r="F1848" s="5" t="str">
        <f t="shared" si="367"/>
        <v>South</v>
      </c>
      <c r="G1848" s="5" t="str">
        <f t="shared" si="368"/>
        <v>Active</v>
      </c>
      <c r="H1848" s="6" t="str">
        <f t="shared" si="369"/>
        <v>Not Started</v>
      </c>
      <c r="I1848" s="1" t="s">
        <v>3694</v>
      </c>
      <c r="J1848" s="1" t="e">
        <f>VLOOKUP(I1848,#REF!,3,FALSE)</f>
        <v>#REF!</v>
      </c>
      <c r="O1848" s="1" t="str">
        <f t="shared" si="376"/>
        <v>NRIS</v>
      </c>
      <c r="Q1848" s="1">
        <f t="shared" si="370"/>
        <v>146</v>
      </c>
      <c r="S1848" s="1" t="str">
        <f t="shared" si="371"/>
        <v>Solar</v>
      </c>
      <c r="T1848" s="1" t="str">
        <f t="shared" si="372"/>
        <v>West Baton Rouge</v>
      </c>
      <c r="U1848" s="1" t="str">
        <f t="shared" si="373"/>
        <v>LA</v>
      </c>
      <c r="AA1848" s="1" t="str">
        <f>BK1848</f>
        <v>J683 POI 138 kV</v>
      </c>
      <c r="AB1848" s="1" t="str">
        <f>BD1848</f>
        <v>Entergy Louisiana LLC</v>
      </c>
      <c r="AG1848" s="17" t="e">
        <f>AI1848*(1000*BL1848)</f>
        <v>#REF!</v>
      </c>
      <c r="AH1848" s="17" t="e">
        <f>#REF!*(1000*BL1848)</f>
        <v>#REF!</v>
      </c>
      <c r="AI1848" s="19" t="e">
        <f>VLOOKUP(I1848,#REF!,7,FALSE)</f>
        <v>#REF!</v>
      </c>
      <c r="AJ1848" s="19"/>
      <c r="AK1848" s="19"/>
      <c r="AL1848" s="19"/>
      <c r="AM1848" s="19"/>
      <c r="AN1848" s="19"/>
      <c r="AO1848" s="32" t="e">
        <f>VLOOKUP(I1848,#REF!,5,FALSE)</f>
        <v>#REF!</v>
      </c>
      <c r="AP1848" s="32" t="e">
        <f>VLOOKUP(I1848,#REF!,6,FALSE)</f>
        <v>#REF!</v>
      </c>
      <c r="AQ1848" s="28" t="e">
        <f t="shared" si="377"/>
        <v>#REF!</v>
      </c>
      <c r="AR1848" s="28" t="e">
        <f t="shared" si="378"/>
        <v>#REF!</v>
      </c>
      <c r="AY1848" s="1" t="s">
        <v>2374</v>
      </c>
      <c r="AZ1848" s="2">
        <v>44019</v>
      </c>
      <c r="BC1848" s="2">
        <v>45036</v>
      </c>
      <c r="BD1848" s="1" t="s">
        <v>3695</v>
      </c>
      <c r="BE1848" s="1" t="s">
        <v>3696</v>
      </c>
      <c r="BF1848" s="1" t="s">
        <v>61</v>
      </c>
      <c r="BG1848" s="1" t="s">
        <v>3565</v>
      </c>
      <c r="BH1848" s="1" t="s">
        <v>2395</v>
      </c>
      <c r="BI1848" s="1" t="s">
        <v>2857</v>
      </c>
      <c r="BJ1848" s="1" t="s">
        <v>126</v>
      </c>
      <c r="BK1848" s="1" t="s">
        <v>3697</v>
      </c>
      <c r="BL1848" s="1">
        <v>146</v>
      </c>
      <c r="BM1848" s="1">
        <v>146</v>
      </c>
      <c r="BN1848" s="1" t="s">
        <v>1485</v>
      </c>
      <c r="BO1848" s="1" t="s">
        <v>3581</v>
      </c>
      <c r="BP1848" s="1" t="s">
        <v>84</v>
      </c>
      <c r="BR1848" s="1">
        <v>0</v>
      </c>
      <c r="BS1848" s="1">
        <v>0</v>
      </c>
      <c r="BT1848" s="1">
        <v>0</v>
      </c>
      <c r="BU1848" s="1">
        <v>0</v>
      </c>
    </row>
    <row r="1849" spans="4:73" hidden="1" x14ac:dyDescent="0.25">
      <c r="D1849" s="4"/>
      <c r="E1849" s="5" t="str">
        <f t="shared" ref="E1849:E1912" si="379">BG1849</f>
        <v>DPP-2020-Cycle</v>
      </c>
      <c r="F1849" s="5" t="str">
        <f t="shared" ref="F1849:F1912" si="380">BH1849</f>
        <v>West</v>
      </c>
      <c r="G1849" s="5" t="str">
        <f t="shared" ref="G1849:G1912" si="381">AY1849</f>
        <v>Withdrawn</v>
      </c>
      <c r="H1849" s="6" t="str">
        <f t="shared" ref="H1849:H1912" si="382">BP1849</f>
        <v>Not Started</v>
      </c>
      <c r="I1849" s="1" t="s">
        <v>5702</v>
      </c>
      <c r="O1849" s="1" t="str">
        <f t="shared" si="376"/>
        <v>NRIS</v>
      </c>
      <c r="Q1849" s="1">
        <f t="shared" ref="Q1849:Q1912" si="383">BM1849</f>
        <v>200</v>
      </c>
      <c r="S1849" s="1" t="str">
        <f t="shared" ref="S1849:S1912" si="384">BN1849</f>
        <v>Solar</v>
      </c>
      <c r="T1849" s="1" t="str">
        <f t="shared" ref="T1849:T1912" si="385">BE1849</f>
        <v>Cass</v>
      </c>
      <c r="U1849" s="1" t="str">
        <f t="shared" ref="U1849:U1912" si="386">BF1849</f>
        <v>ND</v>
      </c>
      <c r="AA1849" s="1"/>
      <c r="AB1849" s="1"/>
      <c r="AI1849" s="5"/>
      <c r="AJ1849" s="5"/>
      <c r="AK1849" s="5"/>
      <c r="AL1849" s="5"/>
      <c r="AM1849" s="5"/>
      <c r="AN1849" s="5"/>
      <c r="AO1849" s="32"/>
      <c r="AP1849" s="32"/>
      <c r="AQ1849" s="28">
        <f t="shared" si="377"/>
        <v>0</v>
      </c>
      <c r="AR1849" s="28">
        <f t="shared" si="378"/>
        <v>0</v>
      </c>
      <c r="AY1849" s="1" t="s">
        <v>73</v>
      </c>
      <c r="AZ1849" s="2">
        <v>44123</v>
      </c>
      <c r="BA1849" s="2">
        <v>44202</v>
      </c>
      <c r="BC1849" s="2">
        <v>45444</v>
      </c>
      <c r="BD1849" s="1" t="s">
        <v>91</v>
      </c>
      <c r="BE1849" s="1" t="s">
        <v>3830</v>
      </c>
      <c r="BF1849" s="1" t="s">
        <v>194</v>
      </c>
      <c r="BG1849" s="1" t="s">
        <v>3565</v>
      </c>
      <c r="BH1849" s="1" t="s">
        <v>725</v>
      </c>
      <c r="BI1849" s="1" t="s">
        <v>2857</v>
      </c>
      <c r="BJ1849" s="1" t="s">
        <v>126</v>
      </c>
      <c r="BK1849" s="1" t="s">
        <v>5703</v>
      </c>
      <c r="BL1849" s="1">
        <v>200</v>
      </c>
      <c r="BM1849" s="1">
        <v>200</v>
      </c>
      <c r="BN1849" s="1" t="s">
        <v>1485</v>
      </c>
      <c r="BO1849" s="1" t="s">
        <v>3581</v>
      </c>
      <c r="BP1849" s="1" t="s">
        <v>84</v>
      </c>
      <c r="BR1849" s="1">
        <v>0</v>
      </c>
      <c r="BS1849" s="1">
        <v>0</v>
      </c>
      <c r="BT1849" s="1">
        <v>0</v>
      </c>
      <c r="BU1849" s="1">
        <v>0</v>
      </c>
    </row>
    <row r="1850" spans="4:73" hidden="1" x14ac:dyDescent="0.25">
      <c r="D1850" s="4"/>
      <c r="E1850" s="5" t="str">
        <f t="shared" si="379"/>
        <v>DPP-2020-Cycle</v>
      </c>
      <c r="F1850" s="5" t="str">
        <f t="shared" si="380"/>
        <v>South</v>
      </c>
      <c r="G1850" s="5" t="str">
        <f t="shared" si="381"/>
        <v>Withdrawn</v>
      </c>
      <c r="H1850" s="6" t="str">
        <f t="shared" si="382"/>
        <v>Not Started</v>
      </c>
      <c r="I1850" s="1" t="s">
        <v>5480</v>
      </c>
      <c r="O1850" s="1" t="str">
        <f t="shared" si="376"/>
        <v>NRIS</v>
      </c>
      <c r="Q1850" s="1">
        <f t="shared" si="383"/>
        <v>200</v>
      </c>
      <c r="S1850" s="1" t="str">
        <f t="shared" si="384"/>
        <v>Solar</v>
      </c>
      <c r="T1850" s="1" t="str">
        <f t="shared" si="385"/>
        <v>Calcasieu</v>
      </c>
      <c r="U1850" s="1" t="str">
        <f t="shared" si="386"/>
        <v>LA</v>
      </c>
      <c r="AA1850" s="1"/>
      <c r="AB1850" s="1"/>
      <c r="AI1850" s="5"/>
      <c r="AJ1850" s="5"/>
      <c r="AK1850" s="5"/>
      <c r="AL1850" s="5"/>
      <c r="AM1850" s="5"/>
      <c r="AN1850" s="5"/>
      <c r="AO1850" s="32"/>
      <c r="AP1850" s="32"/>
      <c r="AQ1850" s="28">
        <f t="shared" si="377"/>
        <v>0</v>
      </c>
      <c r="AR1850" s="28">
        <f t="shared" si="378"/>
        <v>0</v>
      </c>
      <c r="AY1850" s="1" t="s">
        <v>73</v>
      </c>
      <c r="AZ1850" s="2">
        <v>44019</v>
      </c>
      <c r="BA1850" s="2">
        <v>44092</v>
      </c>
      <c r="BC1850" s="2">
        <v>45200</v>
      </c>
      <c r="BD1850" s="1" t="s">
        <v>3695</v>
      </c>
      <c r="BE1850" s="1" t="s">
        <v>2759</v>
      </c>
      <c r="BF1850" s="1" t="s">
        <v>61</v>
      </c>
      <c r="BG1850" s="1" t="s">
        <v>3565</v>
      </c>
      <c r="BH1850" s="1" t="s">
        <v>2395</v>
      </c>
      <c r="BI1850" s="1" t="s">
        <v>2857</v>
      </c>
      <c r="BJ1850" s="1" t="s">
        <v>126</v>
      </c>
      <c r="BK1850" s="1" t="s">
        <v>5481</v>
      </c>
      <c r="BL1850" s="1">
        <v>200</v>
      </c>
      <c r="BM1850" s="1">
        <v>200</v>
      </c>
      <c r="BN1850" s="1" t="s">
        <v>1485</v>
      </c>
      <c r="BO1850" s="1" t="s">
        <v>3581</v>
      </c>
      <c r="BP1850" s="1" t="s">
        <v>84</v>
      </c>
      <c r="BR1850" s="1">
        <v>0</v>
      </c>
      <c r="BS1850" s="1">
        <v>0</v>
      </c>
      <c r="BT1850" s="1">
        <v>0</v>
      </c>
      <c r="BU1850" s="1">
        <v>0</v>
      </c>
    </row>
    <row r="1851" spans="4:73" hidden="1" x14ac:dyDescent="0.25">
      <c r="D1851" s="4"/>
      <c r="E1851" s="5" t="str">
        <f t="shared" si="379"/>
        <v>DPP-2020-Cycle</v>
      </c>
      <c r="F1851" s="5" t="str">
        <f t="shared" si="380"/>
        <v>South</v>
      </c>
      <c r="G1851" s="5" t="str">
        <f t="shared" si="381"/>
        <v>Active</v>
      </c>
      <c r="H1851" s="6" t="str">
        <f t="shared" si="382"/>
        <v>Not Started</v>
      </c>
      <c r="I1851" s="3" t="s">
        <v>3705</v>
      </c>
      <c r="J1851" s="1" t="e">
        <f>VLOOKUP(I1851,#REF!,3,FALSE)</f>
        <v>#REF!</v>
      </c>
      <c r="O1851" s="1" t="str">
        <f t="shared" si="376"/>
        <v>NRIS</v>
      </c>
      <c r="Q1851" s="1">
        <f t="shared" si="383"/>
        <v>200</v>
      </c>
      <c r="S1851" s="1" t="str">
        <f t="shared" si="384"/>
        <v>Solar</v>
      </c>
      <c r="T1851" s="1" t="str">
        <f t="shared" si="385"/>
        <v>St. James</v>
      </c>
      <c r="U1851" s="1" t="str">
        <f t="shared" si="386"/>
        <v>LA</v>
      </c>
      <c r="AA1851" s="1" t="str">
        <f>BK1851</f>
        <v>Thibodaux - Vacherie 230kV</v>
      </c>
      <c r="AB1851" s="1" t="str">
        <f>BD1851</f>
        <v>Entergy Louisiana LLC</v>
      </c>
      <c r="AG1851" s="17" t="e">
        <f>AI1851*(1000*BL1851)</f>
        <v>#REF!</v>
      </c>
      <c r="AH1851" s="17" t="e">
        <f>#REF!*(1000*BL1851)</f>
        <v>#REF!</v>
      </c>
      <c r="AI1851" s="19" t="e">
        <f>VLOOKUP(I1851,#REF!,7,FALSE)</f>
        <v>#REF!</v>
      </c>
      <c r="AJ1851" s="19"/>
      <c r="AK1851" s="19"/>
      <c r="AL1851" s="19"/>
      <c r="AM1851" s="19"/>
      <c r="AN1851" s="19"/>
      <c r="AO1851" s="32" t="e">
        <f>VLOOKUP(I1851,#REF!,5,FALSE)</f>
        <v>#REF!</v>
      </c>
      <c r="AP1851" s="32" t="e">
        <f>VLOOKUP(I1851,#REF!,6,FALSE)</f>
        <v>#REF!</v>
      </c>
      <c r="AQ1851" s="28" t="e">
        <f t="shared" si="377"/>
        <v>#REF!</v>
      </c>
      <c r="AR1851" s="28" t="e">
        <f t="shared" si="378"/>
        <v>#REF!</v>
      </c>
      <c r="AY1851" s="1" t="s">
        <v>2374</v>
      </c>
      <c r="AZ1851" s="2">
        <v>44019</v>
      </c>
      <c r="BC1851" s="2">
        <v>45200</v>
      </c>
      <c r="BD1851" s="1" t="s">
        <v>3695</v>
      </c>
      <c r="BE1851" s="1" t="s">
        <v>3706</v>
      </c>
      <c r="BF1851" s="1" t="s">
        <v>61</v>
      </c>
      <c r="BG1851" s="1" t="s">
        <v>3565</v>
      </c>
      <c r="BH1851" s="1" t="s">
        <v>2395</v>
      </c>
      <c r="BI1851" s="1" t="s">
        <v>2857</v>
      </c>
      <c r="BJ1851" s="1" t="s">
        <v>126</v>
      </c>
      <c r="BK1851" s="1" t="s">
        <v>3707</v>
      </c>
      <c r="BL1851" s="1">
        <v>200</v>
      </c>
      <c r="BM1851" s="1">
        <v>200</v>
      </c>
      <c r="BN1851" s="1" t="s">
        <v>1485</v>
      </c>
      <c r="BO1851" s="1" t="s">
        <v>3581</v>
      </c>
      <c r="BP1851" s="1" t="s">
        <v>84</v>
      </c>
      <c r="BR1851" s="1">
        <v>0</v>
      </c>
      <c r="BS1851" s="1">
        <v>0</v>
      </c>
      <c r="BT1851" s="1">
        <v>0</v>
      </c>
      <c r="BU1851" s="1">
        <v>0</v>
      </c>
    </row>
    <row r="1852" spans="4:73" hidden="1" x14ac:dyDescent="0.25">
      <c r="D1852" s="4"/>
      <c r="E1852" s="5" t="str">
        <f t="shared" si="379"/>
        <v>DPP-2020-Cycle</v>
      </c>
      <c r="F1852" s="5" t="str">
        <f t="shared" si="380"/>
        <v>East (ITC)</v>
      </c>
      <c r="G1852" s="5" t="str">
        <f t="shared" si="381"/>
        <v>Withdrawn</v>
      </c>
      <c r="H1852" s="6" t="str">
        <f t="shared" si="382"/>
        <v>Not Started</v>
      </c>
      <c r="I1852" s="1" t="s">
        <v>5482</v>
      </c>
      <c r="O1852" s="1" t="str">
        <f t="shared" si="376"/>
        <v>NRIS</v>
      </c>
      <c r="Q1852" s="1">
        <f t="shared" si="383"/>
        <v>200</v>
      </c>
      <c r="S1852" s="1" t="str">
        <f t="shared" si="384"/>
        <v>Solar</v>
      </c>
      <c r="T1852" s="1" t="str">
        <f t="shared" si="385"/>
        <v>Grand Traverse</v>
      </c>
      <c r="U1852" s="1" t="str">
        <f t="shared" si="386"/>
        <v>MI</v>
      </c>
      <c r="AA1852" s="1"/>
      <c r="AB1852" s="1"/>
      <c r="AI1852" s="5"/>
      <c r="AJ1852" s="5"/>
      <c r="AK1852" s="5"/>
      <c r="AL1852" s="5"/>
      <c r="AM1852" s="5"/>
      <c r="AN1852" s="5"/>
      <c r="AO1852" s="32"/>
      <c r="AP1852" s="32"/>
      <c r="AQ1852" s="28">
        <f t="shared" si="377"/>
        <v>0</v>
      </c>
      <c r="AR1852" s="28">
        <f t="shared" si="378"/>
        <v>0</v>
      </c>
      <c r="AY1852" s="1" t="s">
        <v>73</v>
      </c>
      <c r="AZ1852" s="2">
        <v>44019</v>
      </c>
      <c r="BA1852" s="2">
        <v>44092</v>
      </c>
      <c r="BC1852" s="2">
        <v>45200</v>
      </c>
      <c r="BD1852" s="1" t="s">
        <v>3563</v>
      </c>
      <c r="BE1852" s="1" t="s">
        <v>5483</v>
      </c>
      <c r="BF1852" s="1" t="s">
        <v>130</v>
      </c>
      <c r="BG1852" s="1" t="s">
        <v>3565</v>
      </c>
      <c r="BH1852" s="1" t="s">
        <v>1808</v>
      </c>
      <c r="BI1852" s="1" t="s">
        <v>2857</v>
      </c>
      <c r="BJ1852" s="1" t="s">
        <v>126</v>
      </c>
      <c r="BK1852" s="1" t="s">
        <v>5484</v>
      </c>
      <c r="BL1852" s="1">
        <v>200</v>
      </c>
      <c r="BM1852" s="1">
        <v>200</v>
      </c>
      <c r="BN1852" s="1" t="s">
        <v>1485</v>
      </c>
      <c r="BO1852" s="1" t="s">
        <v>3581</v>
      </c>
      <c r="BP1852" s="1" t="s">
        <v>84</v>
      </c>
      <c r="BR1852" s="1">
        <v>0</v>
      </c>
      <c r="BS1852" s="1">
        <v>0</v>
      </c>
      <c r="BT1852" s="1">
        <v>0</v>
      </c>
      <c r="BU1852" s="1">
        <v>0</v>
      </c>
    </row>
    <row r="1853" spans="4:73" hidden="1" x14ac:dyDescent="0.25">
      <c r="D1853" s="4"/>
      <c r="E1853" s="5" t="str">
        <f t="shared" si="379"/>
        <v>DPP-2018-APR</v>
      </c>
      <c r="F1853" s="5" t="str">
        <f t="shared" si="380"/>
        <v>South</v>
      </c>
      <c r="G1853" s="5" t="str">
        <f t="shared" si="381"/>
        <v>Withdrawn</v>
      </c>
      <c r="H1853" s="6" t="str">
        <f t="shared" si="382"/>
        <v>Not Started</v>
      </c>
      <c r="I1853" s="1" t="s">
        <v>5029</v>
      </c>
      <c r="O1853" s="1" t="str">
        <f t="shared" si="376"/>
        <v>NRIS</v>
      </c>
      <c r="Q1853" s="1">
        <f t="shared" si="383"/>
        <v>1110</v>
      </c>
      <c r="S1853" s="1" t="str">
        <f t="shared" si="384"/>
        <v>Gas</v>
      </c>
      <c r="T1853" s="1" t="str">
        <f t="shared" si="385"/>
        <v>Warren County</v>
      </c>
      <c r="U1853" s="1" t="str">
        <f t="shared" si="386"/>
        <v>MS</v>
      </c>
      <c r="AA1853" s="1"/>
      <c r="AB1853" s="1"/>
      <c r="AI1853" s="5"/>
      <c r="AJ1853" s="5"/>
      <c r="AK1853" s="5"/>
      <c r="AL1853" s="5"/>
      <c r="AM1853" s="5"/>
      <c r="AN1853" s="5"/>
      <c r="AO1853" s="5"/>
      <c r="AP1853" s="5"/>
      <c r="AQ1853" s="5"/>
      <c r="AR1853" s="5"/>
      <c r="AY1853" s="1" t="s">
        <v>73</v>
      </c>
      <c r="AZ1853" s="2">
        <v>43171</v>
      </c>
      <c r="BA1853" s="2">
        <v>43706</v>
      </c>
      <c r="BC1853" s="2">
        <v>45047</v>
      </c>
      <c r="BD1853" s="1" t="s">
        <v>2949</v>
      </c>
      <c r="BE1853" s="1" t="s">
        <v>1575</v>
      </c>
      <c r="BF1853" s="1" t="s">
        <v>2526</v>
      </c>
      <c r="BG1853" s="1" t="s">
        <v>2375</v>
      </c>
      <c r="BH1853" s="1" t="s">
        <v>2395</v>
      </c>
      <c r="BI1853" s="1" t="s">
        <v>726</v>
      </c>
      <c r="BJ1853" s="1" t="s">
        <v>126</v>
      </c>
      <c r="BK1853" s="1" t="s">
        <v>5030</v>
      </c>
      <c r="BL1853" s="1">
        <v>966</v>
      </c>
      <c r="BM1853" s="1">
        <v>1110</v>
      </c>
      <c r="BN1853" s="1" t="s">
        <v>64</v>
      </c>
      <c r="BO1853" s="1" t="s">
        <v>94</v>
      </c>
      <c r="BP1853" s="1" t="s">
        <v>84</v>
      </c>
      <c r="BR1853" s="1">
        <v>0</v>
      </c>
      <c r="BS1853" s="1">
        <v>0</v>
      </c>
      <c r="BT1853" s="1">
        <v>0</v>
      </c>
      <c r="BU1853" s="1">
        <v>0</v>
      </c>
    </row>
    <row r="1854" spans="4:73" hidden="1" x14ac:dyDescent="0.25">
      <c r="D1854" s="4"/>
      <c r="E1854" s="5" t="str">
        <f t="shared" si="379"/>
        <v>DPP-2018-APR</v>
      </c>
      <c r="F1854" s="5" t="str">
        <f t="shared" si="380"/>
        <v>South</v>
      </c>
      <c r="G1854" s="5" t="str">
        <f t="shared" si="381"/>
        <v>Withdrawn</v>
      </c>
      <c r="H1854" s="6" t="str">
        <f t="shared" si="382"/>
        <v>Not Started</v>
      </c>
      <c r="I1854" s="1" t="s">
        <v>5033</v>
      </c>
      <c r="O1854" s="1" t="str">
        <f t="shared" si="376"/>
        <v>NRIS</v>
      </c>
      <c r="Q1854" s="1">
        <f t="shared" si="383"/>
        <v>252</v>
      </c>
      <c r="S1854" s="1" t="str">
        <f t="shared" si="384"/>
        <v>Gas</v>
      </c>
      <c r="T1854" s="1" t="str">
        <f t="shared" si="385"/>
        <v>Ascension Parish</v>
      </c>
      <c r="U1854" s="1" t="str">
        <f t="shared" si="386"/>
        <v>LA</v>
      </c>
      <c r="AA1854" s="1"/>
      <c r="AB1854" s="1"/>
      <c r="AI1854" s="5"/>
      <c r="AJ1854" s="5"/>
      <c r="AK1854" s="5"/>
      <c r="AL1854" s="5"/>
      <c r="AM1854" s="5"/>
      <c r="AN1854" s="5"/>
      <c r="AO1854" s="5"/>
      <c r="AP1854" s="5"/>
      <c r="AQ1854" s="5"/>
      <c r="AR1854" s="5"/>
      <c r="AY1854" s="1" t="s">
        <v>73</v>
      </c>
      <c r="AZ1854" s="2">
        <v>43171</v>
      </c>
      <c r="BA1854" s="2">
        <v>43706</v>
      </c>
      <c r="BC1854" s="2">
        <v>44075</v>
      </c>
      <c r="BD1854" s="1" t="s">
        <v>2574</v>
      </c>
      <c r="BE1854" s="1" t="s">
        <v>5034</v>
      </c>
      <c r="BF1854" s="1" t="s">
        <v>61</v>
      </c>
      <c r="BG1854" s="1" t="s">
        <v>2375</v>
      </c>
      <c r="BH1854" s="1" t="s">
        <v>2395</v>
      </c>
      <c r="BI1854" s="1" t="s">
        <v>726</v>
      </c>
      <c r="BJ1854" s="1" t="s">
        <v>126</v>
      </c>
      <c r="BK1854" s="1" t="s">
        <v>5035</v>
      </c>
      <c r="BL1854" s="1">
        <v>219</v>
      </c>
      <c r="BM1854" s="1">
        <v>252</v>
      </c>
      <c r="BN1854" s="1" t="s">
        <v>64</v>
      </c>
      <c r="BO1854" s="1" t="s">
        <v>94</v>
      </c>
      <c r="BP1854" s="1" t="s">
        <v>84</v>
      </c>
      <c r="BR1854" s="1">
        <v>0</v>
      </c>
      <c r="BS1854" s="1">
        <v>0</v>
      </c>
      <c r="BT1854" s="1">
        <v>0</v>
      </c>
      <c r="BU1854" s="1">
        <v>0</v>
      </c>
    </row>
    <row r="1855" spans="4:73" hidden="1" x14ac:dyDescent="0.25">
      <c r="D1855" s="4"/>
      <c r="E1855" s="5" t="str">
        <f t="shared" si="379"/>
        <v>DPP-2020-Cycle</v>
      </c>
      <c r="F1855" s="5" t="str">
        <f t="shared" si="380"/>
        <v>West</v>
      </c>
      <c r="G1855" s="5" t="str">
        <f t="shared" si="381"/>
        <v>Active</v>
      </c>
      <c r="H1855" s="6" t="str">
        <f t="shared" si="382"/>
        <v>Not Started</v>
      </c>
      <c r="I1855" s="1" t="s">
        <v>3710</v>
      </c>
      <c r="O1855" s="1" t="str">
        <f t="shared" si="376"/>
        <v>NRIS</v>
      </c>
      <c r="Q1855" s="1">
        <f t="shared" si="383"/>
        <v>200</v>
      </c>
      <c r="S1855" s="1" t="str">
        <f t="shared" si="384"/>
        <v>Solar</v>
      </c>
      <c r="T1855" s="1" t="str">
        <f t="shared" si="385"/>
        <v>Morton</v>
      </c>
      <c r="U1855" s="1" t="str">
        <f t="shared" si="386"/>
        <v>ND</v>
      </c>
      <c r="AA1855" s="1"/>
      <c r="AB1855" s="1"/>
      <c r="AI1855" s="5"/>
      <c r="AJ1855" s="5"/>
      <c r="AK1855" s="5"/>
      <c r="AL1855" s="5"/>
      <c r="AM1855" s="5"/>
      <c r="AN1855" s="5"/>
      <c r="AO1855" s="32"/>
      <c r="AP1855" s="32"/>
      <c r="AQ1855" s="28">
        <f t="shared" ref="AQ1855:AR1860" si="387">AO1855/($Q1855*1000)</f>
        <v>0</v>
      </c>
      <c r="AR1855" s="28">
        <f t="shared" si="387"/>
        <v>0</v>
      </c>
      <c r="AY1855" s="1" t="s">
        <v>2374</v>
      </c>
      <c r="AZ1855" s="2">
        <v>44246</v>
      </c>
      <c r="BC1855" s="2">
        <v>45170</v>
      </c>
      <c r="BD1855" s="1" t="s">
        <v>192</v>
      </c>
      <c r="BE1855" s="1" t="s">
        <v>3711</v>
      </c>
      <c r="BF1855" s="1" t="s">
        <v>194</v>
      </c>
      <c r="BG1855" s="1" t="s">
        <v>3565</v>
      </c>
      <c r="BH1855" s="1" t="s">
        <v>725</v>
      </c>
      <c r="BI1855" s="1" t="s">
        <v>2857</v>
      </c>
      <c r="BJ1855" s="1" t="s">
        <v>126</v>
      </c>
      <c r="BK1855" s="1" t="s">
        <v>3712</v>
      </c>
      <c r="BL1855" s="1">
        <v>200</v>
      </c>
      <c r="BM1855" s="1">
        <v>200</v>
      </c>
      <c r="BN1855" s="1" t="s">
        <v>1485</v>
      </c>
      <c r="BO1855" s="1" t="s">
        <v>3581</v>
      </c>
      <c r="BP1855" s="1" t="s">
        <v>84</v>
      </c>
      <c r="BR1855" s="1">
        <v>0</v>
      </c>
      <c r="BS1855" s="1">
        <v>0</v>
      </c>
      <c r="BT1855" s="1">
        <v>0</v>
      </c>
      <c r="BU1855" s="1">
        <v>0</v>
      </c>
    </row>
    <row r="1856" spans="4:73" hidden="1" x14ac:dyDescent="0.25">
      <c r="D1856" s="4"/>
      <c r="E1856" s="5" t="str">
        <f t="shared" si="379"/>
        <v>DPP-2020-Cycle</v>
      </c>
      <c r="F1856" s="5" t="str">
        <f t="shared" si="380"/>
        <v>South</v>
      </c>
      <c r="G1856" s="5" t="str">
        <f t="shared" si="381"/>
        <v>Withdrawn</v>
      </c>
      <c r="H1856" s="6" t="str">
        <f t="shared" si="382"/>
        <v>Not Started</v>
      </c>
      <c r="I1856" s="1" t="s">
        <v>5675</v>
      </c>
      <c r="O1856" s="1" t="str">
        <f t="shared" si="376"/>
        <v>NRIS</v>
      </c>
      <c r="Q1856" s="1">
        <f t="shared" si="383"/>
        <v>0</v>
      </c>
      <c r="S1856" s="1" t="str">
        <f t="shared" si="384"/>
        <v>Battery Storage</v>
      </c>
      <c r="T1856" s="1" t="str">
        <f t="shared" si="385"/>
        <v>Morehouse</v>
      </c>
      <c r="U1856" s="1" t="str">
        <f t="shared" si="386"/>
        <v>LA</v>
      </c>
      <c r="AA1856" s="1"/>
      <c r="AB1856" s="1"/>
      <c r="AI1856" s="5"/>
      <c r="AJ1856" s="5"/>
      <c r="AK1856" s="5"/>
      <c r="AL1856" s="5"/>
      <c r="AM1856" s="5"/>
      <c r="AN1856" s="5"/>
      <c r="AO1856" s="32"/>
      <c r="AP1856" s="32"/>
      <c r="AQ1856" s="28" t="e">
        <f t="shared" si="387"/>
        <v>#DIV/0!</v>
      </c>
      <c r="AR1856" s="28" t="e">
        <f t="shared" si="387"/>
        <v>#DIV/0!</v>
      </c>
      <c r="AY1856" s="1" t="s">
        <v>73</v>
      </c>
      <c r="AZ1856" s="2">
        <v>44173</v>
      </c>
      <c r="BA1856" s="2">
        <v>44186</v>
      </c>
      <c r="BC1856" s="2">
        <v>45306</v>
      </c>
      <c r="BD1856" s="1" t="s">
        <v>3695</v>
      </c>
      <c r="BE1856" s="1" t="s">
        <v>4419</v>
      </c>
      <c r="BF1856" s="1" t="s">
        <v>61</v>
      </c>
      <c r="BG1856" s="1" t="s">
        <v>3565</v>
      </c>
      <c r="BH1856" s="1" t="s">
        <v>2395</v>
      </c>
      <c r="BI1856" s="1" t="s">
        <v>2857</v>
      </c>
      <c r="BJ1856" s="1" t="s">
        <v>126</v>
      </c>
      <c r="BK1856" s="1" t="s">
        <v>5676</v>
      </c>
      <c r="BL1856" s="1">
        <v>0</v>
      </c>
      <c r="BM1856" s="1">
        <v>0</v>
      </c>
      <c r="BN1856" s="1" t="s">
        <v>2498</v>
      </c>
      <c r="BO1856" s="1" t="s">
        <v>2498</v>
      </c>
      <c r="BP1856" s="1" t="s">
        <v>84</v>
      </c>
      <c r="BR1856" s="1">
        <v>0</v>
      </c>
      <c r="BS1856" s="1">
        <v>0</v>
      </c>
      <c r="BT1856" s="1">
        <v>0</v>
      </c>
      <c r="BU1856" s="1">
        <v>0</v>
      </c>
    </row>
    <row r="1857" spans="4:73" hidden="1" x14ac:dyDescent="0.25">
      <c r="D1857" s="4"/>
      <c r="E1857" s="5" t="str">
        <f t="shared" si="379"/>
        <v>DPP-2020-Cycle</v>
      </c>
      <c r="F1857" s="5" t="str">
        <f t="shared" si="380"/>
        <v>East (ITC)</v>
      </c>
      <c r="G1857" s="5" t="str">
        <f t="shared" si="381"/>
        <v>Withdrawn</v>
      </c>
      <c r="H1857" s="6" t="str">
        <f t="shared" si="382"/>
        <v>Not Started</v>
      </c>
      <c r="I1857" s="1" t="s">
        <v>5569</v>
      </c>
      <c r="O1857" s="1" t="str">
        <f t="shared" si="376"/>
        <v>NRIS</v>
      </c>
      <c r="Q1857" s="1">
        <f t="shared" si="383"/>
        <v>150</v>
      </c>
      <c r="S1857" s="1" t="str">
        <f t="shared" si="384"/>
        <v>Solar</v>
      </c>
      <c r="T1857" s="1" t="str">
        <f t="shared" si="385"/>
        <v>Monroe</v>
      </c>
      <c r="U1857" s="1" t="str">
        <f t="shared" si="386"/>
        <v>MI</v>
      </c>
      <c r="AA1857" s="1"/>
      <c r="AB1857" s="1"/>
      <c r="AI1857" s="5"/>
      <c r="AJ1857" s="5"/>
      <c r="AK1857" s="5"/>
      <c r="AL1857" s="5"/>
      <c r="AM1857" s="5"/>
      <c r="AN1857" s="5"/>
      <c r="AO1857" s="32"/>
      <c r="AP1857" s="32"/>
      <c r="AQ1857" s="28">
        <f t="shared" si="387"/>
        <v>0</v>
      </c>
      <c r="AR1857" s="28">
        <f t="shared" si="387"/>
        <v>0</v>
      </c>
      <c r="AY1857" s="1" t="s">
        <v>73</v>
      </c>
      <c r="AZ1857" s="2">
        <v>44020</v>
      </c>
      <c r="BA1857" s="2">
        <v>44159</v>
      </c>
      <c r="BC1857" s="2">
        <v>45230</v>
      </c>
      <c r="BD1857" s="1" t="s">
        <v>128</v>
      </c>
      <c r="BE1857" s="1" t="s">
        <v>4322</v>
      </c>
      <c r="BF1857" s="1" t="s">
        <v>130</v>
      </c>
      <c r="BG1857" s="1" t="s">
        <v>3565</v>
      </c>
      <c r="BH1857" s="1" t="s">
        <v>1808</v>
      </c>
      <c r="BI1857" s="1" t="s">
        <v>2857</v>
      </c>
      <c r="BJ1857" s="1" t="s">
        <v>126</v>
      </c>
      <c r="BK1857" s="1" t="s">
        <v>5570</v>
      </c>
      <c r="BL1857" s="1">
        <v>150</v>
      </c>
      <c r="BM1857" s="1">
        <v>150</v>
      </c>
      <c r="BN1857" s="1" t="s">
        <v>1485</v>
      </c>
      <c r="BO1857" s="1" t="s">
        <v>3581</v>
      </c>
      <c r="BP1857" s="1" t="s">
        <v>84</v>
      </c>
      <c r="BR1857" s="1">
        <v>0</v>
      </c>
      <c r="BS1857" s="1">
        <v>0</v>
      </c>
      <c r="BT1857" s="1">
        <v>0</v>
      </c>
      <c r="BU1857" s="1">
        <v>0</v>
      </c>
    </row>
    <row r="1858" spans="4:73" hidden="1" x14ac:dyDescent="0.25">
      <c r="D1858" s="4"/>
      <c r="E1858" s="5" t="str">
        <f t="shared" si="379"/>
        <v>DPP-2020-Cycle</v>
      </c>
      <c r="F1858" s="5" t="str">
        <f t="shared" si="380"/>
        <v>West</v>
      </c>
      <c r="G1858" s="5" t="str">
        <f t="shared" si="381"/>
        <v>Withdrawn</v>
      </c>
      <c r="H1858" s="6" t="str">
        <f t="shared" si="382"/>
        <v>Not Started</v>
      </c>
      <c r="I1858" s="1" t="s">
        <v>5506</v>
      </c>
      <c r="O1858" s="1" t="str">
        <f t="shared" si="376"/>
        <v>NRIS</v>
      </c>
      <c r="Q1858" s="1">
        <f t="shared" si="383"/>
        <v>250</v>
      </c>
      <c r="S1858" s="1" t="str">
        <f t="shared" si="384"/>
        <v>Solar</v>
      </c>
      <c r="T1858" s="1" t="str">
        <f t="shared" si="385"/>
        <v>Franklin,Hardin</v>
      </c>
      <c r="U1858" s="1" t="str">
        <f t="shared" si="386"/>
        <v>IA</v>
      </c>
      <c r="AA1858" s="1"/>
      <c r="AB1858" s="1"/>
      <c r="AI1858" s="5"/>
      <c r="AJ1858" s="5"/>
      <c r="AK1858" s="5"/>
      <c r="AL1858" s="5"/>
      <c r="AM1858" s="5"/>
      <c r="AN1858" s="5"/>
      <c r="AO1858" s="32"/>
      <c r="AP1858" s="32"/>
      <c r="AQ1858" s="28">
        <f t="shared" si="387"/>
        <v>0</v>
      </c>
      <c r="AR1858" s="28">
        <f t="shared" si="387"/>
        <v>0</v>
      </c>
      <c r="AY1858" s="1" t="s">
        <v>73</v>
      </c>
      <c r="AZ1858" s="2">
        <v>44020</v>
      </c>
      <c r="BA1858" s="2">
        <v>44105</v>
      </c>
      <c r="BC1858" s="2">
        <v>45170</v>
      </c>
      <c r="BD1858" s="1" t="s">
        <v>87</v>
      </c>
      <c r="BE1858" s="1" t="s">
        <v>5507</v>
      </c>
      <c r="BF1858" s="1" t="s">
        <v>89</v>
      </c>
      <c r="BG1858" s="1" t="s">
        <v>3565</v>
      </c>
      <c r="BH1858" s="1" t="s">
        <v>725</v>
      </c>
      <c r="BI1858" s="1" t="s">
        <v>2857</v>
      </c>
      <c r="BJ1858" s="1" t="s">
        <v>126</v>
      </c>
      <c r="BK1858" s="1" t="s">
        <v>5508</v>
      </c>
      <c r="BL1858" s="1">
        <v>250</v>
      </c>
      <c r="BM1858" s="1">
        <v>250</v>
      </c>
      <c r="BN1858" s="1" t="s">
        <v>1485</v>
      </c>
      <c r="BO1858" s="1" t="s">
        <v>3581</v>
      </c>
      <c r="BP1858" s="1" t="s">
        <v>84</v>
      </c>
      <c r="BR1858" s="1">
        <v>0</v>
      </c>
      <c r="BS1858" s="1">
        <v>0</v>
      </c>
      <c r="BT1858" s="1">
        <v>0</v>
      </c>
      <c r="BU1858" s="1">
        <v>0</v>
      </c>
    </row>
    <row r="1859" spans="4:73" hidden="1" x14ac:dyDescent="0.25">
      <c r="D1859" s="4"/>
      <c r="E1859" s="5" t="str">
        <f t="shared" si="379"/>
        <v>DPP-2020-Cycle</v>
      </c>
      <c r="F1859" s="5" t="str">
        <f t="shared" si="380"/>
        <v>Central</v>
      </c>
      <c r="G1859" s="5" t="str">
        <f t="shared" si="381"/>
        <v>Withdrawn</v>
      </c>
      <c r="H1859" s="6" t="str">
        <f t="shared" si="382"/>
        <v>Not Started</v>
      </c>
      <c r="I1859" s="1" t="s">
        <v>5621</v>
      </c>
      <c r="O1859" s="1" t="str">
        <f t="shared" si="376"/>
        <v>NRIS</v>
      </c>
      <c r="Q1859" s="1">
        <f t="shared" si="383"/>
        <v>200</v>
      </c>
      <c r="S1859" s="1" t="str">
        <f t="shared" si="384"/>
        <v>Solar</v>
      </c>
      <c r="T1859" s="1" t="str">
        <f t="shared" si="385"/>
        <v>Putnam</v>
      </c>
      <c r="U1859" s="1" t="str">
        <f t="shared" si="386"/>
        <v>IN</v>
      </c>
      <c r="AA1859" s="1"/>
      <c r="AB1859" s="1"/>
      <c r="AI1859" s="5"/>
      <c r="AJ1859" s="5"/>
      <c r="AK1859" s="5"/>
      <c r="AL1859" s="5"/>
      <c r="AM1859" s="5"/>
      <c r="AN1859" s="5"/>
      <c r="AO1859" s="32"/>
      <c r="AP1859" s="32"/>
      <c r="AQ1859" s="28">
        <f t="shared" si="387"/>
        <v>0</v>
      </c>
      <c r="AR1859" s="28">
        <f t="shared" si="387"/>
        <v>0</v>
      </c>
      <c r="AY1859" s="1" t="s">
        <v>73</v>
      </c>
      <c r="AZ1859" s="2">
        <v>44020</v>
      </c>
      <c r="BA1859" s="2">
        <v>44183</v>
      </c>
      <c r="BC1859" s="2">
        <v>45444</v>
      </c>
      <c r="BD1859" s="1" t="s">
        <v>2850</v>
      </c>
      <c r="BE1859" s="1" t="s">
        <v>5622</v>
      </c>
      <c r="BF1859" s="1" t="s">
        <v>103</v>
      </c>
      <c r="BG1859" s="1" t="s">
        <v>3565</v>
      </c>
      <c r="BH1859" s="1" t="s">
        <v>2435</v>
      </c>
      <c r="BI1859" s="1" t="s">
        <v>2857</v>
      </c>
      <c r="BJ1859" s="1" t="s">
        <v>126</v>
      </c>
      <c r="BK1859" s="1" t="s">
        <v>5623</v>
      </c>
      <c r="BL1859" s="1">
        <v>200</v>
      </c>
      <c r="BM1859" s="1">
        <v>200</v>
      </c>
      <c r="BN1859" s="1" t="s">
        <v>1485</v>
      </c>
      <c r="BO1859" s="1" t="s">
        <v>3581</v>
      </c>
      <c r="BP1859" s="1" t="s">
        <v>84</v>
      </c>
      <c r="BR1859" s="1">
        <v>0</v>
      </c>
      <c r="BS1859" s="1">
        <v>0</v>
      </c>
      <c r="BT1859" s="1">
        <v>0</v>
      </c>
      <c r="BU1859" s="1">
        <v>0</v>
      </c>
    </row>
    <row r="1860" spans="4:73" hidden="1" x14ac:dyDescent="0.25">
      <c r="D1860" s="4"/>
      <c r="E1860" s="5" t="str">
        <f t="shared" si="379"/>
        <v>DPP-2020-Cycle</v>
      </c>
      <c r="F1860" s="5" t="str">
        <f t="shared" si="380"/>
        <v>West</v>
      </c>
      <c r="G1860" s="5" t="str">
        <f t="shared" si="381"/>
        <v>Withdrawn</v>
      </c>
      <c r="H1860" s="6" t="str">
        <f t="shared" si="382"/>
        <v>Not Started</v>
      </c>
      <c r="I1860" s="1" t="s">
        <v>5511</v>
      </c>
      <c r="O1860" s="1" t="str">
        <f t="shared" si="376"/>
        <v>NRIS</v>
      </c>
      <c r="Q1860" s="1">
        <f t="shared" si="383"/>
        <v>125</v>
      </c>
      <c r="S1860" s="1" t="str">
        <f t="shared" si="384"/>
        <v>Solar</v>
      </c>
      <c r="T1860" s="1" t="str">
        <f t="shared" si="385"/>
        <v>Clinton</v>
      </c>
      <c r="U1860" s="1" t="str">
        <f t="shared" si="386"/>
        <v>IA</v>
      </c>
      <c r="AA1860" s="1"/>
      <c r="AB1860" s="1"/>
      <c r="AI1860" s="5"/>
      <c r="AJ1860" s="5"/>
      <c r="AK1860" s="5"/>
      <c r="AL1860" s="5"/>
      <c r="AM1860" s="5"/>
      <c r="AN1860" s="5"/>
      <c r="AO1860" s="32"/>
      <c r="AP1860" s="32"/>
      <c r="AQ1860" s="28">
        <f t="shared" si="387"/>
        <v>0</v>
      </c>
      <c r="AR1860" s="28">
        <f t="shared" si="387"/>
        <v>0</v>
      </c>
      <c r="AY1860" s="1" t="s">
        <v>73</v>
      </c>
      <c r="AZ1860" s="2">
        <v>44020</v>
      </c>
      <c r="BA1860" s="2">
        <v>44112</v>
      </c>
      <c r="BC1860" s="2">
        <v>45444</v>
      </c>
      <c r="BD1860" s="1" t="s">
        <v>87</v>
      </c>
      <c r="BE1860" s="1" t="s">
        <v>3735</v>
      </c>
      <c r="BF1860" s="1" t="s">
        <v>89</v>
      </c>
      <c r="BG1860" s="1" t="s">
        <v>3565</v>
      </c>
      <c r="BH1860" s="1" t="s">
        <v>725</v>
      </c>
      <c r="BI1860" s="1" t="s">
        <v>2857</v>
      </c>
      <c r="BJ1860" s="1" t="s">
        <v>126</v>
      </c>
      <c r="BK1860" s="1" t="s">
        <v>5512</v>
      </c>
      <c r="BL1860" s="1">
        <v>125</v>
      </c>
      <c r="BM1860" s="1">
        <v>125</v>
      </c>
      <c r="BN1860" s="1" t="s">
        <v>1485</v>
      </c>
      <c r="BO1860" s="1" t="s">
        <v>3581</v>
      </c>
      <c r="BP1860" s="1" t="s">
        <v>84</v>
      </c>
      <c r="BR1860" s="1">
        <v>0</v>
      </c>
      <c r="BS1860" s="1">
        <v>0</v>
      </c>
      <c r="BT1860" s="1">
        <v>0</v>
      </c>
      <c r="BU1860" s="1">
        <v>0</v>
      </c>
    </row>
    <row r="1861" spans="4:73" hidden="1" x14ac:dyDescent="0.25">
      <c r="D1861" s="4"/>
      <c r="E1861" s="5" t="str">
        <f t="shared" si="379"/>
        <v>DPP-2012-AUG</v>
      </c>
      <c r="F1861" s="5" t="str">
        <f t="shared" si="380"/>
        <v>West</v>
      </c>
      <c r="G1861" s="5" t="str">
        <f t="shared" si="381"/>
        <v>Done</v>
      </c>
      <c r="H1861" s="6" t="str">
        <f t="shared" si="382"/>
        <v>In Service</v>
      </c>
      <c r="I1861" s="1" t="s">
        <v>4127</v>
      </c>
      <c r="O1861" s="1" t="str">
        <f t="shared" si="376"/>
        <v>NRIS</v>
      </c>
      <c r="Q1861" s="1">
        <f t="shared" si="383"/>
        <v>7</v>
      </c>
      <c r="S1861" s="1" t="str">
        <f t="shared" si="384"/>
        <v>Biomass</v>
      </c>
      <c r="T1861" s="1" t="str">
        <f t="shared" si="385"/>
        <v>Swift County</v>
      </c>
      <c r="U1861" s="1" t="str">
        <f t="shared" si="386"/>
        <v>MN</v>
      </c>
      <c r="AA1861" s="1"/>
      <c r="AB1861" s="1"/>
      <c r="AI1861" s="5"/>
      <c r="AJ1861" s="5"/>
      <c r="AK1861" s="5"/>
      <c r="AL1861" s="5"/>
      <c r="AM1861" s="5"/>
      <c r="AN1861" s="5"/>
      <c r="AO1861" s="5"/>
      <c r="AP1861" s="5"/>
      <c r="AQ1861" s="5"/>
      <c r="AR1861" s="5"/>
      <c r="AY1861" s="1" t="s">
        <v>58</v>
      </c>
      <c r="AZ1861" s="2">
        <v>40463</v>
      </c>
      <c r="BB1861" s="2">
        <v>42151</v>
      </c>
      <c r="BC1861" s="2">
        <v>40816</v>
      </c>
      <c r="BD1861" s="1" t="s">
        <v>153</v>
      </c>
      <c r="BE1861" s="1" t="s">
        <v>154</v>
      </c>
      <c r="BF1861" s="1" t="s">
        <v>93</v>
      </c>
      <c r="BG1861" s="1" t="s">
        <v>1435</v>
      </c>
      <c r="BH1861" s="1" t="s">
        <v>725</v>
      </c>
      <c r="BI1861" s="1" t="s">
        <v>134</v>
      </c>
      <c r="BJ1861" s="1" t="s">
        <v>126</v>
      </c>
      <c r="BK1861" s="1" t="s">
        <v>4128</v>
      </c>
      <c r="BL1861" s="1">
        <v>7</v>
      </c>
      <c r="BM1861" s="1">
        <v>7</v>
      </c>
      <c r="BN1861" s="1" t="s">
        <v>156</v>
      </c>
      <c r="BO1861" s="1" t="s">
        <v>94</v>
      </c>
      <c r="BP1861" s="1" t="s">
        <v>65</v>
      </c>
      <c r="BQ1861" s="2">
        <v>40269</v>
      </c>
      <c r="BR1861" s="1">
        <v>0</v>
      </c>
      <c r="BS1861" s="1">
        <v>0</v>
      </c>
      <c r="BT1861" s="1">
        <v>0</v>
      </c>
      <c r="BU1861" s="1">
        <v>0</v>
      </c>
    </row>
    <row r="1862" spans="4:73" hidden="1" x14ac:dyDescent="0.25">
      <c r="D1862" s="4"/>
      <c r="E1862" s="5" t="str">
        <f t="shared" si="379"/>
        <v>DPP-2020-Cycle</v>
      </c>
      <c r="F1862" s="5" t="str">
        <f t="shared" si="380"/>
        <v>East (ITC)</v>
      </c>
      <c r="G1862" s="5" t="str">
        <f t="shared" si="381"/>
        <v>Active</v>
      </c>
      <c r="H1862" s="6" t="str">
        <f t="shared" si="382"/>
        <v>Not Started</v>
      </c>
      <c r="I1862" s="1" t="s">
        <v>3726</v>
      </c>
      <c r="O1862" s="1" t="str">
        <f t="shared" si="376"/>
        <v>NRIS</v>
      </c>
      <c r="Q1862" s="1">
        <f t="shared" si="383"/>
        <v>200</v>
      </c>
      <c r="S1862" s="1" t="str">
        <f t="shared" si="384"/>
        <v>Solar</v>
      </c>
      <c r="T1862" s="1" t="str">
        <f t="shared" si="385"/>
        <v>Branch</v>
      </c>
      <c r="U1862" s="1" t="str">
        <f t="shared" si="386"/>
        <v>MI</v>
      </c>
      <c r="AA1862" s="1"/>
      <c r="AB1862" s="1"/>
      <c r="AI1862" s="5"/>
      <c r="AJ1862" s="5"/>
      <c r="AK1862" s="5"/>
      <c r="AL1862" s="5"/>
      <c r="AM1862" s="5"/>
      <c r="AN1862" s="5"/>
      <c r="AO1862" s="32"/>
      <c r="AP1862" s="32"/>
      <c r="AQ1862" s="28">
        <f t="shared" ref="AQ1862:AQ1881" si="388">AO1862/($Q1862*1000)</f>
        <v>0</v>
      </c>
      <c r="AR1862" s="28">
        <f t="shared" ref="AR1862:AR1881" si="389">AP1862/($Q1862*1000)</f>
        <v>0</v>
      </c>
      <c r="AY1862" s="1" t="s">
        <v>2374</v>
      </c>
      <c r="AZ1862" s="2">
        <v>44194</v>
      </c>
      <c r="BC1862" s="2">
        <v>45477</v>
      </c>
      <c r="BD1862" s="1" t="s">
        <v>3688</v>
      </c>
      <c r="BE1862" s="1" t="s">
        <v>3727</v>
      </c>
      <c r="BF1862" s="1" t="s">
        <v>130</v>
      </c>
      <c r="BG1862" s="1" t="s">
        <v>3565</v>
      </c>
      <c r="BH1862" s="1" t="s">
        <v>1808</v>
      </c>
      <c r="BI1862" s="1" t="s">
        <v>2857</v>
      </c>
      <c r="BJ1862" s="1" t="s">
        <v>126</v>
      </c>
      <c r="BK1862" s="1" t="s">
        <v>3728</v>
      </c>
      <c r="BL1862" s="1">
        <v>200</v>
      </c>
      <c r="BM1862" s="1">
        <v>200</v>
      </c>
      <c r="BN1862" s="1" t="s">
        <v>1485</v>
      </c>
      <c r="BO1862" s="1" t="s">
        <v>3581</v>
      </c>
      <c r="BP1862" s="1" t="s">
        <v>84</v>
      </c>
      <c r="BR1862" s="1">
        <v>0</v>
      </c>
      <c r="BS1862" s="1">
        <v>0</v>
      </c>
      <c r="BT1862" s="1">
        <v>0</v>
      </c>
      <c r="BU1862" s="1">
        <v>0</v>
      </c>
    </row>
    <row r="1863" spans="4:73" hidden="1" x14ac:dyDescent="0.25">
      <c r="D1863" s="4"/>
      <c r="E1863" s="5" t="str">
        <f t="shared" si="379"/>
        <v>DPP-2020-Cycle</v>
      </c>
      <c r="F1863" s="5" t="str">
        <f t="shared" si="380"/>
        <v>South</v>
      </c>
      <c r="G1863" s="5" t="str">
        <f t="shared" si="381"/>
        <v>Withdrawn</v>
      </c>
      <c r="H1863" s="6" t="str">
        <f t="shared" si="382"/>
        <v>Not Started</v>
      </c>
      <c r="I1863" s="1" t="s">
        <v>5677</v>
      </c>
      <c r="O1863" s="1" t="str">
        <f t="shared" si="376"/>
        <v>NRIS</v>
      </c>
      <c r="Q1863" s="1">
        <f t="shared" si="383"/>
        <v>195</v>
      </c>
      <c r="S1863" s="1" t="str">
        <f t="shared" si="384"/>
        <v>Solar</v>
      </c>
      <c r="T1863" s="1" t="str">
        <f t="shared" si="385"/>
        <v>Morehouse</v>
      </c>
      <c r="U1863" s="1" t="str">
        <f t="shared" si="386"/>
        <v>LA</v>
      </c>
      <c r="AA1863" s="1"/>
      <c r="AB1863" s="1"/>
      <c r="AI1863" s="5"/>
      <c r="AJ1863" s="5"/>
      <c r="AK1863" s="5"/>
      <c r="AL1863" s="5"/>
      <c r="AM1863" s="5"/>
      <c r="AN1863" s="5"/>
      <c r="AO1863" s="32"/>
      <c r="AP1863" s="32"/>
      <c r="AQ1863" s="28">
        <f t="shared" si="388"/>
        <v>0</v>
      </c>
      <c r="AR1863" s="28">
        <f t="shared" si="389"/>
        <v>0</v>
      </c>
      <c r="AY1863" s="1" t="s">
        <v>73</v>
      </c>
      <c r="AZ1863" s="2">
        <v>44173</v>
      </c>
      <c r="BA1863" s="2">
        <v>44186</v>
      </c>
      <c r="BC1863" s="2">
        <v>45306</v>
      </c>
      <c r="BD1863" s="1" t="s">
        <v>3695</v>
      </c>
      <c r="BE1863" s="1" t="s">
        <v>4419</v>
      </c>
      <c r="BF1863" s="1" t="s">
        <v>61</v>
      </c>
      <c r="BG1863" s="1" t="s">
        <v>3565</v>
      </c>
      <c r="BH1863" s="1" t="s">
        <v>2395</v>
      </c>
      <c r="BI1863" s="1" t="s">
        <v>2857</v>
      </c>
      <c r="BJ1863" s="1" t="s">
        <v>126</v>
      </c>
      <c r="BK1863" s="1" t="s">
        <v>5676</v>
      </c>
      <c r="BL1863" s="1">
        <v>195</v>
      </c>
      <c r="BM1863" s="1">
        <v>195</v>
      </c>
      <c r="BN1863" s="1" t="s">
        <v>1485</v>
      </c>
      <c r="BO1863" s="1" t="s">
        <v>3581</v>
      </c>
      <c r="BP1863" s="1" t="s">
        <v>84</v>
      </c>
      <c r="BR1863" s="1">
        <v>0</v>
      </c>
      <c r="BS1863" s="1">
        <v>0</v>
      </c>
      <c r="BT1863" s="1">
        <v>0</v>
      </c>
      <c r="BU1863" s="1">
        <v>0</v>
      </c>
    </row>
    <row r="1864" spans="4:73" hidden="1" x14ac:dyDescent="0.25">
      <c r="D1864" s="4"/>
      <c r="E1864" s="5" t="str">
        <f t="shared" si="379"/>
        <v>DPP-2020-Cycle</v>
      </c>
      <c r="F1864" s="5" t="str">
        <f t="shared" si="380"/>
        <v>East (ITC)</v>
      </c>
      <c r="G1864" s="5" t="str">
        <f t="shared" si="381"/>
        <v>Active</v>
      </c>
      <c r="H1864" s="6" t="str">
        <f t="shared" si="382"/>
        <v>Not Started</v>
      </c>
      <c r="I1864" s="1" t="s">
        <v>3731</v>
      </c>
      <c r="O1864" s="1" t="str">
        <f t="shared" si="376"/>
        <v>NRIS</v>
      </c>
      <c r="Q1864" s="1">
        <f t="shared" si="383"/>
        <v>100</v>
      </c>
      <c r="S1864" s="1" t="str">
        <f t="shared" si="384"/>
        <v>Solar</v>
      </c>
      <c r="T1864" s="1" t="str">
        <f t="shared" si="385"/>
        <v>Jackson</v>
      </c>
      <c r="U1864" s="1" t="str">
        <f t="shared" si="386"/>
        <v>MI</v>
      </c>
      <c r="AA1864" s="1"/>
      <c r="AB1864" s="1"/>
      <c r="AI1864" s="5"/>
      <c r="AJ1864" s="5"/>
      <c r="AK1864" s="5"/>
      <c r="AL1864" s="5"/>
      <c r="AM1864" s="5"/>
      <c r="AN1864" s="5"/>
      <c r="AO1864" s="32"/>
      <c r="AP1864" s="32"/>
      <c r="AQ1864" s="28">
        <f t="shared" si="388"/>
        <v>0</v>
      </c>
      <c r="AR1864" s="28">
        <f t="shared" si="389"/>
        <v>0</v>
      </c>
      <c r="AY1864" s="1" t="s">
        <v>2374</v>
      </c>
      <c r="AZ1864" s="2">
        <v>44155</v>
      </c>
      <c r="BC1864" s="2">
        <v>45170</v>
      </c>
      <c r="BD1864" s="1" t="s">
        <v>3688</v>
      </c>
      <c r="BE1864" s="1" t="s">
        <v>3732</v>
      </c>
      <c r="BF1864" s="1" t="s">
        <v>130</v>
      </c>
      <c r="BG1864" s="1" t="s">
        <v>3565</v>
      </c>
      <c r="BH1864" s="1" t="s">
        <v>1808</v>
      </c>
      <c r="BI1864" s="1" t="s">
        <v>2857</v>
      </c>
      <c r="BJ1864" s="1" t="s">
        <v>126</v>
      </c>
      <c r="BK1864" s="1" t="s">
        <v>3733</v>
      </c>
      <c r="BL1864" s="1">
        <v>100</v>
      </c>
      <c r="BM1864" s="1">
        <v>100</v>
      </c>
      <c r="BN1864" s="1" t="s">
        <v>1485</v>
      </c>
      <c r="BO1864" s="1" t="s">
        <v>3581</v>
      </c>
      <c r="BP1864" s="1" t="s">
        <v>84</v>
      </c>
      <c r="BR1864" s="1">
        <v>0</v>
      </c>
      <c r="BS1864" s="1">
        <v>0</v>
      </c>
      <c r="BT1864" s="1">
        <v>0</v>
      </c>
      <c r="BU1864" s="1">
        <v>0</v>
      </c>
    </row>
    <row r="1865" spans="4:73" hidden="1" x14ac:dyDescent="0.25">
      <c r="D1865" s="4"/>
      <c r="E1865" s="5" t="str">
        <f t="shared" si="379"/>
        <v>DPP-2020-Cycle</v>
      </c>
      <c r="F1865" s="5" t="str">
        <f t="shared" si="380"/>
        <v>East (ITC)</v>
      </c>
      <c r="G1865" s="5" t="str">
        <f t="shared" si="381"/>
        <v>Active</v>
      </c>
      <c r="H1865" s="6" t="str">
        <f t="shared" si="382"/>
        <v>Not Started</v>
      </c>
      <c r="I1865" s="1" t="s">
        <v>3734</v>
      </c>
      <c r="O1865" s="1" t="str">
        <f t="shared" si="376"/>
        <v>NRIS</v>
      </c>
      <c r="Q1865" s="1">
        <f t="shared" si="383"/>
        <v>150</v>
      </c>
      <c r="S1865" s="1" t="str">
        <f t="shared" si="384"/>
        <v>Solar</v>
      </c>
      <c r="T1865" s="1" t="str">
        <f t="shared" si="385"/>
        <v>Clinton</v>
      </c>
      <c r="U1865" s="1" t="str">
        <f t="shared" si="386"/>
        <v>MI</v>
      </c>
      <c r="AA1865" s="1"/>
      <c r="AB1865" s="1"/>
      <c r="AI1865" s="5"/>
      <c r="AJ1865" s="5"/>
      <c r="AK1865" s="5"/>
      <c r="AL1865" s="5"/>
      <c r="AM1865" s="5"/>
      <c r="AN1865" s="5"/>
      <c r="AO1865" s="32"/>
      <c r="AP1865" s="32"/>
      <c r="AQ1865" s="28">
        <f t="shared" si="388"/>
        <v>0</v>
      </c>
      <c r="AR1865" s="28">
        <f t="shared" si="389"/>
        <v>0</v>
      </c>
      <c r="AY1865" s="1" t="s">
        <v>2374</v>
      </c>
      <c r="AZ1865" s="2">
        <v>44021</v>
      </c>
      <c r="BC1865" s="2">
        <v>45184</v>
      </c>
      <c r="BD1865" s="1" t="s">
        <v>3563</v>
      </c>
      <c r="BE1865" s="1" t="s">
        <v>3735</v>
      </c>
      <c r="BF1865" s="1" t="s">
        <v>130</v>
      </c>
      <c r="BG1865" s="1" t="s">
        <v>3565</v>
      </c>
      <c r="BH1865" s="1" t="s">
        <v>1808</v>
      </c>
      <c r="BI1865" s="1" t="s">
        <v>2857</v>
      </c>
      <c r="BJ1865" s="1" t="s">
        <v>126</v>
      </c>
      <c r="BK1865" s="1" t="s">
        <v>3736</v>
      </c>
      <c r="BL1865" s="1">
        <v>150</v>
      </c>
      <c r="BM1865" s="1">
        <v>150</v>
      </c>
      <c r="BN1865" s="1" t="s">
        <v>1485</v>
      </c>
      <c r="BO1865" s="1" t="s">
        <v>3581</v>
      </c>
      <c r="BP1865" s="1" t="s">
        <v>84</v>
      </c>
      <c r="BR1865" s="1">
        <v>0</v>
      </c>
      <c r="BS1865" s="1">
        <v>0</v>
      </c>
      <c r="BT1865" s="1">
        <v>0</v>
      </c>
      <c r="BU1865" s="1">
        <v>0</v>
      </c>
    </row>
    <row r="1866" spans="4:73" hidden="1" x14ac:dyDescent="0.25">
      <c r="D1866" s="4"/>
      <c r="E1866" s="5" t="str">
        <f t="shared" si="379"/>
        <v>DPP-2020-Cycle</v>
      </c>
      <c r="F1866" s="5" t="str">
        <f t="shared" si="380"/>
        <v>East (ITC)</v>
      </c>
      <c r="G1866" s="5" t="str">
        <f t="shared" si="381"/>
        <v>Withdrawn</v>
      </c>
      <c r="H1866" s="6" t="str">
        <f t="shared" si="382"/>
        <v>Not Started</v>
      </c>
      <c r="I1866" s="1" t="s">
        <v>5571</v>
      </c>
      <c r="O1866" s="1" t="str">
        <f t="shared" si="376"/>
        <v>NRIS</v>
      </c>
      <c r="Q1866" s="1">
        <f t="shared" si="383"/>
        <v>150</v>
      </c>
      <c r="S1866" s="1" t="str">
        <f t="shared" si="384"/>
        <v>Solar</v>
      </c>
      <c r="T1866" s="1" t="str">
        <f t="shared" si="385"/>
        <v>Ionia</v>
      </c>
      <c r="U1866" s="1" t="str">
        <f t="shared" si="386"/>
        <v>MI</v>
      </c>
      <c r="AA1866" s="1"/>
      <c r="AB1866" s="1"/>
      <c r="AI1866" s="5"/>
      <c r="AJ1866" s="5"/>
      <c r="AK1866" s="5"/>
      <c r="AL1866" s="5"/>
      <c r="AM1866" s="5"/>
      <c r="AN1866" s="5"/>
      <c r="AO1866" s="32"/>
      <c r="AP1866" s="32"/>
      <c r="AQ1866" s="28">
        <f t="shared" si="388"/>
        <v>0</v>
      </c>
      <c r="AR1866" s="28">
        <f t="shared" si="389"/>
        <v>0</v>
      </c>
      <c r="AY1866" s="1" t="s">
        <v>73</v>
      </c>
      <c r="AZ1866" s="2">
        <v>44021</v>
      </c>
      <c r="BA1866" s="2">
        <v>44159</v>
      </c>
      <c r="BC1866" s="2">
        <v>45184</v>
      </c>
      <c r="BD1866" s="1" t="s">
        <v>3563</v>
      </c>
      <c r="BE1866" s="1" t="s">
        <v>5572</v>
      </c>
      <c r="BF1866" s="1" t="s">
        <v>130</v>
      </c>
      <c r="BG1866" s="1" t="s">
        <v>3565</v>
      </c>
      <c r="BH1866" s="1" t="s">
        <v>1808</v>
      </c>
      <c r="BI1866" s="1" t="s">
        <v>2857</v>
      </c>
      <c r="BJ1866" s="1" t="s">
        <v>126</v>
      </c>
      <c r="BK1866" s="1" t="s">
        <v>5573</v>
      </c>
      <c r="BL1866" s="1">
        <v>150</v>
      </c>
      <c r="BM1866" s="1">
        <v>150</v>
      </c>
      <c r="BN1866" s="1" t="s">
        <v>1485</v>
      </c>
      <c r="BO1866" s="1" t="s">
        <v>3581</v>
      </c>
      <c r="BP1866" s="1" t="s">
        <v>84</v>
      </c>
      <c r="BR1866" s="1">
        <v>0</v>
      </c>
      <c r="BS1866" s="1">
        <v>0</v>
      </c>
      <c r="BT1866" s="1">
        <v>0</v>
      </c>
      <c r="BU1866" s="1">
        <v>0</v>
      </c>
    </row>
    <row r="1867" spans="4:73" hidden="1" x14ac:dyDescent="0.25">
      <c r="D1867" s="4"/>
      <c r="E1867" s="5" t="str">
        <f t="shared" si="379"/>
        <v>DPP-2020-Cycle</v>
      </c>
      <c r="F1867" s="5" t="str">
        <f t="shared" si="380"/>
        <v>East (ITC)</v>
      </c>
      <c r="G1867" s="5" t="str">
        <f t="shared" si="381"/>
        <v>Withdrawn</v>
      </c>
      <c r="H1867" s="6" t="str">
        <f t="shared" si="382"/>
        <v>Not Started</v>
      </c>
      <c r="I1867" s="1" t="s">
        <v>5574</v>
      </c>
      <c r="O1867" s="1" t="str">
        <f t="shared" si="376"/>
        <v>NRIS</v>
      </c>
      <c r="Q1867" s="1">
        <f t="shared" si="383"/>
        <v>100</v>
      </c>
      <c r="S1867" s="1" t="str">
        <f t="shared" si="384"/>
        <v>Solar</v>
      </c>
      <c r="T1867" s="1" t="str">
        <f t="shared" si="385"/>
        <v>Hillsdale</v>
      </c>
      <c r="U1867" s="1" t="str">
        <f t="shared" si="386"/>
        <v>MI</v>
      </c>
      <c r="AA1867" s="1"/>
      <c r="AB1867" s="1"/>
      <c r="AI1867" s="5"/>
      <c r="AJ1867" s="5"/>
      <c r="AK1867" s="5"/>
      <c r="AL1867" s="5"/>
      <c r="AM1867" s="5"/>
      <c r="AN1867" s="5"/>
      <c r="AO1867" s="32"/>
      <c r="AP1867" s="32"/>
      <c r="AQ1867" s="28">
        <f t="shared" si="388"/>
        <v>0</v>
      </c>
      <c r="AR1867" s="28">
        <f t="shared" si="389"/>
        <v>0</v>
      </c>
      <c r="AY1867" s="1" t="s">
        <v>73</v>
      </c>
      <c r="AZ1867" s="2">
        <v>44021</v>
      </c>
      <c r="BA1867" s="2">
        <v>44159</v>
      </c>
      <c r="BC1867" s="2">
        <v>45184</v>
      </c>
      <c r="BD1867" s="1" t="s">
        <v>3563</v>
      </c>
      <c r="BE1867" s="1" t="s">
        <v>4010</v>
      </c>
      <c r="BF1867" s="1" t="s">
        <v>130</v>
      </c>
      <c r="BG1867" s="1" t="s">
        <v>3565</v>
      </c>
      <c r="BH1867" s="1" t="s">
        <v>1808</v>
      </c>
      <c r="BI1867" s="1" t="s">
        <v>2857</v>
      </c>
      <c r="BJ1867" s="1" t="s">
        <v>126</v>
      </c>
      <c r="BK1867" s="1" t="s">
        <v>5575</v>
      </c>
      <c r="BL1867" s="1">
        <v>100</v>
      </c>
      <c r="BM1867" s="1">
        <v>100</v>
      </c>
      <c r="BN1867" s="1" t="s">
        <v>1485</v>
      </c>
      <c r="BO1867" s="1" t="s">
        <v>3581</v>
      </c>
      <c r="BP1867" s="1" t="s">
        <v>84</v>
      </c>
      <c r="BR1867" s="1">
        <v>0</v>
      </c>
      <c r="BS1867" s="1">
        <v>0</v>
      </c>
      <c r="BT1867" s="1">
        <v>0</v>
      </c>
      <c r="BU1867" s="1">
        <v>0</v>
      </c>
    </row>
    <row r="1868" spans="4:73" hidden="1" x14ac:dyDescent="0.25">
      <c r="D1868" s="4"/>
      <c r="E1868" s="5" t="str">
        <f t="shared" si="379"/>
        <v>DPP-2020-Cycle</v>
      </c>
      <c r="F1868" s="5" t="str">
        <f t="shared" si="380"/>
        <v>East (ITC)</v>
      </c>
      <c r="G1868" s="5" t="str">
        <f t="shared" si="381"/>
        <v>Withdrawn</v>
      </c>
      <c r="H1868" s="6" t="str">
        <f t="shared" si="382"/>
        <v>Not Started</v>
      </c>
      <c r="I1868" s="1" t="s">
        <v>5855</v>
      </c>
      <c r="O1868" s="1" t="str">
        <f t="shared" si="376"/>
        <v>NRIS</v>
      </c>
      <c r="Q1868" s="1">
        <f t="shared" si="383"/>
        <v>200</v>
      </c>
      <c r="S1868" s="1" t="str">
        <f t="shared" si="384"/>
        <v>Solar</v>
      </c>
      <c r="T1868" s="1" t="str">
        <f t="shared" si="385"/>
        <v>Ottawa</v>
      </c>
      <c r="U1868" s="1" t="str">
        <f t="shared" si="386"/>
        <v>MI</v>
      </c>
      <c r="AA1868" s="1"/>
      <c r="AB1868" s="1"/>
      <c r="AI1868" s="5"/>
      <c r="AJ1868" s="5"/>
      <c r="AK1868" s="5"/>
      <c r="AL1868" s="5"/>
      <c r="AM1868" s="5"/>
      <c r="AN1868" s="5"/>
      <c r="AO1868" s="32"/>
      <c r="AP1868" s="32"/>
      <c r="AQ1868" s="28">
        <f t="shared" si="388"/>
        <v>0</v>
      </c>
      <c r="AR1868" s="28">
        <f t="shared" si="389"/>
        <v>0</v>
      </c>
      <c r="AY1868" s="1" t="s">
        <v>73</v>
      </c>
      <c r="AZ1868" s="2">
        <v>44021</v>
      </c>
      <c r="BA1868" s="2">
        <v>44250</v>
      </c>
      <c r="BC1868" s="2">
        <v>45184</v>
      </c>
      <c r="BD1868" s="1" t="s">
        <v>3563</v>
      </c>
      <c r="BE1868" s="1" t="s">
        <v>3660</v>
      </c>
      <c r="BF1868" s="1" t="s">
        <v>130</v>
      </c>
      <c r="BG1868" s="1" t="s">
        <v>3565</v>
      </c>
      <c r="BH1868" s="1" t="s">
        <v>1808</v>
      </c>
      <c r="BI1868" s="1" t="s">
        <v>2857</v>
      </c>
      <c r="BJ1868" s="1" t="s">
        <v>126</v>
      </c>
      <c r="BK1868" s="1" t="s">
        <v>5856</v>
      </c>
      <c r="BL1868" s="1">
        <v>200</v>
      </c>
      <c r="BM1868" s="1">
        <v>200</v>
      </c>
      <c r="BN1868" s="1" t="s">
        <v>1485</v>
      </c>
      <c r="BO1868" s="1" t="s">
        <v>3581</v>
      </c>
      <c r="BP1868" s="1" t="s">
        <v>84</v>
      </c>
      <c r="BR1868" s="1">
        <v>0</v>
      </c>
      <c r="BS1868" s="1">
        <v>0</v>
      </c>
      <c r="BT1868" s="1">
        <v>0</v>
      </c>
      <c r="BU1868" s="1">
        <v>0</v>
      </c>
    </row>
    <row r="1869" spans="4:73" hidden="1" x14ac:dyDescent="0.25">
      <c r="D1869" s="4"/>
      <c r="E1869" s="5" t="str">
        <f t="shared" si="379"/>
        <v>DPP-2020-Cycle</v>
      </c>
      <c r="F1869" s="5" t="str">
        <f t="shared" si="380"/>
        <v>East (ITC)</v>
      </c>
      <c r="G1869" s="5" t="str">
        <f t="shared" si="381"/>
        <v>Active</v>
      </c>
      <c r="H1869" s="6" t="str">
        <f t="shared" si="382"/>
        <v>Not Started</v>
      </c>
      <c r="I1869" s="1" t="s">
        <v>3742</v>
      </c>
      <c r="O1869" s="1" t="str">
        <f t="shared" si="376"/>
        <v>NRIS</v>
      </c>
      <c r="Q1869" s="1">
        <f t="shared" si="383"/>
        <v>293</v>
      </c>
      <c r="S1869" s="1" t="str">
        <f t="shared" si="384"/>
        <v>Wind</v>
      </c>
      <c r="T1869" s="1" t="str">
        <f t="shared" si="385"/>
        <v>Sanilac</v>
      </c>
      <c r="U1869" s="1" t="str">
        <f t="shared" si="386"/>
        <v>MI</v>
      </c>
      <c r="AA1869" s="1"/>
      <c r="AB1869" s="1"/>
      <c r="AI1869" s="5"/>
      <c r="AJ1869" s="5"/>
      <c r="AK1869" s="5"/>
      <c r="AL1869" s="5"/>
      <c r="AM1869" s="5"/>
      <c r="AN1869" s="5"/>
      <c r="AO1869" s="32"/>
      <c r="AP1869" s="32"/>
      <c r="AQ1869" s="28">
        <f t="shared" si="388"/>
        <v>0</v>
      </c>
      <c r="AR1869" s="28">
        <f t="shared" si="389"/>
        <v>0</v>
      </c>
      <c r="AY1869" s="1" t="s">
        <v>2374</v>
      </c>
      <c r="AZ1869" s="2">
        <v>44228</v>
      </c>
      <c r="BC1869" s="2">
        <v>45169</v>
      </c>
      <c r="BD1869" s="1" t="s">
        <v>128</v>
      </c>
      <c r="BE1869" s="1" t="s">
        <v>3743</v>
      </c>
      <c r="BF1869" s="1" t="s">
        <v>130</v>
      </c>
      <c r="BG1869" s="1" t="s">
        <v>3565</v>
      </c>
      <c r="BH1869" s="1" t="s">
        <v>1808</v>
      </c>
      <c r="BI1869" s="1" t="s">
        <v>2857</v>
      </c>
      <c r="BJ1869" s="1" t="s">
        <v>126</v>
      </c>
      <c r="BK1869" s="1" t="s">
        <v>3744</v>
      </c>
      <c r="BL1869" s="1">
        <v>293</v>
      </c>
      <c r="BM1869" s="1">
        <v>293</v>
      </c>
      <c r="BN1869" s="1" t="s">
        <v>97</v>
      </c>
      <c r="BO1869" s="1" t="s">
        <v>3613</v>
      </c>
      <c r="BP1869" s="1" t="s">
        <v>84</v>
      </c>
      <c r="BR1869" s="1">
        <v>0</v>
      </c>
      <c r="BS1869" s="1">
        <v>0</v>
      </c>
      <c r="BT1869" s="1">
        <v>0</v>
      </c>
      <c r="BU1869" s="1">
        <v>0</v>
      </c>
    </row>
    <row r="1870" spans="4:73" hidden="1" x14ac:dyDescent="0.25">
      <c r="D1870" s="4"/>
      <c r="E1870" s="5" t="str">
        <f t="shared" si="379"/>
        <v>DPP-2020-Cycle</v>
      </c>
      <c r="F1870" s="5" t="str">
        <f t="shared" si="380"/>
        <v>South</v>
      </c>
      <c r="G1870" s="5" t="str">
        <f t="shared" si="381"/>
        <v>Active</v>
      </c>
      <c r="H1870" s="6" t="str">
        <f t="shared" si="382"/>
        <v>Not Started</v>
      </c>
      <c r="I1870" s="1" t="s">
        <v>3745</v>
      </c>
      <c r="J1870" s="1" t="e">
        <f>VLOOKUP(I1870,#REF!,3,FALSE)</f>
        <v>#REF!</v>
      </c>
      <c r="O1870" s="1" t="str">
        <f t="shared" si="376"/>
        <v>NRIS</v>
      </c>
      <c r="Q1870" s="1">
        <f t="shared" si="383"/>
        <v>200</v>
      </c>
      <c r="S1870" s="1" t="str">
        <f t="shared" si="384"/>
        <v>Solar</v>
      </c>
      <c r="T1870" s="1" t="str">
        <f t="shared" si="385"/>
        <v>Pope</v>
      </c>
      <c r="U1870" s="1" t="str">
        <f t="shared" si="386"/>
        <v>AR</v>
      </c>
      <c r="AA1870" s="1" t="str">
        <f>BK1870</f>
        <v>Moreland - St. Vincent 161kV line</v>
      </c>
      <c r="AB1870" s="1" t="str">
        <f>BD1870</f>
        <v>Entergy Arkansas LLC</v>
      </c>
      <c r="AI1870" s="17" t="e">
        <f>VLOOKUP(I1870,#REF!,7,FALSE)</f>
        <v>#REF!</v>
      </c>
      <c r="AJ1870" s="17"/>
      <c r="AK1870" s="17"/>
      <c r="AL1870" s="17"/>
      <c r="AM1870" s="17"/>
      <c r="AN1870" s="17"/>
      <c r="AO1870" s="32" t="e">
        <f>VLOOKUP(I1870,#REF!,5,FALSE)</f>
        <v>#REF!</v>
      </c>
      <c r="AP1870" s="32" t="e">
        <f>VLOOKUP(I1870,#REF!,6,FALSE)</f>
        <v>#REF!</v>
      </c>
      <c r="AQ1870" s="28" t="e">
        <f t="shared" si="388"/>
        <v>#REF!</v>
      </c>
      <c r="AR1870" s="28" t="e">
        <f t="shared" si="389"/>
        <v>#REF!</v>
      </c>
      <c r="AY1870" s="1" t="s">
        <v>2374</v>
      </c>
      <c r="AZ1870" s="2">
        <v>44210</v>
      </c>
      <c r="BC1870" s="2">
        <v>45017</v>
      </c>
      <c r="BD1870" s="1" t="s">
        <v>3586</v>
      </c>
      <c r="BE1870" s="1" t="s">
        <v>3746</v>
      </c>
      <c r="BF1870" s="1" t="s">
        <v>2394</v>
      </c>
      <c r="BG1870" s="1" t="s">
        <v>3565</v>
      </c>
      <c r="BH1870" s="1" t="s">
        <v>2395</v>
      </c>
      <c r="BI1870" s="1" t="s">
        <v>2857</v>
      </c>
      <c r="BJ1870" s="1" t="s">
        <v>126</v>
      </c>
      <c r="BK1870" s="1" t="s">
        <v>3747</v>
      </c>
      <c r="BL1870" s="1">
        <v>200</v>
      </c>
      <c r="BM1870" s="1">
        <v>200</v>
      </c>
      <c r="BN1870" s="1" t="s">
        <v>1485</v>
      </c>
      <c r="BO1870" s="1" t="s">
        <v>3581</v>
      </c>
      <c r="BP1870" s="1" t="s">
        <v>84</v>
      </c>
      <c r="BR1870" s="1">
        <v>0</v>
      </c>
      <c r="BS1870" s="1">
        <v>0</v>
      </c>
      <c r="BT1870" s="1">
        <v>0</v>
      </c>
      <c r="BU1870" s="1">
        <v>0</v>
      </c>
    </row>
    <row r="1871" spans="4:73" hidden="1" x14ac:dyDescent="0.25">
      <c r="D1871" s="4"/>
      <c r="E1871" s="5" t="str">
        <f t="shared" si="379"/>
        <v>DPP-2020-Cycle</v>
      </c>
      <c r="F1871" s="5" t="str">
        <f t="shared" si="380"/>
        <v>South</v>
      </c>
      <c r="G1871" s="5" t="str">
        <f t="shared" si="381"/>
        <v>Active</v>
      </c>
      <c r="H1871" s="6" t="str">
        <f t="shared" si="382"/>
        <v>Not Started</v>
      </c>
      <c r="I1871" s="1" t="s">
        <v>3748</v>
      </c>
      <c r="J1871" s="1" t="e">
        <f>VLOOKUP(I1871,#REF!,3,FALSE)</f>
        <v>#REF!</v>
      </c>
      <c r="O1871" s="1" t="str">
        <f t="shared" si="376"/>
        <v>NRIS</v>
      </c>
      <c r="Q1871" s="1">
        <f t="shared" si="383"/>
        <v>200</v>
      </c>
      <c r="S1871" s="1" t="str">
        <f t="shared" si="384"/>
        <v>Solar</v>
      </c>
      <c r="T1871" s="1" t="str">
        <f t="shared" si="385"/>
        <v>Conway</v>
      </c>
      <c r="U1871" s="1" t="str">
        <f t="shared" si="386"/>
        <v>AR</v>
      </c>
      <c r="AA1871" s="1" t="str">
        <f>BK1871</f>
        <v>Morrilton East Substation (161kV bus)</v>
      </c>
      <c r="AB1871" s="1" t="str">
        <f>BD1871</f>
        <v>Entergy Arkansas LLC</v>
      </c>
      <c r="AI1871" s="17" t="e">
        <f>VLOOKUP(I1871,#REF!,7,FALSE)</f>
        <v>#REF!</v>
      </c>
      <c r="AJ1871" s="17"/>
      <c r="AK1871" s="17"/>
      <c r="AL1871" s="17"/>
      <c r="AM1871" s="17"/>
      <c r="AN1871" s="17"/>
      <c r="AO1871" s="32" t="e">
        <f>VLOOKUP(I1871,#REF!,5,FALSE)</f>
        <v>#REF!</v>
      </c>
      <c r="AP1871" s="32" t="e">
        <f>VLOOKUP(I1871,#REF!,6,FALSE)</f>
        <v>#REF!</v>
      </c>
      <c r="AQ1871" s="28" t="e">
        <f t="shared" si="388"/>
        <v>#REF!</v>
      </c>
      <c r="AR1871" s="28" t="e">
        <f t="shared" si="389"/>
        <v>#REF!</v>
      </c>
      <c r="AY1871" s="1" t="s">
        <v>2374</v>
      </c>
      <c r="AZ1871" s="2">
        <v>44210</v>
      </c>
      <c r="BC1871" s="2">
        <v>45017</v>
      </c>
      <c r="BD1871" s="1" t="s">
        <v>3586</v>
      </c>
      <c r="BE1871" s="1" t="s">
        <v>3749</v>
      </c>
      <c r="BF1871" s="1" t="s">
        <v>2394</v>
      </c>
      <c r="BG1871" s="1" t="s">
        <v>3565</v>
      </c>
      <c r="BH1871" s="1" t="s">
        <v>2395</v>
      </c>
      <c r="BI1871" s="1" t="s">
        <v>2857</v>
      </c>
      <c r="BJ1871" s="1" t="s">
        <v>126</v>
      </c>
      <c r="BK1871" s="1" t="s">
        <v>3750</v>
      </c>
      <c r="BL1871" s="1">
        <v>200</v>
      </c>
      <c r="BM1871" s="1">
        <v>200</v>
      </c>
      <c r="BN1871" s="1" t="s">
        <v>1485</v>
      </c>
      <c r="BO1871" s="1" t="s">
        <v>3581</v>
      </c>
      <c r="BP1871" s="1" t="s">
        <v>84</v>
      </c>
      <c r="BR1871" s="1">
        <v>0</v>
      </c>
      <c r="BS1871" s="1">
        <v>0</v>
      </c>
      <c r="BT1871" s="1">
        <v>0</v>
      </c>
      <c r="BU1871" s="1">
        <v>0</v>
      </c>
    </row>
    <row r="1872" spans="4:73" hidden="1" x14ac:dyDescent="0.25">
      <c r="D1872" s="4"/>
      <c r="E1872" s="5" t="str">
        <f t="shared" si="379"/>
        <v>DPP-2020-Cycle</v>
      </c>
      <c r="F1872" s="5" t="str">
        <f t="shared" si="380"/>
        <v>South</v>
      </c>
      <c r="G1872" s="5" t="str">
        <f t="shared" si="381"/>
        <v>Active</v>
      </c>
      <c r="H1872" s="6" t="str">
        <f t="shared" si="382"/>
        <v>Not Started</v>
      </c>
      <c r="I1872" s="1" t="s">
        <v>3753</v>
      </c>
      <c r="J1872" s="1" t="e">
        <f>VLOOKUP(I1872,#REF!,3,FALSE)</f>
        <v>#REF!</v>
      </c>
      <c r="O1872" s="1" t="str">
        <f t="shared" si="376"/>
        <v>NRIS</v>
      </c>
      <c r="Q1872" s="1">
        <f t="shared" si="383"/>
        <v>200</v>
      </c>
      <c r="S1872" s="1" t="str">
        <f t="shared" si="384"/>
        <v>Solar</v>
      </c>
      <c r="T1872" s="1" t="str">
        <f t="shared" si="385"/>
        <v>Iberia</v>
      </c>
      <c r="U1872" s="1" t="str">
        <f t="shared" si="386"/>
        <v>LA</v>
      </c>
      <c r="AA1872" s="1" t="str">
        <f>BK1872</f>
        <v>Patoutville Substation (138kV bus)</v>
      </c>
      <c r="AB1872" s="1" t="str">
        <f>BD1872</f>
        <v>CLECO Corporation</v>
      </c>
      <c r="AG1872" s="17" t="e">
        <f>AI1872*(1000*BL1872)</f>
        <v>#REF!</v>
      </c>
      <c r="AH1872" s="17" t="e">
        <f>#REF!*(1000*BL1872)</f>
        <v>#REF!</v>
      </c>
      <c r="AI1872" s="19" t="e">
        <f>VLOOKUP(I1872,#REF!,7,FALSE)</f>
        <v>#REF!</v>
      </c>
      <c r="AJ1872" s="19"/>
      <c r="AK1872" s="19"/>
      <c r="AL1872" s="19"/>
      <c r="AM1872" s="19"/>
      <c r="AN1872" s="19"/>
      <c r="AO1872" s="32" t="e">
        <f>VLOOKUP(I1872,#REF!,5,FALSE)</f>
        <v>#REF!</v>
      </c>
      <c r="AP1872" s="32" t="e">
        <f>VLOOKUP(I1872,#REF!,6,FALSE)</f>
        <v>#REF!</v>
      </c>
      <c r="AQ1872" s="28" t="e">
        <f t="shared" si="388"/>
        <v>#REF!</v>
      </c>
      <c r="AR1872" s="28" t="e">
        <f t="shared" si="389"/>
        <v>#REF!</v>
      </c>
      <c r="AY1872" s="1" t="s">
        <v>2374</v>
      </c>
      <c r="AZ1872" s="2">
        <v>44244</v>
      </c>
      <c r="BC1872" s="2">
        <v>45017</v>
      </c>
      <c r="BD1872" s="1" t="s">
        <v>2711</v>
      </c>
      <c r="BE1872" s="1" t="s">
        <v>3754</v>
      </c>
      <c r="BF1872" s="1" t="s">
        <v>61</v>
      </c>
      <c r="BG1872" s="1" t="s">
        <v>3565</v>
      </c>
      <c r="BH1872" s="1" t="s">
        <v>2395</v>
      </c>
      <c r="BI1872" s="1" t="s">
        <v>2857</v>
      </c>
      <c r="BJ1872" s="1" t="s">
        <v>126</v>
      </c>
      <c r="BK1872" s="1" t="s">
        <v>3755</v>
      </c>
      <c r="BL1872" s="1">
        <v>200</v>
      </c>
      <c r="BM1872" s="1">
        <v>200</v>
      </c>
      <c r="BN1872" s="1" t="s">
        <v>1485</v>
      </c>
      <c r="BO1872" s="1" t="s">
        <v>3581</v>
      </c>
      <c r="BP1872" s="1" t="s">
        <v>84</v>
      </c>
      <c r="BR1872" s="1">
        <v>0</v>
      </c>
      <c r="BS1872" s="1">
        <v>0</v>
      </c>
      <c r="BT1872" s="1">
        <v>0</v>
      </c>
      <c r="BU1872" s="1">
        <v>0</v>
      </c>
    </row>
    <row r="1873" spans="4:73" hidden="1" x14ac:dyDescent="0.25">
      <c r="D1873" s="4"/>
      <c r="E1873" s="5" t="str">
        <f t="shared" si="379"/>
        <v>DPP-2020-Cycle</v>
      </c>
      <c r="F1873" s="5" t="str">
        <f t="shared" si="380"/>
        <v>South</v>
      </c>
      <c r="G1873" s="5" t="str">
        <f t="shared" si="381"/>
        <v>Active</v>
      </c>
      <c r="H1873" s="6" t="str">
        <f t="shared" si="382"/>
        <v>Not Started</v>
      </c>
      <c r="I1873" s="1" t="s">
        <v>3756</v>
      </c>
      <c r="J1873" s="1" t="e">
        <f>VLOOKUP(I1873,#REF!,3,FALSE)</f>
        <v>#REF!</v>
      </c>
      <c r="O1873" s="1" t="str">
        <f t="shared" si="376"/>
        <v>NRIS</v>
      </c>
      <c r="Q1873" s="1">
        <f t="shared" si="383"/>
        <v>150</v>
      </c>
      <c r="S1873" s="1" t="str">
        <f t="shared" si="384"/>
        <v>Solar</v>
      </c>
      <c r="T1873" s="1" t="str">
        <f t="shared" si="385"/>
        <v>Acadia</v>
      </c>
      <c r="U1873" s="1" t="str">
        <f t="shared" si="386"/>
        <v>LA</v>
      </c>
      <c r="AA1873" s="1" t="str">
        <f>BK1873</f>
        <v>Richard 138kV</v>
      </c>
      <c r="AB1873" s="1" t="str">
        <f>BD1873</f>
        <v>Entergy Louisiana LLC</v>
      </c>
      <c r="AG1873" s="17" t="e">
        <f>AI1873*(1000*BL1873)</f>
        <v>#REF!</v>
      </c>
      <c r="AH1873" s="17" t="e">
        <f>#REF!*(1000*BL1873)</f>
        <v>#REF!</v>
      </c>
      <c r="AI1873" s="19" t="e">
        <f>VLOOKUP(I1873,#REF!,7,FALSE)</f>
        <v>#REF!</v>
      </c>
      <c r="AJ1873" s="19"/>
      <c r="AK1873" s="19"/>
      <c r="AL1873" s="19"/>
      <c r="AM1873" s="19"/>
      <c r="AN1873" s="19"/>
      <c r="AO1873" s="32" t="e">
        <f>VLOOKUP(I1873,#REF!,5,FALSE)</f>
        <v>#REF!</v>
      </c>
      <c r="AP1873" s="32" t="e">
        <f>VLOOKUP(I1873,#REF!,6,FALSE)</f>
        <v>#REF!</v>
      </c>
      <c r="AQ1873" s="28" t="e">
        <f t="shared" si="388"/>
        <v>#REF!</v>
      </c>
      <c r="AR1873" s="28" t="e">
        <f t="shared" si="389"/>
        <v>#REF!</v>
      </c>
      <c r="AY1873" s="1" t="s">
        <v>2374</v>
      </c>
      <c r="AZ1873" s="2">
        <v>44021</v>
      </c>
      <c r="BC1873" s="2">
        <v>45229</v>
      </c>
      <c r="BD1873" s="1" t="s">
        <v>3695</v>
      </c>
      <c r="BE1873" s="1" t="s">
        <v>3757</v>
      </c>
      <c r="BF1873" s="1" t="s">
        <v>61</v>
      </c>
      <c r="BG1873" s="1" t="s">
        <v>3565</v>
      </c>
      <c r="BH1873" s="1" t="s">
        <v>2395</v>
      </c>
      <c r="BI1873" s="1" t="s">
        <v>2857</v>
      </c>
      <c r="BJ1873" s="1" t="s">
        <v>126</v>
      </c>
      <c r="BK1873" s="1" t="s">
        <v>3758</v>
      </c>
      <c r="BL1873" s="1">
        <v>150</v>
      </c>
      <c r="BM1873" s="1">
        <v>150</v>
      </c>
      <c r="BN1873" s="1" t="s">
        <v>1485</v>
      </c>
      <c r="BO1873" s="1" t="s">
        <v>3581</v>
      </c>
      <c r="BP1873" s="1" t="s">
        <v>84</v>
      </c>
      <c r="BR1873" s="1">
        <v>0</v>
      </c>
      <c r="BS1873" s="1">
        <v>0</v>
      </c>
      <c r="BT1873" s="1">
        <v>0</v>
      </c>
      <c r="BU1873" s="1">
        <v>0</v>
      </c>
    </row>
    <row r="1874" spans="4:73" hidden="1" x14ac:dyDescent="0.25">
      <c r="D1874" s="4"/>
      <c r="E1874" s="5" t="str">
        <f t="shared" si="379"/>
        <v>DPP-2020-Cycle</v>
      </c>
      <c r="F1874" s="5" t="str">
        <f t="shared" si="380"/>
        <v>South</v>
      </c>
      <c r="G1874" s="5" t="str">
        <f t="shared" si="381"/>
        <v>Active</v>
      </c>
      <c r="H1874" s="6" t="str">
        <f t="shared" si="382"/>
        <v>Not Started</v>
      </c>
      <c r="I1874" s="1" t="s">
        <v>3759</v>
      </c>
      <c r="J1874" s="1" t="s">
        <v>6152</v>
      </c>
      <c r="O1874" s="1" t="str">
        <f t="shared" ref="O1874:O1937" si="390">BJ1874</f>
        <v>NRIS</v>
      </c>
      <c r="Q1874" s="1">
        <f t="shared" si="383"/>
        <v>200</v>
      </c>
      <c r="S1874" s="1" t="str">
        <f t="shared" si="384"/>
        <v>Solar</v>
      </c>
      <c r="T1874" s="1" t="str">
        <f t="shared" si="385"/>
        <v>Mississippi</v>
      </c>
      <c r="U1874" s="1" t="str">
        <f t="shared" si="386"/>
        <v>AR</v>
      </c>
      <c r="AA1874" s="1" t="str">
        <f>BK1874</f>
        <v>Blytheville I-55 to AECC Blytheville North 161kV</v>
      </c>
      <c r="AB1874" s="1" t="str">
        <f>BD1874</f>
        <v>Entergy Arkansas LLC</v>
      </c>
      <c r="AI1874" s="17" t="e">
        <f>VLOOKUP(I1874,#REF!,7,FALSE)</f>
        <v>#REF!</v>
      </c>
      <c r="AJ1874" s="17"/>
      <c r="AK1874" s="17"/>
      <c r="AL1874" s="17"/>
      <c r="AM1874" s="17"/>
      <c r="AN1874" s="17"/>
      <c r="AO1874" s="32" t="e">
        <f>VLOOKUP(I1874,#REF!,5,FALSE)</f>
        <v>#REF!</v>
      </c>
      <c r="AP1874" s="32" t="e">
        <f>VLOOKUP(I1874,#REF!,6,FALSE)</f>
        <v>#REF!</v>
      </c>
      <c r="AQ1874" s="28" t="e">
        <f t="shared" si="388"/>
        <v>#REF!</v>
      </c>
      <c r="AR1874" s="28" t="e">
        <f t="shared" si="389"/>
        <v>#REF!</v>
      </c>
      <c r="AY1874" s="1" t="s">
        <v>2374</v>
      </c>
      <c r="AZ1874" s="2">
        <v>44246</v>
      </c>
      <c r="BC1874" s="2">
        <v>45170</v>
      </c>
      <c r="BD1874" s="1" t="s">
        <v>3586</v>
      </c>
      <c r="BE1874" s="1" t="s">
        <v>3630</v>
      </c>
      <c r="BF1874" s="1" t="s">
        <v>2394</v>
      </c>
      <c r="BG1874" s="1" t="s">
        <v>3565</v>
      </c>
      <c r="BH1874" s="1" t="s">
        <v>2395</v>
      </c>
      <c r="BI1874" s="1" t="s">
        <v>2857</v>
      </c>
      <c r="BJ1874" s="1" t="s">
        <v>126</v>
      </c>
      <c r="BK1874" s="1" t="s">
        <v>3760</v>
      </c>
      <c r="BL1874" s="1">
        <v>200</v>
      </c>
      <c r="BM1874" s="1">
        <v>200</v>
      </c>
      <c r="BN1874" s="1" t="s">
        <v>1485</v>
      </c>
      <c r="BO1874" s="1" t="s">
        <v>3581</v>
      </c>
      <c r="BP1874" s="1" t="s">
        <v>84</v>
      </c>
      <c r="BR1874" s="1">
        <v>0</v>
      </c>
      <c r="BS1874" s="1">
        <v>0</v>
      </c>
      <c r="BT1874" s="1">
        <v>0</v>
      </c>
      <c r="BU1874" s="1">
        <v>0</v>
      </c>
    </row>
    <row r="1875" spans="4:73" hidden="1" x14ac:dyDescent="0.25">
      <c r="D1875" s="4"/>
      <c r="E1875" s="5" t="str">
        <f t="shared" si="379"/>
        <v>DPP-2020-Cycle</v>
      </c>
      <c r="F1875" s="5" t="str">
        <f t="shared" si="380"/>
        <v>Central</v>
      </c>
      <c r="G1875" s="5" t="str">
        <f t="shared" si="381"/>
        <v>Active</v>
      </c>
      <c r="H1875" s="6" t="str">
        <f t="shared" si="382"/>
        <v>Not Started</v>
      </c>
      <c r="I1875" s="1" t="s">
        <v>3761</v>
      </c>
      <c r="O1875" s="1" t="str">
        <f t="shared" si="390"/>
        <v>NRIS</v>
      </c>
      <c r="Q1875" s="1">
        <f t="shared" si="383"/>
        <v>200</v>
      </c>
      <c r="S1875" s="1" t="str">
        <f t="shared" si="384"/>
        <v>Solar</v>
      </c>
      <c r="T1875" s="1" t="str">
        <f t="shared" si="385"/>
        <v>Montgomery</v>
      </c>
      <c r="U1875" s="1" t="str">
        <f t="shared" si="386"/>
        <v>IN</v>
      </c>
      <c r="AA1875" s="1"/>
      <c r="AB1875" s="1"/>
      <c r="AI1875" s="5"/>
      <c r="AJ1875" s="5"/>
      <c r="AK1875" s="5"/>
      <c r="AL1875" s="5"/>
      <c r="AM1875" s="5"/>
      <c r="AN1875" s="5"/>
      <c r="AO1875" s="32"/>
      <c r="AP1875" s="32"/>
      <c r="AQ1875" s="28">
        <f t="shared" si="388"/>
        <v>0</v>
      </c>
      <c r="AR1875" s="28">
        <f t="shared" si="389"/>
        <v>0</v>
      </c>
      <c r="AY1875" s="1" t="s">
        <v>2374</v>
      </c>
      <c r="AZ1875" s="2">
        <v>44021</v>
      </c>
      <c r="BC1875" s="2">
        <v>45017</v>
      </c>
      <c r="BD1875" s="1" t="s">
        <v>2850</v>
      </c>
      <c r="BE1875" s="1" t="s">
        <v>3762</v>
      </c>
      <c r="BF1875" s="1" t="s">
        <v>103</v>
      </c>
      <c r="BG1875" s="1" t="s">
        <v>3565</v>
      </c>
      <c r="BH1875" s="1" t="s">
        <v>2435</v>
      </c>
      <c r="BI1875" s="1" t="s">
        <v>2857</v>
      </c>
      <c r="BJ1875" s="1" t="s">
        <v>126</v>
      </c>
      <c r="BK1875" s="1" t="s">
        <v>3763</v>
      </c>
      <c r="BL1875" s="1">
        <v>200</v>
      </c>
      <c r="BM1875" s="1">
        <v>200</v>
      </c>
      <c r="BN1875" s="1" t="s">
        <v>1485</v>
      </c>
      <c r="BO1875" s="1" t="s">
        <v>3581</v>
      </c>
      <c r="BP1875" s="1" t="s">
        <v>84</v>
      </c>
      <c r="BR1875" s="1">
        <v>0</v>
      </c>
      <c r="BS1875" s="1">
        <v>0</v>
      </c>
      <c r="BT1875" s="1">
        <v>0</v>
      </c>
      <c r="BU1875" s="1">
        <v>0</v>
      </c>
    </row>
    <row r="1876" spans="4:73" hidden="1" x14ac:dyDescent="0.25">
      <c r="D1876" s="4"/>
      <c r="E1876" s="5" t="str">
        <f t="shared" si="379"/>
        <v>DPP-2020-Cycle</v>
      </c>
      <c r="F1876" s="5" t="str">
        <f t="shared" si="380"/>
        <v>South</v>
      </c>
      <c r="G1876" s="5" t="str">
        <f t="shared" si="381"/>
        <v>Active</v>
      </c>
      <c r="H1876" s="6" t="str">
        <f t="shared" si="382"/>
        <v>Not Started</v>
      </c>
      <c r="I1876" s="1" t="s">
        <v>3764</v>
      </c>
      <c r="J1876" s="1" t="e">
        <f>VLOOKUP(I1876,#REF!,3,FALSE)</f>
        <v>#REF!</v>
      </c>
      <c r="O1876" s="1" t="str">
        <f t="shared" si="390"/>
        <v>NRIS</v>
      </c>
      <c r="Q1876" s="1">
        <f t="shared" si="383"/>
        <v>100</v>
      </c>
      <c r="S1876" s="1" t="str">
        <f t="shared" si="384"/>
        <v>Solar</v>
      </c>
      <c r="T1876" s="1" t="str">
        <f t="shared" si="385"/>
        <v>Washington</v>
      </c>
      <c r="U1876" s="1" t="str">
        <f t="shared" si="386"/>
        <v>LA</v>
      </c>
      <c r="AA1876" s="1" t="str">
        <f>BK1876</f>
        <v>Talisheek - Bogalusa 230 kV Line</v>
      </c>
      <c r="AB1876" s="1" t="str">
        <f>BD1876</f>
        <v>Entergy Louisiana LLC</v>
      </c>
      <c r="AG1876" s="17" t="e">
        <f>AI1876*(1000*BL1876)</f>
        <v>#REF!</v>
      </c>
      <c r="AH1876" s="17" t="e">
        <f>#REF!*(1000*BL1876)</f>
        <v>#REF!</v>
      </c>
      <c r="AI1876" s="19" t="e">
        <f>VLOOKUP(I1876,#REF!,7,FALSE)</f>
        <v>#REF!</v>
      </c>
      <c r="AJ1876" s="19"/>
      <c r="AK1876" s="19"/>
      <c r="AL1876" s="19"/>
      <c r="AM1876" s="19"/>
      <c r="AN1876" s="19"/>
      <c r="AO1876" s="32" t="e">
        <f>VLOOKUP(I1876,#REF!,5,FALSE)</f>
        <v>#REF!</v>
      </c>
      <c r="AP1876" s="32" t="e">
        <f>VLOOKUP(I1876,#REF!,6,FALSE)</f>
        <v>#REF!</v>
      </c>
      <c r="AQ1876" s="28" t="e">
        <f t="shared" si="388"/>
        <v>#REF!</v>
      </c>
      <c r="AR1876" s="28" t="e">
        <f t="shared" si="389"/>
        <v>#REF!</v>
      </c>
      <c r="AY1876" s="1" t="s">
        <v>2374</v>
      </c>
      <c r="AZ1876" s="2">
        <v>44188</v>
      </c>
      <c r="BC1876" s="2">
        <v>45170</v>
      </c>
      <c r="BD1876" s="1" t="s">
        <v>3695</v>
      </c>
      <c r="BE1876" s="1" t="s">
        <v>3765</v>
      </c>
      <c r="BF1876" s="1" t="s">
        <v>61</v>
      </c>
      <c r="BG1876" s="1" t="s">
        <v>3565</v>
      </c>
      <c r="BH1876" s="1" t="s">
        <v>2395</v>
      </c>
      <c r="BI1876" s="1" t="s">
        <v>2857</v>
      </c>
      <c r="BJ1876" s="1" t="s">
        <v>126</v>
      </c>
      <c r="BK1876" s="1" t="s">
        <v>3766</v>
      </c>
      <c r="BL1876" s="1">
        <v>100</v>
      </c>
      <c r="BM1876" s="1">
        <v>100</v>
      </c>
      <c r="BN1876" s="1" t="s">
        <v>1485</v>
      </c>
      <c r="BO1876" s="1" t="s">
        <v>3581</v>
      </c>
      <c r="BP1876" s="1" t="s">
        <v>84</v>
      </c>
      <c r="BR1876" s="1">
        <v>0</v>
      </c>
      <c r="BS1876" s="1">
        <v>0</v>
      </c>
      <c r="BT1876" s="1">
        <v>0</v>
      </c>
      <c r="BU1876" s="1">
        <v>0</v>
      </c>
    </row>
    <row r="1877" spans="4:73" hidden="1" x14ac:dyDescent="0.25">
      <c r="D1877" s="4"/>
      <c r="E1877" s="5" t="str">
        <f t="shared" si="379"/>
        <v>DPP-2020-Cycle</v>
      </c>
      <c r="F1877" s="5" t="str">
        <f t="shared" si="380"/>
        <v>Central</v>
      </c>
      <c r="G1877" s="5" t="str">
        <f t="shared" si="381"/>
        <v>Active</v>
      </c>
      <c r="H1877" s="6" t="str">
        <f t="shared" si="382"/>
        <v>Not Started</v>
      </c>
      <c r="I1877" s="1" t="s">
        <v>3767</v>
      </c>
      <c r="O1877" s="1" t="str">
        <f t="shared" si="390"/>
        <v>NRIS</v>
      </c>
      <c r="Q1877" s="1">
        <f t="shared" si="383"/>
        <v>200</v>
      </c>
      <c r="S1877" s="1" t="str">
        <f t="shared" si="384"/>
        <v>Solar</v>
      </c>
      <c r="T1877" s="1" t="str">
        <f t="shared" si="385"/>
        <v>Lawrence</v>
      </c>
      <c r="U1877" s="1" t="str">
        <f t="shared" si="386"/>
        <v>IN</v>
      </c>
      <c r="AA1877" s="1"/>
      <c r="AB1877" s="1"/>
      <c r="AI1877" s="5"/>
      <c r="AJ1877" s="5"/>
      <c r="AK1877" s="5"/>
      <c r="AL1877" s="5"/>
      <c r="AM1877" s="5"/>
      <c r="AN1877" s="5"/>
      <c r="AO1877" s="32"/>
      <c r="AP1877" s="32"/>
      <c r="AQ1877" s="28">
        <f t="shared" si="388"/>
        <v>0</v>
      </c>
      <c r="AR1877" s="28">
        <f t="shared" si="389"/>
        <v>0</v>
      </c>
      <c r="AY1877" s="1" t="s">
        <v>2374</v>
      </c>
      <c r="AZ1877" s="2">
        <v>44266</v>
      </c>
      <c r="BC1877" s="2">
        <v>45017</v>
      </c>
      <c r="BD1877" s="1" t="s">
        <v>2850</v>
      </c>
      <c r="BE1877" s="1" t="s">
        <v>3768</v>
      </c>
      <c r="BF1877" s="1" t="s">
        <v>103</v>
      </c>
      <c r="BG1877" s="1" t="s">
        <v>3565</v>
      </c>
      <c r="BH1877" s="1" t="s">
        <v>2435</v>
      </c>
      <c r="BI1877" s="1" t="s">
        <v>2857</v>
      </c>
      <c r="BJ1877" s="1" t="s">
        <v>126</v>
      </c>
      <c r="BK1877" s="1" t="s">
        <v>3769</v>
      </c>
      <c r="BL1877" s="1">
        <v>200</v>
      </c>
      <c r="BM1877" s="1">
        <v>200</v>
      </c>
      <c r="BN1877" s="1" t="s">
        <v>1485</v>
      </c>
      <c r="BO1877" s="1" t="s">
        <v>3581</v>
      </c>
      <c r="BP1877" s="1" t="s">
        <v>84</v>
      </c>
      <c r="BR1877" s="1">
        <v>0</v>
      </c>
      <c r="BS1877" s="1">
        <v>0</v>
      </c>
      <c r="BT1877" s="1">
        <v>0</v>
      </c>
      <c r="BU1877" s="1">
        <v>0</v>
      </c>
    </row>
    <row r="1878" spans="4:73" hidden="1" x14ac:dyDescent="0.25">
      <c r="D1878" s="4"/>
      <c r="E1878" s="5" t="str">
        <f t="shared" si="379"/>
        <v>DPP-2020-Cycle</v>
      </c>
      <c r="F1878" s="5" t="str">
        <f t="shared" si="380"/>
        <v>West</v>
      </c>
      <c r="G1878" s="5" t="str">
        <f t="shared" si="381"/>
        <v>Active</v>
      </c>
      <c r="H1878" s="6" t="str">
        <f t="shared" si="382"/>
        <v>Not Started</v>
      </c>
      <c r="I1878" s="1" t="s">
        <v>3770</v>
      </c>
      <c r="O1878" s="1" t="str">
        <f t="shared" si="390"/>
        <v>NRIS</v>
      </c>
      <c r="Q1878" s="1">
        <f t="shared" si="383"/>
        <v>150</v>
      </c>
      <c r="S1878" s="1" t="str">
        <f t="shared" si="384"/>
        <v>Solar</v>
      </c>
      <c r="T1878" s="1" t="str">
        <f t="shared" si="385"/>
        <v>Martin</v>
      </c>
      <c r="U1878" s="1" t="str">
        <f t="shared" si="386"/>
        <v>MN</v>
      </c>
      <c r="AA1878" s="1"/>
      <c r="AB1878" s="1"/>
      <c r="AI1878" s="5"/>
      <c r="AJ1878" s="5"/>
      <c r="AK1878" s="5"/>
      <c r="AL1878" s="5"/>
      <c r="AM1878" s="5"/>
      <c r="AN1878" s="5"/>
      <c r="AO1878" s="32"/>
      <c r="AP1878" s="32"/>
      <c r="AQ1878" s="28">
        <f t="shared" si="388"/>
        <v>0</v>
      </c>
      <c r="AR1878" s="28">
        <f t="shared" si="389"/>
        <v>0</v>
      </c>
      <c r="AY1878" s="1" t="s">
        <v>2374</v>
      </c>
      <c r="AZ1878" s="2">
        <v>44021</v>
      </c>
      <c r="BC1878" s="2">
        <v>45170</v>
      </c>
      <c r="BD1878" s="1" t="s">
        <v>3575</v>
      </c>
      <c r="BE1878" s="1" t="s">
        <v>3771</v>
      </c>
      <c r="BF1878" s="1" t="s">
        <v>93</v>
      </c>
      <c r="BG1878" s="1" t="s">
        <v>3565</v>
      </c>
      <c r="BH1878" s="1" t="s">
        <v>725</v>
      </c>
      <c r="BI1878" s="1" t="s">
        <v>2857</v>
      </c>
      <c r="BJ1878" s="1" t="s">
        <v>126</v>
      </c>
      <c r="BK1878" s="1" t="s">
        <v>3772</v>
      </c>
      <c r="BL1878" s="1">
        <v>150</v>
      </c>
      <c r="BM1878" s="1">
        <v>150</v>
      </c>
      <c r="BN1878" s="1" t="s">
        <v>1485</v>
      </c>
      <c r="BO1878" s="1" t="s">
        <v>3581</v>
      </c>
      <c r="BP1878" s="1" t="s">
        <v>84</v>
      </c>
      <c r="BR1878" s="1">
        <v>0</v>
      </c>
      <c r="BS1878" s="1">
        <v>0</v>
      </c>
      <c r="BT1878" s="1">
        <v>0</v>
      </c>
      <c r="BU1878" s="1">
        <v>0</v>
      </c>
    </row>
    <row r="1879" spans="4:73" hidden="1" x14ac:dyDescent="0.25">
      <c r="D1879" s="4"/>
      <c r="E1879" s="5" t="str">
        <f t="shared" si="379"/>
        <v>DPP-2020-Cycle</v>
      </c>
      <c r="F1879" s="5" t="str">
        <f t="shared" si="380"/>
        <v>East (ATC)</v>
      </c>
      <c r="G1879" s="5" t="str">
        <f t="shared" si="381"/>
        <v>Active</v>
      </c>
      <c r="H1879" s="6" t="str">
        <f t="shared" si="382"/>
        <v>Not Started</v>
      </c>
      <c r="I1879" s="1" t="s">
        <v>3773</v>
      </c>
      <c r="O1879" s="1" t="str">
        <f t="shared" si="390"/>
        <v>NRIS</v>
      </c>
      <c r="Q1879" s="1">
        <f t="shared" si="383"/>
        <v>150</v>
      </c>
      <c r="S1879" s="1" t="str">
        <f t="shared" si="384"/>
        <v>Solar</v>
      </c>
      <c r="T1879" s="1" t="str">
        <f t="shared" si="385"/>
        <v>Outagamie</v>
      </c>
      <c r="U1879" s="1" t="str">
        <f t="shared" si="386"/>
        <v>WI</v>
      </c>
      <c r="AA1879" s="1"/>
      <c r="AB1879" s="1"/>
      <c r="AI1879" s="5"/>
      <c r="AJ1879" s="5"/>
      <c r="AK1879" s="5"/>
      <c r="AL1879" s="5"/>
      <c r="AM1879" s="5"/>
      <c r="AN1879" s="5"/>
      <c r="AO1879" s="32"/>
      <c r="AP1879" s="32"/>
      <c r="AQ1879" s="28">
        <f t="shared" si="388"/>
        <v>0</v>
      </c>
      <c r="AR1879" s="28">
        <f t="shared" si="389"/>
        <v>0</v>
      </c>
      <c r="AY1879" s="1" t="s">
        <v>2374</v>
      </c>
      <c r="AZ1879" s="2">
        <v>44267</v>
      </c>
      <c r="BC1879" s="2">
        <v>45200</v>
      </c>
      <c r="BD1879" s="1" t="s">
        <v>74</v>
      </c>
      <c r="BE1879" s="1" t="s">
        <v>3774</v>
      </c>
      <c r="BF1879" s="1" t="s">
        <v>76</v>
      </c>
      <c r="BG1879" s="1" t="s">
        <v>3565</v>
      </c>
      <c r="BH1879" s="1" t="s">
        <v>2196</v>
      </c>
      <c r="BI1879" s="1" t="s">
        <v>2857</v>
      </c>
      <c r="BJ1879" s="1" t="s">
        <v>126</v>
      </c>
      <c r="BK1879" s="1" t="s">
        <v>3775</v>
      </c>
      <c r="BL1879" s="1">
        <v>150</v>
      </c>
      <c r="BM1879" s="1">
        <v>150</v>
      </c>
      <c r="BN1879" s="1" t="s">
        <v>1485</v>
      </c>
      <c r="BO1879" s="1" t="s">
        <v>3581</v>
      </c>
      <c r="BP1879" s="1" t="s">
        <v>84</v>
      </c>
      <c r="BR1879" s="1">
        <v>0</v>
      </c>
      <c r="BS1879" s="1">
        <v>0</v>
      </c>
      <c r="BT1879" s="1">
        <v>0</v>
      </c>
      <c r="BU1879" s="1">
        <v>0</v>
      </c>
    </row>
    <row r="1880" spans="4:73" hidden="1" x14ac:dyDescent="0.25">
      <c r="D1880" s="4"/>
      <c r="E1880" s="5" t="str">
        <f t="shared" si="379"/>
        <v>DPP-2020-Cycle</v>
      </c>
      <c r="F1880" s="5" t="str">
        <f t="shared" si="380"/>
        <v>West</v>
      </c>
      <c r="G1880" s="5" t="str">
        <f t="shared" si="381"/>
        <v>Withdrawn</v>
      </c>
      <c r="H1880" s="6" t="str">
        <f t="shared" si="382"/>
        <v>Not Started</v>
      </c>
      <c r="I1880" s="1" t="s">
        <v>5694</v>
      </c>
      <c r="O1880" s="1" t="str">
        <f t="shared" si="390"/>
        <v>NRIS</v>
      </c>
      <c r="Q1880" s="1">
        <f t="shared" si="383"/>
        <v>100</v>
      </c>
      <c r="S1880" s="1" t="str">
        <f t="shared" si="384"/>
        <v>Solar</v>
      </c>
      <c r="T1880" s="1" t="str">
        <f t="shared" si="385"/>
        <v>Renville</v>
      </c>
      <c r="U1880" s="1" t="str">
        <f t="shared" si="386"/>
        <v>MN</v>
      </c>
      <c r="AA1880" s="1"/>
      <c r="AB1880" s="1"/>
      <c r="AI1880" s="5"/>
      <c r="AJ1880" s="5"/>
      <c r="AK1880" s="5"/>
      <c r="AL1880" s="5"/>
      <c r="AM1880" s="5"/>
      <c r="AN1880" s="5"/>
      <c r="AO1880" s="32"/>
      <c r="AP1880" s="32"/>
      <c r="AQ1880" s="28">
        <f t="shared" si="388"/>
        <v>0</v>
      </c>
      <c r="AR1880" s="28">
        <f t="shared" si="389"/>
        <v>0</v>
      </c>
      <c r="AY1880" s="1" t="s">
        <v>73</v>
      </c>
      <c r="AZ1880" s="2">
        <v>44021</v>
      </c>
      <c r="BA1880" s="2">
        <v>44201</v>
      </c>
      <c r="BC1880" s="2">
        <v>45169</v>
      </c>
      <c r="BD1880" s="1" t="s">
        <v>91</v>
      </c>
      <c r="BE1880" s="1" t="s">
        <v>5554</v>
      </c>
      <c r="BF1880" s="1" t="s">
        <v>93</v>
      </c>
      <c r="BG1880" s="1" t="s">
        <v>3565</v>
      </c>
      <c r="BH1880" s="1" t="s">
        <v>725</v>
      </c>
      <c r="BI1880" s="1" t="s">
        <v>2857</v>
      </c>
      <c r="BJ1880" s="1" t="s">
        <v>126</v>
      </c>
      <c r="BK1880" s="1" t="s">
        <v>5695</v>
      </c>
      <c r="BL1880" s="1">
        <v>100</v>
      </c>
      <c r="BM1880" s="1">
        <v>100</v>
      </c>
      <c r="BN1880" s="1" t="s">
        <v>1485</v>
      </c>
      <c r="BO1880" s="1" t="s">
        <v>3581</v>
      </c>
      <c r="BP1880" s="1" t="s">
        <v>84</v>
      </c>
      <c r="BR1880" s="1">
        <v>0</v>
      </c>
      <c r="BS1880" s="1">
        <v>0</v>
      </c>
      <c r="BT1880" s="1">
        <v>0</v>
      </c>
      <c r="BU1880" s="1">
        <v>0</v>
      </c>
    </row>
    <row r="1881" spans="4:73" hidden="1" x14ac:dyDescent="0.25">
      <c r="D1881" s="4"/>
      <c r="E1881" s="5" t="str">
        <f t="shared" si="379"/>
        <v>DPP-2020-Cycle</v>
      </c>
      <c r="F1881" s="5" t="str">
        <f t="shared" si="380"/>
        <v>West</v>
      </c>
      <c r="G1881" s="5" t="str">
        <f t="shared" si="381"/>
        <v>Withdrawn</v>
      </c>
      <c r="H1881" s="6" t="str">
        <f t="shared" si="382"/>
        <v>Not Started</v>
      </c>
      <c r="I1881" s="1" t="s">
        <v>5696</v>
      </c>
      <c r="O1881" s="1" t="str">
        <f t="shared" si="390"/>
        <v>NRIS</v>
      </c>
      <c r="Q1881" s="1">
        <f t="shared" si="383"/>
        <v>44</v>
      </c>
      <c r="S1881" s="1" t="str">
        <f t="shared" si="384"/>
        <v>Solar</v>
      </c>
      <c r="T1881" s="1" t="str">
        <f t="shared" si="385"/>
        <v>Pierce</v>
      </c>
      <c r="U1881" s="1" t="str">
        <f t="shared" si="386"/>
        <v>WI</v>
      </c>
      <c r="AA1881" s="1"/>
      <c r="AB1881" s="1"/>
      <c r="AI1881" s="5"/>
      <c r="AJ1881" s="5"/>
      <c r="AK1881" s="5"/>
      <c r="AL1881" s="5"/>
      <c r="AM1881" s="5"/>
      <c r="AN1881" s="5"/>
      <c r="AO1881" s="32"/>
      <c r="AP1881" s="32"/>
      <c r="AQ1881" s="28">
        <f t="shared" si="388"/>
        <v>0</v>
      </c>
      <c r="AR1881" s="28">
        <f t="shared" si="389"/>
        <v>0</v>
      </c>
      <c r="AY1881" s="1" t="s">
        <v>73</v>
      </c>
      <c r="AZ1881" s="2">
        <v>44021</v>
      </c>
      <c r="BA1881" s="2">
        <v>44201</v>
      </c>
      <c r="BC1881" s="2">
        <v>45169</v>
      </c>
      <c r="BD1881" s="1" t="s">
        <v>91</v>
      </c>
      <c r="BE1881" s="1" t="s">
        <v>5697</v>
      </c>
      <c r="BF1881" s="1" t="s">
        <v>76</v>
      </c>
      <c r="BG1881" s="1" t="s">
        <v>3565</v>
      </c>
      <c r="BH1881" s="1" t="s">
        <v>725</v>
      </c>
      <c r="BI1881" s="1" t="s">
        <v>2857</v>
      </c>
      <c r="BJ1881" s="1" t="s">
        <v>126</v>
      </c>
      <c r="BK1881" s="1" t="s">
        <v>5698</v>
      </c>
      <c r="BL1881" s="1">
        <v>44</v>
      </c>
      <c r="BM1881" s="1">
        <v>44</v>
      </c>
      <c r="BN1881" s="1" t="s">
        <v>1485</v>
      </c>
      <c r="BO1881" s="1" t="s">
        <v>3581</v>
      </c>
      <c r="BP1881" s="1" t="s">
        <v>84</v>
      </c>
      <c r="BR1881" s="1">
        <v>0</v>
      </c>
      <c r="BS1881" s="1">
        <v>0</v>
      </c>
      <c r="BT1881" s="1">
        <v>0</v>
      </c>
      <c r="BU1881" s="1">
        <v>0</v>
      </c>
    </row>
    <row r="1882" spans="4:73" hidden="1" x14ac:dyDescent="0.25">
      <c r="D1882" s="4"/>
      <c r="E1882" s="5" t="str">
        <f t="shared" si="379"/>
        <v>DPP-2018-APR</v>
      </c>
      <c r="F1882" s="5" t="str">
        <f t="shared" si="380"/>
        <v>Central</v>
      </c>
      <c r="G1882" s="5" t="str">
        <f t="shared" si="381"/>
        <v>Active</v>
      </c>
      <c r="H1882" s="6" t="str">
        <f t="shared" si="382"/>
        <v>Not Started</v>
      </c>
      <c r="I1882" s="1" t="s">
        <v>6018</v>
      </c>
      <c r="O1882" s="1" t="str">
        <f t="shared" si="390"/>
        <v>NRIS</v>
      </c>
      <c r="P1882" s="1" t="s">
        <v>6203</v>
      </c>
      <c r="Q1882" s="1">
        <f t="shared" si="383"/>
        <v>1165</v>
      </c>
      <c r="S1882" s="1" t="str">
        <f t="shared" si="384"/>
        <v>Gas</v>
      </c>
      <c r="T1882" s="1" t="str">
        <f t="shared" si="385"/>
        <v>Sangamon County</v>
      </c>
      <c r="U1882" s="1" t="str">
        <f t="shared" si="386"/>
        <v>IL</v>
      </c>
      <c r="Y1882" s="1">
        <v>1</v>
      </c>
      <c r="Z1882" s="1">
        <f>IF(G1882="Withdrawn",0,1)</f>
        <v>1</v>
      </c>
      <c r="AA1882" s="36">
        <v>4660000</v>
      </c>
      <c r="AB1882" s="36">
        <v>0</v>
      </c>
      <c r="AI1882" s="5"/>
      <c r="AJ1882" s="32"/>
      <c r="AK1882" s="32"/>
      <c r="AL1882" s="37">
        <v>26318100</v>
      </c>
      <c r="AM1882" s="32">
        <f>884000</f>
        <v>884000</v>
      </c>
      <c r="AN1882" s="32">
        <v>0</v>
      </c>
      <c r="AO1882" s="32">
        <f>AJ1882+AM1882</f>
        <v>884000</v>
      </c>
      <c r="AP1882" s="32">
        <f>AO1882+AK1882+AL1882+AN1882</f>
        <v>27202100</v>
      </c>
      <c r="AQ1882" s="5"/>
      <c r="AR1882" s="5"/>
      <c r="AS1882" s="16">
        <f>IF(O1882 = "NRIS",AP1882,AO1882)</f>
        <v>27202100</v>
      </c>
      <c r="AY1882" s="1" t="s">
        <v>2374</v>
      </c>
      <c r="AZ1882" s="2">
        <v>43167</v>
      </c>
      <c r="BC1882" s="2">
        <v>44501</v>
      </c>
      <c r="BD1882" s="1" t="s">
        <v>2444</v>
      </c>
      <c r="BE1882" s="1" t="s">
        <v>825</v>
      </c>
      <c r="BF1882" s="1" t="s">
        <v>124</v>
      </c>
      <c r="BG1882" s="1" t="s">
        <v>2375</v>
      </c>
      <c r="BH1882" s="1" t="s">
        <v>2435</v>
      </c>
      <c r="BI1882" s="1" t="s">
        <v>2376</v>
      </c>
      <c r="BJ1882" s="1" t="s">
        <v>126</v>
      </c>
      <c r="BK1882" s="1" t="s">
        <v>6019</v>
      </c>
      <c r="BL1882" s="1">
        <v>1040</v>
      </c>
      <c r="BM1882" s="1">
        <v>1165</v>
      </c>
      <c r="BN1882" s="1" t="s">
        <v>64</v>
      </c>
      <c r="BO1882" s="1" t="s">
        <v>94</v>
      </c>
      <c r="BP1882" s="1" t="s">
        <v>84</v>
      </c>
      <c r="BR1882" s="1">
        <v>1165</v>
      </c>
      <c r="BS1882" s="1">
        <v>1165</v>
      </c>
      <c r="BT1882" s="1">
        <v>1165</v>
      </c>
      <c r="BU1882" s="1">
        <v>1165</v>
      </c>
    </row>
    <row r="1883" spans="4:73" hidden="1" x14ac:dyDescent="0.25">
      <c r="D1883" s="4"/>
      <c r="E1883" s="5" t="str">
        <f t="shared" si="379"/>
        <v>DPP-2020-Cycle</v>
      </c>
      <c r="F1883" s="5" t="str">
        <f t="shared" si="380"/>
        <v>West</v>
      </c>
      <c r="G1883" s="5" t="str">
        <f t="shared" si="381"/>
        <v>Withdrawn</v>
      </c>
      <c r="H1883" s="6" t="str">
        <f t="shared" si="382"/>
        <v>Not Started</v>
      </c>
      <c r="I1883" s="1" t="s">
        <v>5513</v>
      </c>
      <c r="O1883" s="1" t="str">
        <f t="shared" si="390"/>
        <v>NRIS</v>
      </c>
      <c r="Q1883" s="1">
        <f t="shared" si="383"/>
        <v>200</v>
      </c>
      <c r="S1883" s="1" t="str">
        <f t="shared" si="384"/>
        <v>Solar</v>
      </c>
      <c r="T1883" s="1" t="str">
        <f t="shared" si="385"/>
        <v>Rock</v>
      </c>
      <c r="U1883" s="1" t="str">
        <f t="shared" si="386"/>
        <v>MN</v>
      </c>
      <c r="AA1883" s="1"/>
      <c r="AB1883" s="1"/>
      <c r="AI1883" s="5"/>
      <c r="AJ1883" s="5"/>
      <c r="AK1883" s="5"/>
      <c r="AL1883" s="5"/>
      <c r="AM1883" s="5"/>
      <c r="AN1883" s="5"/>
      <c r="AO1883" s="32"/>
      <c r="AP1883" s="32"/>
      <c r="AQ1883" s="28">
        <f t="shared" ref="AQ1883:AQ1891" si="391">AO1883/($Q1883*1000)</f>
        <v>0</v>
      </c>
      <c r="AR1883" s="28">
        <f t="shared" ref="AR1883:AR1891" si="392">AP1883/($Q1883*1000)</f>
        <v>0</v>
      </c>
      <c r="AY1883" s="1" t="s">
        <v>73</v>
      </c>
      <c r="AZ1883" s="2">
        <v>44021</v>
      </c>
      <c r="BA1883" s="2">
        <v>44112</v>
      </c>
      <c r="BC1883" s="2">
        <v>45170</v>
      </c>
      <c r="BD1883" s="1" t="s">
        <v>87</v>
      </c>
      <c r="BE1883" s="1" t="s">
        <v>4186</v>
      </c>
      <c r="BF1883" s="1" t="s">
        <v>93</v>
      </c>
      <c r="BG1883" s="1" t="s">
        <v>3565</v>
      </c>
      <c r="BH1883" s="1" t="s">
        <v>725</v>
      </c>
      <c r="BI1883" s="1" t="s">
        <v>2857</v>
      </c>
      <c r="BJ1883" s="1" t="s">
        <v>126</v>
      </c>
      <c r="BK1883" s="1" t="s">
        <v>5514</v>
      </c>
      <c r="BL1883" s="1">
        <v>200</v>
      </c>
      <c r="BM1883" s="1">
        <v>200</v>
      </c>
      <c r="BN1883" s="1" t="s">
        <v>1485</v>
      </c>
      <c r="BO1883" s="1" t="s">
        <v>3581</v>
      </c>
      <c r="BP1883" s="1" t="s">
        <v>84</v>
      </c>
      <c r="BR1883" s="1">
        <v>0</v>
      </c>
      <c r="BS1883" s="1">
        <v>0</v>
      </c>
      <c r="BT1883" s="1">
        <v>0</v>
      </c>
      <c r="BU1883" s="1">
        <v>0</v>
      </c>
    </row>
    <row r="1884" spans="4:73" hidden="1" x14ac:dyDescent="0.25">
      <c r="D1884" s="4"/>
      <c r="E1884" s="5" t="str">
        <f t="shared" si="379"/>
        <v>DPP-2020-Cycle</v>
      </c>
      <c r="F1884" s="5" t="str">
        <f t="shared" si="380"/>
        <v>East (ITC)</v>
      </c>
      <c r="G1884" s="5" t="str">
        <f t="shared" si="381"/>
        <v>Active</v>
      </c>
      <c r="H1884" s="6" t="str">
        <f t="shared" si="382"/>
        <v>Not Started</v>
      </c>
      <c r="I1884" s="1" t="s">
        <v>3782</v>
      </c>
      <c r="O1884" s="1" t="str">
        <f t="shared" si="390"/>
        <v>NRIS</v>
      </c>
      <c r="Q1884" s="1">
        <f t="shared" si="383"/>
        <v>200</v>
      </c>
      <c r="S1884" s="1" t="str">
        <f t="shared" si="384"/>
        <v>Solar</v>
      </c>
      <c r="T1884" s="1" t="str">
        <f t="shared" si="385"/>
        <v>Lenawee</v>
      </c>
      <c r="U1884" s="1" t="str">
        <f t="shared" si="386"/>
        <v>MI</v>
      </c>
      <c r="AA1884" s="1"/>
      <c r="AB1884" s="1"/>
      <c r="AI1884" s="5"/>
      <c r="AJ1884" s="5"/>
      <c r="AK1884" s="5"/>
      <c r="AL1884" s="5"/>
      <c r="AM1884" s="5"/>
      <c r="AN1884" s="5"/>
      <c r="AO1884" s="32"/>
      <c r="AP1884" s="32"/>
      <c r="AQ1884" s="28">
        <f t="shared" si="391"/>
        <v>0</v>
      </c>
      <c r="AR1884" s="28">
        <f t="shared" si="392"/>
        <v>0</v>
      </c>
      <c r="AY1884" s="1" t="s">
        <v>2374</v>
      </c>
      <c r="AZ1884" s="2">
        <v>44021</v>
      </c>
      <c r="BC1884" s="2">
        <v>45184</v>
      </c>
      <c r="BD1884" s="1" t="s">
        <v>3563</v>
      </c>
      <c r="BE1884" s="1" t="s">
        <v>3783</v>
      </c>
      <c r="BF1884" s="1" t="s">
        <v>130</v>
      </c>
      <c r="BG1884" s="1" t="s">
        <v>3565</v>
      </c>
      <c r="BH1884" s="1" t="s">
        <v>1808</v>
      </c>
      <c r="BI1884" s="1" t="s">
        <v>2857</v>
      </c>
      <c r="BJ1884" s="1" t="s">
        <v>126</v>
      </c>
      <c r="BK1884" s="1" t="s">
        <v>3784</v>
      </c>
      <c r="BL1884" s="1">
        <v>200</v>
      </c>
      <c r="BM1884" s="1">
        <v>200</v>
      </c>
      <c r="BN1884" s="1" t="s">
        <v>1485</v>
      </c>
      <c r="BO1884" s="1" t="s">
        <v>3581</v>
      </c>
      <c r="BP1884" s="1" t="s">
        <v>84</v>
      </c>
      <c r="BR1884" s="1">
        <v>0</v>
      </c>
      <c r="BS1884" s="1">
        <v>0</v>
      </c>
      <c r="BT1884" s="1">
        <v>0</v>
      </c>
      <c r="BU1884" s="1">
        <v>0</v>
      </c>
    </row>
    <row r="1885" spans="4:73" hidden="1" x14ac:dyDescent="0.25">
      <c r="D1885" s="4"/>
      <c r="E1885" s="5" t="str">
        <f t="shared" si="379"/>
        <v>DPP-2020-Cycle</v>
      </c>
      <c r="F1885" s="5" t="str">
        <f t="shared" si="380"/>
        <v>West</v>
      </c>
      <c r="G1885" s="5" t="str">
        <f t="shared" si="381"/>
        <v>Active</v>
      </c>
      <c r="H1885" s="6" t="str">
        <f t="shared" si="382"/>
        <v>Not Started</v>
      </c>
      <c r="I1885" s="1" t="s">
        <v>3785</v>
      </c>
      <c r="O1885" s="1" t="str">
        <f t="shared" si="390"/>
        <v>NRIS</v>
      </c>
      <c r="Q1885" s="1">
        <f t="shared" si="383"/>
        <v>150</v>
      </c>
      <c r="S1885" s="1" t="str">
        <f t="shared" si="384"/>
        <v>Hybrid</v>
      </c>
      <c r="T1885" s="1" t="str">
        <f t="shared" si="385"/>
        <v>Faribault</v>
      </c>
      <c r="U1885" s="1" t="str">
        <f t="shared" si="386"/>
        <v>MN</v>
      </c>
      <c r="AA1885" s="1"/>
      <c r="AB1885" s="1"/>
      <c r="AI1885" s="5"/>
      <c r="AJ1885" s="5"/>
      <c r="AK1885" s="5"/>
      <c r="AL1885" s="5"/>
      <c r="AM1885" s="5"/>
      <c r="AN1885" s="5"/>
      <c r="AO1885" s="32"/>
      <c r="AP1885" s="32"/>
      <c r="AQ1885" s="28">
        <f t="shared" si="391"/>
        <v>0</v>
      </c>
      <c r="AR1885" s="28">
        <f t="shared" si="392"/>
        <v>0</v>
      </c>
      <c r="AY1885" s="1" t="s">
        <v>2374</v>
      </c>
      <c r="AZ1885" s="2">
        <v>44021</v>
      </c>
      <c r="BC1885" s="2">
        <v>45214</v>
      </c>
      <c r="BD1885" s="1" t="s">
        <v>91</v>
      </c>
      <c r="BE1885" s="1" t="s">
        <v>3600</v>
      </c>
      <c r="BF1885" s="1" t="s">
        <v>93</v>
      </c>
      <c r="BG1885" s="1" t="s">
        <v>3565</v>
      </c>
      <c r="BH1885" s="1" t="s">
        <v>725</v>
      </c>
      <c r="BI1885" s="1" t="s">
        <v>2857</v>
      </c>
      <c r="BJ1885" s="1" t="s">
        <v>126</v>
      </c>
      <c r="BK1885" s="1" t="s">
        <v>3786</v>
      </c>
      <c r="BL1885" s="1">
        <v>150</v>
      </c>
      <c r="BM1885" s="1">
        <v>150</v>
      </c>
      <c r="BN1885" s="1" t="s">
        <v>2880</v>
      </c>
      <c r="BO1885" s="1" t="s">
        <v>2881</v>
      </c>
      <c r="BP1885" s="1" t="s">
        <v>84</v>
      </c>
      <c r="BR1885" s="1">
        <v>0</v>
      </c>
      <c r="BS1885" s="1">
        <v>0</v>
      </c>
      <c r="BT1885" s="1">
        <v>0</v>
      </c>
      <c r="BU1885" s="1">
        <v>0</v>
      </c>
    </row>
    <row r="1886" spans="4:73" hidden="1" x14ac:dyDescent="0.25">
      <c r="D1886" s="4"/>
      <c r="E1886" s="5" t="str">
        <f t="shared" si="379"/>
        <v>DPP-2020-Cycle</v>
      </c>
      <c r="F1886" s="5" t="str">
        <f t="shared" si="380"/>
        <v>East (ATC)</v>
      </c>
      <c r="G1886" s="5" t="str">
        <f t="shared" si="381"/>
        <v>Active</v>
      </c>
      <c r="H1886" s="6" t="str">
        <f t="shared" si="382"/>
        <v>Not Started</v>
      </c>
      <c r="I1886" s="1" t="s">
        <v>3787</v>
      </c>
      <c r="O1886" s="1" t="str">
        <f t="shared" si="390"/>
        <v>NRIS</v>
      </c>
      <c r="Q1886" s="1">
        <f t="shared" si="383"/>
        <v>250</v>
      </c>
      <c r="S1886" s="1" t="str">
        <f t="shared" si="384"/>
        <v>Solar</v>
      </c>
      <c r="T1886" s="1" t="str">
        <f t="shared" si="385"/>
        <v>Portage</v>
      </c>
      <c r="U1886" s="1" t="str">
        <f t="shared" si="386"/>
        <v>WI</v>
      </c>
      <c r="AA1886" s="1"/>
      <c r="AB1886" s="1"/>
      <c r="AI1886" s="5"/>
      <c r="AJ1886" s="5"/>
      <c r="AK1886" s="5"/>
      <c r="AL1886" s="5"/>
      <c r="AM1886" s="5"/>
      <c r="AN1886" s="5"/>
      <c r="AO1886" s="32"/>
      <c r="AP1886" s="32"/>
      <c r="AQ1886" s="28">
        <f t="shared" si="391"/>
        <v>0</v>
      </c>
      <c r="AR1886" s="28">
        <f t="shared" si="392"/>
        <v>0</v>
      </c>
      <c r="AY1886" s="1" t="s">
        <v>2374</v>
      </c>
      <c r="AZ1886" s="2">
        <v>44021</v>
      </c>
      <c r="BC1886" s="2">
        <v>45170</v>
      </c>
      <c r="BD1886" s="1" t="s">
        <v>74</v>
      </c>
      <c r="BE1886" s="1" t="s">
        <v>3788</v>
      </c>
      <c r="BF1886" s="1" t="s">
        <v>76</v>
      </c>
      <c r="BG1886" s="1" t="s">
        <v>3565</v>
      </c>
      <c r="BH1886" s="1" t="s">
        <v>2196</v>
      </c>
      <c r="BI1886" s="1" t="s">
        <v>2857</v>
      </c>
      <c r="BJ1886" s="1" t="s">
        <v>126</v>
      </c>
      <c r="BK1886" s="1" t="s">
        <v>3789</v>
      </c>
      <c r="BL1886" s="1">
        <v>250</v>
      </c>
      <c r="BM1886" s="1">
        <v>250</v>
      </c>
      <c r="BN1886" s="1" t="s">
        <v>1485</v>
      </c>
      <c r="BO1886" s="1" t="s">
        <v>3581</v>
      </c>
      <c r="BP1886" s="1" t="s">
        <v>84</v>
      </c>
      <c r="BR1886" s="1">
        <v>0</v>
      </c>
      <c r="BS1886" s="1">
        <v>0</v>
      </c>
      <c r="BT1886" s="1">
        <v>0</v>
      </c>
      <c r="BU1886" s="1">
        <v>0</v>
      </c>
    </row>
    <row r="1887" spans="4:73" hidden="1" x14ac:dyDescent="0.25">
      <c r="D1887" s="4"/>
      <c r="E1887" s="5" t="str">
        <f t="shared" si="379"/>
        <v>DPP-2020-Cycle</v>
      </c>
      <c r="F1887" s="5" t="str">
        <f t="shared" si="380"/>
        <v>South</v>
      </c>
      <c r="G1887" s="5" t="str">
        <f t="shared" si="381"/>
        <v>Active</v>
      </c>
      <c r="H1887" s="6" t="str">
        <f t="shared" si="382"/>
        <v>Not Started</v>
      </c>
      <c r="I1887" s="1" t="s">
        <v>3790</v>
      </c>
      <c r="O1887" s="1" t="str">
        <f t="shared" si="390"/>
        <v>NRIS</v>
      </c>
      <c r="Q1887" s="1">
        <f t="shared" si="383"/>
        <v>99</v>
      </c>
      <c r="S1887" s="1" t="str">
        <f t="shared" si="384"/>
        <v>Hybrid</v>
      </c>
      <c r="T1887" s="1" t="str">
        <f t="shared" si="385"/>
        <v>West Carroll</v>
      </c>
      <c r="U1887" s="1" t="str">
        <f t="shared" si="386"/>
        <v>LA</v>
      </c>
      <c r="AA1887" s="1"/>
      <c r="AB1887" s="1"/>
      <c r="AI1887" s="5"/>
      <c r="AJ1887" s="5"/>
      <c r="AK1887" s="5"/>
      <c r="AL1887" s="5"/>
      <c r="AM1887" s="5"/>
      <c r="AN1887" s="5"/>
      <c r="AO1887" s="32"/>
      <c r="AP1887" s="32"/>
      <c r="AQ1887" s="28">
        <f t="shared" si="391"/>
        <v>0</v>
      </c>
      <c r="AR1887" s="28">
        <f t="shared" si="392"/>
        <v>0</v>
      </c>
      <c r="AY1887" s="1" t="s">
        <v>2374</v>
      </c>
      <c r="AZ1887" s="2">
        <v>44021</v>
      </c>
      <c r="BC1887" s="2">
        <v>45139</v>
      </c>
      <c r="BD1887" s="1" t="s">
        <v>3695</v>
      </c>
      <c r="BE1887" s="1" t="s">
        <v>3791</v>
      </c>
      <c r="BF1887" s="1" t="s">
        <v>61</v>
      </c>
      <c r="BG1887" s="1" t="s">
        <v>3565</v>
      </c>
      <c r="BH1887" s="1" t="s">
        <v>2395</v>
      </c>
      <c r="BI1887" s="1" t="s">
        <v>2857</v>
      </c>
      <c r="BJ1887" s="1" t="s">
        <v>126</v>
      </c>
      <c r="BK1887" s="1" t="s">
        <v>3792</v>
      </c>
      <c r="BL1887" s="1">
        <v>99</v>
      </c>
      <c r="BM1887" s="1">
        <v>99</v>
      </c>
      <c r="BN1887" s="1" t="s">
        <v>2880</v>
      </c>
      <c r="BO1887" s="1" t="s">
        <v>3581</v>
      </c>
      <c r="BP1887" s="1" t="s">
        <v>84</v>
      </c>
      <c r="BR1887" s="1">
        <v>0</v>
      </c>
      <c r="BS1887" s="1">
        <v>0</v>
      </c>
      <c r="BT1887" s="1">
        <v>0</v>
      </c>
      <c r="BU1887" s="1">
        <v>0</v>
      </c>
    </row>
    <row r="1888" spans="4:73" hidden="1" x14ac:dyDescent="0.25">
      <c r="D1888" s="4"/>
      <c r="E1888" s="5" t="str">
        <f t="shared" si="379"/>
        <v>DPP-2020-Cycle</v>
      </c>
      <c r="F1888" s="5" t="str">
        <f t="shared" si="380"/>
        <v>West</v>
      </c>
      <c r="G1888" s="5" t="str">
        <f t="shared" si="381"/>
        <v>Active</v>
      </c>
      <c r="H1888" s="6" t="str">
        <f t="shared" si="382"/>
        <v>Not Started</v>
      </c>
      <c r="I1888" s="1" t="s">
        <v>3793</v>
      </c>
      <c r="O1888" s="1" t="str">
        <f t="shared" si="390"/>
        <v>NRIS</v>
      </c>
      <c r="Q1888" s="1">
        <f t="shared" si="383"/>
        <v>70</v>
      </c>
      <c r="S1888" s="1" t="str">
        <f t="shared" si="384"/>
        <v>Wind</v>
      </c>
      <c r="T1888" s="1" t="str">
        <f t="shared" si="385"/>
        <v>Kittson,Marshall</v>
      </c>
      <c r="U1888" s="1" t="str">
        <f t="shared" si="386"/>
        <v>MN</v>
      </c>
      <c r="AA1888" s="1"/>
      <c r="AB1888" s="1"/>
      <c r="AI1888" s="5"/>
      <c r="AJ1888" s="5"/>
      <c r="AK1888" s="5"/>
      <c r="AL1888" s="5"/>
      <c r="AM1888" s="5"/>
      <c r="AN1888" s="5"/>
      <c r="AO1888" s="32"/>
      <c r="AP1888" s="32"/>
      <c r="AQ1888" s="28">
        <f t="shared" si="391"/>
        <v>0</v>
      </c>
      <c r="AR1888" s="28">
        <f t="shared" si="392"/>
        <v>0</v>
      </c>
      <c r="AY1888" s="1" t="s">
        <v>2374</v>
      </c>
      <c r="AZ1888" s="2">
        <v>44022</v>
      </c>
      <c r="BC1888" s="2">
        <v>45992</v>
      </c>
      <c r="BD1888" s="1" t="s">
        <v>203</v>
      </c>
      <c r="BE1888" s="1" t="s">
        <v>3794</v>
      </c>
      <c r="BF1888" s="1" t="s">
        <v>93</v>
      </c>
      <c r="BG1888" s="1" t="s">
        <v>3565</v>
      </c>
      <c r="BH1888" s="1" t="s">
        <v>725</v>
      </c>
      <c r="BI1888" s="1" t="s">
        <v>2857</v>
      </c>
      <c r="BJ1888" s="1" t="s">
        <v>126</v>
      </c>
      <c r="BK1888" s="1" t="s">
        <v>3795</v>
      </c>
      <c r="BL1888" s="1">
        <v>70</v>
      </c>
      <c r="BM1888" s="1">
        <v>70</v>
      </c>
      <c r="BN1888" s="1" t="s">
        <v>97</v>
      </c>
      <c r="BO1888" s="1" t="s">
        <v>3613</v>
      </c>
      <c r="BP1888" s="1" t="s">
        <v>84</v>
      </c>
      <c r="BR1888" s="1">
        <v>0</v>
      </c>
      <c r="BS1888" s="1">
        <v>0</v>
      </c>
      <c r="BT1888" s="1">
        <v>0</v>
      </c>
      <c r="BU1888" s="1">
        <v>0</v>
      </c>
    </row>
    <row r="1889" spans="4:73" hidden="1" x14ac:dyDescent="0.25">
      <c r="D1889" s="4"/>
      <c r="E1889" s="5" t="str">
        <f t="shared" si="379"/>
        <v>DPP-2020-Cycle</v>
      </c>
      <c r="F1889" s="5" t="str">
        <f t="shared" si="380"/>
        <v>South</v>
      </c>
      <c r="G1889" s="5" t="str">
        <f t="shared" si="381"/>
        <v>Active</v>
      </c>
      <c r="H1889" s="6" t="str">
        <f t="shared" si="382"/>
        <v>Not Started</v>
      </c>
      <c r="I1889" s="1" t="s">
        <v>3796</v>
      </c>
      <c r="J1889" s="1" t="e">
        <f>VLOOKUP(I1889,#REF!,3,FALSE)</f>
        <v>#REF!</v>
      </c>
      <c r="O1889" s="1" t="str">
        <f t="shared" si="390"/>
        <v>NRIS</v>
      </c>
      <c r="Q1889" s="1">
        <f t="shared" si="383"/>
        <v>200</v>
      </c>
      <c r="S1889" s="1" t="str">
        <f t="shared" si="384"/>
        <v>Solar</v>
      </c>
      <c r="T1889" s="1" t="str">
        <f t="shared" si="385"/>
        <v>Washington</v>
      </c>
      <c r="U1889" s="1" t="str">
        <f t="shared" si="386"/>
        <v>LA</v>
      </c>
      <c r="AA1889" s="1" t="str">
        <f>BK1889</f>
        <v>Angie to Adams Creek 230 kV</v>
      </c>
      <c r="AB1889" s="1" t="str">
        <f>BD1889</f>
        <v>Entergy Louisiana LLC</v>
      </c>
      <c r="AG1889" s="17" t="e">
        <f>AI1889*(1000*BL1889)</f>
        <v>#REF!</v>
      </c>
      <c r="AH1889" s="17" t="e">
        <f>#REF!*(1000*BL1889)</f>
        <v>#REF!</v>
      </c>
      <c r="AI1889" s="19" t="e">
        <f>VLOOKUP(I1889,#REF!,7,FALSE)</f>
        <v>#REF!</v>
      </c>
      <c r="AJ1889" s="19"/>
      <c r="AK1889" s="19"/>
      <c r="AL1889" s="19"/>
      <c r="AM1889" s="19"/>
      <c r="AN1889" s="19"/>
      <c r="AO1889" s="32" t="e">
        <f>VLOOKUP(I1889,#REF!,5,FALSE)</f>
        <v>#REF!</v>
      </c>
      <c r="AP1889" s="32" t="e">
        <f>VLOOKUP(I1889,#REF!,6,FALSE)</f>
        <v>#REF!</v>
      </c>
      <c r="AQ1889" s="28" t="e">
        <f t="shared" si="391"/>
        <v>#REF!</v>
      </c>
      <c r="AR1889" s="28" t="e">
        <f t="shared" si="392"/>
        <v>#REF!</v>
      </c>
      <c r="AY1889" s="1" t="s">
        <v>2374</v>
      </c>
      <c r="AZ1889" s="2">
        <v>44244</v>
      </c>
      <c r="BC1889" s="2">
        <v>45306</v>
      </c>
      <c r="BD1889" s="1" t="s">
        <v>3695</v>
      </c>
      <c r="BE1889" s="1" t="s">
        <v>3765</v>
      </c>
      <c r="BF1889" s="1" t="s">
        <v>61</v>
      </c>
      <c r="BG1889" s="1" t="s">
        <v>3565</v>
      </c>
      <c r="BH1889" s="1" t="s">
        <v>2395</v>
      </c>
      <c r="BI1889" s="1" t="s">
        <v>2857</v>
      </c>
      <c r="BJ1889" s="1" t="s">
        <v>126</v>
      </c>
      <c r="BK1889" s="1" t="s">
        <v>3797</v>
      </c>
      <c r="BL1889" s="1">
        <v>200</v>
      </c>
      <c r="BM1889" s="1">
        <v>200</v>
      </c>
      <c r="BN1889" s="1" t="s">
        <v>1485</v>
      </c>
      <c r="BO1889" s="1" t="s">
        <v>3581</v>
      </c>
      <c r="BP1889" s="1" t="s">
        <v>84</v>
      </c>
      <c r="BR1889" s="1">
        <v>0</v>
      </c>
      <c r="BS1889" s="1">
        <v>0</v>
      </c>
      <c r="BT1889" s="1">
        <v>0</v>
      </c>
      <c r="BU1889" s="1">
        <v>0</v>
      </c>
    </row>
    <row r="1890" spans="4:73" hidden="1" x14ac:dyDescent="0.25">
      <c r="D1890" s="4"/>
      <c r="E1890" s="5" t="str">
        <f t="shared" si="379"/>
        <v>DPP-2020-Cycle</v>
      </c>
      <c r="F1890" s="5" t="str">
        <f t="shared" si="380"/>
        <v>South</v>
      </c>
      <c r="G1890" s="5" t="str">
        <f t="shared" si="381"/>
        <v>Active</v>
      </c>
      <c r="H1890" s="6" t="str">
        <f t="shared" si="382"/>
        <v>Not Started</v>
      </c>
      <c r="I1890" s="1" t="s">
        <v>3798</v>
      </c>
      <c r="J1890" s="1" t="e">
        <f>VLOOKUP(I1890,#REF!,3,FALSE)</f>
        <v>#REF!</v>
      </c>
      <c r="O1890" s="1" t="str">
        <f t="shared" si="390"/>
        <v>NRIS</v>
      </c>
      <c r="Q1890" s="1">
        <f t="shared" si="383"/>
        <v>100</v>
      </c>
      <c r="S1890" s="1" t="str">
        <f t="shared" si="384"/>
        <v>Solar</v>
      </c>
      <c r="T1890" s="1" t="str">
        <f t="shared" si="385"/>
        <v>Grant</v>
      </c>
      <c r="U1890" s="1" t="str">
        <f t="shared" si="386"/>
        <v>AR</v>
      </c>
      <c r="AA1890" s="1" t="str">
        <f>BK1890</f>
        <v>Hardin West SS (Endpoint A) to Sheridan (Endpoint B) 115 kV</v>
      </c>
      <c r="AB1890" s="1" t="str">
        <f>BD1890</f>
        <v>Entergy Arkansas LLC</v>
      </c>
      <c r="AI1890" s="17" t="e">
        <f>VLOOKUP(I1890,#REF!,7,FALSE)</f>
        <v>#REF!</v>
      </c>
      <c r="AJ1890" s="17"/>
      <c r="AK1890" s="17"/>
      <c r="AL1890" s="17"/>
      <c r="AM1890" s="17"/>
      <c r="AN1890" s="17"/>
      <c r="AO1890" s="32" t="e">
        <f>VLOOKUP(I1890,#REF!,5,FALSE)</f>
        <v>#REF!</v>
      </c>
      <c r="AP1890" s="32" t="e">
        <f>VLOOKUP(I1890,#REF!,6,FALSE)</f>
        <v>#REF!</v>
      </c>
      <c r="AQ1890" s="28" t="e">
        <f t="shared" si="391"/>
        <v>#REF!</v>
      </c>
      <c r="AR1890" s="28" t="e">
        <f t="shared" si="392"/>
        <v>#REF!</v>
      </c>
      <c r="AY1890" s="1" t="s">
        <v>2374</v>
      </c>
      <c r="AZ1890" s="2">
        <v>44186</v>
      </c>
      <c r="BC1890" s="2">
        <v>45306</v>
      </c>
      <c r="BD1890" s="1" t="s">
        <v>3586</v>
      </c>
      <c r="BE1890" s="1" t="s">
        <v>3799</v>
      </c>
      <c r="BF1890" s="1" t="s">
        <v>2394</v>
      </c>
      <c r="BG1890" s="1" t="s">
        <v>3565</v>
      </c>
      <c r="BH1890" s="1" t="s">
        <v>2395</v>
      </c>
      <c r="BI1890" s="1" t="s">
        <v>2857</v>
      </c>
      <c r="BJ1890" s="1" t="s">
        <v>126</v>
      </c>
      <c r="BK1890" s="1" t="s">
        <v>3800</v>
      </c>
      <c r="BL1890" s="1">
        <v>100</v>
      </c>
      <c r="BM1890" s="1">
        <v>100</v>
      </c>
      <c r="BN1890" s="1" t="s">
        <v>1485</v>
      </c>
      <c r="BO1890" s="1" t="s">
        <v>3581</v>
      </c>
      <c r="BP1890" s="1" t="s">
        <v>84</v>
      </c>
      <c r="BR1890" s="1">
        <v>0</v>
      </c>
      <c r="BS1890" s="1">
        <v>0</v>
      </c>
      <c r="BT1890" s="1">
        <v>0</v>
      </c>
      <c r="BU1890" s="1">
        <v>0</v>
      </c>
    </row>
    <row r="1891" spans="4:73" hidden="1" x14ac:dyDescent="0.25">
      <c r="D1891" s="4"/>
      <c r="E1891" s="5" t="str">
        <f t="shared" si="379"/>
        <v>DPP-2020-Cycle</v>
      </c>
      <c r="F1891" s="5" t="str">
        <f t="shared" si="380"/>
        <v>Central</v>
      </c>
      <c r="G1891" s="5" t="str">
        <f t="shared" si="381"/>
        <v>Active</v>
      </c>
      <c r="H1891" s="6" t="str">
        <f t="shared" si="382"/>
        <v>Not Started</v>
      </c>
      <c r="I1891" s="1" t="s">
        <v>3801</v>
      </c>
      <c r="O1891" s="1" t="str">
        <f t="shared" si="390"/>
        <v>NRIS</v>
      </c>
      <c r="Q1891" s="1">
        <f t="shared" si="383"/>
        <v>200</v>
      </c>
      <c r="S1891" s="1" t="str">
        <f t="shared" si="384"/>
        <v>Solar</v>
      </c>
      <c r="T1891" s="1" t="str">
        <f t="shared" si="385"/>
        <v>Johnson</v>
      </c>
      <c r="U1891" s="1" t="str">
        <f t="shared" si="386"/>
        <v>IN</v>
      </c>
      <c r="AA1891" s="1"/>
      <c r="AB1891" s="1"/>
      <c r="AI1891" s="5"/>
      <c r="AJ1891" s="5"/>
      <c r="AK1891" s="5"/>
      <c r="AL1891" s="5"/>
      <c r="AM1891" s="5"/>
      <c r="AN1891" s="5"/>
      <c r="AO1891" s="32"/>
      <c r="AP1891" s="32"/>
      <c r="AQ1891" s="28">
        <f t="shared" si="391"/>
        <v>0</v>
      </c>
      <c r="AR1891" s="28">
        <f t="shared" si="392"/>
        <v>0</v>
      </c>
      <c r="AY1891" s="1" t="s">
        <v>2374</v>
      </c>
      <c r="AZ1891" s="2">
        <v>44244</v>
      </c>
      <c r="BC1891" s="2">
        <v>45017</v>
      </c>
      <c r="BD1891" s="1" t="s">
        <v>2850</v>
      </c>
      <c r="BE1891" s="1" t="s">
        <v>3802</v>
      </c>
      <c r="BF1891" s="1" t="s">
        <v>103</v>
      </c>
      <c r="BG1891" s="1" t="s">
        <v>3565</v>
      </c>
      <c r="BH1891" s="1" t="s">
        <v>2435</v>
      </c>
      <c r="BI1891" s="1" t="s">
        <v>2857</v>
      </c>
      <c r="BJ1891" s="1" t="s">
        <v>126</v>
      </c>
      <c r="BK1891" s="1" t="s">
        <v>3803</v>
      </c>
      <c r="BL1891" s="1">
        <v>200</v>
      </c>
      <c r="BM1891" s="1">
        <v>200</v>
      </c>
      <c r="BN1891" s="1" t="s">
        <v>1485</v>
      </c>
      <c r="BO1891" s="1" t="s">
        <v>3581</v>
      </c>
      <c r="BP1891" s="1" t="s">
        <v>84</v>
      </c>
      <c r="BR1891" s="1">
        <v>0</v>
      </c>
      <c r="BS1891" s="1">
        <v>0</v>
      </c>
      <c r="BT1891" s="1">
        <v>0</v>
      </c>
      <c r="BU1891" s="1">
        <v>0</v>
      </c>
    </row>
    <row r="1892" spans="4:73" hidden="1" x14ac:dyDescent="0.25">
      <c r="D1892" s="4"/>
      <c r="E1892" s="5" t="str">
        <f t="shared" si="379"/>
        <v>DPP-2016-FEB</v>
      </c>
      <c r="F1892" s="5" t="str">
        <f t="shared" si="380"/>
        <v>East (ITC)</v>
      </c>
      <c r="G1892" s="5" t="str">
        <f t="shared" si="381"/>
        <v>Withdrawn</v>
      </c>
      <c r="H1892" s="6" t="str">
        <f t="shared" si="382"/>
        <v>Not Started</v>
      </c>
      <c r="I1892" s="1" t="s">
        <v>4192</v>
      </c>
      <c r="O1892" s="1" t="str">
        <f t="shared" si="390"/>
        <v>NRIS</v>
      </c>
      <c r="Q1892" s="1">
        <f t="shared" si="383"/>
        <v>200</v>
      </c>
      <c r="S1892" s="1" t="str">
        <f t="shared" si="384"/>
        <v>Wind</v>
      </c>
      <c r="T1892" s="1" t="str">
        <f t="shared" si="385"/>
        <v>Sanilac County</v>
      </c>
      <c r="U1892" s="1" t="str">
        <f t="shared" si="386"/>
        <v>MI</v>
      </c>
      <c r="AA1892" s="1"/>
      <c r="AB1892" s="1"/>
      <c r="AI1892" s="5"/>
      <c r="AJ1892" s="5"/>
      <c r="AK1892" s="5"/>
      <c r="AL1892" s="5"/>
      <c r="AM1892" s="5"/>
      <c r="AN1892" s="5"/>
      <c r="AO1892" s="5"/>
      <c r="AP1892" s="5"/>
      <c r="AQ1892" s="5"/>
      <c r="AR1892" s="5"/>
      <c r="AY1892" s="1" t="s">
        <v>73</v>
      </c>
      <c r="AZ1892" s="2">
        <v>42324</v>
      </c>
      <c r="BA1892" s="2">
        <v>42943</v>
      </c>
      <c r="BC1892" s="2">
        <v>43009</v>
      </c>
      <c r="BD1892" s="1" t="s">
        <v>128</v>
      </c>
      <c r="BE1892" s="1" t="s">
        <v>681</v>
      </c>
      <c r="BF1892" s="1" t="s">
        <v>130</v>
      </c>
      <c r="BG1892" s="1" t="s">
        <v>724</v>
      </c>
      <c r="BH1892" s="1" t="s">
        <v>1808</v>
      </c>
      <c r="BI1892" s="1" t="s">
        <v>726</v>
      </c>
      <c r="BJ1892" s="1" t="s">
        <v>126</v>
      </c>
      <c r="BK1892" s="1" t="s">
        <v>4193</v>
      </c>
      <c r="BL1892" s="1">
        <v>200</v>
      </c>
      <c r="BM1892" s="1">
        <v>200</v>
      </c>
      <c r="BN1892" s="1" t="s">
        <v>97</v>
      </c>
      <c r="BO1892" s="1" t="s">
        <v>98</v>
      </c>
      <c r="BP1892" s="1" t="s">
        <v>84</v>
      </c>
      <c r="BR1892" s="1">
        <v>0</v>
      </c>
      <c r="BS1892" s="1">
        <v>0</v>
      </c>
      <c r="BT1892" s="1">
        <v>0</v>
      </c>
      <c r="BU1892" s="1">
        <v>0</v>
      </c>
    </row>
    <row r="1893" spans="4:73" hidden="1" x14ac:dyDescent="0.25">
      <c r="D1893" s="4"/>
      <c r="E1893" s="5" t="str">
        <f t="shared" si="379"/>
        <v>DPP-2020-Cycle</v>
      </c>
      <c r="F1893" s="5" t="str">
        <f t="shared" si="380"/>
        <v>Central</v>
      </c>
      <c r="G1893" s="5" t="str">
        <f t="shared" si="381"/>
        <v>Active</v>
      </c>
      <c r="H1893" s="6" t="str">
        <f t="shared" si="382"/>
        <v>Not Started</v>
      </c>
      <c r="I1893" s="1" t="s">
        <v>3804</v>
      </c>
      <c r="O1893" s="1" t="str">
        <f t="shared" si="390"/>
        <v>NRIS</v>
      </c>
      <c r="Q1893" s="1">
        <f t="shared" si="383"/>
        <v>200</v>
      </c>
      <c r="S1893" s="1" t="str">
        <f t="shared" si="384"/>
        <v>Solar</v>
      </c>
      <c r="T1893" s="1" t="str">
        <f t="shared" si="385"/>
        <v>Edwards</v>
      </c>
      <c r="U1893" s="1" t="str">
        <f t="shared" si="386"/>
        <v>IL</v>
      </c>
      <c r="AA1893" s="1"/>
      <c r="AB1893" s="1"/>
      <c r="AI1893" s="5"/>
      <c r="AJ1893" s="5"/>
      <c r="AK1893" s="5"/>
      <c r="AL1893" s="5"/>
      <c r="AM1893" s="5"/>
      <c r="AN1893" s="5"/>
      <c r="AO1893" s="32"/>
      <c r="AP1893" s="32"/>
      <c r="AQ1893" s="28">
        <f>AO1893/($Q1893*1000)</f>
        <v>0</v>
      </c>
      <c r="AR1893" s="28">
        <f>AP1893/($Q1893*1000)</f>
        <v>0</v>
      </c>
      <c r="AY1893" s="1" t="s">
        <v>2374</v>
      </c>
      <c r="AZ1893" s="2">
        <v>44209</v>
      </c>
      <c r="BC1893" s="2">
        <v>45017</v>
      </c>
      <c r="BD1893" s="1" t="s">
        <v>122</v>
      </c>
      <c r="BE1893" s="1" t="s">
        <v>3805</v>
      </c>
      <c r="BF1893" s="1" t="s">
        <v>124</v>
      </c>
      <c r="BG1893" s="1" t="s">
        <v>3565</v>
      </c>
      <c r="BH1893" s="1" t="s">
        <v>2435</v>
      </c>
      <c r="BI1893" s="1" t="s">
        <v>2857</v>
      </c>
      <c r="BJ1893" s="1" t="s">
        <v>126</v>
      </c>
      <c r="BK1893" s="1" t="s">
        <v>3806</v>
      </c>
      <c r="BL1893" s="1">
        <v>200</v>
      </c>
      <c r="BM1893" s="1">
        <v>200</v>
      </c>
      <c r="BN1893" s="1" t="s">
        <v>1485</v>
      </c>
      <c r="BO1893" s="1" t="s">
        <v>3581</v>
      </c>
      <c r="BP1893" s="1" t="s">
        <v>84</v>
      </c>
      <c r="BR1893" s="1">
        <v>0</v>
      </c>
      <c r="BS1893" s="1">
        <v>0</v>
      </c>
      <c r="BT1893" s="1">
        <v>0</v>
      </c>
      <c r="BU1893" s="1">
        <v>0</v>
      </c>
    </row>
    <row r="1894" spans="4:73" hidden="1" x14ac:dyDescent="0.25">
      <c r="D1894" s="4"/>
      <c r="E1894" s="5">
        <f t="shared" si="379"/>
        <v>0</v>
      </c>
      <c r="F1894" s="5">
        <f t="shared" si="380"/>
        <v>0</v>
      </c>
      <c r="G1894" s="5" t="str">
        <f t="shared" si="381"/>
        <v>Done</v>
      </c>
      <c r="H1894" s="6" t="str">
        <f t="shared" si="382"/>
        <v>In Service</v>
      </c>
      <c r="I1894" s="1" t="s">
        <v>4196</v>
      </c>
      <c r="O1894" s="1" t="str">
        <f t="shared" si="390"/>
        <v>NRIS</v>
      </c>
      <c r="Q1894" s="1">
        <f t="shared" si="383"/>
        <v>43.75</v>
      </c>
      <c r="S1894" s="1" t="str">
        <f t="shared" si="384"/>
        <v>Gas</v>
      </c>
      <c r="T1894" s="1" t="str">
        <f t="shared" si="385"/>
        <v>Jefferson County</v>
      </c>
      <c r="U1894" s="1" t="str">
        <f t="shared" si="386"/>
        <v>WI</v>
      </c>
      <c r="AA1894" s="1"/>
      <c r="AB1894" s="1"/>
      <c r="AI1894" s="5"/>
      <c r="AJ1894" s="5"/>
      <c r="AK1894" s="5"/>
      <c r="AL1894" s="5"/>
      <c r="AM1894" s="5"/>
      <c r="AN1894" s="5"/>
      <c r="AO1894" s="5"/>
      <c r="AP1894" s="5"/>
      <c r="AQ1894" s="5"/>
      <c r="AR1894" s="5"/>
      <c r="AY1894" s="1" t="s">
        <v>58</v>
      </c>
      <c r="AZ1894" s="2">
        <v>40494</v>
      </c>
      <c r="BB1894" s="2">
        <v>40763</v>
      </c>
      <c r="BD1894" s="1" t="s">
        <v>74</v>
      </c>
      <c r="BE1894" s="1" t="s">
        <v>1073</v>
      </c>
      <c r="BF1894" s="1" t="s">
        <v>76</v>
      </c>
      <c r="BI1894" s="1" t="s">
        <v>536</v>
      </c>
      <c r="BJ1894" s="1" t="s">
        <v>126</v>
      </c>
      <c r="BK1894" s="1" t="s">
        <v>4197</v>
      </c>
      <c r="BL1894" s="1">
        <v>43.75</v>
      </c>
      <c r="BM1894" s="1">
        <v>43.75</v>
      </c>
      <c r="BN1894" s="1" t="s">
        <v>64</v>
      </c>
      <c r="BO1894" s="1" t="s">
        <v>94</v>
      </c>
      <c r="BP1894" s="1" t="s">
        <v>65</v>
      </c>
      <c r="BQ1894" s="2">
        <v>40816</v>
      </c>
      <c r="BR1894" s="1">
        <v>0</v>
      </c>
      <c r="BS1894" s="1">
        <v>0</v>
      </c>
      <c r="BT1894" s="1">
        <v>0</v>
      </c>
      <c r="BU1894" s="1">
        <v>0</v>
      </c>
    </row>
    <row r="1895" spans="4:73" hidden="1" x14ac:dyDescent="0.25">
      <c r="D1895" s="4"/>
      <c r="E1895" s="5" t="str">
        <f t="shared" si="379"/>
        <v>DPP-2020-Cycle</v>
      </c>
      <c r="F1895" s="5" t="str">
        <f t="shared" si="380"/>
        <v>East (ITC)</v>
      </c>
      <c r="G1895" s="5" t="str">
        <f t="shared" si="381"/>
        <v>Withdrawn</v>
      </c>
      <c r="H1895" s="6" t="str">
        <f t="shared" si="382"/>
        <v>Not Started</v>
      </c>
      <c r="I1895" s="1" t="s">
        <v>5585</v>
      </c>
      <c r="O1895" s="1" t="str">
        <f t="shared" si="390"/>
        <v>NRIS</v>
      </c>
      <c r="Q1895" s="1">
        <f t="shared" si="383"/>
        <v>100</v>
      </c>
      <c r="S1895" s="1" t="str">
        <f t="shared" si="384"/>
        <v>Solar</v>
      </c>
      <c r="T1895" s="1" t="str">
        <f t="shared" si="385"/>
        <v>Ottawa</v>
      </c>
      <c r="U1895" s="1" t="str">
        <f t="shared" si="386"/>
        <v>MI</v>
      </c>
      <c r="AA1895" s="1"/>
      <c r="AB1895" s="1"/>
      <c r="AI1895" s="5"/>
      <c r="AJ1895" s="5"/>
      <c r="AK1895" s="5"/>
      <c r="AL1895" s="5"/>
      <c r="AM1895" s="5"/>
      <c r="AN1895" s="5"/>
      <c r="AO1895" s="32"/>
      <c r="AP1895" s="32"/>
      <c r="AQ1895" s="28">
        <f t="shared" ref="AQ1895:AQ1910" si="393">AO1895/($Q1895*1000)</f>
        <v>0</v>
      </c>
      <c r="AR1895" s="28">
        <f t="shared" ref="AR1895:AR1910" si="394">AP1895/($Q1895*1000)</f>
        <v>0</v>
      </c>
      <c r="AY1895" s="1" t="s">
        <v>73</v>
      </c>
      <c r="AZ1895" s="2">
        <v>44159</v>
      </c>
      <c r="BA1895" s="2">
        <v>44165</v>
      </c>
      <c r="BC1895" s="2">
        <v>45200</v>
      </c>
      <c r="BD1895" s="1" t="s">
        <v>3688</v>
      </c>
      <c r="BE1895" s="1" t="s">
        <v>3660</v>
      </c>
      <c r="BF1895" s="1" t="s">
        <v>130</v>
      </c>
      <c r="BG1895" s="1" t="s">
        <v>3565</v>
      </c>
      <c r="BH1895" s="1" t="s">
        <v>1808</v>
      </c>
      <c r="BI1895" s="1" t="s">
        <v>2857</v>
      </c>
      <c r="BJ1895" s="1" t="s">
        <v>126</v>
      </c>
      <c r="BK1895" s="1" t="s">
        <v>5586</v>
      </c>
      <c r="BL1895" s="1">
        <v>100</v>
      </c>
      <c r="BM1895" s="1">
        <v>100</v>
      </c>
      <c r="BN1895" s="1" t="s">
        <v>1485</v>
      </c>
      <c r="BO1895" s="1" t="s">
        <v>3581</v>
      </c>
      <c r="BP1895" s="1" t="s">
        <v>84</v>
      </c>
      <c r="BR1895" s="1">
        <v>0</v>
      </c>
      <c r="BS1895" s="1">
        <v>0</v>
      </c>
      <c r="BT1895" s="1">
        <v>0</v>
      </c>
      <c r="BU1895" s="1">
        <v>0</v>
      </c>
    </row>
    <row r="1896" spans="4:73" hidden="1" x14ac:dyDescent="0.25">
      <c r="D1896" s="4"/>
      <c r="E1896" s="5" t="str">
        <f t="shared" si="379"/>
        <v>DPP-2020-Cycle</v>
      </c>
      <c r="F1896" s="5" t="str">
        <f t="shared" si="380"/>
        <v>West</v>
      </c>
      <c r="G1896" s="5" t="str">
        <f t="shared" si="381"/>
        <v>Active</v>
      </c>
      <c r="H1896" s="6" t="str">
        <f t="shared" si="382"/>
        <v>Not Started</v>
      </c>
      <c r="I1896" s="1" t="s">
        <v>3810</v>
      </c>
      <c r="O1896" s="1" t="str">
        <f t="shared" si="390"/>
        <v>NRIS</v>
      </c>
      <c r="Q1896" s="1">
        <f t="shared" si="383"/>
        <v>200</v>
      </c>
      <c r="S1896" s="1" t="str">
        <f t="shared" si="384"/>
        <v>Solar</v>
      </c>
      <c r="T1896" s="1" t="str">
        <f t="shared" si="385"/>
        <v>Nobles</v>
      </c>
      <c r="U1896" s="1" t="str">
        <f t="shared" si="386"/>
        <v>MN</v>
      </c>
      <c r="AA1896" s="1"/>
      <c r="AB1896" s="1"/>
      <c r="AI1896" s="5"/>
      <c r="AJ1896" s="5"/>
      <c r="AK1896" s="5"/>
      <c r="AL1896" s="5"/>
      <c r="AM1896" s="5"/>
      <c r="AN1896" s="5"/>
      <c r="AO1896" s="32"/>
      <c r="AP1896" s="32"/>
      <c r="AQ1896" s="28">
        <f t="shared" si="393"/>
        <v>0</v>
      </c>
      <c r="AR1896" s="28">
        <f t="shared" si="394"/>
        <v>0</v>
      </c>
      <c r="AY1896" s="1" t="s">
        <v>2374</v>
      </c>
      <c r="AZ1896" s="2">
        <v>44022</v>
      </c>
      <c r="BC1896" s="2">
        <v>45170</v>
      </c>
      <c r="BD1896" s="1" t="s">
        <v>91</v>
      </c>
      <c r="BE1896" s="1" t="s">
        <v>3811</v>
      </c>
      <c r="BF1896" s="1" t="s">
        <v>93</v>
      </c>
      <c r="BG1896" s="1" t="s">
        <v>3565</v>
      </c>
      <c r="BH1896" s="1" t="s">
        <v>725</v>
      </c>
      <c r="BI1896" s="1" t="s">
        <v>2857</v>
      </c>
      <c r="BJ1896" s="1" t="s">
        <v>126</v>
      </c>
      <c r="BK1896" s="1" t="s">
        <v>3812</v>
      </c>
      <c r="BL1896" s="1">
        <v>200</v>
      </c>
      <c r="BM1896" s="1">
        <v>200</v>
      </c>
      <c r="BN1896" s="1" t="s">
        <v>1485</v>
      </c>
      <c r="BO1896" s="1" t="s">
        <v>3581</v>
      </c>
      <c r="BP1896" s="1" t="s">
        <v>84</v>
      </c>
      <c r="BR1896" s="1">
        <v>0</v>
      </c>
      <c r="BS1896" s="1">
        <v>0</v>
      </c>
      <c r="BT1896" s="1">
        <v>0</v>
      </c>
      <c r="BU1896" s="1">
        <v>0</v>
      </c>
    </row>
    <row r="1897" spans="4:73" hidden="1" x14ac:dyDescent="0.25">
      <c r="D1897" s="4"/>
      <c r="E1897" s="5" t="str">
        <f t="shared" si="379"/>
        <v>DPP-2020-Cycle</v>
      </c>
      <c r="F1897" s="5" t="str">
        <f t="shared" si="380"/>
        <v>West</v>
      </c>
      <c r="G1897" s="5" t="str">
        <f t="shared" si="381"/>
        <v>Active</v>
      </c>
      <c r="H1897" s="6" t="str">
        <f t="shared" si="382"/>
        <v>Not Started</v>
      </c>
      <c r="I1897" s="1" t="s">
        <v>3813</v>
      </c>
      <c r="O1897" s="1" t="str">
        <f t="shared" si="390"/>
        <v>NRIS</v>
      </c>
      <c r="Q1897" s="1">
        <f t="shared" si="383"/>
        <v>160</v>
      </c>
      <c r="S1897" s="1" t="str">
        <f t="shared" si="384"/>
        <v>Solar</v>
      </c>
      <c r="T1897" s="1" t="str">
        <f t="shared" si="385"/>
        <v>St. Croix</v>
      </c>
      <c r="U1897" s="1" t="str">
        <f t="shared" si="386"/>
        <v>WI</v>
      </c>
      <c r="AA1897" s="1"/>
      <c r="AB1897" s="1"/>
      <c r="AI1897" s="5"/>
      <c r="AJ1897" s="5"/>
      <c r="AK1897" s="5"/>
      <c r="AL1897" s="5"/>
      <c r="AM1897" s="5"/>
      <c r="AN1897" s="5"/>
      <c r="AO1897" s="32"/>
      <c r="AP1897" s="32"/>
      <c r="AQ1897" s="28">
        <f t="shared" si="393"/>
        <v>0</v>
      </c>
      <c r="AR1897" s="28">
        <f t="shared" si="394"/>
        <v>0</v>
      </c>
      <c r="AY1897" s="1" t="s">
        <v>2374</v>
      </c>
      <c r="AZ1897" s="2">
        <v>44244</v>
      </c>
      <c r="BC1897" s="2">
        <v>45449</v>
      </c>
      <c r="BD1897" s="1" t="s">
        <v>91</v>
      </c>
      <c r="BE1897" s="1" t="s">
        <v>3814</v>
      </c>
      <c r="BF1897" s="1" t="s">
        <v>76</v>
      </c>
      <c r="BG1897" s="1" t="s">
        <v>3565</v>
      </c>
      <c r="BH1897" s="1" t="s">
        <v>725</v>
      </c>
      <c r="BI1897" s="1" t="s">
        <v>2857</v>
      </c>
      <c r="BJ1897" s="1" t="s">
        <v>126</v>
      </c>
      <c r="BK1897" s="1" t="s">
        <v>3815</v>
      </c>
      <c r="BL1897" s="1">
        <v>160</v>
      </c>
      <c r="BM1897" s="1">
        <v>160</v>
      </c>
      <c r="BN1897" s="1" t="s">
        <v>1485</v>
      </c>
      <c r="BO1897" s="1" t="s">
        <v>3581</v>
      </c>
      <c r="BP1897" s="1" t="s">
        <v>84</v>
      </c>
      <c r="BR1897" s="1">
        <v>0</v>
      </c>
      <c r="BS1897" s="1">
        <v>0</v>
      </c>
      <c r="BT1897" s="1">
        <v>0</v>
      </c>
      <c r="BU1897" s="1">
        <v>0</v>
      </c>
    </row>
    <row r="1898" spans="4:73" hidden="1" x14ac:dyDescent="0.25">
      <c r="D1898" s="4"/>
      <c r="E1898" s="5" t="str">
        <f t="shared" si="379"/>
        <v>DPP-2020-Cycle</v>
      </c>
      <c r="F1898" s="5" t="str">
        <f t="shared" si="380"/>
        <v>South</v>
      </c>
      <c r="G1898" s="5" t="str">
        <f t="shared" si="381"/>
        <v>Active</v>
      </c>
      <c r="H1898" s="6" t="str">
        <f t="shared" si="382"/>
        <v>Not Started</v>
      </c>
      <c r="I1898" s="3" t="s">
        <v>3816</v>
      </c>
      <c r="J1898" s="1" t="e">
        <f>VLOOKUP(I1898,#REF!,3,FALSE)</f>
        <v>#REF!</v>
      </c>
      <c r="O1898" s="1" t="str">
        <f t="shared" si="390"/>
        <v>NRIS</v>
      </c>
      <c r="Q1898" s="1">
        <f t="shared" si="383"/>
        <v>200</v>
      </c>
      <c r="S1898" s="1" t="str">
        <f t="shared" si="384"/>
        <v>Solar</v>
      </c>
      <c r="T1898" s="1" t="str">
        <f t="shared" si="385"/>
        <v>Iberville</v>
      </c>
      <c r="U1898" s="1" t="str">
        <f t="shared" si="386"/>
        <v>LA</v>
      </c>
      <c r="AA1898" s="1" t="str">
        <f>BK1898</f>
        <v>Donaldsonville - Evergreen 230kV</v>
      </c>
      <c r="AB1898" s="1" t="str">
        <f>BD1898</f>
        <v>Entergy Louisiana LLC</v>
      </c>
      <c r="AG1898" s="17" t="e">
        <f>AI1898*(1000*BL1898)</f>
        <v>#REF!</v>
      </c>
      <c r="AH1898" s="17" t="e">
        <f>#REF!*(1000*BL1898)</f>
        <v>#REF!</v>
      </c>
      <c r="AI1898" s="19" t="e">
        <f>VLOOKUP(I1898,#REF!,7,FALSE)</f>
        <v>#REF!</v>
      </c>
      <c r="AJ1898" s="19"/>
      <c r="AK1898" s="19"/>
      <c r="AL1898" s="19"/>
      <c r="AM1898" s="19"/>
      <c r="AN1898" s="19"/>
      <c r="AO1898" s="32" t="e">
        <f>VLOOKUP(I1898,#REF!,5,FALSE)</f>
        <v>#REF!</v>
      </c>
      <c r="AP1898" s="32" t="e">
        <f>VLOOKUP(I1898,#REF!,6,FALSE)</f>
        <v>#REF!</v>
      </c>
      <c r="AQ1898" s="28" t="e">
        <f t="shared" si="393"/>
        <v>#REF!</v>
      </c>
      <c r="AR1898" s="28" t="e">
        <f t="shared" si="394"/>
        <v>#REF!</v>
      </c>
      <c r="AY1898" s="1" t="s">
        <v>2374</v>
      </c>
      <c r="AZ1898" s="2">
        <v>44022</v>
      </c>
      <c r="BC1898" s="2">
        <v>45200</v>
      </c>
      <c r="BD1898" s="1" t="s">
        <v>3695</v>
      </c>
      <c r="BE1898" s="1" t="s">
        <v>3817</v>
      </c>
      <c r="BF1898" s="1" t="s">
        <v>61</v>
      </c>
      <c r="BG1898" s="1" t="s">
        <v>3565</v>
      </c>
      <c r="BH1898" s="1" t="s">
        <v>2395</v>
      </c>
      <c r="BI1898" s="1" t="s">
        <v>2857</v>
      </c>
      <c r="BJ1898" s="1" t="s">
        <v>126</v>
      </c>
      <c r="BK1898" s="1" t="s">
        <v>3818</v>
      </c>
      <c r="BL1898" s="1">
        <v>200</v>
      </c>
      <c r="BM1898" s="1">
        <v>200</v>
      </c>
      <c r="BN1898" s="1" t="s">
        <v>1485</v>
      </c>
      <c r="BO1898" s="1" t="s">
        <v>3581</v>
      </c>
      <c r="BP1898" s="1" t="s">
        <v>84</v>
      </c>
      <c r="BR1898" s="1">
        <v>0</v>
      </c>
      <c r="BS1898" s="1">
        <v>0</v>
      </c>
      <c r="BT1898" s="1">
        <v>0</v>
      </c>
      <c r="BU1898" s="1">
        <v>0</v>
      </c>
    </row>
    <row r="1899" spans="4:73" hidden="1" x14ac:dyDescent="0.25">
      <c r="D1899" s="4"/>
      <c r="E1899" s="5" t="str">
        <f t="shared" si="379"/>
        <v>DPP-2020-Cycle</v>
      </c>
      <c r="F1899" s="5" t="str">
        <f t="shared" si="380"/>
        <v>South</v>
      </c>
      <c r="G1899" s="5" t="str">
        <f t="shared" si="381"/>
        <v>Withdrawn</v>
      </c>
      <c r="H1899" s="6" t="str">
        <f t="shared" si="382"/>
        <v>Not Started</v>
      </c>
      <c r="I1899" s="1" t="s">
        <v>5489</v>
      </c>
      <c r="O1899" s="1" t="str">
        <f t="shared" si="390"/>
        <v>NRIS</v>
      </c>
      <c r="Q1899" s="1">
        <f t="shared" si="383"/>
        <v>150</v>
      </c>
      <c r="S1899" s="1" t="str">
        <f t="shared" si="384"/>
        <v>Solar</v>
      </c>
      <c r="T1899" s="1" t="str">
        <f t="shared" si="385"/>
        <v>Calcasieu</v>
      </c>
      <c r="U1899" s="1" t="str">
        <f t="shared" si="386"/>
        <v>LA</v>
      </c>
      <c r="AA1899" s="1"/>
      <c r="AB1899" s="1"/>
      <c r="AI1899" s="5"/>
      <c r="AJ1899" s="5"/>
      <c r="AK1899" s="5"/>
      <c r="AL1899" s="5"/>
      <c r="AM1899" s="5"/>
      <c r="AN1899" s="5"/>
      <c r="AO1899" s="32"/>
      <c r="AP1899" s="32"/>
      <c r="AQ1899" s="28">
        <f t="shared" si="393"/>
        <v>0</v>
      </c>
      <c r="AR1899" s="28">
        <f t="shared" si="394"/>
        <v>0</v>
      </c>
      <c r="AY1899" s="1" t="s">
        <v>73</v>
      </c>
      <c r="AZ1899" s="2">
        <v>44022</v>
      </c>
      <c r="BA1899" s="2">
        <v>44092</v>
      </c>
      <c r="BC1899" s="2">
        <v>45200</v>
      </c>
      <c r="BD1899" s="1" t="s">
        <v>3695</v>
      </c>
      <c r="BE1899" s="1" t="s">
        <v>2759</v>
      </c>
      <c r="BF1899" s="1" t="s">
        <v>61</v>
      </c>
      <c r="BG1899" s="1" t="s">
        <v>3565</v>
      </c>
      <c r="BH1899" s="1" t="s">
        <v>2395</v>
      </c>
      <c r="BI1899" s="1" t="s">
        <v>2857</v>
      </c>
      <c r="BJ1899" s="1" t="s">
        <v>126</v>
      </c>
      <c r="BK1899" s="1" t="s">
        <v>5490</v>
      </c>
      <c r="BL1899" s="1">
        <v>150</v>
      </c>
      <c r="BM1899" s="1">
        <v>150</v>
      </c>
      <c r="BN1899" s="1" t="s">
        <v>1485</v>
      </c>
      <c r="BO1899" s="1" t="s">
        <v>3581</v>
      </c>
      <c r="BP1899" s="1" t="s">
        <v>84</v>
      </c>
      <c r="BR1899" s="1">
        <v>0</v>
      </c>
      <c r="BS1899" s="1">
        <v>0</v>
      </c>
      <c r="BT1899" s="1">
        <v>0</v>
      </c>
      <c r="BU1899" s="1">
        <v>0</v>
      </c>
    </row>
    <row r="1900" spans="4:73" hidden="1" x14ac:dyDescent="0.25">
      <c r="D1900" s="4"/>
      <c r="E1900" s="5" t="str">
        <f t="shared" si="379"/>
        <v>DPP-2020-Cycle</v>
      </c>
      <c r="F1900" s="5" t="str">
        <f t="shared" si="380"/>
        <v>Central</v>
      </c>
      <c r="G1900" s="5" t="str">
        <f t="shared" si="381"/>
        <v>Active</v>
      </c>
      <c r="H1900" s="6" t="str">
        <f t="shared" si="382"/>
        <v>Not Started</v>
      </c>
      <c r="I1900" s="1" t="s">
        <v>3820</v>
      </c>
      <c r="O1900" s="1" t="str">
        <f t="shared" si="390"/>
        <v>NRIS</v>
      </c>
      <c r="Q1900" s="1">
        <f t="shared" si="383"/>
        <v>200</v>
      </c>
      <c r="S1900" s="1" t="str">
        <f t="shared" si="384"/>
        <v>Solar</v>
      </c>
      <c r="T1900" s="1" t="str">
        <f t="shared" si="385"/>
        <v>Moniteau</v>
      </c>
      <c r="U1900" s="1" t="str">
        <f t="shared" si="386"/>
        <v>MO</v>
      </c>
      <c r="AA1900" s="1"/>
      <c r="AB1900" s="1"/>
      <c r="AI1900" s="5"/>
      <c r="AJ1900" s="5"/>
      <c r="AK1900" s="5"/>
      <c r="AL1900" s="5"/>
      <c r="AM1900" s="5"/>
      <c r="AN1900" s="5"/>
      <c r="AO1900" s="32"/>
      <c r="AP1900" s="32"/>
      <c r="AQ1900" s="28">
        <f t="shared" si="393"/>
        <v>0</v>
      </c>
      <c r="AR1900" s="28">
        <f t="shared" si="394"/>
        <v>0</v>
      </c>
      <c r="AY1900" s="1" t="s">
        <v>2374</v>
      </c>
      <c r="AZ1900" s="2">
        <v>44022</v>
      </c>
      <c r="BC1900" s="2">
        <v>45017</v>
      </c>
      <c r="BD1900" s="1" t="s">
        <v>486</v>
      </c>
      <c r="BE1900" s="1" t="s">
        <v>3821</v>
      </c>
      <c r="BF1900" s="1" t="s">
        <v>488</v>
      </c>
      <c r="BG1900" s="1" t="s">
        <v>3565</v>
      </c>
      <c r="BH1900" s="1" t="s">
        <v>2435</v>
      </c>
      <c r="BI1900" s="1" t="s">
        <v>2857</v>
      </c>
      <c r="BJ1900" s="1" t="s">
        <v>126</v>
      </c>
      <c r="BK1900" s="1" t="s">
        <v>3822</v>
      </c>
      <c r="BL1900" s="1">
        <v>200</v>
      </c>
      <c r="BM1900" s="1">
        <v>200</v>
      </c>
      <c r="BN1900" s="1" t="s">
        <v>1485</v>
      </c>
      <c r="BO1900" s="1" t="s">
        <v>3581</v>
      </c>
      <c r="BP1900" s="1" t="s">
        <v>84</v>
      </c>
      <c r="BR1900" s="1">
        <v>0</v>
      </c>
      <c r="BS1900" s="1">
        <v>0</v>
      </c>
      <c r="BT1900" s="1">
        <v>0</v>
      </c>
      <c r="BU1900" s="1">
        <v>0</v>
      </c>
    </row>
    <row r="1901" spans="4:73" hidden="1" x14ac:dyDescent="0.25">
      <c r="D1901" s="4"/>
      <c r="E1901" s="5" t="str">
        <f t="shared" si="379"/>
        <v>DPP-2020-Cycle</v>
      </c>
      <c r="F1901" s="5" t="str">
        <f t="shared" si="380"/>
        <v>East (ITC)</v>
      </c>
      <c r="G1901" s="5" t="str">
        <f t="shared" si="381"/>
        <v>Active</v>
      </c>
      <c r="H1901" s="6" t="str">
        <f t="shared" si="382"/>
        <v>Not Started</v>
      </c>
      <c r="I1901" s="1" t="s">
        <v>3823</v>
      </c>
      <c r="O1901" s="1" t="str">
        <f t="shared" si="390"/>
        <v>NRIS</v>
      </c>
      <c r="Q1901" s="1">
        <f t="shared" si="383"/>
        <v>499</v>
      </c>
      <c r="S1901" s="1" t="str">
        <f t="shared" si="384"/>
        <v>Hybrid</v>
      </c>
      <c r="T1901" s="1" t="str">
        <f t="shared" si="385"/>
        <v>Calhoun</v>
      </c>
      <c r="U1901" s="1" t="str">
        <f t="shared" si="386"/>
        <v>MI</v>
      </c>
      <c r="AA1901" s="1"/>
      <c r="AB1901" s="1"/>
      <c r="AI1901" s="5"/>
      <c r="AJ1901" s="5"/>
      <c r="AK1901" s="5"/>
      <c r="AL1901" s="5"/>
      <c r="AM1901" s="5"/>
      <c r="AN1901" s="5"/>
      <c r="AO1901" s="32"/>
      <c r="AP1901" s="32"/>
      <c r="AQ1901" s="28">
        <f t="shared" si="393"/>
        <v>0</v>
      </c>
      <c r="AR1901" s="28">
        <f t="shared" si="394"/>
        <v>0</v>
      </c>
      <c r="AY1901" s="1" t="s">
        <v>2374</v>
      </c>
      <c r="AZ1901" s="2">
        <v>44022</v>
      </c>
      <c r="BC1901" s="2">
        <v>45199</v>
      </c>
      <c r="BD1901" s="1" t="s">
        <v>3563</v>
      </c>
      <c r="BE1901" s="1" t="s">
        <v>3824</v>
      </c>
      <c r="BF1901" s="1" t="s">
        <v>130</v>
      </c>
      <c r="BG1901" s="1" t="s">
        <v>3565</v>
      </c>
      <c r="BH1901" s="1" t="s">
        <v>1808</v>
      </c>
      <c r="BI1901" s="1" t="s">
        <v>2857</v>
      </c>
      <c r="BJ1901" s="1" t="s">
        <v>126</v>
      </c>
      <c r="BK1901" s="1" t="s">
        <v>3825</v>
      </c>
      <c r="BL1901" s="1">
        <v>499</v>
      </c>
      <c r="BM1901" s="1">
        <v>499</v>
      </c>
      <c r="BN1901" s="1" t="s">
        <v>2880</v>
      </c>
      <c r="BO1901" s="1" t="s">
        <v>2881</v>
      </c>
      <c r="BP1901" s="1" t="s">
        <v>84</v>
      </c>
      <c r="BR1901" s="1">
        <v>0</v>
      </c>
      <c r="BS1901" s="1">
        <v>0</v>
      </c>
      <c r="BT1901" s="1">
        <v>0</v>
      </c>
      <c r="BU1901" s="1">
        <v>0</v>
      </c>
    </row>
    <row r="1902" spans="4:73" hidden="1" x14ac:dyDescent="0.25">
      <c r="D1902" s="4"/>
      <c r="E1902" s="5" t="str">
        <f t="shared" si="379"/>
        <v>DPP-2020-Cycle</v>
      </c>
      <c r="F1902" s="5" t="str">
        <f t="shared" si="380"/>
        <v>East (ITC)</v>
      </c>
      <c r="G1902" s="5" t="str">
        <f t="shared" si="381"/>
        <v>Active</v>
      </c>
      <c r="H1902" s="6" t="str">
        <f t="shared" si="382"/>
        <v>Not Started</v>
      </c>
      <c r="I1902" s="1" t="s">
        <v>3826</v>
      </c>
      <c r="O1902" s="1" t="str">
        <f t="shared" si="390"/>
        <v>NRIS</v>
      </c>
      <c r="Q1902" s="1">
        <f t="shared" si="383"/>
        <v>100</v>
      </c>
      <c r="S1902" s="1" t="str">
        <f t="shared" si="384"/>
        <v>Solar</v>
      </c>
      <c r="T1902" s="1" t="str">
        <f t="shared" si="385"/>
        <v>Muskegon</v>
      </c>
      <c r="U1902" s="1" t="str">
        <f t="shared" si="386"/>
        <v>MI</v>
      </c>
      <c r="AA1902" s="1"/>
      <c r="AB1902" s="1"/>
      <c r="AI1902" s="5"/>
      <c r="AJ1902" s="5"/>
      <c r="AK1902" s="5"/>
      <c r="AL1902" s="5"/>
      <c r="AM1902" s="5"/>
      <c r="AN1902" s="5"/>
      <c r="AO1902" s="32"/>
      <c r="AP1902" s="32"/>
      <c r="AQ1902" s="28">
        <f t="shared" si="393"/>
        <v>0</v>
      </c>
      <c r="AR1902" s="28">
        <f t="shared" si="394"/>
        <v>0</v>
      </c>
      <c r="AY1902" s="1" t="s">
        <v>2374</v>
      </c>
      <c r="AZ1902" s="2">
        <v>44246</v>
      </c>
      <c r="BC1902" s="2">
        <v>45170</v>
      </c>
      <c r="BD1902" s="1" t="s">
        <v>128</v>
      </c>
      <c r="BE1902" s="1" t="s">
        <v>3827</v>
      </c>
      <c r="BF1902" s="1" t="s">
        <v>130</v>
      </c>
      <c r="BG1902" s="1" t="s">
        <v>3565</v>
      </c>
      <c r="BH1902" s="1" t="s">
        <v>1808</v>
      </c>
      <c r="BI1902" s="1" t="s">
        <v>2857</v>
      </c>
      <c r="BJ1902" s="1" t="s">
        <v>126</v>
      </c>
      <c r="BK1902" s="1" t="s">
        <v>3828</v>
      </c>
      <c r="BL1902" s="1">
        <v>100</v>
      </c>
      <c r="BM1902" s="1">
        <v>100</v>
      </c>
      <c r="BN1902" s="1" t="s">
        <v>1485</v>
      </c>
      <c r="BO1902" s="1" t="s">
        <v>3581</v>
      </c>
      <c r="BP1902" s="1" t="s">
        <v>84</v>
      </c>
      <c r="BR1902" s="1">
        <v>0</v>
      </c>
      <c r="BS1902" s="1">
        <v>0</v>
      </c>
      <c r="BT1902" s="1">
        <v>0</v>
      </c>
      <c r="BU1902" s="1">
        <v>0</v>
      </c>
    </row>
    <row r="1903" spans="4:73" hidden="1" x14ac:dyDescent="0.25">
      <c r="D1903" s="4"/>
      <c r="E1903" s="5" t="str">
        <f t="shared" si="379"/>
        <v>DPP-2020-Cycle</v>
      </c>
      <c r="F1903" s="5" t="str">
        <f t="shared" si="380"/>
        <v>West</v>
      </c>
      <c r="G1903" s="5" t="str">
        <f t="shared" si="381"/>
        <v>Active</v>
      </c>
      <c r="H1903" s="6" t="str">
        <f t="shared" si="382"/>
        <v>Not Started</v>
      </c>
      <c r="I1903" s="1" t="s">
        <v>3829</v>
      </c>
      <c r="O1903" s="1" t="str">
        <f t="shared" si="390"/>
        <v>NRIS</v>
      </c>
      <c r="Q1903" s="1">
        <f t="shared" si="383"/>
        <v>200</v>
      </c>
      <c r="S1903" s="1" t="str">
        <f t="shared" si="384"/>
        <v>Solar</v>
      </c>
      <c r="T1903" s="1" t="str">
        <f t="shared" si="385"/>
        <v>Cass</v>
      </c>
      <c r="U1903" s="1" t="str">
        <f t="shared" si="386"/>
        <v>ND</v>
      </c>
      <c r="AA1903" s="1"/>
      <c r="AB1903" s="1"/>
      <c r="AI1903" s="5"/>
      <c r="AJ1903" s="5"/>
      <c r="AK1903" s="5"/>
      <c r="AL1903" s="5"/>
      <c r="AM1903" s="5"/>
      <c r="AN1903" s="5"/>
      <c r="AO1903" s="32"/>
      <c r="AP1903" s="32"/>
      <c r="AQ1903" s="28">
        <f t="shared" si="393"/>
        <v>0</v>
      </c>
      <c r="AR1903" s="28">
        <f t="shared" si="394"/>
        <v>0</v>
      </c>
      <c r="AY1903" s="1" t="s">
        <v>2374</v>
      </c>
      <c r="AZ1903" s="2">
        <v>44022</v>
      </c>
      <c r="BC1903" s="2">
        <v>45170</v>
      </c>
      <c r="BD1903" s="1" t="s">
        <v>91</v>
      </c>
      <c r="BE1903" s="1" t="s">
        <v>3830</v>
      </c>
      <c r="BF1903" s="1" t="s">
        <v>194</v>
      </c>
      <c r="BG1903" s="1" t="s">
        <v>3565</v>
      </c>
      <c r="BH1903" s="1" t="s">
        <v>725</v>
      </c>
      <c r="BI1903" s="1" t="s">
        <v>2857</v>
      </c>
      <c r="BJ1903" s="1" t="s">
        <v>126</v>
      </c>
      <c r="BK1903" s="1" t="s">
        <v>3831</v>
      </c>
      <c r="BL1903" s="1">
        <v>200</v>
      </c>
      <c r="BM1903" s="1">
        <v>200</v>
      </c>
      <c r="BN1903" s="1" t="s">
        <v>1485</v>
      </c>
      <c r="BO1903" s="1" t="s">
        <v>3581</v>
      </c>
      <c r="BP1903" s="1" t="s">
        <v>84</v>
      </c>
      <c r="BR1903" s="1">
        <v>0</v>
      </c>
      <c r="BS1903" s="1">
        <v>0</v>
      </c>
      <c r="BT1903" s="1">
        <v>0</v>
      </c>
      <c r="BU1903" s="1">
        <v>0</v>
      </c>
    </row>
    <row r="1904" spans="4:73" hidden="1" x14ac:dyDescent="0.25">
      <c r="D1904" s="4"/>
      <c r="E1904" s="5" t="str">
        <f t="shared" si="379"/>
        <v>DPP-2020-Cycle</v>
      </c>
      <c r="F1904" s="5" t="str">
        <f t="shared" si="380"/>
        <v>East (ITC)</v>
      </c>
      <c r="G1904" s="5" t="str">
        <f t="shared" si="381"/>
        <v>Active</v>
      </c>
      <c r="H1904" s="6" t="str">
        <f t="shared" si="382"/>
        <v>Not Started</v>
      </c>
      <c r="I1904" s="1" t="s">
        <v>3832</v>
      </c>
      <c r="O1904" s="1" t="str">
        <f t="shared" si="390"/>
        <v>NRIS</v>
      </c>
      <c r="Q1904" s="1">
        <f t="shared" si="383"/>
        <v>150</v>
      </c>
      <c r="S1904" s="1" t="str">
        <f t="shared" si="384"/>
        <v>Solar</v>
      </c>
      <c r="T1904" s="1" t="str">
        <f t="shared" si="385"/>
        <v>Clinton</v>
      </c>
      <c r="U1904" s="1" t="str">
        <f t="shared" si="386"/>
        <v>MI</v>
      </c>
      <c r="AA1904" s="1"/>
      <c r="AB1904" s="1"/>
      <c r="AI1904" s="5"/>
      <c r="AJ1904" s="5"/>
      <c r="AK1904" s="5"/>
      <c r="AL1904" s="5"/>
      <c r="AM1904" s="5"/>
      <c r="AN1904" s="5"/>
      <c r="AO1904" s="32"/>
      <c r="AP1904" s="32"/>
      <c r="AQ1904" s="28">
        <f t="shared" si="393"/>
        <v>0</v>
      </c>
      <c r="AR1904" s="28">
        <f t="shared" si="394"/>
        <v>0</v>
      </c>
      <c r="AY1904" s="1" t="s">
        <v>2374</v>
      </c>
      <c r="AZ1904" s="2">
        <v>44159</v>
      </c>
      <c r="BC1904" s="2">
        <v>44910</v>
      </c>
      <c r="BD1904" s="1" t="s">
        <v>3688</v>
      </c>
      <c r="BE1904" s="1" t="s">
        <v>3735</v>
      </c>
      <c r="BF1904" s="1" t="s">
        <v>130</v>
      </c>
      <c r="BG1904" s="1" t="s">
        <v>3565</v>
      </c>
      <c r="BH1904" s="1" t="s">
        <v>1808</v>
      </c>
      <c r="BI1904" s="1" t="s">
        <v>2857</v>
      </c>
      <c r="BJ1904" s="1" t="s">
        <v>126</v>
      </c>
      <c r="BK1904" s="1" t="s">
        <v>3833</v>
      </c>
      <c r="BL1904" s="1">
        <v>150</v>
      </c>
      <c r="BM1904" s="1">
        <v>150</v>
      </c>
      <c r="BN1904" s="1" t="s">
        <v>1485</v>
      </c>
      <c r="BO1904" s="1" t="s">
        <v>3581</v>
      </c>
      <c r="BP1904" s="1" t="s">
        <v>84</v>
      </c>
      <c r="BR1904" s="1">
        <v>0</v>
      </c>
      <c r="BS1904" s="1">
        <v>0</v>
      </c>
      <c r="BT1904" s="1">
        <v>0</v>
      </c>
      <c r="BU1904" s="1">
        <v>0</v>
      </c>
    </row>
    <row r="1905" spans="4:73" hidden="1" x14ac:dyDescent="0.25">
      <c r="D1905" s="4"/>
      <c r="E1905" s="5" t="str">
        <f t="shared" si="379"/>
        <v>DPP-2020-Cycle</v>
      </c>
      <c r="F1905" s="5" t="str">
        <f t="shared" si="380"/>
        <v>West</v>
      </c>
      <c r="G1905" s="5" t="str">
        <f t="shared" si="381"/>
        <v>Active</v>
      </c>
      <c r="H1905" s="6" t="str">
        <f t="shared" si="382"/>
        <v>Not Started</v>
      </c>
      <c r="I1905" s="1" t="s">
        <v>3835</v>
      </c>
      <c r="O1905" s="1" t="str">
        <f t="shared" si="390"/>
        <v>NRIS</v>
      </c>
      <c r="Q1905" s="1">
        <f t="shared" si="383"/>
        <v>200</v>
      </c>
      <c r="S1905" s="1" t="str">
        <f t="shared" si="384"/>
        <v>Wind</v>
      </c>
      <c r="T1905" s="1" t="str">
        <f t="shared" si="385"/>
        <v>Plymouth</v>
      </c>
      <c r="U1905" s="1" t="str">
        <f t="shared" si="386"/>
        <v>IA</v>
      </c>
      <c r="AA1905" s="1"/>
      <c r="AB1905" s="1"/>
      <c r="AI1905" s="5"/>
      <c r="AJ1905" s="5"/>
      <c r="AK1905" s="5"/>
      <c r="AL1905" s="5"/>
      <c r="AM1905" s="5"/>
      <c r="AN1905" s="5"/>
      <c r="AO1905" s="32"/>
      <c r="AP1905" s="32"/>
      <c r="AQ1905" s="28">
        <f t="shared" si="393"/>
        <v>0</v>
      </c>
      <c r="AR1905" s="28">
        <f t="shared" si="394"/>
        <v>0</v>
      </c>
      <c r="AY1905" s="1" t="s">
        <v>2374</v>
      </c>
      <c r="AZ1905" s="2">
        <v>44022</v>
      </c>
      <c r="BC1905" s="2">
        <v>45595</v>
      </c>
      <c r="BD1905" s="1" t="s">
        <v>251</v>
      </c>
      <c r="BE1905" s="1" t="s">
        <v>3836</v>
      </c>
      <c r="BF1905" s="1" t="s">
        <v>89</v>
      </c>
      <c r="BG1905" s="1" t="s">
        <v>3565</v>
      </c>
      <c r="BH1905" s="1" t="s">
        <v>725</v>
      </c>
      <c r="BI1905" s="1" t="s">
        <v>2857</v>
      </c>
      <c r="BJ1905" s="1" t="s">
        <v>126</v>
      </c>
      <c r="BK1905" s="1" t="s">
        <v>3837</v>
      </c>
      <c r="BL1905" s="1">
        <v>200</v>
      </c>
      <c r="BM1905" s="1">
        <v>200</v>
      </c>
      <c r="BN1905" s="1" t="s">
        <v>97</v>
      </c>
      <c r="BO1905" s="1" t="s">
        <v>3613</v>
      </c>
      <c r="BP1905" s="1" t="s">
        <v>84</v>
      </c>
      <c r="BR1905" s="1">
        <v>0</v>
      </c>
      <c r="BS1905" s="1">
        <v>0</v>
      </c>
      <c r="BT1905" s="1">
        <v>0</v>
      </c>
      <c r="BU1905" s="1">
        <v>0</v>
      </c>
    </row>
    <row r="1906" spans="4:73" hidden="1" x14ac:dyDescent="0.25">
      <c r="D1906" s="4"/>
      <c r="E1906" s="5" t="str">
        <f t="shared" si="379"/>
        <v>DPP-2020-Cycle</v>
      </c>
      <c r="F1906" s="5" t="str">
        <f t="shared" si="380"/>
        <v>Central</v>
      </c>
      <c r="G1906" s="5" t="str">
        <f t="shared" si="381"/>
        <v>Active</v>
      </c>
      <c r="H1906" s="6" t="str">
        <f t="shared" si="382"/>
        <v>Not Started</v>
      </c>
      <c r="I1906" s="1" t="s">
        <v>3838</v>
      </c>
      <c r="O1906" s="1" t="str">
        <f t="shared" si="390"/>
        <v>NRIS</v>
      </c>
      <c r="Q1906" s="1">
        <f t="shared" si="383"/>
        <v>150</v>
      </c>
      <c r="S1906" s="1" t="str">
        <f t="shared" si="384"/>
        <v>Solar</v>
      </c>
      <c r="T1906" s="1" t="str">
        <f t="shared" si="385"/>
        <v>Clay</v>
      </c>
      <c r="U1906" s="1" t="str">
        <f t="shared" si="386"/>
        <v>IN</v>
      </c>
      <c r="AA1906" s="1"/>
      <c r="AB1906" s="1"/>
      <c r="AI1906" s="5"/>
      <c r="AJ1906" s="5"/>
      <c r="AK1906" s="5"/>
      <c r="AL1906" s="5"/>
      <c r="AM1906" s="5"/>
      <c r="AN1906" s="5"/>
      <c r="AO1906" s="32"/>
      <c r="AP1906" s="32"/>
      <c r="AQ1906" s="28">
        <f t="shared" si="393"/>
        <v>0</v>
      </c>
      <c r="AR1906" s="28">
        <f t="shared" si="394"/>
        <v>0</v>
      </c>
      <c r="AY1906" s="1" t="s">
        <v>2374</v>
      </c>
      <c r="AZ1906" s="2">
        <v>44022</v>
      </c>
      <c r="BC1906" s="2">
        <v>45170</v>
      </c>
      <c r="BD1906" s="1" t="s">
        <v>2850</v>
      </c>
      <c r="BE1906" s="1" t="s">
        <v>3839</v>
      </c>
      <c r="BF1906" s="1" t="s">
        <v>103</v>
      </c>
      <c r="BG1906" s="1" t="s">
        <v>3565</v>
      </c>
      <c r="BH1906" s="1" t="s">
        <v>2435</v>
      </c>
      <c r="BI1906" s="1" t="s">
        <v>2857</v>
      </c>
      <c r="BJ1906" s="1" t="s">
        <v>126</v>
      </c>
      <c r="BK1906" s="1" t="s">
        <v>3840</v>
      </c>
      <c r="BL1906" s="1">
        <v>150</v>
      </c>
      <c r="BM1906" s="1">
        <v>150</v>
      </c>
      <c r="BN1906" s="1" t="s">
        <v>1485</v>
      </c>
      <c r="BO1906" s="1" t="s">
        <v>3581</v>
      </c>
      <c r="BP1906" s="1" t="s">
        <v>84</v>
      </c>
      <c r="BR1906" s="1">
        <v>0</v>
      </c>
      <c r="BS1906" s="1">
        <v>0</v>
      </c>
      <c r="BT1906" s="1">
        <v>0</v>
      </c>
      <c r="BU1906" s="1">
        <v>0</v>
      </c>
    </row>
    <row r="1907" spans="4:73" hidden="1" x14ac:dyDescent="0.25">
      <c r="D1907" s="4"/>
      <c r="E1907" s="5" t="str">
        <f t="shared" si="379"/>
        <v>DPP-2020-Cycle</v>
      </c>
      <c r="F1907" s="5" t="str">
        <f t="shared" si="380"/>
        <v>South</v>
      </c>
      <c r="G1907" s="5" t="str">
        <f t="shared" si="381"/>
        <v>Active</v>
      </c>
      <c r="H1907" s="6" t="str">
        <f t="shared" si="382"/>
        <v>Not Started</v>
      </c>
      <c r="I1907" s="1" t="s">
        <v>3841</v>
      </c>
      <c r="J1907" s="1" t="e">
        <f>VLOOKUP(I1907,#REF!,3,FALSE)</f>
        <v>#REF!</v>
      </c>
      <c r="O1907" s="1" t="str">
        <f t="shared" si="390"/>
        <v>NRIS</v>
      </c>
      <c r="Q1907" s="1">
        <f t="shared" si="383"/>
        <v>200</v>
      </c>
      <c r="S1907" s="1" t="str">
        <f t="shared" si="384"/>
        <v>Solar</v>
      </c>
      <c r="T1907" s="1" t="str">
        <f t="shared" si="385"/>
        <v>Pope</v>
      </c>
      <c r="U1907" s="1" t="str">
        <f t="shared" si="386"/>
        <v>AR</v>
      </c>
      <c r="AA1907" s="1" t="str">
        <f>BK1907</f>
        <v>MORRILTON EAST - Atkins 161 kV</v>
      </c>
      <c r="AB1907" s="1" t="str">
        <f>BD1907</f>
        <v>Entergy Arkansas LLC</v>
      </c>
      <c r="AI1907" s="17" t="e">
        <f>VLOOKUP(I1907,#REF!,7,FALSE)</f>
        <v>#REF!</v>
      </c>
      <c r="AJ1907" s="17"/>
      <c r="AK1907" s="17"/>
      <c r="AL1907" s="17"/>
      <c r="AM1907" s="17"/>
      <c r="AN1907" s="17"/>
      <c r="AO1907" s="32" t="e">
        <f>VLOOKUP(I1907,#REF!,5,FALSE)</f>
        <v>#REF!</v>
      </c>
      <c r="AP1907" s="32" t="e">
        <f>VLOOKUP(I1907,#REF!,6,FALSE)</f>
        <v>#REF!</v>
      </c>
      <c r="AQ1907" s="28" t="e">
        <f t="shared" si="393"/>
        <v>#REF!</v>
      </c>
      <c r="AR1907" s="28" t="e">
        <f t="shared" si="394"/>
        <v>#REF!</v>
      </c>
      <c r="AY1907" s="1" t="s">
        <v>2374</v>
      </c>
      <c r="AZ1907" s="2">
        <v>44244</v>
      </c>
      <c r="BC1907" s="2">
        <v>45017</v>
      </c>
      <c r="BD1907" s="1" t="s">
        <v>3586</v>
      </c>
      <c r="BE1907" s="1" t="s">
        <v>3746</v>
      </c>
      <c r="BF1907" s="1" t="s">
        <v>2394</v>
      </c>
      <c r="BG1907" s="1" t="s">
        <v>3565</v>
      </c>
      <c r="BH1907" s="1" t="s">
        <v>2395</v>
      </c>
      <c r="BI1907" s="1" t="s">
        <v>2857</v>
      </c>
      <c r="BJ1907" s="1" t="s">
        <v>126</v>
      </c>
      <c r="BK1907" s="1" t="s">
        <v>3842</v>
      </c>
      <c r="BL1907" s="1">
        <v>200</v>
      </c>
      <c r="BM1907" s="1">
        <v>200</v>
      </c>
      <c r="BN1907" s="1" t="s">
        <v>1485</v>
      </c>
      <c r="BO1907" s="1" t="s">
        <v>3581</v>
      </c>
      <c r="BP1907" s="1" t="s">
        <v>84</v>
      </c>
      <c r="BR1907" s="1">
        <v>0</v>
      </c>
      <c r="BS1907" s="1">
        <v>0</v>
      </c>
      <c r="BT1907" s="1">
        <v>0</v>
      </c>
      <c r="BU1907" s="1">
        <v>0</v>
      </c>
    </row>
    <row r="1908" spans="4:73" hidden="1" x14ac:dyDescent="0.25">
      <c r="D1908" s="4"/>
      <c r="E1908" s="5" t="str">
        <f t="shared" si="379"/>
        <v>DPP-2020-Cycle</v>
      </c>
      <c r="F1908" s="5" t="str">
        <f t="shared" si="380"/>
        <v>Central</v>
      </c>
      <c r="G1908" s="5" t="str">
        <f t="shared" si="381"/>
        <v>Active</v>
      </c>
      <c r="H1908" s="6" t="str">
        <f t="shared" si="382"/>
        <v>Not Started</v>
      </c>
      <c r="I1908" s="1" t="s">
        <v>3843</v>
      </c>
      <c r="O1908" s="1" t="str">
        <f t="shared" si="390"/>
        <v>NRIS</v>
      </c>
      <c r="Q1908" s="1">
        <f t="shared" si="383"/>
        <v>200</v>
      </c>
      <c r="S1908" s="1" t="str">
        <f t="shared" si="384"/>
        <v>Solar</v>
      </c>
      <c r="T1908" s="1" t="str">
        <f t="shared" si="385"/>
        <v>Rush</v>
      </c>
      <c r="U1908" s="1" t="str">
        <f t="shared" si="386"/>
        <v>IN</v>
      </c>
      <c r="AA1908" s="1"/>
      <c r="AB1908" s="1"/>
      <c r="AI1908" s="5"/>
      <c r="AJ1908" s="5"/>
      <c r="AK1908" s="5"/>
      <c r="AL1908" s="5"/>
      <c r="AM1908" s="5"/>
      <c r="AN1908" s="5"/>
      <c r="AO1908" s="32"/>
      <c r="AP1908" s="32"/>
      <c r="AQ1908" s="28">
        <f t="shared" si="393"/>
        <v>0</v>
      </c>
      <c r="AR1908" s="28">
        <f t="shared" si="394"/>
        <v>0</v>
      </c>
      <c r="AY1908" s="1" t="s">
        <v>2374</v>
      </c>
      <c r="AZ1908" s="2">
        <v>44022</v>
      </c>
      <c r="BC1908" s="2">
        <v>45595</v>
      </c>
      <c r="BD1908" s="1" t="s">
        <v>2850</v>
      </c>
      <c r="BE1908" s="1" t="s">
        <v>3844</v>
      </c>
      <c r="BF1908" s="1" t="s">
        <v>103</v>
      </c>
      <c r="BG1908" s="1" t="s">
        <v>3565</v>
      </c>
      <c r="BH1908" s="1" t="s">
        <v>2435</v>
      </c>
      <c r="BI1908" s="1" t="s">
        <v>2857</v>
      </c>
      <c r="BJ1908" s="1" t="s">
        <v>126</v>
      </c>
      <c r="BK1908" s="1" t="s">
        <v>3845</v>
      </c>
      <c r="BL1908" s="1">
        <v>200</v>
      </c>
      <c r="BM1908" s="1">
        <v>200</v>
      </c>
      <c r="BN1908" s="1" t="s">
        <v>1485</v>
      </c>
      <c r="BO1908" s="1" t="s">
        <v>3581</v>
      </c>
      <c r="BP1908" s="1" t="s">
        <v>84</v>
      </c>
      <c r="BR1908" s="1">
        <v>0</v>
      </c>
      <c r="BS1908" s="1">
        <v>0</v>
      </c>
      <c r="BT1908" s="1">
        <v>0</v>
      </c>
      <c r="BU1908" s="1">
        <v>0</v>
      </c>
    </row>
    <row r="1909" spans="4:73" hidden="1" x14ac:dyDescent="0.25">
      <c r="D1909" s="4"/>
      <c r="E1909" s="5" t="str">
        <f t="shared" si="379"/>
        <v>DPP-2020-Cycle</v>
      </c>
      <c r="F1909" s="5" t="str">
        <f t="shared" si="380"/>
        <v>West</v>
      </c>
      <c r="G1909" s="5" t="str">
        <f t="shared" si="381"/>
        <v>Active</v>
      </c>
      <c r="H1909" s="6" t="str">
        <f t="shared" si="382"/>
        <v>Not Started</v>
      </c>
      <c r="I1909" s="1" t="s">
        <v>3846</v>
      </c>
      <c r="O1909" s="1" t="str">
        <f t="shared" si="390"/>
        <v>NRIS</v>
      </c>
      <c r="Q1909" s="1">
        <f t="shared" si="383"/>
        <v>200</v>
      </c>
      <c r="S1909" s="1" t="str">
        <f t="shared" si="384"/>
        <v>Wind</v>
      </c>
      <c r="T1909" s="1" t="str">
        <f t="shared" si="385"/>
        <v>Clark</v>
      </c>
      <c r="U1909" s="1" t="str">
        <f t="shared" si="386"/>
        <v>SD</v>
      </c>
      <c r="AA1909" s="1"/>
      <c r="AB1909" s="1"/>
      <c r="AI1909" s="5"/>
      <c r="AJ1909" s="5"/>
      <c r="AK1909" s="5"/>
      <c r="AL1909" s="5"/>
      <c r="AM1909" s="5"/>
      <c r="AN1909" s="5"/>
      <c r="AO1909" s="32"/>
      <c r="AP1909" s="32"/>
      <c r="AQ1909" s="28">
        <f t="shared" si="393"/>
        <v>0</v>
      </c>
      <c r="AR1909" s="28">
        <f t="shared" si="394"/>
        <v>0</v>
      </c>
      <c r="AY1909" s="1" t="s">
        <v>2374</v>
      </c>
      <c r="AZ1909" s="2">
        <v>44022</v>
      </c>
      <c r="BC1909" s="2">
        <v>45139</v>
      </c>
      <c r="BD1909" s="1" t="s">
        <v>203</v>
      </c>
      <c r="BE1909" s="1" t="s">
        <v>3847</v>
      </c>
      <c r="BF1909" s="1" t="s">
        <v>205</v>
      </c>
      <c r="BG1909" s="1" t="s">
        <v>3565</v>
      </c>
      <c r="BH1909" s="1" t="s">
        <v>725</v>
      </c>
      <c r="BI1909" s="1" t="s">
        <v>2857</v>
      </c>
      <c r="BJ1909" s="1" t="s">
        <v>126</v>
      </c>
      <c r="BK1909" s="1" t="s">
        <v>3848</v>
      </c>
      <c r="BL1909" s="1">
        <v>200</v>
      </c>
      <c r="BM1909" s="1">
        <v>200</v>
      </c>
      <c r="BN1909" s="1" t="s">
        <v>97</v>
      </c>
      <c r="BO1909" s="1" t="s">
        <v>3613</v>
      </c>
      <c r="BP1909" s="1" t="s">
        <v>84</v>
      </c>
      <c r="BR1909" s="1">
        <v>0</v>
      </c>
      <c r="BS1909" s="1">
        <v>0</v>
      </c>
      <c r="BT1909" s="1">
        <v>0</v>
      </c>
      <c r="BU1909" s="1">
        <v>0</v>
      </c>
    </row>
    <row r="1910" spans="4:73" hidden="1" x14ac:dyDescent="0.25">
      <c r="D1910" s="4"/>
      <c r="E1910" s="5" t="str">
        <f t="shared" si="379"/>
        <v>DPP-2020-Cycle</v>
      </c>
      <c r="F1910" s="5" t="str">
        <f t="shared" si="380"/>
        <v>South</v>
      </c>
      <c r="G1910" s="5" t="str">
        <f t="shared" si="381"/>
        <v>Withdrawn</v>
      </c>
      <c r="H1910" s="6" t="str">
        <f t="shared" si="382"/>
        <v>Not Started</v>
      </c>
      <c r="I1910" s="1" t="s">
        <v>5699</v>
      </c>
      <c r="O1910" s="1" t="str">
        <f t="shared" si="390"/>
        <v>NRIS</v>
      </c>
      <c r="Q1910" s="1">
        <f t="shared" si="383"/>
        <v>100</v>
      </c>
      <c r="S1910" s="1" t="str">
        <f t="shared" si="384"/>
        <v>Solar</v>
      </c>
      <c r="T1910" s="1" t="str">
        <f t="shared" si="385"/>
        <v>St. Martin</v>
      </c>
      <c r="U1910" s="1" t="str">
        <f t="shared" si="386"/>
        <v>LA</v>
      </c>
      <c r="AA1910" s="1"/>
      <c r="AB1910" s="1"/>
      <c r="AI1910" s="5"/>
      <c r="AJ1910" s="5"/>
      <c r="AK1910" s="5"/>
      <c r="AL1910" s="5"/>
      <c r="AM1910" s="5"/>
      <c r="AN1910" s="5"/>
      <c r="AO1910" s="32"/>
      <c r="AP1910" s="32"/>
      <c r="AQ1910" s="28">
        <f t="shared" si="393"/>
        <v>0</v>
      </c>
      <c r="AR1910" s="28">
        <f t="shared" si="394"/>
        <v>0</v>
      </c>
      <c r="AY1910" s="1" t="s">
        <v>73</v>
      </c>
      <c r="AZ1910" s="2">
        <v>44173</v>
      </c>
      <c r="BA1910" s="2">
        <v>44201</v>
      </c>
      <c r="BC1910" s="2">
        <v>45169</v>
      </c>
      <c r="BD1910" s="1" t="s">
        <v>3695</v>
      </c>
      <c r="BE1910" s="1" t="s">
        <v>5700</v>
      </c>
      <c r="BF1910" s="1" t="s">
        <v>61</v>
      </c>
      <c r="BG1910" s="1" t="s">
        <v>3565</v>
      </c>
      <c r="BH1910" s="1" t="s">
        <v>2395</v>
      </c>
      <c r="BI1910" s="1" t="s">
        <v>2857</v>
      </c>
      <c r="BJ1910" s="1" t="s">
        <v>126</v>
      </c>
      <c r="BK1910" s="1" t="s">
        <v>5701</v>
      </c>
      <c r="BL1910" s="1">
        <v>100</v>
      </c>
      <c r="BM1910" s="1">
        <v>100</v>
      </c>
      <c r="BN1910" s="1" t="s">
        <v>1485</v>
      </c>
      <c r="BO1910" s="1" t="s">
        <v>3581</v>
      </c>
      <c r="BP1910" s="1" t="s">
        <v>84</v>
      </c>
      <c r="BR1910" s="1">
        <v>0</v>
      </c>
      <c r="BS1910" s="1">
        <v>0</v>
      </c>
      <c r="BT1910" s="1">
        <v>0</v>
      </c>
      <c r="BU1910" s="1">
        <v>0</v>
      </c>
    </row>
    <row r="1911" spans="4:73" hidden="1" x14ac:dyDescent="0.25">
      <c r="D1911" s="4"/>
      <c r="E1911" s="5" t="str">
        <f t="shared" si="379"/>
        <v>DPP-2016-FEB</v>
      </c>
      <c r="F1911" s="5" t="str">
        <f t="shared" si="380"/>
        <v>West</v>
      </c>
      <c r="G1911" s="5" t="str">
        <f t="shared" si="381"/>
        <v>Withdrawn</v>
      </c>
      <c r="H1911" s="6" t="str">
        <f t="shared" si="382"/>
        <v>Not Started</v>
      </c>
      <c r="I1911" s="1" t="s">
        <v>4236</v>
      </c>
      <c r="O1911" s="1" t="str">
        <f t="shared" si="390"/>
        <v>NRIS</v>
      </c>
      <c r="Q1911" s="1">
        <f t="shared" si="383"/>
        <v>60</v>
      </c>
      <c r="S1911" s="1" t="str">
        <f t="shared" si="384"/>
        <v>Wind</v>
      </c>
      <c r="T1911" s="1">
        <f t="shared" si="385"/>
        <v>0</v>
      </c>
      <c r="U1911" s="1" t="str">
        <f t="shared" si="386"/>
        <v>SD</v>
      </c>
      <c r="AA1911" s="1"/>
      <c r="AB1911" s="1"/>
      <c r="AI1911" s="5"/>
      <c r="AJ1911" s="5"/>
      <c r="AK1911" s="5"/>
      <c r="AL1911" s="5"/>
      <c r="AM1911" s="5"/>
      <c r="AN1911" s="5"/>
      <c r="AO1911" s="5"/>
      <c r="AP1911" s="5"/>
      <c r="AQ1911" s="5"/>
      <c r="AR1911" s="5"/>
      <c r="AY1911" s="1" t="s">
        <v>73</v>
      </c>
      <c r="AZ1911" s="2">
        <v>42319</v>
      </c>
      <c r="BA1911" s="2">
        <v>42979</v>
      </c>
      <c r="BC1911" s="2">
        <v>43009</v>
      </c>
      <c r="BD1911" s="1" t="s">
        <v>192</v>
      </c>
      <c r="BF1911" s="1" t="s">
        <v>205</v>
      </c>
      <c r="BG1911" s="1" t="s">
        <v>724</v>
      </c>
      <c r="BH1911" s="1" t="s">
        <v>725</v>
      </c>
      <c r="BI1911" s="1" t="s">
        <v>726</v>
      </c>
      <c r="BJ1911" s="1" t="s">
        <v>126</v>
      </c>
      <c r="BK1911" s="1" t="s">
        <v>4237</v>
      </c>
      <c r="BL1911" s="1">
        <v>60</v>
      </c>
      <c r="BM1911" s="1">
        <v>60</v>
      </c>
      <c r="BN1911" s="1" t="s">
        <v>97</v>
      </c>
      <c r="BO1911" s="1" t="s">
        <v>98</v>
      </c>
      <c r="BP1911" s="1" t="s">
        <v>84</v>
      </c>
      <c r="BR1911" s="1">
        <v>60</v>
      </c>
      <c r="BS1911" s="1">
        <v>60</v>
      </c>
      <c r="BT1911" s="1">
        <v>0</v>
      </c>
      <c r="BU1911" s="1">
        <v>0</v>
      </c>
    </row>
    <row r="1912" spans="4:73" hidden="1" x14ac:dyDescent="0.25">
      <c r="D1912" s="4"/>
      <c r="E1912" s="5" t="str">
        <f t="shared" si="379"/>
        <v>DPP-2020-Cycle</v>
      </c>
      <c r="F1912" s="5" t="str">
        <f t="shared" si="380"/>
        <v>East (ATC)</v>
      </c>
      <c r="G1912" s="5" t="str">
        <f t="shared" si="381"/>
        <v>Withdrawn</v>
      </c>
      <c r="H1912" s="6" t="str">
        <f t="shared" si="382"/>
        <v>Not Started</v>
      </c>
      <c r="I1912" s="1" t="s">
        <v>5869</v>
      </c>
      <c r="O1912" s="1" t="str">
        <f t="shared" si="390"/>
        <v>NRIS</v>
      </c>
      <c r="Q1912" s="1">
        <f t="shared" si="383"/>
        <v>100</v>
      </c>
      <c r="S1912" s="1" t="str">
        <f t="shared" si="384"/>
        <v>Solar</v>
      </c>
      <c r="T1912" s="1" t="str">
        <f t="shared" si="385"/>
        <v>Waushara</v>
      </c>
      <c r="U1912" s="1" t="str">
        <f t="shared" si="386"/>
        <v>WI</v>
      </c>
      <c r="AA1912" s="1"/>
      <c r="AB1912" s="1"/>
      <c r="AI1912" s="5"/>
      <c r="AJ1912" s="5"/>
      <c r="AK1912" s="5"/>
      <c r="AL1912" s="5"/>
      <c r="AM1912" s="5"/>
      <c r="AN1912" s="5"/>
      <c r="AO1912" s="32"/>
      <c r="AP1912" s="32"/>
      <c r="AQ1912" s="28">
        <f>AO1912/($Q1912*1000)</f>
        <v>0</v>
      </c>
      <c r="AR1912" s="28">
        <f>AP1912/($Q1912*1000)</f>
        <v>0</v>
      </c>
      <c r="AY1912" s="1" t="s">
        <v>73</v>
      </c>
      <c r="AZ1912" s="2">
        <v>44022</v>
      </c>
      <c r="BA1912" s="2">
        <v>44251</v>
      </c>
      <c r="BC1912" s="2">
        <v>45214</v>
      </c>
      <c r="BD1912" s="1" t="s">
        <v>74</v>
      </c>
      <c r="BE1912" s="1" t="s">
        <v>4147</v>
      </c>
      <c r="BF1912" s="1" t="s">
        <v>76</v>
      </c>
      <c r="BG1912" s="1" t="s">
        <v>3565</v>
      </c>
      <c r="BH1912" s="1" t="s">
        <v>2196</v>
      </c>
      <c r="BI1912" s="1" t="s">
        <v>2857</v>
      </c>
      <c r="BJ1912" s="1" t="s">
        <v>126</v>
      </c>
      <c r="BK1912" s="1" t="s">
        <v>5870</v>
      </c>
      <c r="BL1912" s="1">
        <v>100</v>
      </c>
      <c r="BM1912" s="1">
        <v>100</v>
      </c>
      <c r="BN1912" s="1" t="s">
        <v>1485</v>
      </c>
      <c r="BO1912" s="1" t="s">
        <v>3581</v>
      </c>
      <c r="BP1912" s="1" t="s">
        <v>84</v>
      </c>
      <c r="BR1912" s="1">
        <v>0</v>
      </c>
      <c r="BS1912" s="1">
        <v>0</v>
      </c>
      <c r="BT1912" s="1">
        <v>0</v>
      </c>
      <c r="BU1912" s="1">
        <v>0</v>
      </c>
    </row>
    <row r="1913" spans="4:73" hidden="1" x14ac:dyDescent="0.25">
      <c r="D1913" s="4"/>
      <c r="E1913" s="5" t="str">
        <f t="shared" ref="E1913:E1976" si="395">BG1913</f>
        <v>DPP-2016-FEB</v>
      </c>
      <c r="F1913" s="5" t="str">
        <f t="shared" ref="F1913:F1976" si="396">BH1913</f>
        <v>West</v>
      </c>
      <c r="G1913" s="5" t="str">
        <f t="shared" ref="G1913:G1976" si="397">AY1913</f>
        <v>Withdrawn</v>
      </c>
      <c r="H1913" s="6" t="str">
        <f t="shared" ref="H1913:H1976" si="398">BP1913</f>
        <v>Withdrawn</v>
      </c>
      <c r="I1913" s="1" t="s">
        <v>4241</v>
      </c>
      <c r="O1913" s="1" t="str">
        <f t="shared" si="390"/>
        <v>NRIS</v>
      </c>
      <c r="Q1913" s="1">
        <f t="shared" ref="Q1913:Q1976" si="399">BM1913</f>
        <v>500</v>
      </c>
      <c r="S1913" s="1" t="str">
        <f t="shared" ref="S1913:S1976" si="400">BN1913</f>
        <v>Wind</v>
      </c>
      <c r="T1913" s="1" t="str">
        <f t="shared" ref="T1913:T1976" si="401">BE1913</f>
        <v>Hancock County,Kossuth County</v>
      </c>
      <c r="U1913" s="1" t="str">
        <f t="shared" ref="U1913:U1976" si="402">BF1913</f>
        <v>IA</v>
      </c>
      <c r="AA1913" s="1"/>
      <c r="AB1913" s="1"/>
      <c r="AI1913" s="5"/>
      <c r="AJ1913" s="5"/>
      <c r="AK1913" s="5"/>
      <c r="AL1913" s="5"/>
      <c r="AM1913" s="5"/>
      <c r="AN1913" s="5"/>
      <c r="AO1913" s="5"/>
      <c r="AP1913" s="5"/>
      <c r="AQ1913" s="5"/>
      <c r="AR1913" s="5"/>
      <c r="AY1913" s="1" t="s">
        <v>73</v>
      </c>
      <c r="AZ1913" s="2">
        <v>42321</v>
      </c>
      <c r="BA1913" s="2">
        <v>42979</v>
      </c>
      <c r="BC1913" s="2">
        <v>42917</v>
      </c>
      <c r="BD1913" s="1" t="s">
        <v>251</v>
      </c>
      <c r="BE1913" s="1" t="s">
        <v>4242</v>
      </c>
      <c r="BF1913" s="1" t="s">
        <v>89</v>
      </c>
      <c r="BG1913" s="1" t="s">
        <v>724</v>
      </c>
      <c r="BH1913" s="1" t="s">
        <v>725</v>
      </c>
      <c r="BI1913" s="1" t="s">
        <v>726</v>
      </c>
      <c r="BJ1913" s="1" t="s">
        <v>126</v>
      </c>
      <c r="BK1913" s="1" t="s">
        <v>4243</v>
      </c>
      <c r="BL1913" s="1">
        <v>500</v>
      </c>
      <c r="BM1913" s="1">
        <v>500</v>
      </c>
      <c r="BN1913" s="1" t="s">
        <v>97</v>
      </c>
      <c r="BO1913" s="1" t="s">
        <v>98</v>
      </c>
      <c r="BP1913" s="1" t="s">
        <v>73</v>
      </c>
      <c r="BQ1913" s="2">
        <v>43008</v>
      </c>
      <c r="BR1913" s="1">
        <v>0</v>
      </c>
      <c r="BS1913" s="1">
        <v>0</v>
      </c>
      <c r="BT1913" s="1">
        <v>0</v>
      </c>
      <c r="BU1913" s="1">
        <v>0</v>
      </c>
    </row>
    <row r="1914" spans="4:73" hidden="1" x14ac:dyDescent="0.25">
      <c r="D1914" s="4"/>
      <c r="E1914" s="5" t="str">
        <f t="shared" si="395"/>
        <v>DPP-2016-FEB</v>
      </c>
      <c r="F1914" s="5" t="str">
        <f t="shared" si="396"/>
        <v>West</v>
      </c>
      <c r="G1914" s="5" t="str">
        <f t="shared" si="397"/>
        <v>Withdrawn</v>
      </c>
      <c r="H1914" s="6" t="str">
        <f t="shared" si="398"/>
        <v>Not Started</v>
      </c>
      <c r="I1914" s="1" t="s">
        <v>4244</v>
      </c>
      <c r="O1914" s="1" t="str">
        <f t="shared" si="390"/>
        <v>NRIS</v>
      </c>
      <c r="Q1914" s="1">
        <f t="shared" si="399"/>
        <v>200</v>
      </c>
      <c r="S1914" s="1" t="str">
        <f t="shared" si="400"/>
        <v>Wind</v>
      </c>
      <c r="T1914" s="1" t="str">
        <f t="shared" si="401"/>
        <v>Chickasaw County</v>
      </c>
      <c r="U1914" s="1" t="str">
        <f t="shared" si="402"/>
        <v>IA</v>
      </c>
      <c r="AA1914" s="1"/>
      <c r="AB1914" s="1"/>
      <c r="AI1914" s="5"/>
      <c r="AJ1914" s="5"/>
      <c r="AK1914" s="5"/>
      <c r="AL1914" s="5"/>
      <c r="AM1914" s="5"/>
      <c r="AN1914" s="5"/>
      <c r="AO1914" s="5"/>
      <c r="AP1914" s="5"/>
      <c r="AQ1914" s="5"/>
      <c r="AR1914" s="5"/>
      <c r="AY1914" s="1" t="s">
        <v>73</v>
      </c>
      <c r="AZ1914" s="2">
        <v>42324</v>
      </c>
      <c r="BA1914" s="2">
        <v>42979</v>
      </c>
      <c r="BC1914" s="2">
        <v>43009</v>
      </c>
      <c r="BD1914" s="1" t="s">
        <v>87</v>
      </c>
      <c r="BE1914" s="1" t="s">
        <v>2832</v>
      </c>
      <c r="BF1914" s="1" t="s">
        <v>89</v>
      </c>
      <c r="BG1914" s="1" t="s">
        <v>724</v>
      </c>
      <c r="BH1914" s="1" t="s">
        <v>725</v>
      </c>
      <c r="BI1914" s="1" t="s">
        <v>726</v>
      </c>
      <c r="BJ1914" s="1" t="s">
        <v>126</v>
      </c>
      <c r="BK1914" s="1" t="s">
        <v>4245</v>
      </c>
      <c r="BL1914" s="1">
        <v>200</v>
      </c>
      <c r="BM1914" s="1">
        <v>200</v>
      </c>
      <c r="BN1914" s="1" t="s">
        <v>97</v>
      </c>
      <c r="BO1914" s="1" t="s">
        <v>98</v>
      </c>
      <c r="BP1914" s="1" t="s">
        <v>84</v>
      </c>
      <c r="BR1914" s="1">
        <v>0</v>
      </c>
      <c r="BS1914" s="1">
        <v>0</v>
      </c>
      <c r="BT1914" s="1">
        <v>0</v>
      </c>
      <c r="BU1914" s="1">
        <v>0</v>
      </c>
    </row>
    <row r="1915" spans="4:73" hidden="1" x14ac:dyDescent="0.25">
      <c r="D1915" s="4"/>
      <c r="E1915" s="5" t="str">
        <f t="shared" si="395"/>
        <v>DPP-2020-Cycle</v>
      </c>
      <c r="F1915" s="5" t="str">
        <f t="shared" si="396"/>
        <v>West</v>
      </c>
      <c r="G1915" s="5" t="str">
        <f t="shared" si="397"/>
        <v>Active</v>
      </c>
      <c r="H1915" s="6" t="str">
        <f t="shared" si="398"/>
        <v>Not Started</v>
      </c>
      <c r="I1915" s="1" t="s">
        <v>3852</v>
      </c>
      <c r="O1915" s="1" t="str">
        <f t="shared" si="390"/>
        <v>NRIS</v>
      </c>
      <c r="Q1915" s="1">
        <f t="shared" si="399"/>
        <v>75</v>
      </c>
      <c r="S1915" s="1" t="str">
        <f t="shared" si="400"/>
        <v>Solar</v>
      </c>
      <c r="T1915" s="1" t="str">
        <f t="shared" si="401"/>
        <v>Wadena</v>
      </c>
      <c r="U1915" s="1" t="str">
        <f t="shared" si="402"/>
        <v>MN</v>
      </c>
      <c r="AA1915" s="1"/>
      <c r="AB1915" s="1"/>
      <c r="AI1915" s="5"/>
      <c r="AJ1915" s="5"/>
      <c r="AK1915" s="5"/>
      <c r="AL1915" s="5"/>
      <c r="AM1915" s="5"/>
      <c r="AN1915" s="5"/>
      <c r="AO1915" s="32"/>
      <c r="AP1915" s="32"/>
      <c r="AQ1915" s="28">
        <f t="shared" ref="AQ1915:AR1917" si="403">AO1915/($Q1915*1000)</f>
        <v>0</v>
      </c>
      <c r="AR1915" s="28">
        <f t="shared" si="403"/>
        <v>0</v>
      </c>
      <c r="AY1915" s="1" t="s">
        <v>2374</v>
      </c>
      <c r="AZ1915" s="2">
        <v>44183</v>
      </c>
      <c r="BC1915" s="2">
        <v>45170</v>
      </c>
      <c r="BD1915" s="1" t="s">
        <v>153</v>
      </c>
      <c r="BE1915" s="1" t="s">
        <v>3853</v>
      </c>
      <c r="BF1915" s="1" t="s">
        <v>93</v>
      </c>
      <c r="BG1915" s="1" t="s">
        <v>3565</v>
      </c>
      <c r="BH1915" s="1" t="s">
        <v>725</v>
      </c>
      <c r="BI1915" s="1" t="s">
        <v>2857</v>
      </c>
      <c r="BJ1915" s="1" t="s">
        <v>126</v>
      </c>
      <c r="BK1915" s="1" t="s">
        <v>3854</v>
      </c>
      <c r="BL1915" s="1">
        <v>75</v>
      </c>
      <c r="BM1915" s="1">
        <v>75</v>
      </c>
      <c r="BN1915" s="1" t="s">
        <v>1485</v>
      </c>
      <c r="BO1915" s="1" t="s">
        <v>3581</v>
      </c>
      <c r="BP1915" s="1" t="s">
        <v>84</v>
      </c>
      <c r="BR1915" s="1">
        <v>0</v>
      </c>
      <c r="BS1915" s="1">
        <v>0</v>
      </c>
      <c r="BT1915" s="1">
        <v>0</v>
      </c>
      <c r="BU1915" s="1">
        <v>0</v>
      </c>
    </row>
    <row r="1916" spans="4:73" hidden="1" x14ac:dyDescent="0.25">
      <c r="D1916" s="4"/>
      <c r="E1916" s="5" t="str">
        <f t="shared" si="395"/>
        <v>DPP-2020-Cycle</v>
      </c>
      <c r="F1916" s="5" t="str">
        <f t="shared" si="396"/>
        <v>South</v>
      </c>
      <c r="G1916" s="5" t="str">
        <f t="shared" si="397"/>
        <v>Active</v>
      </c>
      <c r="H1916" s="6" t="str">
        <f t="shared" si="398"/>
        <v>Not Started</v>
      </c>
      <c r="I1916" s="1" t="s">
        <v>3856</v>
      </c>
      <c r="J1916" s="1" t="e">
        <f>VLOOKUP(I1916,#REF!,3,FALSE)</f>
        <v>#REF!</v>
      </c>
      <c r="O1916" s="1" t="str">
        <f t="shared" si="390"/>
        <v>NRIS</v>
      </c>
      <c r="Q1916" s="1">
        <f t="shared" si="399"/>
        <v>325</v>
      </c>
      <c r="S1916" s="1" t="str">
        <f t="shared" si="400"/>
        <v>Solar</v>
      </c>
      <c r="T1916" s="1" t="str">
        <f t="shared" si="401"/>
        <v>Calcasieu</v>
      </c>
      <c r="U1916" s="1" t="str">
        <f t="shared" si="402"/>
        <v>LA</v>
      </c>
      <c r="AA1916" s="1" t="str">
        <f>BK1916</f>
        <v>Solac - Chalkley 230kV</v>
      </c>
      <c r="AB1916" s="1" t="str">
        <f>BD1916</f>
        <v>Entergy Louisiana LLC</v>
      </c>
      <c r="AG1916" s="17" t="e">
        <f>AI1916*(1000*BL1916)</f>
        <v>#REF!</v>
      </c>
      <c r="AH1916" s="17" t="e">
        <f>#REF!*(1000*BL1916)</f>
        <v>#REF!</v>
      </c>
      <c r="AI1916" s="19" t="e">
        <f>VLOOKUP(I1916,#REF!,7,FALSE)</f>
        <v>#REF!</v>
      </c>
      <c r="AJ1916" s="19"/>
      <c r="AK1916" s="19"/>
      <c r="AL1916" s="19"/>
      <c r="AM1916" s="19"/>
      <c r="AN1916" s="19"/>
      <c r="AO1916" s="32" t="e">
        <f>VLOOKUP(I1916,#REF!,5,FALSE)</f>
        <v>#REF!</v>
      </c>
      <c r="AP1916" s="32" t="e">
        <f>VLOOKUP(I1916,#REF!,6,FALSE)</f>
        <v>#REF!</v>
      </c>
      <c r="AQ1916" s="28" t="e">
        <f t="shared" si="403"/>
        <v>#REF!</v>
      </c>
      <c r="AR1916" s="28" t="e">
        <f t="shared" si="403"/>
        <v>#REF!</v>
      </c>
      <c r="AY1916" s="1" t="s">
        <v>2374</v>
      </c>
      <c r="AZ1916" s="2">
        <v>44022</v>
      </c>
      <c r="BC1916" s="2">
        <v>45184</v>
      </c>
      <c r="BD1916" s="1" t="s">
        <v>3695</v>
      </c>
      <c r="BE1916" s="1" t="s">
        <v>2759</v>
      </c>
      <c r="BF1916" s="1" t="s">
        <v>61</v>
      </c>
      <c r="BG1916" s="1" t="s">
        <v>3565</v>
      </c>
      <c r="BH1916" s="1" t="s">
        <v>2395</v>
      </c>
      <c r="BI1916" s="1" t="s">
        <v>2857</v>
      </c>
      <c r="BJ1916" s="1" t="s">
        <v>126</v>
      </c>
      <c r="BK1916" s="1" t="s">
        <v>3857</v>
      </c>
      <c r="BL1916" s="1">
        <v>325</v>
      </c>
      <c r="BM1916" s="1">
        <v>325</v>
      </c>
      <c r="BN1916" s="1" t="s">
        <v>1485</v>
      </c>
      <c r="BO1916" s="1" t="s">
        <v>3581</v>
      </c>
      <c r="BP1916" s="1" t="s">
        <v>84</v>
      </c>
      <c r="BR1916" s="1">
        <v>0</v>
      </c>
      <c r="BS1916" s="1">
        <v>0</v>
      </c>
      <c r="BT1916" s="1">
        <v>0</v>
      </c>
      <c r="BU1916" s="1">
        <v>0</v>
      </c>
    </row>
    <row r="1917" spans="4:73" hidden="1" x14ac:dyDescent="0.25">
      <c r="D1917" s="4"/>
      <c r="E1917" s="5" t="str">
        <f t="shared" si="395"/>
        <v>DPP-2020-Cycle</v>
      </c>
      <c r="F1917" s="5" t="str">
        <f t="shared" si="396"/>
        <v>South</v>
      </c>
      <c r="G1917" s="5" t="str">
        <f t="shared" si="397"/>
        <v>Active</v>
      </c>
      <c r="H1917" s="6" t="str">
        <f t="shared" si="398"/>
        <v>Not Started</v>
      </c>
      <c r="I1917" s="1" t="s">
        <v>3858</v>
      </c>
      <c r="O1917" s="1" t="str">
        <f t="shared" si="390"/>
        <v>NRIS</v>
      </c>
      <c r="Q1917" s="1">
        <f t="shared" si="399"/>
        <v>100</v>
      </c>
      <c r="S1917" s="1" t="str">
        <f t="shared" si="400"/>
        <v>Hybrid</v>
      </c>
      <c r="T1917" s="1" t="str">
        <f t="shared" si="401"/>
        <v>Iberia</v>
      </c>
      <c r="U1917" s="1" t="str">
        <f t="shared" si="402"/>
        <v>LA</v>
      </c>
      <c r="AA1917" s="1"/>
      <c r="AB1917" s="1"/>
      <c r="AI1917" s="5"/>
      <c r="AJ1917" s="5"/>
      <c r="AK1917" s="5"/>
      <c r="AL1917" s="5"/>
      <c r="AM1917" s="5"/>
      <c r="AN1917" s="5"/>
      <c r="AO1917" s="32"/>
      <c r="AP1917" s="32"/>
      <c r="AQ1917" s="28">
        <f t="shared" si="403"/>
        <v>0</v>
      </c>
      <c r="AR1917" s="28">
        <f t="shared" si="403"/>
        <v>0</v>
      </c>
      <c r="AY1917" s="1" t="s">
        <v>2374</v>
      </c>
      <c r="AZ1917" s="2">
        <v>44022</v>
      </c>
      <c r="BC1917" s="2">
        <v>45170</v>
      </c>
      <c r="BD1917" s="1" t="s">
        <v>2711</v>
      </c>
      <c r="BE1917" s="1" t="s">
        <v>3754</v>
      </c>
      <c r="BF1917" s="1" t="s">
        <v>61</v>
      </c>
      <c r="BG1917" s="1" t="s">
        <v>3565</v>
      </c>
      <c r="BH1917" s="1" t="s">
        <v>2395</v>
      </c>
      <c r="BI1917" s="1" t="s">
        <v>2857</v>
      </c>
      <c r="BJ1917" s="1" t="s">
        <v>126</v>
      </c>
      <c r="BK1917" s="1" t="s">
        <v>3859</v>
      </c>
      <c r="BL1917" s="1">
        <v>100</v>
      </c>
      <c r="BM1917" s="1">
        <v>100</v>
      </c>
      <c r="BN1917" s="1" t="s">
        <v>2880</v>
      </c>
      <c r="BO1917" s="1" t="s">
        <v>3581</v>
      </c>
      <c r="BP1917" s="1" t="s">
        <v>84</v>
      </c>
      <c r="BR1917" s="1">
        <v>0</v>
      </c>
      <c r="BS1917" s="1">
        <v>0</v>
      </c>
      <c r="BT1917" s="1">
        <v>0</v>
      </c>
      <c r="BU1917" s="1">
        <v>0</v>
      </c>
    </row>
    <row r="1918" spans="4:73" hidden="1" x14ac:dyDescent="0.25">
      <c r="D1918" s="4"/>
      <c r="E1918" s="5" t="str">
        <f t="shared" si="395"/>
        <v>SPA-2014-MAY</v>
      </c>
      <c r="F1918" s="5">
        <f t="shared" si="396"/>
        <v>0</v>
      </c>
      <c r="G1918" s="5" t="str">
        <f t="shared" si="397"/>
        <v>Withdrawn</v>
      </c>
      <c r="H1918" s="6" t="str">
        <f t="shared" si="398"/>
        <v>Not Started</v>
      </c>
      <c r="I1918" s="1" t="s">
        <v>4252</v>
      </c>
      <c r="O1918" s="1">
        <f t="shared" si="390"/>
        <v>0</v>
      </c>
      <c r="Q1918" s="1">
        <f t="shared" si="399"/>
        <v>0</v>
      </c>
      <c r="S1918" s="1" t="str">
        <f t="shared" si="400"/>
        <v>High Voltage DC</v>
      </c>
      <c r="T1918" s="1" t="str">
        <f t="shared" si="401"/>
        <v>Ralls County</v>
      </c>
      <c r="U1918" s="1" t="str">
        <f t="shared" si="402"/>
        <v>MO</v>
      </c>
      <c r="AA1918" s="1"/>
      <c r="AB1918" s="1"/>
      <c r="AI1918" s="5"/>
      <c r="AJ1918" s="5"/>
      <c r="AK1918" s="5"/>
      <c r="AL1918" s="5"/>
      <c r="AM1918" s="5"/>
      <c r="AN1918" s="5"/>
      <c r="AO1918" s="5"/>
      <c r="AP1918" s="5"/>
      <c r="AQ1918" s="5"/>
      <c r="AR1918" s="5"/>
      <c r="AY1918" s="1" t="s">
        <v>73</v>
      </c>
      <c r="AZ1918" s="2">
        <v>41162</v>
      </c>
      <c r="BA1918" s="2">
        <v>42985</v>
      </c>
      <c r="BC1918" s="2">
        <v>43404</v>
      </c>
      <c r="BD1918" s="1" t="s">
        <v>486</v>
      </c>
      <c r="BE1918" s="1" t="s">
        <v>2946</v>
      </c>
      <c r="BF1918" s="1" t="s">
        <v>488</v>
      </c>
      <c r="BG1918" s="1" t="s">
        <v>4253</v>
      </c>
      <c r="BI1918" s="1" t="s">
        <v>143</v>
      </c>
      <c r="BK1918" s="1" t="s">
        <v>4254</v>
      </c>
      <c r="BL1918" s="1">
        <v>0</v>
      </c>
      <c r="BM1918" s="1">
        <v>0</v>
      </c>
      <c r="BN1918" s="1" t="s">
        <v>2911</v>
      </c>
      <c r="BP1918" s="1" t="s">
        <v>84</v>
      </c>
      <c r="BR1918" s="1">
        <v>0</v>
      </c>
      <c r="BS1918" s="1">
        <v>0</v>
      </c>
      <c r="BT1918" s="1">
        <v>0</v>
      </c>
      <c r="BU1918" s="1">
        <v>0</v>
      </c>
    </row>
    <row r="1919" spans="4:73" hidden="1" x14ac:dyDescent="0.25">
      <c r="D1919" s="4"/>
      <c r="E1919" s="5" t="str">
        <f t="shared" si="395"/>
        <v>DPP-2015-AUG</v>
      </c>
      <c r="F1919" s="5" t="str">
        <f t="shared" si="396"/>
        <v>East (ITC)</v>
      </c>
      <c r="G1919" s="5" t="str">
        <f t="shared" si="397"/>
        <v>Withdrawn</v>
      </c>
      <c r="H1919" s="6" t="str">
        <f t="shared" si="398"/>
        <v>Not Started</v>
      </c>
      <c r="I1919" s="1" t="s">
        <v>4255</v>
      </c>
      <c r="O1919" s="1" t="str">
        <f t="shared" si="390"/>
        <v>NRIS</v>
      </c>
      <c r="Q1919" s="1">
        <f t="shared" si="399"/>
        <v>120.75</v>
      </c>
      <c r="S1919" s="1" t="str">
        <f t="shared" si="400"/>
        <v>Wind</v>
      </c>
      <c r="T1919" s="1" t="str">
        <f t="shared" si="401"/>
        <v>Shiawassee County</v>
      </c>
      <c r="U1919" s="1" t="str">
        <f t="shared" si="402"/>
        <v>MI</v>
      </c>
      <c r="AA1919" s="1"/>
      <c r="AB1919" s="1"/>
      <c r="AI1919" s="5"/>
      <c r="AJ1919" s="5"/>
      <c r="AK1919" s="5"/>
      <c r="AL1919" s="5"/>
      <c r="AM1919" s="5"/>
      <c r="AN1919" s="5"/>
      <c r="AO1919" s="5"/>
      <c r="AP1919" s="5"/>
      <c r="AQ1919" s="5"/>
      <c r="AR1919" s="5"/>
      <c r="AY1919" s="1" t="s">
        <v>73</v>
      </c>
      <c r="AZ1919" s="2">
        <v>41229</v>
      </c>
      <c r="BA1919" s="2">
        <v>43010</v>
      </c>
      <c r="BC1919" s="2">
        <v>41927</v>
      </c>
      <c r="BD1919" s="1" t="s">
        <v>139</v>
      </c>
      <c r="BE1919" s="1" t="s">
        <v>368</v>
      </c>
      <c r="BF1919" s="1" t="s">
        <v>130</v>
      </c>
      <c r="BG1919" s="1" t="s">
        <v>1807</v>
      </c>
      <c r="BH1919" s="1" t="s">
        <v>1808</v>
      </c>
      <c r="BI1919" s="1" t="s">
        <v>134</v>
      </c>
      <c r="BJ1919" s="1" t="s">
        <v>126</v>
      </c>
      <c r="BK1919" s="1" t="s">
        <v>4256</v>
      </c>
      <c r="BL1919" s="1">
        <v>120.75</v>
      </c>
      <c r="BM1919" s="1">
        <v>120.75</v>
      </c>
      <c r="BN1919" s="1" t="s">
        <v>97</v>
      </c>
      <c r="BO1919" s="1" t="s">
        <v>98</v>
      </c>
      <c r="BP1919" s="1" t="s">
        <v>84</v>
      </c>
      <c r="BQ1919" s="2">
        <v>44317</v>
      </c>
      <c r="BR1919" s="1">
        <v>0</v>
      </c>
      <c r="BS1919" s="1">
        <v>0</v>
      </c>
      <c r="BT1919" s="1">
        <v>0</v>
      </c>
      <c r="BU1919" s="1">
        <v>0</v>
      </c>
    </row>
    <row r="1920" spans="4:73" hidden="1" x14ac:dyDescent="0.25">
      <c r="D1920" s="4"/>
      <c r="E1920" s="5" t="str">
        <f t="shared" si="395"/>
        <v>DPP-2020-Cycle</v>
      </c>
      <c r="F1920" s="5" t="str">
        <f t="shared" si="396"/>
        <v>Central</v>
      </c>
      <c r="G1920" s="5" t="str">
        <f t="shared" si="397"/>
        <v>Active</v>
      </c>
      <c r="H1920" s="6" t="str">
        <f t="shared" si="398"/>
        <v>Not Started</v>
      </c>
      <c r="I1920" s="1" t="s">
        <v>3861</v>
      </c>
      <c r="O1920" s="1" t="str">
        <f t="shared" si="390"/>
        <v>NRIS</v>
      </c>
      <c r="Q1920" s="1">
        <f t="shared" si="399"/>
        <v>40</v>
      </c>
      <c r="S1920" s="1" t="str">
        <f t="shared" si="400"/>
        <v>Solar</v>
      </c>
      <c r="T1920" s="1" t="str">
        <f t="shared" si="401"/>
        <v>Meade</v>
      </c>
      <c r="U1920" s="1" t="str">
        <f t="shared" si="402"/>
        <v>KY</v>
      </c>
      <c r="AA1920" s="1"/>
      <c r="AB1920" s="1"/>
      <c r="AI1920" s="5"/>
      <c r="AJ1920" s="5"/>
      <c r="AK1920" s="5"/>
      <c r="AL1920" s="5"/>
      <c r="AM1920" s="5"/>
      <c r="AN1920" s="5"/>
      <c r="AO1920" s="32"/>
      <c r="AP1920" s="32"/>
      <c r="AQ1920" s="28">
        <f>AO1920/($Q1920*1000)</f>
        <v>0</v>
      </c>
      <c r="AR1920" s="28">
        <f>AP1920/($Q1920*1000)</f>
        <v>0</v>
      </c>
      <c r="AY1920" s="1" t="s">
        <v>2374</v>
      </c>
      <c r="AZ1920" s="2">
        <v>44267</v>
      </c>
      <c r="BC1920" s="2">
        <v>44865</v>
      </c>
      <c r="BD1920" s="1" t="s">
        <v>1657</v>
      </c>
      <c r="BE1920" s="1" t="s">
        <v>3862</v>
      </c>
      <c r="BF1920" s="1" t="s">
        <v>82</v>
      </c>
      <c r="BG1920" s="1" t="s">
        <v>3565</v>
      </c>
      <c r="BH1920" s="1" t="s">
        <v>2435</v>
      </c>
      <c r="BI1920" s="1" t="s">
        <v>2857</v>
      </c>
      <c r="BJ1920" s="1" t="s">
        <v>126</v>
      </c>
      <c r="BK1920" s="1" t="s">
        <v>3863</v>
      </c>
      <c r="BL1920" s="1">
        <v>40</v>
      </c>
      <c r="BM1920" s="1">
        <v>40</v>
      </c>
      <c r="BN1920" s="1" t="s">
        <v>1485</v>
      </c>
      <c r="BO1920" s="1" t="s">
        <v>3581</v>
      </c>
      <c r="BP1920" s="1" t="s">
        <v>84</v>
      </c>
      <c r="BR1920" s="1">
        <v>0</v>
      </c>
      <c r="BS1920" s="1">
        <v>0</v>
      </c>
      <c r="BT1920" s="1">
        <v>0</v>
      </c>
      <c r="BU1920" s="1">
        <v>0</v>
      </c>
    </row>
    <row r="1921" spans="4:73" hidden="1" x14ac:dyDescent="0.25">
      <c r="D1921" s="4"/>
      <c r="E1921" s="5" t="str">
        <f t="shared" si="395"/>
        <v>DPP-2015-AUG</v>
      </c>
      <c r="F1921" s="5" t="str">
        <f t="shared" si="396"/>
        <v>West</v>
      </c>
      <c r="G1921" s="5" t="str">
        <f t="shared" si="397"/>
        <v>Withdrawn</v>
      </c>
      <c r="H1921" s="6" t="str">
        <f t="shared" si="398"/>
        <v>Withdrawn</v>
      </c>
      <c r="I1921" s="1" t="s">
        <v>4259</v>
      </c>
      <c r="O1921" s="1" t="str">
        <f t="shared" si="390"/>
        <v>NRIS</v>
      </c>
      <c r="Q1921" s="1">
        <f t="shared" si="399"/>
        <v>300</v>
      </c>
      <c r="S1921" s="1" t="str">
        <f t="shared" si="400"/>
        <v>Wind</v>
      </c>
      <c r="T1921" s="1" t="str">
        <f t="shared" si="401"/>
        <v>Tama County</v>
      </c>
      <c r="U1921" s="1" t="str">
        <f t="shared" si="402"/>
        <v>IA</v>
      </c>
      <c r="AA1921" s="1"/>
      <c r="AB1921" s="1"/>
      <c r="AI1921" s="5"/>
      <c r="AJ1921" s="5"/>
      <c r="AK1921" s="5"/>
      <c r="AL1921" s="5"/>
      <c r="AM1921" s="5"/>
      <c r="AN1921" s="5"/>
      <c r="AO1921" s="5"/>
      <c r="AP1921" s="5"/>
      <c r="AQ1921" s="5"/>
      <c r="AR1921" s="5"/>
      <c r="AY1921" s="1" t="s">
        <v>73</v>
      </c>
      <c r="AZ1921" s="2">
        <v>41591</v>
      </c>
      <c r="BA1921" s="2">
        <v>43020</v>
      </c>
      <c r="BC1921" s="2">
        <v>42248</v>
      </c>
      <c r="BD1921" s="1" t="s">
        <v>87</v>
      </c>
      <c r="BE1921" s="1" t="s">
        <v>578</v>
      </c>
      <c r="BF1921" s="1" t="s">
        <v>89</v>
      </c>
      <c r="BG1921" s="1" t="s">
        <v>1807</v>
      </c>
      <c r="BH1921" s="1" t="s">
        <v>725</v>
      </c>
      <c r="BI1921" s="1" t="s">
        <v>134</v>
      </c>
      <c r="BJ1921" s="1" t="s">
        <v>126</v>
      </c>
      <c r="BK1921" s="1" t="s">
        <v>4260</v>
      </c>
      <c r="BL1921" s="1">
        <v>300</v>
      </c>
      <c r="BM1921" s="1">
        <v>300</v>
      </c>
      <c r="BN1921" s="1" t="s">
        <v>97</v>
      </c>
      <c r="BP1921" s="1" t="s">
        <v>73</v>
      </c>
      <c r="BQ1921" s="2">
        <v>42614</v>
      </c>
      <c r="BR1921" s="1">
        <v>0</v>
      </c>
      <c r="BS1921" s="1">
        <v>0</v>
      </c>
      <c r="BT1921" s="1">
        <v>0</v>
      </c>
      <c r="BU1921" s="1">
        <v>0</v>
      </c>
    </row>
    <row r="1922" spans="4:73" hidden="1" x14ac:dyDescent="0.25">
      <c r="D1922" s="4"/>
      <c r="E1922" s="5" t="str">
        <f t="shared" si="395"/>
        <v>DPP-2020-Cycle</v>
      </c>
      <c r="F1922" s="5" t="str">
        <f t="shared" si="396"/>
        <v>Central</v>
      </c>
      <c r="G1922" s="5" t="str">
        <f t="shared" si="397"/>
        <v>Withdrawn</v>
      </c>
      <c r="H1922" s="6" t="str">
        <f t="shared" si="398"/>
        <v>Not Started</v>
      </c>
      <c r="I1922" s="1" t="s">
        <v>5939</v>
      </c>
      <c r="O1922" s="1" t="str">
        <f t="shared" si="390"/>
        <v>NRIS</v>
      </c>
      <c r="Q1922" s="1">
        <f t="shared" si="399"/>
        <v>50</v>
      </c>
      <c r="S1922" s="1" t="str">
        <f t="shared" si="400"/>
        <v>Battery Storage</v>
      </c>
      <c r="T1922" s="1" t="str">
        <f t="shared" si="401"/>
        <v>Marion</v>
      </c>
      <c r="U1922" s="1" t="str">
        <f t="shared" si="402"/>
        <v>IN</v>
      </c>
      <c r="AA1922" s="1"/>
      <c r="AB1922" s="1"/>
      <c r="AI1922" s="5"/>
      <c r="AJ1922" s="5"/>
      <c r="AK1922" s="5"/>
      <c r="AL1922" s="5"/>
      <c r="AM1922" s="5"/>
      <c r="AN1922" s="5"/>
      <c r="AO1922" s="32"/>
      <c r="AP1922" s="32"/>
      <c r="AQ1922" s="28">
        <f t="shared" ref="AQ1922:AR1926" si="404">AO1922/($Q1922*1000)</f>
        <v>0</v>
      </c>
      <c r="AR1922" s="28">
        <f t="shared" si="404"/>
        <v>0</v>
      </c>
      <c r="AY1922" s="1" t="s">
        <v>73</v>
      </c>
      <c r="AZ1922" s="2">
        <v>44259</v>
      </c>
      <c r="BA1922" s="2">
        <v>44270</v>
      </c>
      <c r="BC1922" s="2">
        <v>45170</v>
      </c>
      <c r="BD1922" s="1" t="s">
        <v>2850</v>
      </c>
      <c r="BE1922" s="1" t="s">
        <v>5811</v>
      </c>
      <c r="BF1922" s="1" t="s">
        <v>103</v>
      </c>
      <c r="BG1922" s="1" t="s">
        <v>3565</v>
      </c>
      <c r="BH1922" s="1" t="s">
        <v>2435</v>
      </c>
      <c r="BI1922" s="1" t="s">
        <v>2857</v>
      </c>
      <c r="BJ1922" s="1" t="s">
        <v>126</v>
      </c>
      <c r="BK1922" s="1" t="s">
        <v>5940</v>
      </c>
      <c r="BL1922" s="1">
        <v>50</v>
      </c>
      <c r="BM1922" s="1">
        <v>50</v>
      </c>
      <c r="BN1922" s="1" t="s">
        <v>2498</v>
      </c>
      <c r="BO1922" s="1" t="s">
        <v>2498</v>
      </c>
      <c r="BP1922" s="1" t="s">
        <v>84</v>
      </c>
      <c r="BR1922" s="1">
        <v>0</v>
      </c>
      <c r="BS1922" s="1">
        <v>0</v>
      </c>
      <c r="BT1922" s="1">
        <v>0</v>
      </c>
      <c r="BU1922" s="1">
        <v>0</v>
      </c>
    </row>
    <row r="1923" spans="4:73" hidden="1" x14ac:dyDescent="0.25">
      <c r="D1923" s="4"/>
      <c r="E1923" s="5" t="str">
        <f t="shared" si="395"/>
        <v>DPP-2020-Cycle</v>
      </c>
      <c r="F1923" s="5" t="str">
        <f t="shared" si="396"/>
        <v>South</v>
      </c>
      <c r="G1923" s="5" t="str">
        <f t="shared" si="397"/>
        <v>Active</v>
      </c>
      <c r="H1923" s="6" t="str">
        <f t="shared" si="398"/>
        <v>Not Started</v>
      </c>
      <c r="I1923" s="1" t="s">
        <v>3865</v>
      </c>
      <c r="O1923" s="1" t="str">
        <f t="shared" si="390"/>
        <v>NRIS</v>
      </c>
      <c r="Q1923" s="1">
        <f t="shared" si="399"/>
        <v>25</v>
      </c>
      <c r="S1923" s="1" t="str">
        <f t="shared" si="400"/>
        <v>Battery Storage</v>
      </c>
      <c r="T1923" s="1" t="str">
        <f t="shared" si="401"/>
        <v>Ouachita</v>
      </c>
      <c r="U1923" s="1" t="str">
        <f t="shared" si="402"/>
        <v>LA</v>
      </c>
      <c r="AA1923" s="1"/>
      <c r="AB1923" s="1"/>
      <c r="AI1923" s="5"/>
      <c r="AJ1923" s="5"/>
      <c r="AK1923" s="5"/>
      <c r="AL1923" s="5"/>
      <c r="AM1923" s="5"/>
      <c r="AN1923" s="5"/>
      <c r="AO1923" s="32"/>
      <c r="AP1923" s="32"/>
      <c r="AQ1923" s="28">
        <f t="shared" si="404"/>
        <v>0</v>
      </c>
      <c r="AR1923" s="28">
        <f t="shared" si="404"/>
        <v>0</v>
      </c>
      <c r="AY1923" s="1" t="s">
        <v>2374</v>
      </c>
      <c r="AZ1923" s="2">
        <v>44022</v>
      </c>
      <c r="BC1923" s="2">
        <v>45017</v>
      </c>
      <c r="BD1923" s="1" t="s">
        <v>3695</v>
      </c>
      <c r="BE1923" s="1" t="s">
        <v>3866</v>
      </c>
      <c r="BF1923" s="1" t="s">
        <v>61</v>
      </c>
      <c r="BG1923" s="1" t="s">
        <v>3565</v>
      </c>
      <c r="BH1923" s="1" t="s">
        <v>2395</v>
      </c>
      <c r="BI1923" s="1" t="s">
        <v>2857</v>
      </c>
      <c r="BJ1923" s="1" t="s">
        <v>126</v>
      </c>
      <c r="BK1923" s="1" t="s">
        <v>3867</v>
      </c>
      <c r="BL1923" s="1">
        <v>25</v>
      </c>
      <c r="BM1923" s="1">
        <v>25</v>
      </c>
      <c r="BN1923" s="1" t="s">
        <v>2498</v>
      </c>
      <c r="BO1923" s="1" t="s">
        <v>2498</v>
      </c>
      <c r="BP1923" s="1" t="s">
        <v>84</v>
      </c>
      <c r="BR1923" s="1">
        <v>0</v>
      </c>
      <c r="BS1923" s="1">
        <v>0</v>
      </c>
      <c r="BT1923" s="1">
        <v>0</v>
      </c>
      <c r="BU1923" s="1">
        <v>0</v>
      </c>
    </row>
    <row r="1924" spans="4:73" hidden="1" x14ac:dyDescent="0.25">
      <c r="D1924" s="4"/>
      <c r="E1924" s="5" t="str">
        <f t="shared" si="395"/>
        <v>DPP-2020-Cycle</v>
      </c>
      <c r="F1924" s="5" t="str">
        <f t="shared" si="396"/>
        <v>East (ITC)</v>
      </c>
      <c r="G1924" s="5" t="str">
        <f t="shared" si="397"/>
        <v>Active</v>
      </c>
      <c r="H1924" s="6" t="str">
        <f t="shared" si="398"/>
        <v>Not Started</v>
      </c>
      <c r="I1924" s="1" t="s">
        <v>3868</v>
      </c>
      <c r="O1924" s="1" t="str">
        <f t="shared" si="390"/>
        <v>NRIS</v>
      </c>
      <c r="Q1924" s="1">
        <f t="shared" si="399"/>
        <v>200</v>
      </c>
      <c r="S1924" s="1" t="str">
        <f t="shared" si="400"/>
        <v>Solar</v>
      </c>
      <c r="T1924" s="1" t="str">
        <f t="shared" si="401"/>
        <v>Otsego</v>
      </c>
      <c r="U1924" s="1" t="str">
        <f t="shared" si="402"/>
        <v>MI</v>
      </c>
      <c r="AA1924" s="1"/>
      <c r="AB1924" s="1"/>
      <c r="AI1924" s="5"/>
      <c r="AJ1924" s="5"/>
      <c r="AK1924" s="5"/>
      <c r="AL1924" s="5"/>
      <c r="AM1924" s="5"/>
      <c r="AN1924" s="5"/>
      <c r="AO1924" s="32"/>
      <c r="AP1924" s="32"/>
      <c r="AQ1924" s="28">
        <f t="shared" si="404"/>
        <v>0</v>
      </c>
      <c r="AR1924" s="28">
        <f t="shared" si="404"/>
        <v>0</v>
      </c>
      <c r="AY1924" s="1" t="s">
        <v>2374</v>
      </c>
      <c r="AZ1924" s="2">
        <v>44022</v>
      </c>
      <c r="BC1924" s="2">
        <v>45184</v>
      </c>
      <c r="BD1924" s="1" t="s">
        <v>3563</v>
      </c>
      <c r="BE1924" s="1" t="s">
        <v>3869</v>
      </c>
      <c r="BF1924" s="1" t="s">
        <v>130</v>
      </c>
      <c r="BG1924" s="1" t="s">
        <v>3565</v>
      </c>
      <c r="BH1924" s="1" t="s">
        <v>1808</v>
      </c>
      <c r="BI1924" s="1" t="s">
        <v>2857</v>
      </c>
      <c r="BJ1924" s="1" t="s">
        <v>126</v>
      </c>
      <c r="BK1924" s="1" t="s">
        <v>3870</v>
      </c>
      <c r="BL1924" s="1">
        <v>200</v>
      </c>
      <c r="BM1924" s="1">
        <v>200</v>
      </c>
      <c r="BN1924" s="1" t="s">
        <v>1485</v>
      </c>
      <c r="BO1924" s="1" t="s">
        <v>3581</v>
      </c>
      <c r="BP1924" s="1" t="s">
        <v>84</v>
      </c>
      <c r="BR1924" s="1">
        <v>0</v>
      </c>
      <c r="BS1924" s="1">
        <v>0</v>
      </c>
      <c r="BT1924" s="1">
        <v>0</v>
      </c>
      <c r="BU1924" s="1">
        <v>0</v>
      </c>
    </row>
    <row r="1925" spans="4:73" hidden="1" x14ac:dyDescent="0.25">
      <c r="D1925" s="4"/>
      <c r="E1925" s="5" t="str">
        <f t="shared" si="395"/>
        <v>DPP-2020-Cycle</v>
      </c>
      <c r="F1925" s="5" t="str">
        <f t="shared" si="396"/>
        <v>Central</v>
      </c>
      <c r="G1925" s="5" t="str">
        <f t="shared" si="397"/>
        <v>Active</v>
      </c>
      <c r="H1925" s="6" t="str">
        <f t="shared" si="398"/>
        <v>Not Started</v>
      </c>
      <c r="I1925" s="1" t="s">
        <v>3871</v>
      </c>
      <c r="O1925" s="1" t="str">
        <f t="shared" si="390"/>
        <v>NRIS</v>
      </c>
      <c r="Q1925" s="1">
        <f t="shared" si="399"/>
        <v>50</v>
      </c>
      <c r="S1925" s="1" t="str">
        <f t="shared" si="400"/>
        <v>Solar</v>
      </c>
      <c r="T1925" s="1" t="str">
        <f t="shared" si="401"/>
        <v>Henderson</v>
      </c>
      <c r="U1925" s="1" t="str">
        <f t="shared" si="402"/>
        <v>KY</v>
      </c>
      <c r="AA1925" s="1"/>
      <c r="AB1925" s="1"/>
      <c r="AI1925" s="5"/>
      <c r="AJ1925" s="5"/>
      <c r="AK1925" s="5"/>
      <c r="AL1925" s="5"/>
      <c r="AM1925" s="5"/>
      <c r="AN1925" s="5"/>
      <c r="AO1925" s="32"/>
      <c r="AP1925" s="32"/>
      <c r="AQ1925" s="28">
        <f t="shared" si="404"/>
        <v>0</v>
      </c>
      <c r="AR1925" s="28">
        <f t="shared" si="404"/>
        <v>0</v>
      </c>
      <c r="AY1925" s="1" t="s">
        <v>2374</v>
      </c>
      <c r="AZ1925" s="2">
        <v>44022</v>
      </c>
      <c r="BC1925" s="2">
        <v>45169</v>
      </c>
      <c r="BD1925" s="1" t="s">
        <v>3872</v>
      </c>
      <c r="BE1925" s="1" t="s">
        <v>3873</v>
      </c>
      <c r="BF1925" s="1" t="s">
        <v>82</v>
      </c>
      <c r="BG1925" s="1" t="s">
        <v>3565</v>
      </c>
      <c r="BH1925" s="1" t="s">
        <v>2435</v>
      </c>
      <c r="BI1925" s="1" t="s">
        <v>2857</v>
      </c>
      <c r="BJ1925" s="1" t="s">
        <v>126</v>
      </c>
      <c r="BK1925" s="1" t="s">
        <v>3874</v>
      </c>
      <c r="BL1925" s="1">
        <v>50</v>
      </c>
      <c r="BM1925" s="1">
        <v>50</v>
      </c>
      <c r="BN1925" s="1" t="s">
        <v>1485</v>
      </c>
      <c r="BO1925" s="1" t="s">
        <v>3581</v>
      </c>
      <c r="BP1925" s="1" t="s">
        <v>84</v>
      </c>
      <c r="BR1925" s="1">
        <v>0</v>
      </c>
      <c r="BS1925" s="1">
        <v>0</v>
      </c>
      <c r="BT1925" s="1">
        <v>0</v>
      </c>
      <c r="BU1925" s="1">
        <v>0</v>
      </c>
    </row>
    <row r="1926" spans="4:73" hidden="1" x14ac:dyDescent="0.25">
      <c r="D1926" s="4"/>
      <c r="E1926" s="5" t="str">
        <f t="shared" si="395"/>
        <v>DPP-2020-Cycle</v>
      </c>
      <c r="F1926" s="5" t="str">
        <f t="shared" si="396"/>
        <v>West</v>
      </c>
      <c r="G1926" s="5" t="str">
        <f t="shared" si="397"/>
        <v>Active</v>
      </c>
      <c r="H1926" s="6" t="str">
        <f t="shared" si="398"/>
        <v>Not Started</v>
      </c>
      <c r="I1926" s="1" t="s">
        <v>3875</v>
      </c>
      <c r="O1926" s="1" t="str">
        <f t="shared" si="390"/>
        <v>NRIS</v>
      </c>
      <c r="Q1926" s="1">
        <f t="shared" si="399"/>
        <v>200</v>
      </c>
      <c r="S1926" s="1" t="str">
        <f t="shared" si="400"/>
        <v>Solar</v>
      </c>
      <c r="T1926" s="1" t="str">
        <f t="shared" si="401"/>
        <v>Sherburne</v>
      </c>
      <c r="U1926" s="1" t="str">
        <f t="shared" si="402"/>
        <v>MN</v>
      </c>
      <c r="AA1926" s="1"/>
      <c r="AB1926" s="1"/>
      <c r="AI1926" s="5"/>
      <c r="AJ1926" s="5"/>
      <c r="AK1926" s="5"/>
      <c r="AL1926" s="5"/>
      <c r="AM1926" s="5"/>
      <c r="AN1926" s="5"/>
      <c r="AO1926" s="32"/>
      <c r="AP1926" s="32"/>
      <c r="AQ1926" s="28">
        <f t="shared" si="404"/>
        <v>0</v>
      </c>
      <c r="AR1926" s="28">
        <f t="shared" si="404"/>
        <v>0</v>
      </c>
      <c r="AY1926" s="1" t="s">
        <v>2374</v>
      </c>
      <c r="AZ1926" s="2">
        <v>44022</v>
      </c>
      <c r="BC1926" s="2">
        <v>45170</v>
      </c>
      <c r="BD1926" s="1" t="s">
        <v>91</v>
      </c>
      <c r="BE1926" s="1" t="s">
        <v>3876</v>
      </c>
      <c r="BF1926" s="1" t="s">
        <v>93</v>
      </c>
      <c r="BG1926" s="1" t="s">
        <v>3565</v>
      </c>
      <c r="BH1926" s="1" t="s">
        <v>725</v>
      </c>
      <c r="BI1926" s="1" t="s">
        <v>2857</v>
      </c>
      <c r="BJ1926" s="1" t="s">
        <v>126</v>
      </c>
      <c r="BK1926" s="1" t="s">
        <v>3877</v>
      </c>
      <c r="BL1926" s="1">
        <v>200</v>
      </c>
      <c r="BM1926" s="1">
        <v>200</v>
      </c>
      <c r="BN1926" s="1" t="s">
        <v>1485</v>
      </c>
      <c r="BO1926" s="1" t="s">
        <v>3581</v>
      </c>
      <c r="BP1926" s="1" t="s">
        <v>84</v>
      </c>
      <c r="BR1926" s="1">
        <v>0</v>
      </c>
      <c r="BS1926" s="1">
        <v>0</v>
      </c>
      <c r="BT1926" s="1">
        <v>0</v>
      </c>
      <c r="BU1926" s="1">
        <v>0</v>
      </c>
    </row>
    <row r="1927" spans="4:73" hidden="1" x14ac:dyDescent="0.25">
      <c r="D1927" s="4"/>
      <c r="E1927" s="5" t="str">
        <f t="shared" si="395"/>
        <v>DPP-2015-FEB</v>
      </c>
      <c r="F1927" s="5" t="str">
        <f t="shared" si="396"/>
        <v>South</v>
      </c>
      <c r="G1927" s="5" t="str">
        <f t="shared" si="397"/>
        <v>Withdrawn</v>
      </c>
      <c r="H1927" s="6" t="str">
        <f t="shared" si="398"/>
        <v>Not Started</v>
      </c>
      <c r="I1927" s="1" t="s">
        <v>4273</v>
      </c>
      <c r="O1927" s="1" t="str">
        <f t="shared" si="390"/>
        <v>NRIS</v>
      </c>
      <c r="Q1927" s="1">
        <f t="shared" si="399"/>
        <v>500</v>
      </c>
      <c r="S1927" s="1" t="str">
        <f t="shared" si="400"/>
        <v>High Voltage DC</v>
      </c>
      <c r="T1927" s="1" t="str">
        <f t="shared" si="401"/>
        <v>Pope County</v>
      </c>
      <c r="U1927" s="1" t="str">
        <f t="shared" si="402"/>
        <v>AR</v>
      </c>
      <c r="AA1927" s="1"/>
      <c r="AB1927" s="1"/>
      <c r="AI1927" s="5"/>
      <c r="AJ1927" s="5"/>
      <c r="AK1927" s="5"/>
      <c r="AL1927" s="5"/>
      <c r="AM1927" s="5"/>
      <c r="AN1927" s="5"/>
      <c r="AO1927" s="5"/>
      <c r="AP1927" s="5"/>
      <c r="AQ1927" s="5"/>
      <c r="AR1927" s="5"/>
      <c r="AY1927" s="1" t="s">
        <v>73</v>
      </c>
      <c r="AZ1927" s="2">
        <v>41627</v>
      </c>
      <c r="BA1927" s="2">
        <v>43108</v>
      </c>
      <c r="BC1927" s="2">
        <v>43405</v>
      </c>
      <c r="BD1927" s="1" t="s">
        <v>59</v>
      </c>
      <c r="BE1927" s="1" t="s">
        <v>435</v>
      </c>
      <c r="BF1927" s="1" t="s">
        <v>2394</v>
      </c>
      <c r="BG1927" s="1" t="s">
        <v>1438</v>
      </c>
      <c r="BH1927" s="1" t="s">
        <v>2395</v>
      </c>
      <c r="BI1927" s="1" t="s">
        <v>134</v>
      </c>
      <c r="BJ1927" s="1" t="s">
        <v>126</v>
      </c>
      <c r="BK1927" s="1" t="s">
        <v>4274</v>
      </c>
      <c r="BL1927" s="1">
        <v>500</v>
      </c>
      <c r="BM1927" s="1">
        <v>500</v>
      </c>
      <c r="BN1927" s="1" t="s">
        <v>2911</v>
      </c>
      <c r="BP1927" s="1" t="s">
        <v>84</v>
      </c>
      <c r="BR1927" s="1">
        <v>0</v>
      </c>
      <c r="BS1927" s="1">
        <v>0</v>
      </c>
      <c r="BT1927" s="1">
        <v>0</v>
      </c>
      <c r="BU1927" s="1">
        <v>0</v>
      </c>
    </row>
    <row r="1928" spans="4:73" hidden="1" x14ac:dyDescent="0.25">
      <c r="D1928" s="4"/>
      <c r="E1928" s="5" t="str">
        <f t="shared" si="395"/>
        <v>DPP-2020-Cycle</v>
      </c>
      <c r="F1928" s="5" t="str">
        <f t="shared" si="396"/>
        <v>Central</v>
      </c>
      <c r="G1928" s="5" t="str">
        <f t="shared" si="397"/>
        <v>Withdrawn</v>
      </c>
      <c r="H1928" s="6" t="str">
        <f t="shared" si="398"/>
        <v>Not Started</v>
      </c>
      <c r="I1928" s="1" t="s">
        <v>5618</v>
      </c>
      <c r="O1928" s="1" t="str">
        <f t="shared" si="390"/>
        <v>NRIS</v>
      </c>
      <c r="Q1928" s="1">
        <f t="shared" si="399"/>
        <v>200</v>
      </c>
      <c r="S1928" s="1" t="str">
        <f t="shared" si="400"/>
        <v>Solar</v>
      </c>
      <c r="T1928" s="1" t="str">
        <f t="shared" si="401"/>
        <v>Fountain</v>
      </c>
      <c r="U1928" s="1" t="str">
        <f t="shared" si="402"/>
        <v>IN</v>
      </c>
      <c r="AA1928" s="1"/>
      <c r="AB1928" s="1"/>
      <c r="AI1928" s="5"/>
      <c r="AJ1928" s="5"/>
      <c r="AK1928" s="5"/>
      <c r="AL1928" s="5"/>
      <c r="AM1928" s="5"/>
      <c r="AN1928" s="5"/>
      <c r="AO1928" s="32"/>
      <c r="AP1928" s="32"/>
      <c r="AQ1928" s="28">
        <f t="shared" ref="AQ1928:AQ1946" si="405">AO1928/($Q1928*1000)</f>
        <v>0</v>
      </c>
      <c r="AR1928" s="28">
        <f t="shared" ref="AR1928:AR1946" si="406">AP1928/($Q1928*1000)</f>
        <v>0</v>
      </c>
      <c r="AY1928" s="1" t="s">
        <v>73</v>
      </c>
      <c r="AZ1928" s="2">
        <v>44022</v>
      </c>
      <c r="BA1928" s="2">
        <v>44180</v>
      </c>
      <c r="BC1928" s="2">
        <v>45078</v>
      </c>
      <c r="BD1928" s="1" t="s">
        <v>2850</v>
      </c>
      <c r="BE1928" s="1" t="s">
        <v>5619</v>
      </c>
      <c r="BF1928" s="1" t="s">
        <v>103</v>
      </c>
      <c r="BG1928" s="1" t="s">
        <v>3565</v>
      </c>
      <c r="BH1928" s="1" t="s">
        <v>2435</v>
      </c>
      <c r="BI1928" s="1" t="s">
        <v>2857</v>
      </c>
      <c r="BJ1928" s="1" t="s">
        <v>126</v>
      </c>
      <c r="BK1928" s="1" t="s">
        <v>5620</v>
      </c>
      <c r="BL1928" s="1">
        <v>200</v>
      </c>
      <c r="BM1928" s="1">
        <v>200</v>
      </c>
      <c r="BN1928" s="1" t="s">
        <v>1485</v>
      </c>
      <c r="BO1928" s="1" t="s">
        <v>3581</v>
      </c>
      <c r="BP1928" s="1" t="s">
        <v>84</v>
      </c>
      <c r="BR1928" s="1">
        <v>0</v>
      </c>
      <c r="BS1928" s="1">
        <v>0</v>
      </c>
      <c r="BT1928" s="1">
        <v>0</v>
      </c>
      <c r="BU1928" s="1">
        <v>0</v>
      </c>
    </row>
    <row r="1929" spans="4:73" hidden="1" x14ac:dyDescent="0.25">
      <c r="D1929" s="4"/>
      <c r="E1929" s="5" t="str">
        <f t="shared" si="395"/>
        <v>DPP-2020-Cycle</v>
      </c>
      <c r="F1929" s="5" t="str">
        <f t="shared" si="396"/>
        <v>South</v>
      </c>
      <c r="G1929" s="5" t="str">
        <f t="shared" si="397"/>
        <v>Active</v>
      </c>
      <c r="H1929" s="6" t="str">
        <f t="shared" si="398"/>
        <v>Not Started</v>
      </c>
      <c r="I1929" s="1" t="s">
        <v>3879</v>
      </c>
      <c r="O1929" s="1" t="str">
        <f t="shared" si="390"/>
        <v>NRIS</v>
      </c>
      <c r="Q1929" s="1">
        <f t="shared" si="399"/>
        <v>0</v>
      </c>
      <c r="S1929" s="1" t="str">
        <f t="shared" si="400"/>
        <v>Battery Storage</v>
      </c>
      <c r="T1929" s="1" t="str">
        <f t="shared" si="401"/>
        <v>Grant</v>
      </c>
      <c r="U1929" s="1" t="str">
        <f t="shared" si="402"/>
        <v>AR</v>
      </c>
      <c r="AA1929" s="1"/>
      <c r="AB1929" s="1"/>
      <c r="AI1929" s="5"/>
      <c r="AJ1929" s="5"/>
      <c r="AK1929" s="5"/>
      <c r="AL1929" s="5"/>
      <c r="AM1929" s="5"/>
      <c r="AN1929" s="5"/>
      <c r="AO1929" s="32"/>
      <c r="AP1929" s="32"/>
      <c r="AQ1929" s="28" t="e">
        <f t="shared" si="405"/>
        <v>#DIV/0!</v>
      </c>
      <c r="AR1929" s="28" t="e">
        <f t="shared" si="406"/>
        <v>#DIV/0!</v>
      </c>
      <c r="AY1929" s="1" t="s">
        <v>2374</v>
      </c>
      <c r="AZ1929" s="2">
        <v>44186</v>
      </c>
      <c r="BC1929" s="2">
        <v>45306</v>
      </c>
      <c r="BD1929" s="1" t="s">
        <v>3586</v>
      </c>
      <c r="BE1929" s="1" t="s">
        <v>3799</v>
      </c>
      <c r="BF1929" s="1" t="s">
        <v>2394</v>
      </c>
      <c r="BG1929" s="1" t="s">
        <v>3565</v>
      </c>
      <c r="BH1929" s="1" t="s">
        <v>2395</v>
      </c>
      <c r="BI1929" s="1" t="s">
        <v>2857</v>
      </c>
      <c r="BJ1929" s="1" t="s">
        <v>126</v>
      </c>
      <c r="BK1929" s="1" t="s">
        <v>3880</v>
      </c>
      <c r="BL1929" s="1">
        <v>0</v>
      </c>
      <c r="BM1929" s="1">
        <v>0</v>
      </c>
      <c r="BN1929" s="1" t="s">
        <v>2498</v>
      </c>
      <c r="BO1929" s="1" t="s">
        <v>2498</v>
      </c>
      <c r="BP1929" s="1" t="s">
        <v>84</v>
      </c>
      <c r="BR1929" s="1">
        <v>0</v>
      </c>
      <c r="BS1929" s="1">
        <v>0</v>
      </c>
      <c r="BT1929" s="1">
        <v>0</v>
      </c>
      <c r="BU1929" s="1">
        <v>0</v>
      </c>
    </row>
    <row r="1930" spans="4:73" hidden="1" x14ac:dyDescent="0.25">
      <c r="D1930" s="4"/>
      <c r="E1930" s="5" t="str">
        <f t="shared" si="395"/>
        <v>DPP-2020-Cycle</v>
      </c>
      <c r="F1930" s="5" t="str">
        <f t="shared" si="396"/>
        <v>East (ITC)</v>
      </c>
      <c r="G1930" s="5" t="str">
        <f t="shared" si="397"/>
        <v>Withdrawn</v>
      </c>
      <c r="H1930" s="6" t="str">
        <f t="shared" si="398"/>
        <v>Not Started</v>
      </c>
      <c r="I1930" s="1" t="s">
        <v>5577</v>
      </c>
      <c r="O1930" s="1" t="str">
        <f t="shared" si="390"/>
        <v>NRIS</v>
      </c>
      <c r="Q1930" s="1">
        <f t="shared" si="399"/>
        <v>100</v>
      </c>
      <c r="S1930" s="1" t="str">
        <f t="shared" si="400"/>
        <v>Solar</v>
      </c>
      <c r="T1930" s="1" t="str">
        <f t="shared" si="401"/>
        <v>Ingham</v>
      </c>
      <c r="U1930" s="1" t="str">
        <f t="shared" si="402"/>
        <v>MI</v>
      </c>
      <c r="AA1930" s="1"/>
      <c r="AB1930" s="1"/>
      <c r="AI1930" s="5"/>
      <c r="AJ1930" s="5"/>
      <c r="AK1930" s="5"/>
      <c r="AL1930" s="5"/>
      <c r="AM1930" s="5"/>
      <c r="AN1930" s="5"/>
      <c r="AO1930" s="32"/>
      <c r="AP1930" s="32"/>
      <c r="AQ1930" s="28">
        <f t="shared" si="405"/>
        <v>0</v>
      </c>
      <c r="AR1930" s="28">
        <f t="shared" si="406"/>
        <v>0</v>
      </c>
      <c r="AY1930" s="1" t="s">
        <v>73</v>
      </c>
      <c r="AZ1930" s="2">
        <v>44022</v>
      </c>
      <c r="BA1930" s="2">
        <v>44159</v>
      </c>
      <c r="BC1930" s="2">
        <v>45184</v>
      </c>
      <c r="BD1930" s="1" t="s">
        <v>3563</v>
      </c>
      <c r="BE1930" s="1" t="s">
        <v>4025</v>
      </c>
      <c r="BF1930" s="1" t="s">
        <v>130</v>
      </c>
      <c r="BG1930" s="1" t="s">
        <v>3565</v>
      </c>
      <c r="BH1930" s="1" t="s">
        <v>1808</v>
      </c>
      <c r="BI1930" s="1" t="s">
        <v>2857</v>
      </c>
      <c r="BJ1930" s="1" t="s">
        <v>126</v>
      </c>
      <c r="BK1930" s="1" t="s">
        <v>5578</v>
      </c>
      <c r="BL1930" s="1">
        <v>100</v>
      </c>
      <c r="BM1930" s="1">
        <v>100</v>
      </c>
      <c r="BN1930" s="1" t="s">
        <v>1485</v>
      </c>
      <c r="BO1930" s="1" t="s">
        <v>3581</v>
      </c>
      <c r="BP1930" s="1" t="s">
        <v>84</v>
      </c>
      <c r="BR1930" s="1">
        <v>0</v>
      </c>
      <c r="BS1930" s="1">
        <v>0</v>
      </c>
      <c r="BT1930" s="1">
        <v>0</v>
      </c>
      <c r="BU1930" s="1">
        <v>0</v>
      </c>
    </row>
    <row r="1931" spans="4:73" hidden="1" x14ac:dyDescent="0.25">
      <c r="D1931" s="4"/>
      <c r="E1931" s="5" t="str">
        <f t="shared" si="395"/>
        <v>DPP-2020-Cycle</v>
      </c>
      <c r="F1931" s="5" t="str">
        <f t="shared" si="396"/>
        <v>East (ITC)</v>
      </c>
      <c r="G1931" s="5" t="str">
        <f t="shared" si="397"/>
        <v>Active</v>
      </c>
      <c r="H1931" s="6" t="str">
        <f t="shared" si="398"/>
        <v>Not Started</v>
      </c>
      <c r="I1931" s="1" t="s">
        <v>3882</v>
      </c>
      <c r="O1931" s="1" t="str">
        <f t="shared" si="390"/>
        <v>NRIS</v>
      </c>
      <c r="Q1931" s="1">
        <f t="shared" si="399"/>
        <v>125</v>
      </c>
      <c r="S1931" s="1" t="str">
        <f t="shared" si="400"/>
        <v>Solar</v>
      </c>
      <c r="T1931" s="1" t="str">
        <f t="shared" si="401"/>
        <v>St. Joseph</v>
      </c>
      <c r="U1931" s="1" t="str">
        <f t="shared" si="402"/>
        <v>MI</v>
      </c>
      <c r="AA1931" s="1"/>
      <c r="AB1931" s="1"/>
      <c r="AI1931" s="5"/>
      <c r="AJ1931" s="5"/>
      <c r="AK1931" s="5"/>
      <c r="AL1931" s="5"/>
      <c r="AM1931" s="5"/>
      <c r="AN1931" s="5"/>
      <c r="AO1931" s="32"/>
      <c r="AP1931" s="32"/>
      <c r="AQ1931" s="28">
        <f t="shared" si="405"/>
        <v>0</v>
      </c>
      <c r="AR1931" s="28">
        <f t="shared" si="406"/>
        <v>0</v>
      </c>
      <c r="AY1931" s="1" t="s">
        <v>2374</v>
      </c>
      <c r="AZ1931" s="2">
        <v>44022</v>
      </c>
      <c r="BC1931" s="2">
        <v>45170</v>
      </c>
      <c r="BD1931" s="1" t="s">
        <v>3883</v>
      </c>
      <c r="BE1931" s="1" t="s">
        <v>3884</v>
      </c>
      <c r="BF1931" s="1" t="s">
        <v>130</v>
      </c>
      <c r="BG1931" s="1" t="s">
        <v>3565</v>
      </c>
      <c r="BH1931" s="1" t="s">
        <v>1808</v>
      </c>
      <c r="BI1931" s="1" t="s">
        <v>2857</v>
      </c>
      <c r="BJ1931" s="1" t="s">
        <v>126</v>
      </c>
      <c r="BK1931" s="1" t="s">
        <v>3885</v>
      </c>
      <c r="BL1931" s="1">
        <v>125</v>
      </c>
      <c r="BM1931" s="1">
        <v>125</v>
      </c>
      <c r="BN1931" s="1" t="s">
        <v>1485</v>
      </c>
      <c r="BO1931" s="1" t="s">
        <v>3581</v>
      </c>
      <c r="BP1931" s="1" t="s">
        <v>84</v>
      </c>
      <c r="BR1931" s="1">
        <v>0</v>
      </c>
      <c r="BS1931" s="1">
        <v>0</v>
      </c>
      <c r="BT1931" s="1">
        <v>0</v>
      </c>
      <c r="BU1931" s="1">
        <v>0</v>
      </c>
    </row>
    <row r="1932" spans="4:73" hidden="1" x14ac:dyDescent="0.25">
      <c r="D1932" s="4"/>
      <c r="E1932" s="5" t="str">
        <f t="shared" si="395"/>
        <v>DPP-2020-Cycle</v>
      </c>
      <c r="F1932" s="5" t="str">
        <f t="shared" si="396"/>
        <v>Central</v>
      </c>
      <c r="G1932" s="5" t="str">
        <f t="shared" si="397"/>
        <v>Active</v>
      </c>
      <c r="H1932" s="6" t="str">
        <f t="shared" si="398"/>
        <v>Not Started</v>
      </c>
      <c r="I1932" s="1" t="s">
        <v>3887</v>
      </c>
      <c r="O1932" s="1" t="str">
        <f t="shared" si="390"/>
        <v>NRIS</v>
      </c>
      <c r="Q1932" s="1">
        <f t="shared" si="399"/>
        <v>100</v>
      </c>
      <c r="S1932" s="1" t="str">
        <f t="shared" si="400"/>
        <v>Solar</v>
      </c>
      <c r="T1932" s="1" t="str">
        <f t="shared" si="401"/>
        <v>Sangamon</v>
      </c>
      <c r="U1932" s="1" t="str">
        <f t="shared" si="402"/>
        <v>IL</v>
      </c>
      <c r="AA1932" s="1"/>
      <c r="AB1932" s="1"/>
      <c r="AI1932" s="5"/>
      <c r="AJ1932" s="5"/>
      <c r="AK1932" s="5"/>
      <c r="AL1932" s="5"/>
      <c r="AM1932" s="5"/>
      <c r="AN1932" s="5"/>
      <c r="AO1932" s="32"/>
      <c r="AP1932" s="32"/>
      <c r="AQ1932" s="28">
        <f t="shared" si="405"/>
        <v>0</v>
      </c>
      <c r="AR1932" s="28">
        <f t="shared" si="406"/>
        <v>0</v>
      </c>
      <c r="AY1932" s="1" t="s">
        <v>2374</v>
      </c>
      <c r="AZ1932" s="2">
        <v>44267</v>
      </c>
      <c r="BC1932" s="2">
        <v>45169</v>
      </c>
      <c r="BD1932" s="1" t="s">
        <v>122</v>
      </c>
      <c r="BE1932" s="1" t="s">
        <v>3888</v>
      </c>
      <c r="BF1932" s="1" t="s">
        <v>124</v>
      </c>
      <c r="BG1932" s="1" t="s">
        <v>3565</v>
      </c>
      <c r="BH1932" s="1" t="s">
        <v>2435</v>
      </c>
      <c r="BI1932" s="1" t="s">
        <v>2857</v>
      </c>
      <c r="BJ1932" s="1" t="s">
        <v>126</v>
      </c>
      <c r="BK1932" s="1" t="s">
        <v>3889</v>
      </c>
      <c r="BL1932" s="1">
        <v>100</v>
      </c>
      <c r="BM1932" s="1">
        <v>100</v>
      </c>
      <c r="BN1932" s="1" t="s">
        <v>1485</v>
      </c>
      <c r="BO1932" s="1" t="s">
        <v>3581</v>
      </c>
      <c r="BP1932" s="1" t="s">
        <v>84</v>
      </c>
      <c r="BR1932" s="1">
        <v>0</v>
      </c>
      <c r="BS1932" s="1">
        <v>0</v>
      </c>
      <c r="BT1932" s="1">
        <v>0</v>
      </c>
      <c r="BU1932" s="1">
        <v>0</v>
      </c>
    </row>
    <row r="1933" spans="4:73" hidden="1" x14ac:dyDescent="0.25">
      <c r="D1933" s="4"/>
      <c r="E1933" s="5" t="str">
        <f t="shared" si="395"/>
        <v>DPP-2020-Cycle</v>
      </c>
      <c r="F1933" s="5" t="str">
        <f t="shared" si="396"/>
        <v>West</v>
      </c>
      <c r="G1933" s="5" t="str">
        <f t="shared" si="397"/>
        <v>Active</v>
      </c>
      <c r="H1933" s="6" t="str">
        <f t="shared" si="398"/>
        <v>Not Started</v>
      </c>
      <c r="I1933" s="1" t="s">
        <v>3890</v>
      </c>
      <c r="O1933" s="1" t="str">
        <f t="shared" si="390"/>
        <v>NRIS</v>
      </c>
      <c r="Q1933" s="1">
        <f t="shared" si="399"/>
        <v>174</v>
      </c>
      <c r="S1933" s="1" t="str">
        <f t="shared" si="400"/>
        <v>Solar</v>
      </c>
      <c r="T1933" s="1" t="str">
        <f t="shared" si="401"/>
        <v>Morrison</v>
      </c>
      <c r="U1933" s="1" t="str">
        <f t="shared" si="402"/>
        <v>MN</v>
      </c>
      <c r="AA1933" s="1"/>
      <c r="AB1933" s="1"/>
      <c r="AI1933" s="5"/>
      <c r="AJ1933" s="5"/>
      <c r="AK1933" s="5"/>
      <c r="AL1933" s="5"/>
      <c r="AM1933" s="5"/>
      <c r="AN1933" s="5"/>
      <c r="AO1933" s="32"/>
      <c r="AP1933" s="32"/>
      <c r="AQ1933" s="28">
        <f t="shared" si="405"/>
        <v>0</v>
      </c>
      <c r="AR1933" s="28">
        <f t="shared" si="406"/>
        <v>0</v>
      </c>
      <c r="AY1933" s="1" t="s">
        <v>2374</v>
      </c>
      <c r="AZ1933" s="2">
        <v>44025</v>
      </c>
      <c r="BC1933" s="2">
        <v>45170</v>
      </c>
      <c r="BD1933" s="1" t="s">
        <v>3891</v>
      </c>
      <c r="BE1933" s="1" t="s">
        <v>3892</v>
      </c>
      <c r="BF1933" s="1" t="s">
        <v>93</v>
      </c>
      <c r="BG1933" s="1" t="s">
        <v>3565</v>
      </c>
      <c r="BH1933" s="1" t="s">
        <v>725</v>
      </c>
      <c r="BI1933" s="1" t="s">
        <v>2857</v>
      </c>
      <c r="BJ1933" s="1" t="s">
        <v>126</v>
      </c>
      <c r="BK1933" s="1" t="s">
        <v>3893</v>
      </c>
      <c r="BL1933" s="1">
        <v>174</v>
      </c>
      <c r="BM1933" s="1">
        <v>174</v>
      </c>
      <c r="BN1933" s="1" t="s">
        <v>1485</v>
      </c>
      <c r="BO1933" s="1" t="s">
        <v>3581</v>
      </c>
      <c r="BP1933" s="1" t="s">
        <v>84</v>
      </c>
      <c r="BR1933" s="1">
        <v>0</v>
      </c>
      <c r="BS1933" s="1">
        <v>0</v>
      </c>
      <c r="BT1933" s="1">
        <v>0</v>
      </c>
      <c r="BU1933" s="1">
        <v>0</v>
      </c>
    </row>
    <row r="1934" spans="4:73" hidden="1" x14ac:dyDescent="0.25">
      <c r="D1934" s="4"/>
      <c r="E1934" s="5" t="str">
        <f t="shared" si="395"/>
        <v>DPP-2020-Cycle</v>
      </c>
      <c r="F1934" s="5" t="str">
        <f t="shared" si="396"/>
        <v>South</v>
      </c>
      <c r="G1934" s="5" t="str">
        <f t="shared" si="397"/>
        <v>Active</v>
      </c>
      <c r="H1934" s="6" t="str">
        <f t="shared" si="398"/>
        <v>Not Started</v>
      </c>
      <c r="I1934" s="1" t="s">
        <v>3894</v>
      </c>
      <c r="J1934" s="1" t="e">
        <f>VLOOKUP(I1934,#REF!,3,FALSE)</f>
        <v>#REF!</v>
      </c>
      <c r="O1934" s="1" t="str">
        <f t="shared" si="390"/>
        <v>NRIS</v>
      </c>
      <c r="Q1934" s="1">
        <f t="shared" si="399"/>
        <v>100</v>
      </c>
      <c r="S1934" s="1" t="str">
        <f t="shared" si="400"/>
        <v>Solar</v>
      </c>
      <c r="T1934" s="1" t="str">
        <f t="shared" si="401"/>
        <v>Union</v>
      </c>
      <c r="U1934" s="1" t="str">
        <f t="shared" si="402"/>
        <v>AR</v>
      </c>
      <c r="AA1934" s="1" t="str">
        <f>BK1934</f>
        <v>El Dorado East - Sterlington 115 kV</v>
      </c>
      <c r="AB1934" s="1" t="str">
        <f>BD1934</f>
        <v>Entergy Mississippi LLC</v>
      </c>
      <c r="AI1934" s="17" t="e">
        <f>VLOOKUP(I1934,#REF!,7,FALSE)</f>
        <v>#REF!</v>
      </c>
      <c r="AJ1934" s="17"/>
      <c r="AK1934" s="17"/>
      <c r="AL1934" s="17"/>
      <c r="AM1934" s="17"/>
      <c r="AN1934" s="17"/>
      <c r="AO1934" s="32" t="e">
        <f>VLOOKUP(I1934,#REF!,5,FALSE)</f>
        <v>#REF!</v>
      </c>
      <c r="AP1934" s="32" t="e">
        <f>VLOOKUP(I1934,#REF!,6,FALSE)</f>
        <v>#REF!</v>
      </c>
      <c r="AQ1934" s="28" t="e">
        <f t="shared" si="405"/>
        <v>#REF!</v>
      </c>
      <c r="AR1934" s="28" t="e">
        <f t="shared" si="406"/>
        <v>#REF!</v>
      </c>
      <c r="AY1934" s="1" t="s">
        <v>2374</v>
      </c>
      <c r="AZ1934" s="2">
        <v>44187</v>
      </c>
      <c r="BC1934" s="2">
        <v>45170</v>
      </c>
      <c r="BD1934" s="1" t="s">
        <v>3615</v>
      </c>
      <c r="BE1934" s="1" t="s">
        <v>3587</v>
      </c>
      <c r="BF1934" s="1" t="s">
        <v>2394</v>
      </c>
      <c r="BG1934" s="1" t="s">
        <v>3565</v>
      </c>
      <c r="BH1934" s="1" t="s">
        <v>2395</v>
      </c>
      <c r="BI1934" s="1" t="s">
        <v>2857</v>
      </c>
      <c r="BJ1934" s="1" t="s">
        <v>126</v>
      </c>
      <c r="BK1934" s="1" t="s">
        <v>3588</v>
      </c>
      <c r="BL1934" s="1">
        <v>100</v>
      </c>
      <c r="BM1934" s="1">
        <v>100</v>
      </c>
      <c r="BN1934" s="1" t="s">
        <v>1485</v>
      </c>
      <c r="BO1934" s="1" t="s">
        <v>3581</v>
      </c>
      <c r="BP1934" s="1" t="s">
        <v>84</v>
      </c>
      <c r="BR1934" s="1">
        <v>0</v>
      </c>
      <c r="BS1934" s="1">
        <v>0</v>
      </c>
      <c r="BT1934" s="1">
        <v>0</v>
      </c>
      <c r="BU1934" s="1">
        <v>0</v>
      </c>
    </row>
    <row r="1935" spans="4:73" hidden="1" x14ac:dyDescent="0.25">
      <c r="D1935" s="4"/>
      <c r="E1935" s="5" t="str">
        <f t="shared" si="395"/>
        <v>DPP-2020-Cycle</v>
      </c>
      <c r="F1935" s="5" t="str">
        <f t="shared" si="396"/>
        <v>West</v>
      </c>
      <c r="G1935" s="5" t="str">
        <f t="shared" si="397"/>
        <v>Active</v>
      </c>
      <c r="H1935" s="6" t="str">
        <f t="shared" si="398"/>
        <v>Not Started</v>
      </c>
      <c r="I1935" s="1" t="s">
        <v>3895</v>
      </c>
      <c r="O1935" s="1" t="str">
        <f t="shared" si="390"/>
        <v>NRIS</v>
      </c>
      <c r="Q1935" s="1">
        <f t="shared" si="399"/>
        <v>400</v>
      </c>
      <c r="S1935" s="1" t="str">
        <f t="shared" si="400"/>
        <v>Wind</v>
      </c>
      <c r="T1935" s="1" t="str">
        <f t="shared" si="401"/>
        <v>Cass</v>
      </c>
      <c r="U1935" s="1" t="str">
        <f t="shared" si="402"/>
        <v>ND</v>
      </c>
      <c r="AA1935" s="1"/>
      <c r="AB1935" s="1"/>
      <c r="AI1935" s="5"/>
      <c r="AJ1935" s="5"/>
      <c r="AK1935" s="5"/>
      <c r="AL1935" s="5"/>
      <c r="AM1935" s="5"/>
      <c r="AN1935" s="5"/>
      <c r="AO1935" s="32"/>
      <c r="AP1935" s="32"/>
      <c r="AQ1935" s="28">
        <f t="shared" si="405"/>
        <v>0</v>
      </c>
      <c r="AR1935" s="28">
        <f t="shared" si="406"/>
        <v>0</v>
      </c>
      <c r="AY1935" s="1" t="s">
        <v>2374</v>
      </c>
      <c r="AZ1935" s="2">
        <v>44025</v>
      </c>
      <c r="BC1935" s="2">
        <v>45139</v>
      </c>
      <c r="BD1935" s="1" t="s">
        <v>91</v>
      </c>
      <c r="BE1935" s="1" t="s">
        <v>3830</v>
      </c>
      <c r="BF1935" s="1" t="s">
        <v>194</v>
      </c>
      <c r="BG1935" s="1" t="s">
        <v>3565</v>
      </c>
      <c r="BH1935" s="1" t="s">
        <v>725</v>
      </c>
      <c r="BI1935" s="1" t="s">
        <v>2857</v>
      </c>
      <c r="BJ1935" s="1" t="s">
        <v>126</v>
      </c>
      <c r="BK1935" s="1" t="s">
        <v>3896</v>
      </c>
      <c r="BL1935" s="1">
        <v>400</v>
      </c>
      <c r="BM1935" s="1">
        <v>400</v>
      </c>
      <c r="BN1935" s="1" t="s">
        <v>97</v>
      </c>
      <c r="BO1935" s="1" t="s">
        <v>3613</v>
      </c>
      <c r="BP1935" s="1" t="s">
        <v>84</v>
      </c>
      <c r="BR1935" s="1">
        <v>0</v>
      </c>
      <c r="BS1935" s="1">
        <v>0</v>
      </c>
      <c r="BT1935" s="1">
        <v>0</v>
      </c>
      <c r="BU1935" s="1">
        <v>0</v>
      </c>
    </row>
    <row r="1936" spans="4:73" hidden="1" x14ac:dyDescent="0.25">
      <c r="D1936" s="4"/>
      <c r="E1936" s="5" t="str">
        <f t="shared" si="395"/>
        <v>DPP-2020-Cycle</v>
      </c>
      <c r="F1936" s="5" t="str">
        <f t="shared" si="396"/>
        <v>East (ITC)</v>
      </c>
      <c r="G1936" s="5" t="str">
        <f t="shared" si="397"/>
        <v>Active</v>
      </c>
      <c r="H1936" s="6" t="str">
        <f t="shared" si="398"/>
        <v>Not Started</v>
      </c>
      <c r="I1936" s="1" t="s">
        <v>3897</v>
      </c>
      <c r="O1936" s="1" t="str">
        <f t="shared" si="390"/>
        <v>NRIS</v>
      </c>
      <c r="Q1936" s="1">
        <f t="shared" si="399"/>
        <v>250</v>
      </c>
      <c r="S1936" s="1" t="str">
        <f t="shared" si="400"/>
        <v>Solar</v>
      </c>
      <c r="T1936" s="1" t="str">
        <f t="shared" si="401"/>
        <v>Muskegon</v>
      </c>
      <c r="U1936" s="1" t="str">
        <f t="shared" si="402"/>
        <v>MI</v>
      </c>
      <c r="AA1936" s="1"/>
      <c r="AB1936" s="1"/>
      <c r="AI1936" s="5"/>
      <c r="AJ1936" s="5"/>
      <c r="AK1936" s="5"/>
      <c r="AL1936" s="5"/>
      <c r="AM1936" s="5"/>
      <c r="AN1936" s="5"/>
      <c r="AO1936" s="32"/>
      <c r="AP1936" s="32"/>
      <c r="AQ1936" s="28">
        <f t="shared" si="405"/>
        <v>0</v>
      </c>
      <c r="AR1936" s="28">
        <f t="shared" si="406"/>
        <v>0</v>
      </c>
      <c r="AY1936" s="1" t="s">
        <v>2374</v>
      </c>
      <c r="AZ1936" s="2">
        <v>44025</v>
      </c>
      <c r="BC1936" s="2">
        <v>45337</v>
      </c>
      <c r="BD1936" s="1" t="s">
        <v>3563</v>
      </c>
      <c r="BE1936" s="1" t="s">
        <v>3827</v>
      </c>
      <c r="BF1936" s="1" t="s">
        <v>130</v>
      </c>
      <c r="BG1936" s="1" t="s">
        <v>3565</v>
      </c>
      <c r="BH1936" s="1" t="s">
        <v>1808</v>
      </c>
      <c r="BI1936" s="1" t="s">
        <v>2857</v>
      </c>
      <c r="BJ1936" s="1" t="s">
        <v>126</v>
      </c>
      <c r="BK1936" s="1" t="s">
        <v>3898</v>
      </c>
      <c r="BL1936" s="1">
        <v>250</v>
      </c>
      <c r="BM1936" s="1">
        <v>250</v>
      </c>
      <c r="BN1936" s="1" t="s">
        <v>1485</v>
      </c>
      <c r="BO1936" s="1" t="s">
        <v>3581</v>
      </c>
      <c r="BP1936" s="1" t="s">
        <v>84</v>
      </c>
      <c r="BR1936" s="1">
        <v>0</v>
      </c>
      <c r="BS1936" s="1">
        <v>0</v>
      </c>
      <c r="BT1936" s="1">
        <v>0</v>
      </c>
      <c r="BU1936" s="1">
        <v>0</v>
      </c>
    </row>
    <row r="1937" spans="4:73" hidden="1" x14ac:dyDescent="0.25">
      <c r="D1937" s="4"/>
      <c r="E1937" s="5" t="str">
        <f t="shared" si="395"/>
        <v>DPP-2020-Cycle</v>
      </c>
      <c r="F1937" s="5" t="str">
        <f t="shared" si="396"/>
        <v>East (ATC)</v>
      </c>
      <c r="G1937" s="5" t="str">
        <f t="shared" si="397"/>
        <v>Active</v>
      </c>
      <c r="H1937" s="6" t="str">
        <f t="shared" si="398"/>
        <v>Not Started</v>
      </c>
      <c r="I1937" s="1" t="s">
        <v>3899</v>
      </c>
      <c r="O1937" s="1" t="str">
        <f t="shared" si="390"/>
        <v>NRIS</v>
      </c>
      <c r="Q1937" s="1">
        <f t="shared" si="399"/>
        <v>150</v>
      </c>
      <c r="S1937" s="1" t="str">
        <f t="shared" si="400"/>
        <v>Solar</v>
      </c>
      <c r="T1937" s="1" t="str">
        <f t="shared" si="401"/>
        <v>Oconto</v>
      </c>
      <c r="U1937" s="1" t="str">
        <f t="shared" si="402"/>
        <v>WI</v>
      </c>
      <c r="AA1937" s="1"/>
      <c r="AB1937" s="1"/>
      <c r="AI1937" s="5"/>
      <c r="AJ1937" s="5"/>
      <c r="AK1937" s="5"/>
      <c r="AL1937" s="5"/>
      <c r="AM1937" s="5"/>
      <c r="AN1937" s="5"/>
      <c r="AO1937" s="32"/>
      <c r="AP1937" s="32"/>
      <c r="AQ1937" s="28">
        <f t="shared" si="405"/>
        <v>0</v>
      </c>
      <c r="AR1937" s="28">
        <f t="shared" si="406"/>
        <v>0</v>
      </c>
      <c r="AY1937" s="1" t="s">
        <v>2374</v>
      </c>
      <c r="AZ1937" s="2">
        <v>44025</v>
      </c>
      <c r="BC1937" s="2">
        <v>45200</v>
      </c>
      <c r="BD1937" s="1" t="s">
        <v>74</v>
      </c>
      <c r="BE1937" s="1" t="s">
        <v>3900</v>
      </c>
      <c r="BF1937" s="1" t="s">
        <v>76</v>
      </c>
      <c r="BG1937" s="1" t="s">
        <v>3565</v>
      </c>
      <c r="BH1937" s="1" t="s">
        <v>2196</v>
      </c>
      <c r="BI1937" s="1" t="s">
        <v>2857</v>
      </c>
      <c r="BJ1937" s="1" t="s">
        <v>126</v>
      </c>
      <c r="BK1937" s="1" t="s">
        <v>3901</v>
      </c>
      <c r="BL1937" s="1">
        <v>150</v>
      </c>
      <c r="BM1937" s="1">
        <v>150</v>
      </c>
      <c r="BN1937" s="1" t="s">
        <v>1485</v>
      </c>
      <c r="BO1937" s="1" t="s">
        <v>3581</v>
      </c>
      <c r="BP1937" s="1" t="s">
        <v>84</v>
      </c>
      <c r="BR1937" s="1">
        <v>0</v>
      </c>
      <c r="BS1937" s="1">
        <v>0</v>
      </c>
      <c r="BT1937" s="1">
        <v>0</v>
      </c>
      <c r="BU1937" s="1">
        <v>0</v>
      </c>
    </row>
    <row r="1938" spans="4:73" hidden="1" x14ac:dyDescent="0.25">
      <c r="D1938" s="4"/>
      <c r="E1938" s="5" t="str">
        <f t="shared" si="395"/>
        <v>DPP-2020-Cycle</v>
      </c>
      <c r="F1938" s="5" t="str">
        <f t="shared" si="396"/>
        <v>Central</v>
      </c>
      <c r="G1938" s="5" t="str">
        <f t="shared" si="397"/>
        <v>Active</v>
      </c>
      <c r="H1938" s="6" t="str">
        <f t="shared" si="398"/>
        <v>Not Started</v>
      </c>
      <c r="I1938" s="1" t="s">
        <v>3902</v>
      </c>
      <c r="O1938" s="1" t="str">
        <f t="shared" ref="O1938:O2001" si="407">BJ1938</f>
        <v>NRIS</v>
      </c>
      <c r="Q1938" s="1">
        <f t="shared" si="399"/>
        <v>200</v>
      </c>
      <c r="S1938" s="1" t="str">
        <f t="shared" si="400"/>
        <v>Solar</v>
      </c>
      <c r="T1938" s="1" t="str">
        <f t="shared" si="401"/>
        <v>Knox</v>
      </c>
      <c r="U1938" s="1" t="str">
        <f t="shared" si="402"/>
        <v>IN</v>
      </c>
      <c r="AA1938" s="1"/>
      <c r="AB1938" s="1"/>
      <c r="AI1938" s="5"/>
      <c r="AJ1938" s="5"/>
      <c r="AK1938" s="5"/>
      <c r="AL1938" s="5"/>
      <c r="AM1938" s="5"/>
      <c r="AN1938" s="5"/>
      <c r="AO1938" s="32"/>
      <c r="AP1938" s="32"/>
      <c r="AQ1938" s="28">
        <f t="shared" si="405"/>
        <v>0</v>
      </c>
      <c r="AR1938" s="28">
        <f t="shared" si="406"/>
        <v>0</v>
      </c>
      <c r="AY1938" s="1" t="s">
        <v>2374</v>
      </c>
      <c r="AZ1938" s="2">
        <v>44025</v>
      </c>
      <c r="BC1938" s="2">
        <v>45169</v>
      </c>
      <c r="BD1938" s="1" t="s">
        <v>2850</v>
      </c>
      <c r="BE1938" s="1" t="s">
        <v>3903</v>
      </c>
      <c r="BF1938" s="1" t="s">
        <v>103</v>
      </c>
      <c r="BG1938" s="1" t="s">
        <v>3565</v>
      </c>
      <c r="BH1938" s="1" t="s">
        <v>2435</v>
      </c>
      <c r="BI1938" s="1" t="s">
        <v>2857</v>
      </c>
      <c r="BJ1938" s="1" t="s">
        <v>126</v>
      </c>
      <c r="BK1938" s="1" t="s">
        <v>3904</v>
      </c>
      <c r="BL1938" s="1">
        <v>200</v>
      </c>
      <c r="BM1938" s="1">
        <v>200</v>
      </c>
      <c r="BN1938" s="1" t="s">
        <v>1485</v>
      </c>
      <c r="BO1938" s="1" t="s">
        <v>3581</v>
      </c>
      <c r="BP1938" s="1" t="s">
        <v>84</v>
      </c>
      <c r="BR1938" s="1">
        <v>0</v>
      </c>
      <c r="BS1938" s="1">
        <v>0</v>
      </c>
      <c r="BT1938" s="1">
        <v>0</v>
      </c>
      <c r="BU1938" s="1">
        <v>0</v>
      </c>
    </row>
    <row r="1939" spans="4:73" hidden="1" x14ac:dyDescent="0.25">
      <c r="D1939" s="4"/>
      <c r="E1939" s="5" t="str">
        <f t="shared" si="395"/>
        <v>DPP-2020-Cycle</v>
      </c>
      <c r="F1939" s="5" t="str">
        <f t="shared" si="396"/>
        <v>Central</v>
      </c>
      <c r="G1939" s="5" t="str">
        <f t="shared" si="397"/>
        <v>Withdrawn</v>
      </c>
      <c r="H1939" s="6" t="str">
        <f t="shared" si="398"/>
        <v>Not Started</v>
      </c>
      <c r="I1939" s="1" t="s">
        <v>5624</v>
      </c>
      <c r="O1939" s="1" t="str">
        <f t="shared" si="407"/>
        <v>NRIS</v>
      </c>
      <c r="Q1939" s="1">
        <f t="shared" si="399"/>
        <v>200</v>
      </c>
      <c r="S1939" s="1" t="str">
        <f t="shared" si="400"/>
        <v>Solar</v>
      </c>
      <c r="T1939" s="1" t="str">
        <f t="shared" si="401"/>
        <v>Vermilion</v>
      </c>
      <c r="U1939" s="1" t="str">
        <f t="shared" si="402"/>
        <v>IL</v>
      </c>
      <c r="AA1939" s="1"/>
      <c r="AB1939" s="1"/>
      <c r="AI1939" s="5"/>
      <c r="AJ1939" s="5"/>
      <c r="AK1939" s="5"/>
      <c r="AL1939" s="5"/>
      <c r="AM1939" s="5"/>
      <c r="AN1939" s="5"/>
      <c r="AO1939" s="32"/>
      <c r="AP1939" s="32"/>
      <c r="AQ1939" s="28">
        <f t="shared" si="405"/>
        <v>0</v>
      </c>
      <c r="AR1939" s="28">
        <f t="shared" si="406"/>
        <v>0</v>
      </c>
      <c r="AY1939" s="1" t="s">
        <v>73</v>
      </c>
      <c r="AZ1939" s="2">
        <v>44025</v>
      </c>
      <c r="BA1939" s="2">
        <v>44183</v>
      </c>
      <c r="BC1939" s="2">
        <v>45184</v>
      </c>
      <c r="BD1939" s="1" t="s">
        <v>122</v>
      </c>
      <c r="BE1939" s="1" t="s">
        <v>4005</v>
      </c>
      <c r="BF1939" s="1" t="s">
        <v>124</v>
      </c>
      <c r="BG1939" s="1" t="s">
        <v>3565</v>
      </c>
      <c r="BH1939" s="1" t="s">
        <v>2435</v>
      </c>
      <c r="BI1939" s="1" t="s">
        <v>2857</v>
      </c>
      <c r="BJ1939" s="1" t="s">
        <v>126</v>
      </c>
      <c r="BK1939" s="1" t="s">
        <v>5625</v>
      </c>
      <c r="BL1939" s="1">
        <v>200</v>
      </c>
      <c r="BM1939" s="1">
        <v>200</v>
      </c>
      <c r="BN1939" s="1" t="s">
        <v>1485</v>
      </c>
      <c r="BO1939" s="1" t="s">
        <v>3581</v>
      </c>
      <c r="BP1939" s="1" t="s">
        <v>84</v>
      </c>
      <c r="BR1939" s="1">
        <v>0</v>
      </c>
      <c r="BS1939" s="1">
        <v>0</v>
      </c>
      <c r="BT1939" s="1">
        <v>0</v>
      </c>
      <c r="BU1939" s="1">
        <v>0</v>
      </c>
    </row>
    <row r="1940" spans="4:73" hidden="1" x14ac:dyDescent="0.25">
      <c r="D1940" s="4"/>
      <c r="E1940" s="5" t="str">
        <f t="shared" si="395"/>
        <v>DPP-2020-Cycle</v>
      </c>
      <c r="F1940" s="5" t="str">
        <f t="shared" si="396"/>
        <v>South</v>
      </c>
      <c r="G1940" s="5" t="str">
        <f t="shared" si="397"/>
        <v>Active</v>
      </c>
      <c r="H1940" s="6" t="str">
        <f t="shared" si="398"/>
        <v>Not Started</v>
      </c>
      <c r="I1940" s="1" t="s">
        <v>3906</v>
      </c>
      <c r="J1940" s="1" t="e">
        <f>VLOOKUP(I1940,#REF!,3,FALSE)</f>
        <v>#REF!</v>
      </c>
      <c r="O1940" s="1" t="str">
        <f t="shared" si="407"/>
        <v>NRIS</v>
      </c>
      <c r="Q1940" s="1">
        <f t="shared" si="399"/>
        <v>200</v>
      </c>
      <c r="S1940" s="1" t="str">
        <f t="shared" si="400"/>
        <v>Solar</v>
      </c>
      <c r="T1940" s="1" t="str">
        <f t="shared" si="401"/>
        <v>Ascension</v>
      </c>
      <c r="U1940" s="1" t="str">
        <f t="shared" si="402"/>
        <v>LA</v>
      </c>
      <c r="AA1940" s="1" t="str">
        <f>BK1940</f>
        <v>ST. JAMES - WELCOME 230KV</v>
      </c>
      <c r="AB1940" s="1" t="str">
        <f>BD1940</f>
        <v>Entergy Louisiana LLC</v>
      </c>
      <c r="AG1940" s="17" t="e">
        <f>AI1940*(1000*BL1940)</f>
        <v>#REF!</v>
      </c>
      <c r="AH1940" s="17" t="e">
        <f>#REF!*(1000*BL1940)</f>
        <v>#REF!</v>
      </c>
      <c r="AI1940" s="19" t="e">
        <f>VLOOKUP(I1940,#REF!,7,FALSE)</f>
        <v>#REF!</v>
      </c>
      <c r="AJ1940" s="19"/>
      <c r="AK1940" s="19"/>
      <c r="AL1940" s="19"/>
      <c r="AM1940" s="19"/>
      <c r="AN1940" s="19"/>
      <c r="AO1940" s="32" t="e">
        <f>VLOOKUP(I1940,#REF!,5,FALSE)</f>
        <v>#REF!</v>
      </c>
      <c r="AP1940" s="32" t="e">
        <f>VLOOKUP(I1940,#REF!,6,FALSE)</f>
        <v>#REF!</v>
      </c>
      <c r="AQ1940" s="28" t="e">
        <f t="shared" si="405"/>
        <v>#REF!</v>
      </c>
      <c r="AR1940" s="28" t="e">
        <f t="shared" si="406"/>
        <v>#REF!</v>
      </c>
      <c r="AY1940" s="1" t="s">
        <v>2374</v>
      </c>
      <c r="AZ1940" s="2">
        <v>44244</v>
      </c>
      <c r="BC1940" s="2">
        <v>45017</v>
      </c>
      <c r="BD1940" s="1" t="s">
        <v>3695</v>
      </c>
      <c r="BE1940" s="1" t="s">
        <v>3907</v>
      </c>
      <c r="BF1940" s="1" t="s">
        <v>61</v>
      </c>
      <c r="BG1940" s="1" t="s">
        <v>3565</v>
      </c>
      <c r="BH1940" s="1" t="s">
        <v>2395</v>
      </c>
      <c r="BI1940" s="1" t="s">
        <v>2857</v>
      </c>
      <c r="BJ1940" s="1" t="s">
        <v>126</v>
      </c>
      <c r="BK1940" s="1" t="s">
        <v>3908</v>
      </c>
      <c r="BL1940" s="1">
        <v>200</v>
      </c>
      <c r="BM1940" s="1">
        <v>200</v>
      </c>
      <c r="BN1940" s="1" t="s">
        <v>1485</v>
      </c>
      <c r="BO1940" s="1" t="s">
        <v>3581</v>
      </c>
      <c r="BP1940" s="1" t="s">
        <v>84</v>
      </c>
      <c r="BR1940" s="1">
        <v>0</v>
      </c>
      <c r="BS1940" s="1">
        <v>0</v>
      </c>
      <c r="BT1940" s="1">
        <v>0</v>
      </c>
      <c r="BU1940" s="1">
        <v>0</v>
      </c>
    </row>
    <row r="1941" spans="4:73" hidden="1" x14ac:dyDescent="0.25">
      <c r="D1941" s="4"/>
      <c r="E1941" s="5" t="str">
        <f t="shared" si="395"/>
        <v>DPP-2020-Cycle</v>
      </c>
      <c r="F1941" s="5" t="str">
        <f t="shared" si="396"/>
        <v>Central</v>
      </c>
      <c r="G1941" s="5" t="str">
        <f t="shared" si="397"/>
        <v>Active</v>
      </c>
      <c r="H1941" s="6" t="str">
        <f t="shared" si="398"/>
        <v>Not Started</v>
      </c>
      <c r="I1941" s="1" t="s">
        <v>3909</v>
      </c>
      <c r="O1941" s="1" t="str">
        <f t="shared" si="407"/>
        <v>NRIS</v>
      </c>
      <c r="Q1941" s="1">
        <f t="shared" si="399"/>
        <v>160</v>
      </c>
      <c r="S1941" s="1" t="str">
        <f t="shared" si="400"/>
        <v>Solar</v>
      </c>
      <c r="T1941" s="1" t="str">
        <f t="shared" si="401"/>
        <v>Henderson,Webster</v>
      </c>
      <c r="U1941" s="1" t="str">
        <f t="shared" si="402"/>
        <v>KY</v>
      </c>
      <c r="AA1941" s="1"/>
      <c r="AB1941" s="1"/>
      <c r="AI1941" s="5"/>
      <c r="AJ1941" s="5"/>
      <c r="AK1941" s="5"/>
      <c r="AL1941" s="5"/>
      <c r="AM1941" s="5"/>
      <c r="AN1941" s="5"/>
      <c r="AO1941" s="32"/>
      <c r="AP1941" s="32"/>
      <c r="AQ1941" s="28">
        <f t="shared" si="405"/>
        <v>0</v>
      </c>
      <c r="AR1941" s="28">
        <f t="shared" si="406"/>
        <v>0</v>
      </c>
      <c r="AY1941" s="1" t="s">
        <v>2374</v>
      </c>
      <c r="AZ1941" s="2">
        <v>44025</v>
      </c>
      <c r="BC1941" s="2">
        <v>45170</v>
      </c>
      <c r="BD1941" s="1" t="s">
        <v>1657</v>
      </c>
      <c r="BE1941" s="1" t="s">
        <v>3910</v>
      </c>
      <c r="BF1941" s="1" t="s">
        <v>82</v>
      </c>
      <c r="BG1941" s="1" t="s">
        <v>3565</v>
      </c>
      <c r="BH1941" s="1" t="s">
        <v>2435</v>
      </c>
      <c r="BI1941" s="1" t="s">
        <v>2857</v>
      </c>
      <c r="BJ1941" s="1" t="s">
        <v>126</v>
      </c>
      <c r="BK1941" s="1" t="s">
        <v>3911</v>
      </c>
      <c r="BL1941" s="1">
        <v>160</v>
      </c>
      <c r="BM1941" s="1">
        <v>160</v>
      </c>
      <c r="BN1941" s="1" t="s">
        <v>1485</v>
      </c>
      <c r="BO1941" s="1" t="s">
        <v>3581</v>
      </c>
      <c r="BP1941" s="1" t="s">
        <v>84</v>
      </c>
      <c r="BR1941" s="1">
        <v>0</v>
      </c>
      <c r="BS1941" s="1">
        <v>0</v>
      </c>
      <c r="BT1941" s="1">
        <v>0</v>
      </c>
      <c r="BU1941" s="1">
        <v>0</v>
      </c>
    </row>
    <row r="1942" spans="4:73" hidden="1" x14ac:dyDescent="0.25">
      <c r="D1942" s="4"/>
      <c r="E1942" s="5" t="str">
        <f t="shared" si="395"/>
        <v>DPP-2020-Cycle</v>
      </c>
      <c r="F1942" s="5" t="str">
        <f t="shared" si="396"/>
        <v>West</v>
      </c>
      <c r="G1942" s="5" t="str">
        <f t="shared" si="397"/>
        <v>Active</v>
      </c>
      <c r="H1942" s="6" t="str">
        <f t="shared" si="398"/>
        <v>Not Started</v>
      </c>
      <c r="I1942" s="1" t="s">
        <v>3914</v>
      </c>
      <c r="O1942" s="1" t="str">
        <f t="shared" si="407"/>
        <v>NRIS</v>
      </c>
      <c r="Q1942" s="1">
        <f t="shared" si="399"/>
        <v>125</v>
      </c>
      <c r="S1942" s="1" t="str">
        <f t="shared" si="400"/>
        <v>Solar</v>
      </c>
      <c r="T1942" s="1" t="str">
        <f t="shared" si="401"/>
        <v>Pipestone</v>
      </c>
      <c r="U1942" s="1" t="str">
        <f t="shared" si="402"/>
        <v>MN</v>
      </c>
      <c r="AA1942" s="1"/>
      <c r="AB1942" s="1"/>
      <c r="AI1942" s="5"/>
      <c r="AJ1942" s="5"/>
      <c r="AK1942" s="5"/>
      <c r="AL1942" s="5"/>
      <c r="AM1942" s="5"/>
      <c r="AN1942" s="5"/>
      <c r="AO1942" s="32"/>
      <c r="AP1942" s="32"/>
      <c r="AQ1942" s="28">
        <f t="shared" si="405"/>
        <v>0</v>
      </c>
      <c r="AR1942" s="28">
        <f t="shared" si="406"/>
        <v>0</v>
      </c>
      <c r="AY1942" s="1" t="s">
        <v>2374</v>
      </c>
      <c r="AZ1942" s="2">
        <v>44025</v>
      </c>
      <c r="BC1942" s="2">
        <v>45170</v>
      </c>
      <c r="BD1942" s="1" t="s">
        <v>91</v>
      </c>
      <c r="BE1942" s="1" t="s">
        <v>3915</v>
      </c>
      <c r="BF1942" s="1" t="s">
        <v>93</v>
      </c>
      <c r="BG1942" s="1" t="s">
        <v>3565</v>
      </c>
      <c r="BH1942" s="1" t="s">
        <v>725</v>
      </c>
      <c r="BI1942" s="1" t="s">
        <v>2857</v>
      </c>
      <c r="BJ1942" s="1" t="s">
        <v>126</v>
      </c>
      <c r="BK1942" s="1" t="s">
        <v>3916</v>
      </c>
      <c r="BL1942" s="1">
        <v>125</v>
      </c>
      <c r="BM1942" s="1">
        <v>125</v>
      </c>
      <c r="BN1942" s="1" t="s">
        <v>1485</v>
      </c>
      <c r="BO1942" s="1" t="s">
        <v>3581</v>
      </c>
      <c r="BP1942" s="1" t="s">
        <v>84</v>
      </c>
      <c r="BR1942" s="1">
        <v>0</v>
      </c>
      <c r="BS1942" s="1">
        <v>0</v>
      </c>
      <c r="BT1942" s="1">
        <v>0</v>
      </c>
      <c r="BU1942" s="1">
        <v>0</v>
      </c>
    </row>
    <row r="1943" spans="4:73" hidden="1" x14ac:dyDescent="0.25">
      <c r="D1943" s="4"/>
      <c r="E1943" s="5" t="str">
        <f t="shared" si="395"/>
        <v>DPP-2020-Cycle</v>
      </c>
      <c r="F1943" s="5" t="str">
        <f t="shared" si="396"/>
        <v>West</v>
      </c>
      <c r="G1943" s="5" t="str">
        <f t="shared" si="397"/>
        <v>Active</v>
      </c>
      <c r="H1943" s="6" t="str">
        <f t="shared" si="398"/>
        <v>Not Started</v>
      </c>
      <c r="I1943" s="1" t="s">
        <v>3917</v>
      </c>
      <c r="O1943" s="1" t="str">
        <f t="shared" si="407"/>
        <v>NRIS</v>
      </c>
      <c r="Q1943" s="1">
        <f t="shared" si="399"/>
        <v>400</v>
      </c>
      <c r="S1943" s="1" t="str">
        <f t="shared" si="400"/>
        <v>Wind</v>
      </c>
      <c r="T1943" s="1" t="str">
        <f t="shared" si="401"/>
        <v>McPherson</v>
      </c>
      <c r="U1943" s="1" t="str">
        <f t="shared" si="402"/>
        <v>SD</v>
      </c>
      <c r="AA1943" s="1"/>
      <c r="AB1943" s="1"/>
      <c r="AI1943" s="5"/>
      <c r="AJ1943" s="5"/>
      <c r="AK1943" s="5"/>
      <c r="AL1943" s="5"/>
      <c r="AM1943" s="5"/>
      <c r="AN1943" s="5"/>
      <c r="AO1943" s="32"/>
      <c r="AP1943" s="32"/>
      <c r="AQ1943" s="28">
        <f t="shared" si="405"/>
        <v>0</v>
      </c>
      <c r="AR1943" s="28">
        <f t="shared" si="406"/>
        <v>0</v>
      </c>
      <c r="AY1943" s="1" t="s">
        <v>2374</v>
      </c>
      <c r="AZ1943" s="2">
        <v>44025</v>
      </c>
      <c r="BC1943" s="2">
        <v>45170</v>
      </c>
      <c r="BD1943" s="1" t="s">
        <v>203</v>
      </c>
      <c r="BE1943" s="1" t="s">
        <v>3918</v>
      </c>
      <c r="BF1943" s="1" t="s">
        <v>205</v>
      </c>
      <c r="BG1943" s="1" t="s">
        <v>3565</v>
      </c>
      <c r="BH1943" s="1" t="s">
        <v>725</v>
      </c>
      <c r="BI1943" s="1" t="s">
        <v>2857</v>
      </c>
      <c r="BJ1943" s="1" t="s">
        <v>126</v>
      </c>
      <c r="BK1943" s="1" t="s">
        <v>3919</v>
      </c>
      <c r="BL1943" s="1">
        <v>400</v>
      </c>
      <c r="BM1943" s="1">
        <v>400</v>
      </c>
      <c r="BN1943" s="1" t="s">
        <v>97</v>
      </c>
      <c r="BO1943" s="1" t="s">
        <v>3613</v>
      </c>
      <c r="BP1943" s="1" t="s">
        <v>84</v>
      </c>
      <c r="BR1943" s="1">
        <v>0</v>
      </c>
      <c r="BS1943" s="1">
        <v>0</v>
      </c>
      <c r="BT1943" s="1">
        <v>0</v>
      </c>
      <c r="BU1943" s="1">
        <v>0</v>
      </c>
    </row>
    <row r="1944" spans="4:73" hidden="1" x14ac:dyDescent="0.25">
      <c r="D1944" s="4"/>
      <c r="E1944" s="5" t="str">
        <f t="shared" si="395"/>
        <v>DPP-2020-Cycle</v>
      </c>
      <c r="F1944" s="5" t="str">
        <f t="shared" si="396"/>
        <v>West</v>
      </c>
      <c r="G1944" s="5" t="str">
        <f t="shared" si="397"/>
        <v>Active</v>
      </c>
      <c r="H1944" s="6" t="str">
        <f t="shared" si="398"/>
        <v>Not Started</v>
      </c>
      <c r="I1944" s="1" t="s">
        <v>3920</v>
      </c>
      <c r="O1944" s="1" t="str">
        <f t="shared" si="407"/>
        <v>NRIS</v>
      </c>
      <c r="Q1944" s="1">
        <f t="shared" si="399"/>
        <v>100</v>
      </c>
      <c r="S1944" s="1" t="str">
        <f t="shared" si="400"/>
        <v>Solar</v>
      </c>
      <c r="T1944" s="1" t="str">
        <f t="shared" si="401"/>
        <v>Sheridan</v>
      </c>
      <c r="U1944" s="1" t="str">
        <f t="shared" si="402"/>
        <v>ND</v>
      </c>
      <c r="AA1944" s="1"/>
      <c r="AB1944" s="1"/>
      <c r="AI1944" s="5"/>
      <c r="AJ1944" s="5"/>
      <c r="AK1944" s="5"/>
      <c r="AL1944" s="5"/>
      <c r="AM1944" s="5"/>
      <c r="AN1944" s="5"/>
      <c r="AO1944" s="32"/>
      <c r="AP1944" s="32"/>
      <c r="AQ1944" s="28">
        <f t="shared" si="405"/>
        <v>0</v>
      </c>
      <c r="AR1944" s="28">
        <f t="shared" si="406"/>
        <v>0</v>
      </c>
      <c r="AY1944" s="1" t="s">
        <v>2374</v>
      </c>
      <c r="AZ1944" s="2">
        <v>44025</v>
      </c>
      <c r="BC1944" s="2">
        <v>45444</v>
      </c>
      <c r="BD1944" s="1" t="s">
        <v>203</v>
      </c>
      <c r="BE1944" s="1" t="s">
        <v>3921</v>
      </c>
      <c r="BF1944" s="1" t="s">
        <v>194</v>
      </c>
      <c r="BG1944" s="1" t="s">
        <v>3565</v>
      </c>
      <c r="BH1944" s="1" t="s">
        <v>725</v>
      </c>
      <c r="BI1944" s="1" t="s">
        <v>2857</v>
      </c>
      <c r="BJ1944" s="1" t="s">
        <v>126</v>
      </c>
      <c r="BK1944" s="1" t="s">
        <v>3922</v>
      </c>
      <c r="BL1944" s="1">
        <v>100</v>
      </c>
      <c r="BM1944" s="1">
        <v>100</v>
      </c>
      <c r="BN1944" s="1" t="s">
        <v>1485</v>
      </c>
      <c r="BO1944" s="1" t="s">
        <v>3581</v>
      </c>
      <c r="BP1944" s="1" t="s">
        <v>84</v>
      </c>
      <c r="BR1944" s="1">
        <v>0</v>
      </c>
      <c r="BS1944" s="1">
        <v>0</v>
      </c>
      <c r="BT1944" s="1">
        <v>0</v>
      </c>
      <c r="BU1944" s="1">
        <v>0</v>
      </c>
    </row>
    <row r="1945" spans="4:73" hidden="1" x14ac:dyDescent="0.25">
      <c r="D1945" s="4"/>
      <c r="E1945" s="5" t="str">
        <f t="shared" si="395"/>
        <v>DPP-2020-Cycle</v>
      </c>
      <c r="F1945" s="5" t="str">
        <f t="shared" si="396"/>
        <v>Central</v>
      </c>
      <c r="G1945" s="5" t="str">
        <f t="shared" si="397"/>
        <v>Withdrawn</v>
      </c>
      <c r="H1945" s="6" t="str">
        <f t="shared" si="398"/>
        <v>Not Started</v>
      </c>
      <c r="I1945" s="1" t="s">
        <v>5626</v>
      </c>
      <c r="O1945" s="1" t="str">
        <f t="shared" si="407"/>
        <v>NRIS</v>
      </c>
      <c r="Q1945" s="1">
        <f t="shared" si="399"/>
        <v>200</v>
      </c>
      <c r="S1945" s="1" t="str">
        <f t="shared" si="400"/>
        <v>Solar</v>
      </c>
      <c r="T1945" s="1" t="str">
        <f t="shared" si="401"/>
        <v>Orange</v>
      </c>
      <c r="U1945" s="1" t="str">
        <f t="shared" si="402"/>
        <v>IN</v>
      </c>
      <c r="AA1945" s="1"/>
      <c r="AB1945" s="1"/>
      <c r="AI1945" s="5"/>
      <c r="AJ1945" s="5"/>
      <c r="AK1945" s="5"/>
      <c r="AL1945" s="5"/>
      <c r="AM1945" s="5"/>
      <c r="AN1945" s="5"/>
      <c r="AO1945" s="32"/>
      <c r="AP1945" s="32"/>
      <c r="AQ1945" s="28">
        <f t="shared" si="405"/>
        <v>0</v>
      </c>
      <c r="AR1945" s="28">
        <f t="shared" si="406"/>
        <v>0</v>
      </c>
      <c r="AY1945" s="1" t="s">
        <v>73</v>
      </c>
      <c r="AZ1945" s="2">
        <v>44025</v>
      </c>
      <c r="BA1945" s="2">
        <v>44183</v>
      </c>
      <c r="BC1945" s="2">
        <v>45444</v>
      </c>
      <c r="BD1945" s="1" t="s">
        <v>2850</v>
      </c>
      <c r="BE1945" s="1" t="s">
        <v>4439</v>
      </c>
      <c r="BF1945" s="1" t="s">
        <v>103</v>
      </c>
      <c r="BG1945" s="1" t="s">
        <v>3565</v>
      </c>
      <c r="BH1945" s="1" t="s">
        <v>2435</v>
      </c>
      <c r="BI1945" s="1" t="s">
        <v>2857</v>
      </c>
      <c r="BJ1945" s="1" t="s">
        <v>126</v>
      </c>
      <c r="BK1945" s="1" t="s">
        <v>5627</v>
      </c>
      <c r="BL1945" s="1">
        <v>200</v>
      </c>
      <c r="BM1945" s="1">
        <v>200</v>
      </c>
      <c r="BN1945" s="1" t="s">
        <v>1485</v>
      </c>
      <c r="BO1945" s="1" t="s">
        <v>3581</v>
      </c>
      <c r="BP1945" s="1" t="s">
        <v>84</v>
      </c>
      <c r="BR1945" s="1">
        <v>0</v>
      </c>
      <c r="BS1945" s="1">
        <v>0</v>
      </c>
      <c r="BT1945" s="1">
        <v>0</v>
      </c>
      <c r="BU1945" s="1">
        <v>0</v>
      </c>
    </row>
    <row r="1946" spans="4:73" hidden="1" x14ac:dyDescent="0.25">
      <c r="D1946" s="4"/>
      <c r="E1946" s="5" t="str">
        <f t="shared" si="395"/>
        <v>DPP-2020-Cycle</v>
      </c>
      <c r="F1946" s="5" t="str">
        <f t="shared" si="396"/>
        <v>Central</v>
      </c>
      <c r="G1946" s="5" t="str">
        <f t="shared" si="397"/>
        <v>Active</v>
      </c>
      <c r="H1946" s="6" t="str">
        <f t="shared" si="398"/>
        <v>Not Started</v>
      </c>
      <c r="I1946" s="1" t="s">
        <v>3924</v>
      </c>
      <c r="O1946" s="1" t="str">
        <f t="shared" si="407"/>
        <v>NRIS</v>
      </c>
      <c r="Q1946" s="1">
        <f t="shared" si="399"/>
        <v>100</v>
      </c>
      <c r="S1946" s="1" t="str">
        <f t="shared" si="400"/>
        <v>Solar</v>
      </c>
      <c r="T1946" s="1" t="str">
        <f t="shared" si="401"/>
        <v>Bartholomew</v>
      </c>
      <c r="U1946" s="1" t="str">
        <f t="shared" si="402"/>
        <v>IN</v>
      </c>
      <c r="AA1946" s="1"/>
      <c r="AB1946" s="1"/>
      <c r="AI1946" s="5"/>
      <c r="AJ1946" s="5"/>
      <c r="AK1946" s="5"/>
      <c r="AL1946" s="5"/>
      <c r="AM1946" s="5"/>
      <c r="AN1946" s="5"/>
      <c r="AO1946" s="32"/>
      <c r="AP1946" s="32"/>
      <c r="AQ1946" s="28">
        <f t="shared" si="405"/>
        <v>0</v>
      </c>
      <c r="AR1946" s="28">
        <f t="shared" si="406"/>
        <v>0</v>
      </c>
      <c r="AY1946" s="1" t="s">
        <v>2374</v>
      </c>
      <c r="AZ1946" s="2">
        <v>44194</v>
      </c>
      <c r="BC1946" s="2">
        <v>45508</v>
      </c>
      <c r="BD1946" s="1" t="s">
        <v>2850</v>
      </c>
      <c r="BE1946" s="1" t="s">
        <v>3925</v>
      </c>
      <c r="BF1946" s="1" t="s">
        <v>103</v>
      </c>
      <c r="BG1946" s="1" t="s">
        <v>3565</v>
      </c>
      <c r="BH1946" s="1" t="s">
        <v>2435</v>
      </c>
      <c r="BI1946" s="1" t="s">
        <v>2857</v>
      </c>
      <c r="BJ1946" s="1" t="s">
        <v>126</v>
      </c>
      <c r="BK1946" s="1" t="s">
        <v>3926</v>
      </c>
      <c r="BL1946" s="1">
        <v>100</v>
      </c>
      <c r="BM1946" s="1">
        <v>100</v>
      </c>
      <c r="BN1946" s="1" t="s">
        <v>1485</v>
      </c>
      <c r="BO1946" s="1" t="s">
        <v>3581</v>
      </c>
      <c r="BP1946" s="1" t="s">
        <v>84</v>
      </c>
      <c r="BR1946" s="1">
        <v>0</v>
      </c>
      <c r="BS1946" s="1">
        <v>0</v>
      </c>
      <c r="BT1946" s="1">
        <v>0</v>
      </c>
      <c r="BU1946" s="1">
        <v>0</v>
      </c>
    </row>
    <row r="1947" spans="4:73" hidden="1" x14ac:dyDescent="0.25">
      <c r="D1947" s="4"/>
      <c r="E1947" s="5" t="str">
        <f t="shared" si="395"/>
        <v>DPP-2016-FEB</v>
      </c>
      <c r="F1947" s="5" t="str">
        <f t="shared" si="396"/>
        <v>West</v>
      </c>
      <c r="G1947" s="5" t="str">
        <f t="shared" si="397"/>
        <v>Withdrawn</v>
      </c>
      <c r="H1947" s="6" t="str">
        <f t="shared" si="398"/>
        <v>Not Started</v>
      </c>
      <c r="I1947" s="1" t="s">
        <v>4319</v>
      </c>
      <c r="O1947" s="1" t="str">
        <f t="shared" si="407"/>
        <v>ERIS</v>
      </c>
      <c r="Q1947" s="1">
        <f t="shared" si="399"/>
        <v>151.80000000000001</v>
      </c>
      <c r="S1947" s="1" t="str">
        <f t="shared" si="400"/>
        <v>Wind</v>
      </c>
      <c r="T1947" s="1" t="str">
        <f t="shared" si="401"/>
        <v>Grant County,Roberts County</v>
      </c>
      <c r="U1947" s="1" t="str">
        <f t="shared" si="402"/>
        <v>SD</v>
      </c>
      <c r="AA1947" s="1"/>
      <c r="AB1947" s="1"/>
      <c r="AI1947" s="5"/>
      <c r="AJ1947" s="5"/>
      <c r="AK1947" s="5"/>
      <c r="AL1947" s="5"/>
      <c r="AM1947" s="5"/>
      <c r="AN1947" s="5"/>
      <c r="AO1947" s="5"/>
      <c r="AP1947" s="5"/>
      <c r="AQ1947" s="5"/>
      <c r="AR1947" s="5"/>
      <c r="AY1947" s="1" t="s">
        <v>73</v>
      </c>
      <c r="AZ1947" s="2">
        <v>42319</v>
      </c>
      <c r="BA1947" s="2">
        <v>43185</v>
      </c>
      <c r="BC1947" s="2">
        <v>43346</v>
      </c>
      <c r="BD1947" s="1" t="s">
        <v>203</v>
      </c>
      <c r="BE1947" s="1" t="s">
        <v>3178</v>
      </c>
      <c r="BF1947" s="1" t="s">
        <v>205</v>
      </c>
      <c r="BG1947" s="1" t="s">
        <v>724</v>
      </c>
      <c r="BH1947" s="1" t="s">
        <v>725</v>
      </c>
      <c r="BI1947" s="1" t="s">
        <v>726</v>
      </c>
      <c r="BJ1947" s="1" t="s">
        <v>62</v>
      </c>
      <c r="BK1947" s="1" t="s">
        <v>4320</v>
      </c>
      <c r="BL1947" s="1">
        <v>151.80000000000001</v>
      </c>
      <c r="BM1947" s="1">
        <v>151.80000000000001</v>
      </c>
      <c r="BN1947" s="1" t="s">
        <v>97</v>
      </c>
      <c r="BO1947" s="1" t="s">
        <v>98</v>
      </c>
      <c r="BP1947" s="1" t="s">
        <v>84</v>
      </c>
      <c r="BR1947" s="1">
        <v>151.80000000000001</v>
      </c>
      <c r="BS1947" s="1">
        <v>0</v>
      </c>
      <c r="BT1947" s="1">
        <v>0</v>
      </c>
      <c r="BU1947" s="1">
        <v>0</v>
      </c>
    </row>
    <row r="1948" spans="4:73" hidden="1" x14ac:dyDescent="0.25">
      <c r="D1948" s="4"/>
      <c r="E1948" s="5" t="str">
        <f t="shared" si="395"/>
        <v>DPP-2020-Cycle</v>
      </c>
      <c r="F1948" s="5" t="str">
        <f t="shared" si="396"/>
        <v>Central</v>
      </c>
      <c r="G1948" s="5" t="str">
        <f t="shared" si="397"/>
        <v>Active</v>
      </c>
      <c r="H1948" s="6" t="str">
        <f t="shared" si="398"/>
        <v>Not Started</v>
      </c>
      <c r="I1948" s="1" t="s">
        <v>3927</v>
      </c>
      <c r="O1948" s="1" t="str">
        <f t="shared" si="407"/>
        <v>NRIS</v>
      </c>
      <c r="Q1948" s="1">
        <f t="shared" si="399"/>
        <v>150</v>
      </c>
      <c r="S1948" s="1" t="str">
        <f t="shared" si="400"/>
        <v>Solar</v>
      </c>
      <c r="T1948" s="1" t="str">
        <f t="shared" si="401"/>
        <v>Tipton</v>
      </c>
      <c r="U1948" s="1" t="str">
        <f t="shared" si="402"/>
        <v>IN</v>
      </c>
      <c r="AA1948" s="1"/>
      <c r="AB1948" s="1"/>
      <c r="AI1948" s="5"/>
      <c r="AJ1948" s="5"/>
      <c r="AK1948" s="5"/>
      <c r="AL1948" s="5"/>
      <c r="AM1948" s="5"/>
      <c r="AN1948" s="5"/>
      <c r="AO1948" s="32"/>
      <c r="AP1948" s="32"/>
      <c r="AQ1948" s="28">
        <f>AO1948/($Q1948*1000)</f>
        <v>0</v>
      </c>
      <c r="AR1948" s="28">
        <f>AP1948/($Q1948*1000)</f>
        <v>0</v>
      </c>
      <c r="AY1948" s="1" t="s">
        <v>2374</v>
      </c>
      <c r="AZ1948" s="2">
        <v>44194</v>
      </c>
      <c r="BC1948" s="2">
        <v>45509</v>
      </c>
      <c r="BD1948" s="1" t="s">
        <v>2850</v>
      </c>
      <c r="BE1948" s="1" t="s">
        <v>3928</v>
      </c>
      <c r="BF1948" s="1" t="s">
        <v>103</v>
      </c>
      <c r="BG1948" s="1" t="s">
        <v>3565</v>
      </c>
      <c r="BH1948" s="1" t="s">
        <v>2435</v>
      </c>
      <c r="BI1948" s="1" t="s">
        <v>2857</v>
      </c>
      <c r="BJ1948" s="1" t="s">
        <v>126</v>
      </c>
      <c r="BK1948" s="1" t="s">
        <v>3929</v>
      </c>
      <c r="BL1948" s="1">
        <v>150</v>
      </c>
      <c r="BM1948" s="1">
        <v>150</v>
      </c>
      <c r="BN1948" s="1" t="s">
        <v>1485</v>
      </c>
      <c r="BO1948" s="1" t="s">
        <v>3581</v>
      </c>
      <c r="BP1948" s="1" t="s">
        <v>84</v>
      </c>
      <c r="BR1948" s="1">
        <v>0</v>
      </c>
      <c r="BS1948" s="1">
        <v>0</v>
      </c>
      <c r="BT1948" s="1">
        <v>0</v>
      </c>
      <c r="BU1948" s="1">
        <v>0</v>
      </c>
    </row>
    <row r="1949" spans="4:73" hidden="1" x14ac:dyDescent="0.25">
      <c r="D1949" s="4"/>
      <c r="E1949" s="5" t="str">
        <f t="shared" si="395"/>
        <v>DPP-2016-FEB</v>
      </c>
      <c r="F1949" s="5" t="str">
        <f t="shared" si="396"/>
        <v>West</v>
      </c>
      <c r="G1949" s="5" t="str">
        <f t="shared" si="397"/>
        <v>Withdrawn</v>
      </c>
      <c r="H1949" s="6" t="str">
        <f t="shared" si="398"/>
        <v>Not Started</v>
      </c>
      <c r="I1949" s="1" t="s">
        <v>4324</v>
      </c>
      <c r="O1949" s="1" t="str">
        <f t="shared" si="407"/>
        <v>NRIS</v>
      </c>
      <c r="Q1949" s="1">
        <f t="shared" si="399"/>
        <v>50</v>
      </c>
      <c r="S1949" s="1" t="str">
        <f t="shared" si="400"/>
        <v>Solar</v>
      </c>
      <c r="T1949" s="1" t="str">
        <f t="shared" si="401"/>
        <v>Murray County</v>
      </c>
      <c r="U1949" s="1" t="str">
        <f t="shared" si="402"/>
        <v>MN</v>
      </c>
      <c r="AA1949" s="1"/>
      <c r="AB1949" s="1"/>
      <c r="AI1949" s="5"/>
      <c r="AJ1949" s="5"/>
      <c r="AK1949" s="5"/>
      <c r="AL1949" s="5"/>
      <c r="AM1949" s="5"/>
      <c r="AN1949" s="5"/>
      <c r="AO1949" s="5"/>
      <c r="AP1949" s="5"/>
      <c r="AQ1949" s="5"/>
      <c r="AR1949" s="5"/>
      <c r="AY1949" s="1" t="s">
        <v>73</v>
      </c>
      <c r="AZ1949" s="2">
        <v>42324</v>
      </c>
      <c r="BA1949" s="2">
        <v>43185</v>
      </c>
      <c r="BC1949" s="2">
        <v>43008</v>
      </c>
      <c r="BD1949" s="1" t="s">
        <v>153</v>
      </c>
      <c r="BE1949" s="1" t="s">
        <v>162</v>
      </c>
      <c r="BF1949" s="1" t="s">
        <v>93</v>
      </c>
      <c r="BG1949" s="1" t="s">
        <v>724</v>
      </c>
      <c r="BH1949" s="1" t="s">
        <v>725</v>
      </c>
      <c r="BI1949" s="1" t="s">
        <v>726</v>
      </c>
      <c r="BJ1949" s="1" t="s">
        <v>126</v>
      </c>
      <c r="BK1949" s="1" t="s">
        <v>4325</v>
      </c>
      <c r="BL1949" s="1">
        <v>50</v>
      </c>
      <c r="BM1949" s="1">
        <v>50</v>
      </c>
      <c r="BN1949" s="1" t="s">
        <v>1485</v>
      </c>
      <c r="BO1949" s="1" t="s">
        <v>1486</v>
      </c>
      <c r="BP1949" s="1" t="s">
        <v>84</v>
      </c>
      <c r="BR1949" s="1">
        <v>33</v>
      </c>
      <c r="BS1949" s="1">
        <v>33</v>
      </c>
      <c r="BT1949" s="1">
        <v>0</v>
      </c>
      <c r="BU1949" s="1">
        <v>0</v>
      </c>
    </row>
    <row r="1950" spans="4:73" hidden="1" x14ac:dyDescent="0.25">
      <c r="D1950" s="4"/>
      <c r="E1950" s="5" t="str">
        <f t="shared" si="395"/>
        <v>DPP-2018-APR</v>
      </c>
      <c r="F1950" s="5" t="str">
        <f t="shared" si="396"/>
        <v>West</v>
      </c>
      <c r="G1950" s="5" t="str">
        <f t="shared" si="397"/>
        <v>Active</v>
      </c>
      <c r="H1950" s="6" t="str">
        <f t="shared" si="398"/>
        <v>Not Started</v>
      </c>
      <c r="I1950" s="1" t="s">
        <v>6028</v>
      </c>
      <c r="O1950" s="1" t="str">
        <f t="shared" si="407"/>
        <v>NRIS</v>
      </c>
      <c r="Q1950" s="1">
        <f t="shared" si="399"/>
        <v>9</v>
      </c>
      <c r="S1950" s="1" t="str">
        <f t="shared" si="400"/>
        <v>Diesel</v>
      </c>
      <c r="T1950" s="1" t="str">
        <f t="shared" si="401"/>
        <v>Cedar County</v>
      </c>
      <c r="U1950" s="1" t="str">
        <f t="shared" si="402"/>
        <v>IA</v>
      </c>
      <c r="AA1950" s="1"/>
      <c r="AB1950" s="1"/>
      <c r="AI1950" s="5"/>
      <c r="AJ1950" s="5"/>
      <c r="AK1950" s="5"/>
      <c r="AL1950" s="5"/>
      <c r="AM1950" s="5"/>
      <c r="AN1950" s="5"/>
      <c r="AO1950" s="5"/>
      <c r="AP1950" s="5"/>
      <c r="AQ1950" s="5"/>
      <c r="AR1950" s="5"/>
      <c r="AY1950" s="1" t="s">
        <v>2374</v>
      </c>
      <c r="AZ1950" s="2">
        <v>43171</v>
      </c>
      <c r="BC1950" s="2">
        <v>42736</v>
      </c>
      <c r="BD1950" s="1" t="s">
        <v>87</v>
      </c>
      <c r="BE1950" s="1" t="s">
        <v>6029</v>
      </c>
      <c r="BF1950" s="1" t="s">
        <v>89</v>
      </c>
      <c r="BG1950" s="1" t="s">
        <v>2375</v>
      </c>
      <c r="BH1950" s="1" t="s">
        <v>725</v>
      </c>
      <c r="BI1950" s="1" t="s">
        <v>2376</v>
      </c>
      <c r="BJ1950" s="1" t="s">
        <v>126</v>
      </c>
      <c r="BK1950" s="1" t="s">
        <v>6030</v>
      </c>
      <c r="BL1950" s="1">
        <v>9</v>
      </c>
      <c r="BM1950" s="1">
        <v>9</v>
      </c>
      <c r="BN1950" s="1" t="s">
        <v>207</v>
      </c>
      <c r="BO1950" s="1" t="s">
        <v>208</v>
      </c>
      <c r="BP1950" s="1" t="s">
        <v>84</v>
      </c>
      <c r="BR1950" s="1">
        <v>9</v>
      </c>
      <c r="BS1950" s="1">
        <v>9</v>
      </c>
      <c r="BT1950" s="1">
        <v>9</v>
      </c>
      <c r="BU1950" s="1">
        <v>9</v>
      </c>
    </row>
    <row r="1951" spans="4:73" hidden="1" x14ac:dyDescent="0.25">
      <c r="D1951" s="4"/>
      <c r="E1951" s="5" t="str">
        <f t="shared" si="395"/>
        <v>DPP-2020-Cycle</v>
      </c>
      <c r="F1951" s="5" t="str">
        <f t="shared" si="396"/>
        <v>Central</v>
      </c>
      <c r="G1951" s="5" t="str">
        <f t="shared" si="397"/>
        <v>Active</v>
      </c>
      <c r="H1951" s="6" t="str">
        <f t="shared" si="398"/>
        <v>Not Started</v>
      </c>
      <c r="I1951" s="1" t="s">
        <v>3930</v>
      </c>
      <c r="O1951" s="1" t="str">
        <f t="shared" si="407"/>
        <v>NRIS</v>
      </c>
      <c r="Q1951" s="1">
        <f t="shared" si="399"/>
        <v>150</v>
      </c>
      <c r="S1951" s="1" t="str">
        <f t="shared" si="400"/>
        <v>Solar</v>
      </c>
      <c r="T1951" s="1" t="str">
        <f t="shared" si="401"/>
        <v>Fayette</v>
      </c>
      <c r="U1951" s="1" t="str">
        <f t="shared" si="402"/>
        <v>IL</v>
      </c>
      <c r="AA1951" s="1"/>
      <c r="AB1951" s="1"/>
      <c r="AI1951" s="5"/>
      <c r="AJ1951" s="5"/>
      <c r="AK1951" s="5"/>
      <c r="AL1951" s="5"/>
      <c r="AM1951" s="5"/>
      <c r="AN1951" s="5"/>
      <c r="AO1951" s="32"/>
      <c r="AP1951" s="32"/>
      <c r="AQ1951" s="28">
        <f t="shared" ref="AQ1951:AQ1959" si="408">AO1951/($Q1951*1000)</f>
        <v>0</v>
      </c>
      <c r="AR1951" s="28">
        <f t="shared" ref="AR1951:AR1959" si="409">AP1951/($Q1951*1000)</f>
        <v>0</v>
      </c>
      <c r="AY1951" s="1" t="s">
        <v>2374</v>
      </c>
      <c r="AZ1951" s="2">
        <v>44194</v>
      </c>
      <c r="BC1951" s="2">
        <v>45509</v>
      </c>
      <c r="BD1951" s="1" t="s">
        <v>122</v>
      </c>
      <c r="BE1951" s="1" t="s">
        <v>3931</v>
      </c>
      <c r="BF1951" s="1" t="s">
        <v>124</v>
      </c>
      <c r="BG1951" s="1" t="s">
        <v>3565</v>
      </c>
      <c r="BH1951" s="1" t="s">
        <v>2435</v>
      </c>
      <c r="BI1951" s="1" t="s">
        <v>2857</v>
      </c>
      <c r="BJ1951" s="1" t="s">
        <v>126</v>
      </c>
      <c r="BK1951" s="1" t="s">
        <v>3932</v>
      </c>
      <c r="BL1951" s="1">
        <v>150</v>
      </c>
      <c r="BM1951" s="1">
        <v>150</v>
      </c>
      <c r="BN1951" s="1" t="s">
        <v>1485</v>
      </c>
      <c r="BO1951" s="1" t="s">
        <v>3581</v>
      </c>
      <c r="BP1951" s="1" t="s">
        <v>84</v>
      </c>
      <c r="BR1951" s="1">
        <v>0</v>
      </c>
      <c r="BS1951" s="1">
        <v>0</v>
      </c>
      <c r="BT1951" s="1">
        <v>0</v>
      </c>
      <c r="BU1951" s="1">
        <v>0</v>
      </c>
    </row>
    <row r="1952" spans="4:73" hidden="1" x14ac:dyDescent="0.25">
      <c r="D1952" s="4"/>
      <c r="E1952" s="5" t="str">
        <f t="shared" si="395"/>
        <v>DPP-2020-Cycle</v>
      </c>
      <c r="F1952" s="5" t="str">
        <f t="shared" si="396"/>
        <v>Central</v>
      </c>
      <c r="G1952" s="5" t="str">
        <f t="shared" si="397"/>
        <v>Withdrawn</v>
      </c>
      <c r="H1952" s="6" t="str">
        <f t="shared" si="398"/>
        <v>Not Started</v>
      </c>
      <c r="I1952" s="1" t="s">
        <v>5628</v>
      </c>
      <c r="O1952" s="1" t="str">
        <f t="shared" si="407"/>
        <v>NRIS</v>
      </c>
      <c r="Q1952" s="1">
        <f t="shared" si="399"/>
        <v>200</v>
      </c>
      <c r="S1952" s="1" t="str">
        <f t="shared" si="400"/>
        <v>Wind</v>
      </c>
      <c r="T1952" s="1" t="str">
        <f t="shared" si="401"/>
        <v>White</v>
      </c>
      <c r="U1952" s="1" t="str">
        <f t="shared" si="402"/>
        <v>IN</v>
      </c>
      <c r="AA1952" s="1"/>
      <c r="AB1952" s="1"/>
      <c r="AI1952" s="5"/>
      <c r="AJ1952" s="5"/>
      <c r="AK1952" s="5"/>
      <c r="AL1952" s="5"/>
      <c r="AM1952" s="5"/>
      <c r="AN1952" s="5"/>
      <c r="AO1952" s="32"/>
      <c r="AP1952" s="32"/>
      <c r="AQ1952" s="28">
        <f t="shared" si="408"/>
        <v>0</v>
      </c>
      <c r="AR1952" s="28">
        <f t="shared" si="409"/>
        <v>0</v>
      </c>
      <c r="AY1952" s="1" t="s">
        <v>73</v>
      </c>
      <c r="AZ1952" s="2">
        <v>44026</v>
      </c>
      <c r="BA1952" s="2">
        <v>44183</v>
      </c>
      <c r="BC1952" s="2">
        <v>44804</v>
      </c>
      <c r="BD1952" s="1" t="s">
        <v>804</v>
      </c>
      <c r="BE1952" s="1" t="s">
        <v>4281</v>
      </c>
      <c r="BF1952" s="1" t="s">
        <v>103</v>
      </c>
      <c r="BG1952" s="1" t="s">
        <v>3565</v>
      </c>
      <c r="BH1952" s="1" t="s">
        <v>2435</v>
      </c>
      <c r="BI1952" s="1" t="s">
        <v>2857</v>
      </c>
      <c r="BJ1952" s="1" t="s">
        <v>126</v>
      </c>
      <c r="BK1952" s="1" t="s">
        <v>4282</v>
      </c>
      <c r="BL1952" s="1">
        <v>200</v>
      </c>
      <c r="BM1952" s="1">
        <v>200</v>
      </c>
      <c r="BN1952" s="1" t="s">
        <v>97</v>
      </c>
      <c r="BO1952" s="1" t="s">
        <v>3613</v>
      </c>
      <c r="BP1952" s="1" t="s">
        <v>84</v>
      </c>
      <c r="BR1952" s="1">
        <v>0</v>
      </c>
      <c r="BS1952" s="1">
        <v>0</v>
      </c>
      <c r="BT1952" s="1">
        <v>0</v>
      </c>
      <c r="BU1952" s="1">
        <v>0</v>
      </c>
    </row>
    <row r="1953" spans="1:73" hidden="1" x14ac:dyDescent="0.25">
      <c r="D1953" s="4"/>
      <c r="E1953" s="5" t="str">
        <f t="shared" si="395"/>
        <v>DPP-2020-Cycle</v>
      </c>
      <c r="F1953" s="5" t="str">
        <f t="shared" si="396"/>
        <v>Central</v>
      </c>
      <c r="G1953" s="5" t="str">
        <f t="shared" si="397"/>
        <v>Withdrawn</v>
      </c>
      <c r="H1953" s="6" t="str">
        <f t="shared" si="398"/>
        <v>Not Started</v>
      </c>
      <c r="I1953" s="1" t="s">
        <v>5631</v>
      </c>
      <c r="O1953" s="1" t="str">
        <f t="shared" si="407"/>
        <v>NRIS</v>
      </c>
      <c r="Q1953" s="1">
        <f t="shared" si="399"/>
        <v>200</v>
      </c>
      <c r="S1953" s="1" t="str">
        <f t="shared" si="400"/>
        <v>Wind</v>
      </c>
      <c r="T1953" s="1" t="str">
        <f t="shared" si="401"/>
        <v>White</v>
      </c>
      <c r="U1953" s="1" t="str">
        <f t="shared" si="402"/>
        <v>IN</v>
      </c>
      <c r="AA1953" s="1"/>
      <c r="AB1953" s="1"/>
      <c r="AI1953" s="5"/>
      <c r="AJ1953" s="5"/>
      <c r="AK1953" s="5"/>
      <c r="AL1953" s="5"/>
      <c r="AM1953" s="5"/>
      <c r="AN1953" s="5"/>
      <c r="AO1953" s="32"/>
      <c r="AP1953" s="32"/>
      <c r="AQ1953" s="28">
        <f t="shared" si="408"/>
        <v>0</v>
      </c>
      <c r="AR1953" s="28">
        <f t="shared" si="409"/>
        <v>0</v>
      </c>
      <c r="AY1953" s="1" t="s">
        <v>73</v>
      </c>
      <c r="AZ1953" s="2">
        <v>44026</v>
      </c>
      <c r="BA1953" s="2">
        <v>44183</v>
      </c>
      <c r="BC1953" s="2">
        <v>44804</v>
      </c>
      <c r="BD1953" s="1" t="s">
        <v>804</v>
      </c>
      <c r="BE1953" s="1" t="s">
        <v>4281</v>
      </c>
      <c r="BF1953" s="1" t="s">
        <v>103</v>
      </c>
      <c r="BG1953" s="1" t="s">
        <v>3565</v>
      </c>
      <c r="BH1953" s="1" t="s">
        <v>2435</v>
      </c>
      <c r="BI1953" s="1" t="s">
        <v>2857</v>
      </c>
      <c r="BJ1953" s="1" t="s">
        <v>126</v>
      </c>
      <c r="BK1953" s="1" t="s">
        <v>5632</v>
      </c>
      <c r="BL1953" s="1">
        <v>200</v>
      </c>
      <c r="BM1953" s="1">
        <v>200</v>
      </c>
      <c r="BN1953" s="1" t="s">
        <v>97</v>
      </c>
      <c r="BO1953" s="1" t="s">
        <v>3613</v>
      </c>
      <c r="BP1953" s="1" t="s">
        <v>84</v>
      </c>
      <c r="BR1953" s="1">
        <v>0</v>
      </c>
      <c r="BS1953" s="1">
        <v>0</v>
      </c>
      <c r="BT1953" s="1">
        <v>0</v>
      </c>
      <c r="BU1953" s="1">
        <v>0</v>
      </c>
    </row>
    <row r="1954" spans="1:73" hidden="1" x14ac:dyDescent="0.25">
      <c r="E1954" s="5" t="str">
        <f t="shared" si="395"/>
        <v>DPP-2020-Cycle</v>
      </c>
      <c r="F1954" s="5" t="str">
        <f t="shared" si="396"/>
        <v>East (ATC)</v>
      </c>
      <c r="G1954" s="5" t="str">
        <f t="shared" si="397"/>
        <v>Active</v>
      </c>
      <c r="H1954" s="6" t="str">
        <f t="shared" si="398"/>
        <v>Not Started</v>
      </c>
      <c r="I1954" s="1" t="s">
        <v>3935</v>
      </c>
      <c r="O1954" s="1" t="str">
        <f t="shared" si="407"/>
        <v>NRIS</v>
      </c>
      <c r="Q1954" s="1">
        <f t="shared" si="399"/>
        <v>200</v>
      </c>
      <c r="S1954" s="1" t="str">
        <f t="shared" si="400"/>
        <v>Solar</v>
      </c>
      <c r="T1954" s="1" t="str">
        <f t="shared" si="401"/>
        <v>Columbia</v>
      </c>
      <c r="U1954" s="1" t="str">
        <f t="shared" si="402"/>
        <v>WI</v>
      </c>
      <c r="AA1954" s="1"/>
      <c r="AB1954" s="1"/>
      <c r="AI1954" s="5"/>
      <c r="AJ1954" s="5"/>
      <c r="AK1954" s="5"/>
      <c r="AL1954" s="5"/>
      <c r="AM1954" s="5"/>
      <c r="AN1954" s="5"/>
      <c r="AO1954" s="32"/>
      <c r="AP1954" s="32"/>
      <c r="AQ1954" s="28">
        <f t="shared" si="408"/>
        <v>0</v>
      </c>
      <c r="AR1954" s="28">
        <f t="shared" si="409"/>
        <v>0</v>
      </c>
      <c r="AY1954" s="1" t="s">
        <v>2374</v>
      </c>
      <c r="AZ1954" s="2">
        <v>44194</v>
      </c>
      <c r="BC1954" s="2">
        <v>45491</v>
      </c>
      <c r="BD1954" s="1" t="s">
        <v>74</v>
      </c>
      <c r="BE1954" s="1" t="s">
        <v>3936</v>
      </c>
      <c r="BF1954" s="1" t="s">
        <v>76</v>
      </c>
      <c r="BG1954" s="1" t="s">
        <v>3565</v>
      </c>
      <c r="BH1954" s="1" t="s">
        <v>2196</v>
      </c>
      <c r="BI1954" s="1" t="s">
        <v>2857</v>
      </c>
      <c r="BJ1954" s="1" t="s">
        <v>126</v>
      </c>
      <c r="BK1954" s="1" t="s">
        <v>3937</v>
      </c>
      <c r="BL1954" s="1">
        <v>200</v>
      </c>
      <c r="BM1954" s="1">
        <v>200</v>
      </c>
      <c r="BN1954" s="1" t="s">
        <v>1485</v>
      </c>
      <c r="BO1954" s="1" t="s">
        <v>3581</v>
      </c>
      <c r="BP1954" s="1" t="s">
        <v>84</v>
      </c>
      <c r="BR1954" s="1">
        <v>0</v>
      </c>
      <c r="BS1954" s="1">
        <v>0</v>
      </c>
      <c r="BT1954" s="1">
        <v>0</v>
      </c>
      <c r="BU1954" s="1">
        <v>0</v>
      </c>
    </row>
    <row r="1955" spans="1:73" hidden="1" x14ac:dyDescent="0.25">
      <c r="E1955" s="5" t="str">
        <f t="shared" si="395"/>
        <v>DPP-2020-Cycle</v>
      </c>
      <c r="F1955" s="5" t="str">
        <f t="shared" si="396"/>
        <v>South</v>
      </c>
      <c r="G1955" s="5" t="str">
        <f t="shared" si="397"/>
        <v>Active</v>
      </c>
      <c r="H1955" s="6" t="str">
        <f t="shared" si="398"/>
        <v>Not Started</v>
      </c>
      <c r="I1955" s="1" t="s">
        <v>3939</v>
      </c>
      <c r="J1955" s="1" t="e">
        <f>VLOOKUP(I1955,#REF!,3,FALSE)</f>
        <v>#REF!</v>
      </c>
      <c r="O1955" s="1" t="str">
        <f t="shared" si="407"/>
        <v>NRIS</v>
      </c>
      <c r="Q1955" s="1">
        <f t="shared" si="399"/>
        <v>150</v>
      </c>
      <c r="S1955" s="1" t="str">
        <f t="shared" si="400"/>
        <v>Solar</v>
      </c>
      <c r="T1955" s="1" t="str">
        <f t="shared" si="401"/>
        <v>Madison</v>
      </c>
      <c r="U1955" s="1" t="str">
        <f t="shared" si="402"/>
        <v>MS</v>
      </c>
      <c r="AA1955" s="1" t="str">
        <f>BK1955</f>
        <v>Gerald Andrus-Tinnin Road 230 kV</v>
      </c>
      <c r="AB1955" s="1" t="str">
        <f>BD1955</f>
        <v>Entergy Mississippi LLC</v>
      </c>
      <c r="AI1955" s="17" t="e">
        <f>VLOOKUP(I1955,#REF!,7,FALSE)</f>
        <v>#REF!</v>
      </c>
      <c r="AJ1955" s="17"/>
      <c r="AK1955" s="17"/>
      <c r="AL1955" s="17"/>
      <c r="AM1955" s="17"/>
      <c r="AN1955" s="17"/>
      <c r="AO1955" s="32" t="e">
        <f>VLOOKUP(I1955,#REF!,5,FALSE)</f>
        <v>#REF!</v>
      </c>
      <c r="AP1955" s="32" t="e">
        <f>VLOOKUP(I1955,#REF!,6,FALSE)</f>
        <v>#REF!</v>
      </c>
      <c r="AQ1955" s="28" t="e">
        <f t="shared" si="408"/>
        <v>#REF!</v>
      </c>
      <c r="AR1955" s="28" t="e">
        <f t="shared" si="409"/>
        <v>#REF!</v>
      </c>
      <c r="AY1955" s="1" t="s">
        <v>2374</v>
      </c>
      <c r="AZ1955" s="2">
        <v>44026</v>
      </c>
      <c r="BC1955" s="2">
        <v>45230</v>
      </c>
      <c r="BD1955" s="1" t="s">
        <v>3615</v>
      </c>
      <c r="BE1955" s="1" t="s">
        <v>3940</v>
      </c>
      <c r="BF1955" s="1" t="s">
        <v>2526</v>
      </c>
      <c r="BG1955" s="1" t="s">
        <v>3565</v>
      </c>
      <c r="BH1955" s="1" t="s">
        <v>2395</v>
      </c>
      <c r="BI1955" s="1" t="s">
        <v>2857</v>
      </c>
      <c r="BJ1955" s="1" t="s">
        <v>126</v>
      </c>
      <c r="BK1955" s="1" t="s">
        <v>3941</v>
      </c>
      <c r="BL1955" s="1">
        <v>150</v>
      </c>
      <c r="BM1955" s="1">
        <v>150</v>
      </c>
      <c r="BN1955" s="1" t="s">
        <v>1485</v>
      </c>
      <c r="BO1955" s="1" t="s">
        <v>3581</v>
      </c>
      <c r="BP1955" s="1" t="s">
        <v>84</v>
      </c>
      <c r="BR1955" s="1">
        <v>0</v>
      </c>
      <c r="BS1955" s="1">
        <v>0</v>
      </c>
      <c r="BT1955" s="1">
        <v>0</v>
      </c>
      <c r="BU1955" s="1">
        <v>0</v>
      </c>
    </row>
    <row r="1956" spans="1:73" hidden="1" x14ac:dyDescent="0.25">
      <c r="A1956" s="15" t="s">
        <v>6154</v>
      </c>
      <c r="E1956" s="5" t="str">
        <f t="shared" si="395"/>
        <v>DPP-2020-Cycle</v>
      </c>
      <c r="F1956" s="5" t="str">
        <f t="shared" si="396"/>
        <v>East (ATC)</v>
      </c>
      <c r="G1956" s="5" t="str">
        <f t="shared" si="397"/>
        <v>Withdrawn</v>
      </c>
      <c r="H1956" s="6" t="str">
        <f t="shared" si="398"/>
        <v>Not Started</v>
      </c>
      <c r="I1956" s="1" t="s">
        <v>5579</v>
      </c>
      <c r="O1956" s="1" t="str">
        <f t="shared" si="407"/>
        <v>NRIS</v>
      </c>
      <c r="Q1956" s="1">
        <f t="shared" si="399"/>
        <v>200</v>
      </c>
      <c r="S1956" s="1" t="str">
        <f t="shared" si="400"/>
        <v>Wind</v>
      </c>
      <c r="T1956" s="1" t="str">
        <f t="shared" si="401"/>
        <v>Clark</v>
      </c>
      <c r="U1956" s="1" t="str">
        <f t="shared" si="402"/>
        <v>WI</v>
      </c>
      <c r="AA1956" s="1"/>
      <c r="AB1956" s="1"/>
      <c r="AI1956" s="5"/>
      <c r="AJ1956" s="5"/>
      <c r="AK1956" s="5"/>
      <c r="AL1956" s="5"/>
      <c r="AM1956" s="5"/>
      <c r="AN1956" s="5"/>
      <c r="AO1956" s="32"/>
      <c r="AP1956" s="32"/>
      <c r="AQ1956" s="28">
        <f t="shared" si="408"/>
        <v>0</v>
      </c>
      <c r="AR1956" s="28">
        <f t="shared" si="409"/>
        <v>0</v>
      </c>
      <c r="AY1956" s="1" t="s">
        <v>73</v>
      </c>
      <c r="AZ1956" s="2">
        <v>44026</v>
      </c>
      <c r="BA1956" s="2">
        <v>44159</v>
      </c>
      <c r="BC1956" s="2">
        <v>45184</v>
      </c>
      <c r="BD1956" s="1" t="s">
        <v>74</v>
      </c>
      <c r="BE1956" s="1" t="s">
        <v>3847</v>
      </c>
      <c r="BF1956" s="1" t="s">
        <v>76</v>
      </c>
      <c r="BG1956" s="1" t="s">
        <v>3565</v>
      </c>
      <c r="BH1956" s="1" t="s">
        <v>2196</v>
      </c>
      <c r="BI1956" s="1" t="s">
        <v>2857</v>
      </c>
      <c r="BJ1956" s="1" t="s">
        <v>126</v>
      </c>
      <c r="BK1956" s="1" t="s">
        <v>5580</v>
      </c>
      <c r="BL1956" s="1">
        <v>200</v>
      </c>
      <c r="BM1956" s="1">
        <v>200</v>
      </c>
      <c r="BN1956" s="1" t="s">
        <v>97</v>
      </c>
      <c r="BO1956" s="1" t="s">
        <v>3613</v>
      </c>
      <c r="BP1956" s="1" t="s">
        <v>84</v>
      </c>
      <c r="BR1956" s="1">
        <v>0</v>
      </c>
      <c r="BS1956" s="1">
        <v>0</v>
      </c>
      <c r="BT1956" s="1">
        <v>0</v>
      </c>
      <c r="BU1956" s="1">
        <v>0</v>
      </c>
    </row>
    <row r="1957" spans="1:73" hidden="1" x14ac:dyDescent="0.25">
      <c r="E1957" s="5" t="str">
        <f t="shared" si="395"/>
        <v>DPP-2020-Cycle</v>
      </c>
      <c r="F1957" s="5" t="str">
        <f t="shared" si="396"/>
        <v>Central</v>
      </c>
      <c r="G1957" s="5" t="str">
        <f t="shared" si="397"/>
        <v>Active</v>
      </c>
      <c r="H1957" s="6" t="str">
        <f t="shared" si="398"/>
        <v>Not Started</v>
      </c>
      <c r="I1957" s="1" t="s">
        <v>3943</v>
      </c>
      <c r="O1957" s="1" t="str">
        <f t="shared" si="407"/>
        <v>NRIS</v>
      </c>
      <c r="Q1957" s="1">
        <f t="shared" si="399"/>
        <v>200</v>
      </c>
      <c r="S1957" s="1" t="str">
        <f t="shared" si="400"/>
        <v>Solar</v>
      </c>
      <c r="T1957" s="1" t="str">
        <f t="shared" si="401"/>
        <v>Caldwell</v>
      </c>
      <c r="U1957" s="1" t="str">
        <f t="shared" si="402"/>
        <v>KY</v>
      </c>
      <c r="AA1957" s="1"/>
      <c r="AB1957" s="1"/>
      <c r="AI1957" s="5"/>
      <c r="AJ1957" s="5"/>
      <c r="AK1957" s="5"/>
      <c r="AL1957" s="5"/>
      <c r="AM1957" s="5"/>
      <c r="AN1957" s="5"/>
      <c r="AO1957" s="32"/>
      <c r="AP1957" s="32"/>
      <c r="AQ1957" s="28">
        <f t="shared" si="408"/>
        <v>0</v>
      </c>
      <c r="AR1957" s="28">
        <f t="shared" si="409"/>
        <v>0</v>
      </c>
      <c r="AY1957" s="1" t="s">
        <v>2374</v>
      </c>
      <c r="AZ1957" s="2">
        <v>44026</v>
      </c>
      <c r="BC1957" s="2">
        <v>45170</v>
      </c>
      <c r="BD1957" s="1" t="s">
        <v>1657</v>
      </c>
      <c r="BE1957" s="1" t="s">
        <v>3944</v>
      </c>
      <c r="BF1957" s="1" t="s">
        <v>82</v>
      </c>
      <c r="BG1957" s="1" t="s">
        <v>3565</v>
      </c>
      <c r="BH1957" s="1" t="s">
        <v>2435</v>
      </c>
      <c r="BI1957" s="1" t="s">
        <v>2857</v>
      </c>
      <c r="BJ1957" s="1" t="s">
        <v>126</v>
      </c>
      <c r="BK1957" s="1" t="s">
        <v>3945</v>
      </c>
      <c r="BL1957" s="1">
        <v>200</v>
      </c>
      <c r="BM1957" s="1">
        <v>200</v>
      </c>
      <c r="BN1957" s="1" t="s">
        <v>1485</v>
      </c>
      <c r="BO1957" s="1" t="s">
        <v>3581</v>
      </c>
      <c r="BP1957" s="1" t="s">
        <v>84</v>
      </c>
      <c r="BR1957" s="1">
        <v>0</v>
      </c>
      <c r="BS1957" s="1">
        <v>0</v>
      </c>
      <c r="BT1957" s="1">
        <v>0</v>
      </c>
      <c r="BU1957" s="1">
        <v>0</v>
      </c>
    </row>
    <row r="1958" spans="1:73" hidden="1" x14ac:dyDescent="0.25">
      <c r="D1958" s="4"/>
      <c r="E1958" s="5" t="str">
        <f t="shared" si="395"/>
        <v>DPP-2020-Cycle</v>
      </c>
      <c r="F1958" s="5" t="str">
        <f t="shared" si="396"/>
        <v>South</v>
      </c>
      <c r="G1958" s="5" t="str">
        <f t="shared" si="397"/>
        <v>Active</v>
      </c>
      <c r="H1958" s="6" t="str">
        <f t="shared" si="398"/>
        <v>Not Started</v>
      </c>
      <c r="I1958" s="1" t="s">
        <v>3946</v>
      </c>
      <c r="O1958" s="1" t="str">
        <f t="shared" si="407"/>
        <v>NRIS</v>
      </c>
      <c r="Q1958" s="1">
        <f t="shared" si="399"/>
        <v>0</v>
      </c>
      <c r="S1958" s="1" t="str">
        <f t="shared" si="400"/>
        <v>Battery Storage</v>
      </c>
      <c r="T1958" s="1" t="str">
        <f t="shared" si="401"/>
        <v>Beauregard</v>
      </c>
      <c r="U1958" s="1" t="str">
        <f t="shared" si="402"/>
        <v>LA</v>
      </c>
      <c r="AA1958" s="1"/>
      <c r="AB1958" s="1"/>
      <c r="AI1958" s="5"/>
      <c r="AJ1958" s="5"/>
      <c r="AK1958" s="5"/>
      <c r="AL1958" s="5"/>
      <c r="AM1958" s="5"/>
      <c r="AN1958" s="5"/>
      <c r="AO1958" s="32"/>
      <c r="AP1958" s="32"/>
      <c r="AQ1958" s="28" t="e">
        <f t="shared" si="408"/>
        <v>#DIV/0!</v>
      </c>
      <c r="AR1958" s="28" t="e">
        <f t="shared" si="409"/>
        <v>#DIV/0!</v>
      </c>
      <c r="AY1958" s="1" t="s">
        <v>2374</v>
      </c>
      <c r="AZ1958" s="2">
        <v>44132</v>
      </c>
      <c r="BC1958" s="2">
        <v>44621</v>
      </c>
      <c r="BD1958" s="1" t="s">
        <v>2711</v>
      </c>
      <c r="BE1958" s="1" t="s">
        <v>3947</v>
      </c>
      <c r="BF1958" s="1" t="s">
        <v>61</v>
      </c>
      <c r="BG1958" s="1" t="s">
        <v>3565</v>
      </c>
      <c r="BH1958" s="1" t="s">
        <v>2395</v>
      </c>
      <c r="BI1958" s="1" t="s">
        <v>2857</v>
      </c>
      <c r="BJ1958" s="1" t="s">
        <v>126</v>
      </c>
      <c r="BK1958" s="1" t="s">
        <v>3948</v>
      </c>
      <c r="BL1958" s="1">
        <v>0</v>
      </c>
      <c r="BM1958" s="1">
        <v>0</v>
      </c>
      <c r="BN1958" s="1" t="s">
        <v>2498</v>
      </c>
      <c r="BO1958" s="1" t="s">
        <v>2498</v>
      </c>
      <c r="BP1958" s="1" t="s">
        <v>84</v>
      </c>
      <c r="BR1958" s="1">
        <v>0</v>
      </c>
      <c r="BS1958" s="1">
        <v>0</v>
      </c>
      <c r="BT1958" s="1">
        <v>0</v>
      </c>
      <c r="BU1958" s="1">
        <v>0</v>
      </c>
    </row>
    <row r="1959" spans="1:73" hidden="1" x14ac:dyDescent="0.25">
      <c r="D1959" s="4"/>
      <c r="E1959" s="5" t="str">
        <f t="shared" si="395"/>
        <v>DPP-2020-Cycle</v>
      </c>
      <c r="F1959" s="5" t="str">
        <f t="shared" si="396"/>
        <v>South</v>
      </c>
      <c r="G1959" s="5" t="str">
        <f t="shared" si="397"/>
        <v>Active</v>
      </c>
      <c r="H1959" s="6" t="str">
        <f t="shared" si="398"/>
        <v>Not Started</v>
      </c>
      <c r="I1959" s="25" t="s">
        <v>3949</v>
      </c>
      <c r="J1959" s="1" t="e">
        <f>VLOOKUP(I1959,#REF!,3,FALSE)</f>
        <v>#REF!</v>
      </c>
      <c r="O1959" s="1" t="str">
        <f t="shared" si="407"/>
        <v>NRIS</v>
      </c>
      <c r="Q1959" s="1">
        <f t="shared" si="399"/>
        <v>100</v>
      </c>
      <c r="S1959" s="1" t="str">
        <f t="shared" si="400"/>
        <v>Solar</v>
      </c>
      <c r="T1959" s="1" t="str">
        <f t="shared" si="401"/>
        <v>Beauregard</v>
      </c>
      <c r="U1959" s="1" t="str">
        <f t="shared" si="402"/>
        <v>LA</v>
      </c>
      <c r="AA1959" s="1" t="str">
        <f>BK1959</f>
        <v>Cooper - Penton Road 230kV (J1282)</v>
      </c>
      <c r="AB1959" s="1" t="str">
        <f>BD1959</f>
        <v>CLECO Corporation</v>
      </c>
      <c r="AG1959" s="17" t="e">
        <f>AI1959*(1000*BL1959)</f>
        <v>#REF!</v>
      </c>
      <c r="AH1959" s="17" t="e">
        <f>#REF!*(1000*BL1959)</f>
        <v>#REF!</v>
      </c>
      <c r="AI1959" s="19" t="e">
        <f>VLOOKUP(I1959,#REF!,7,FALSE)</f>
        <v>#REF!</v>
      </c>
      <c r="AJ1959" s="19"/>
      <c r="AK1959" s="19"/>
      <c r="AL1959" s="19"/>
      <c r="AM1959" s="19"/>
      <c r="AN1959" s="19"/>
      <c r="AO1959" s="32" t="e">
        <f>VLOOKUP(I1959,#REF!,5,FALSE)</f>
        <v>#REF!</v>
      </c>
      <c r="AP1959" s="32" t="e">
        <f>VLOOKUP(I1959,#REF!,6,FALSE)</f>
        <v>#REF!</v>
      </c>
      <c r="AQ1959" s="28" t="e">
        <f t="shared" si="408"/>
        <v>#REF!</v>
      </c>
      <c r="AR1959" s="28" t="e">
        <f t="shared" si="409"/>
        <v>#REF!</v>
      </c>
      <c r="AY1959" s="1" t="s">
        <v>2374</v>
      </c>
      <c r="AZ1959" s="2">
        <v>44026</v>
      </c>
      <c r="BC1959" s="2">
        <v>44621</v>
      </c>
      <c r="BD1959" s="1" t="s">
        <v>2711</v>
      </c>
      <c r="BE1959" s="1" t="s">
        <v>3947</v>
      </c>
      <c r="BF1959" s="1" t="s">
        <v>61</v>
      </c>
      <c r="BG1959" s="1" t="s">
        <v>3565</v>
      </c>
      <c r="BH1959" s="1" t="s">
        <v>2395</v>
      </c>
      <c r="BI1959" s="1" t="s">
        <v>2857</v>
      </c>
      <c r="BJ1959" s="1" t="s">
        <v>126</v>
      </c>
      <c r="BK1959" s="1" t="s">
        <v>3950</v>
      </c>
      <c r="BL1959" s="1">
        <v>100</v>
      </c>
      <c r="BM1959" s="1">
        <v>100</v>
      </c>
      <c r="BN1959" s="1" t="s">
        <v>1485</v>
      </c>
      <c r="BO1959" s="1" t="s">
        <v>3581</v>
      </c>
      <c r="BP1959" s="1" t="s">
        <v>84</v>
      </c>
      <c r="BR1959" s="1">
        <v>0</v>
      </c>
      <c r="BS1959" s="1">
        <v>0</v>
      </c>
      <c r="BT1959" s="1">
        <v>0</v>
      </c>
      <c r="BU1959" s="1">
        <v>0</v>
      </c>
    </row>
    <row r="1960" spans="1:73" hidden="1" x14ac:dyDescent="0.25">
      <c r="D1960" s="4"/>
      <c r="E1960" s="5" t="str">
        <f t="shared" si="395"/>
        <v>DPP-2017-FEB</v>
      </c>
      <c r="F1960" s="5" t="str">
        <f t="shared" si="396"/>
        <v>East (ITC)</v>
      </c>
      <c r="G1960" s="5" t="str">
        <f t="shared" si="397"/>
        <v>Withdrawn</v>
      </c>
      <c r="H1960" s="6" t="str">
        <f t="shared" si="398"/>
        <v>Not Started</v>
      </c>
      <c r="I1960" s="1" t="s">
        <v>4349</v>
      </c>
      <c r="O1960" s="1" t="str">
        <f t="shared" si="407"/>
        <v>NRIS</v>
      </c>
      <c r="Q1960" s="1">
        <f t="shared" si="399"/>
        <v>235</v>
      </c>
      <c r="S1960" s="1" t="str">
        <f t="shared" si="400"/>
        <v>Gas</v>
      </c>
      <c r="T1960" s="1" t="str">
        <f t="shared" si="401"/>
        <v>Wayne County</v>
      </c>
      <c r="U1960" s="1" t="str">
        <f t="shared" si="402"/>
        <v>MI</v>
      </c>
      <c r="AA1960" s="1"/>
      <c r="AB1960" s="1"/>
      <c r="AI1960" s="5"/>
      <c r="AJ1960" s="5"/>
      <c r="AK1960" s="5"/>
      <c r="AL1960" s="5"/>
      <c r="AM1960" s="5"/>
      <c r="AN1960" s="5"/>
      <c r="AO1960" s="5"/>
      <c r="AP1960" s="5"/>
      <c r="AQ1960" s="5"/>
      <c r="AR1960" s="5"/>
      <c r="AY1960" s="1" t="s">
        <v>73</v>
      </c>
      <c r="AZ1960" s="2">
        <v>42131</v>
      </c>
      <c r="BA1960" s="2">
        <v>43202</v>
      </c>
      <c r="BC1960" s="2">
        <v>42766</v>
      </c>
      <c r="BD1960" s="1" t="s">
        <v>128</v>
      </c>
      <c r="BE1960" s="1" t="s">
        <v>129</v>
      </c>
      <c r="BF1960" s="1" t="s">
        <v>130</v>
      </c>
      <c r="BG1960" s="1" t="s">
        <v>3220</v>
      </c>
      <c r="BH1960" s="1" t="s">
        <v>1808</v>
      </c>
      <c r="BI1960" s="1" t="s">
        <v>726</v>
      </c>
      <c r="BJ1960" s="1" t="s">
        <v>126</v>
      </c>
      <c r="BK1960" s="1" t="s">
        <v>4350</v>
      </c>
      <c r="BL1960" s="1">
        <v>235</v>
      </c>
      <c r="BM1960" s="1">
        <v>235</v>
      </c>
      <c r="BN1960" s="1" t="s">
        <v>64</v>
      </c>
      <c r="BO1960" s="1" t="s">
        <v>94</v>
      </c>
      <c r="BP1960" s="1" t="s">
        <v>84</v>
      </c>
      <c r="BR1960" s="1">
        <v>0</v>
      </c>
      <c r="BS1960" s="1">
        <v>0</v>
      </c>
      <c r="BT1960" s="1">
        <v>0</v>
      </c>
      <c r="BU1960" s="1">
        <v>0</v>
      </c>
    </row>
    <row r="1961" spans="1:73" hidden="1" x14ac:dyDescent="0.25">
      <c r="D1961" s="4"/>
      <c r="E1961" s="5" t="str">
        <f t="shared" si="395"/>
        <v>DPP-2020-Cycle</v>
      </c>
      <c r="F1961" s="5" t="str">
        <f t="shared" si="396"/>
        <v>East (ITC)</v>
      </c>
      <c r="G1961" s="5" t="str">
        <f t="shared" si="397"/>
        <v>Active</v>
      </c>
      <c r="H1961" s="6" t="str">
        <f t="shared" si="398"/>
        <v>Not Started</v>
      </c>
      <c r="I1961" s="1" t="s">
        <v>3951</v>
      </c>
      <c r="O1961" s="1" t="str">
        <f t="shared" si="407"/>
        <v>NRIS</v>
      </c>
      <c r="Q1961" s="1">
        <f t="shared" si="399"/>
        <v>100</v>
      </c>
      <c r="S1961" s="1" t="str">
        <f t="shared" si="400"/>
        <v>Battery Storage</v>
      </c>
      <c r="T1961" s="1" t="str">
        <f t="shared" si="401"/>
        <v>Branch</v>
      </c>
      <c r="U1961" s="1" t="str">
        <f t="shared" si="402"/>
        <v>MI</v>
      </c>
      <c r="AA1961" s="1"/>
      <c r="AB1961" s="1"/>
      <c r="AI1961" s="5"/>
      <c r="AJ1961" s="5"/>
      <c r="AK1961" s="5"/>
      <c r="AL1961" s="5"/>
      <c r="AM1961" s="5"/>
      <c r="AN1961" s="5"/>
      <c r="AO1961" s="32"/>
      <c r="AP1961" s="32"/>
      <c r="AQ1961" s="28">
        <f t="shared" ref="AQ1961:AR1967" si="410">AO1961/($Q1961*1000)</f>
        <v>0</v>
      </c>
      <c r="AR1961" s="28">
        <f t="shared" si="410"/>
        <v>0</v>
      </c>
      <c r="AY1961" s="1" t="s">
        <v>2374</v>
      </c>
      <c r="AZ1961" s="2">
        <v>44148</v>
      </c>
      <c r="BC1961" s="2">
        <v>44593</v>
      </c>
      <c r="BD1961" s="1" t="s">
        <v>3688</v>
      </c>
      <c r="BE1961" s="1" t="s">
        <v>3727</v>
      </c>
      <c r="BF1961" s="1" t="s">
        <v>130</v>
      </c>
      <c r="BG1961" s="1" t="s">
        <v>3565</v>
      </c>
      <c r="BH1961" s="1" t="s">
        <v>1808</v>
      </c>
      <c r="BI1961" s="1" t="s">
        <v>2857</v>
      </c>
      <c r="BJ1961" s="1" t="s">
        <v>126</v>
      </c>
      <c r="BK1961" s="1" t="s">
        <v>3952</v>
      </c>
      <c r="BL1961" s="1">
        <v>100</v>
      </c>
      <c r="BM1961" s="1">
        <v>100</v>
      </c>
      <c r="BN1961" s="1" t="s">
        <v>2498</v>
      </c>
      <c r="BO1961" s="1" t="s">
        <v>2498</v>
      </c>
      <c r="BP1961" s="1" t="s">
        <v>84</v>
      </c>
      <c r="BR1961" s="1">
        <v>0</v>
      </c>
      <c r="BS1961" s="1">
        <v>0</v>
      </c>
      <c r="BT1961" s="1">
        <v>0</v>
      </c>
      <c r="BU1961" s="1">
        <v>0</v>
      </c>
    </row>
    <row r="1962" spans="1:73" hidden="1" x14ac:dyDescent="0.25">
      <c r="D1962" s="4"/>
      <c r="E1962" s="5" t="str">
        <f t="shared" si="395"/>
        <v>DPP-2020-Cycle</v>
      </c>
      <c r="F1962" s="5" t="str">
        <f t="shared" si="396"/>
        <v>Central</v>
      </c>
      <c r="G1962" s="5" t="str">
        <f t="shared" si="397"/>
        <v>Active</v>
      </c>
      <c r="H1962" s="6" t="str">
        <f t="shared" si="398"/>
        <v>Not Started</v>
      </c>
      <c r="I1962" s="1" t="s">
        <v>3953</v>
      </c>
      <c r="O1962" s="1" t="str">
        <f t="shared" si="407"/>
        <v>NRIS</v>
      </c>
      <c r="Q1962" s="1">
        <f t="shared" si="399"/>
        <v>44</v>
      </c>
      <c r="S1962" s="1" t="str">
        <f t="shared" si="400"/>
        <v>Solar</v>
      </c>
      <c r="T1962" s="1" t="str">
        <f t="shared" si="401"/>
        <v>Pike</v>
      </c>
      <c r="U1962" s="1" t="str">
        <f t="shared" si="402"/>
        <v>MO</v>
      </c>
      <c r="AA1962" s="1"/>
      <c r="AB1962" s="1"/>
      <c r="AI1962" s="5"/>
      <c r="AJ1962" s="5"/>
      <c r="AK1962" s="5"/>
      <c r="AL1962" s="5"/>
      <c r="AM1962" s="5"/>
      <c r="AN1962" s="5"/>
      <c r="AO1962" s="32"/>
      <c r="AP1962" s="32"/>
      <c r="AQ1962" s="28">
        <f t="shared" si="410"/>
        <v>0</v>
      </c>
      <c r="AR1962" s="28">
        <f t="shared" si="410"/>
        <v>0</v>
      </c>
      <c r="AY1962" s="1" t="s">
        <v>2374</v>
      </c>
      <c r="AZ1962" s="2">
        <v>44026</v>
      </c>
      <c r="BC1962" s="2">
        <v>45170</v>
      </c>
      <c r="BD1962" s="1" t="s">
        <v>486</v>
      </c>
      <c r="BE1962" s="1" t="s">
        <v>3954</v>
      </c>
      <c r="BF1962" s="1" t="s">
        <v>488</v>
      </c>
      <c r="BG1962" s="1" t="s">
        <v>3565</v>
      </c>
      <c r="BH1962" s="1" t="s">
        <v>2435</v>
      </c>
      <c r="BI1962" s="1" t="s">
        <v>2857</v>
      </c>
      <c r="BJ1962" s="1" t="s">
        <v>126</v>
      </c>
      <c r="BK1962" s="1" t="s">
        <v>3955</v>
      </c>
      <c r="BL1962" s="1">
        <v>44</v>
      </c>
      <c r="BM1962" s="1">
        <v>44</v>
      </c>
      <c r="BN1962" s="1" t="s">
        <v>1485</v>
      </c>
      <c r="BO1962" s="1" t="s">
        <v>3581</v>
      </c>
      <c r="BP1962" s="1" t="s">
        <v>84</v>
      </c>
      <c r="BR1962" s="1">
        <v>0</v>
      </c>
      <c r="BS1962" s="1">
        <v>0</v>
      </c>
      <c r="BT1962" s="1">
        <v>0</v>
      </c>
      <c r="BU1962" s="1">
        <v>0</v>
      </c>
    </row>
    <row r="1963" spans="1:73" hidden="1" x14ac:dyDescent="0.25">
      <c r="D1963" s="4"/>
      <c r="E1963" s="5" t="str">
        <f t="shared" si="395"/>
        <v>DPP-2020-Cycle</v>
      </c>
      <c r="F1963" s="5" t="str">
        <f t="shared" si="396"/>
        <v>Central</v>
      </c>
      <c r="G1963" s="5" t="str">
        <f t="shared" si="397"/>
        <v>Active</v>
      </c>
      <c r="H1963" s="6" t="str">
        <f t="shared" si="398"/>
        <v>Not Started</v>
      </c>
      <c r="I1963" s="1" t="s">
        <v>3956</v>
      </c>
      <c r="O1963" s="1" t="str">
        <f t="shared" si="407"/>
        <v>NRIS</v>
      </c>
      <c r="Q1963" s="1">
        <f t="shared" si="399"/>
        <v>150</v>
      </c>
      <c r="S1963" s="1" t="str">
        <f t="shared" si="400"/>
        <v>Solar</v>
      </c>
      <c r="T1963" s="1" t="str">
        <f t="shared" si="401"/>
        <v>Knox</v>
      </c>
      <c r="U1963" s="1" t="str">
        <f t="shared" si="402"/>
        <v>IN</v>
      </c>
      <c r="AA1963" s="1"/>
      <c r="AB1963" s="1"/>
      <c r="AI1963" s="5"/>
      <c r="AJ1963" s="5"/>
      <c r="AK1963" s="5"/>
      <c r="AL1963" s="5"/>
      <c r="AM1963" s="5"/>
      <c r="AN1963" s="5"/>
      <c r="AO1963" s="32"/>
      <c r="AP1963" s="32"/>
      <c r="AQ1963" s="28">
        <f t="shared" si="410"/>
        <v>0</v>
      </c>
      <c r="AR1963" s="28">
        <f t="shared" si="410"/>
        <v>0</v>
      </c>
      <c r="AY1963" s="1" t="s">
        <v>2374</v>
      </c>
      <c r="AZ1963" s="2">
        <v>44026</v>
      </c>
      <c r="BC1963" s="2">
        <v>45170</v>
      </c>
      <c r="BD1963" s="1" t="s">
        <v>2850</v>
      </c>
      <c r="BE1963" s="1" t="s">
        <v>3903</v>
      </c>
      <c r="BF1963" s="1" t="s">
        <v>103</v>
      </c>
      <c r="BG1963" s="1" t="s">
        <v>3565</v>
      </c>
      <c r="BH1963" s="1" t="s">
        <v>2435</v>
      </c>
      <c r="BI1963" s="1" t="s">
        <v>2857</v>
      </c>
      <c r="BJ1963" s="1" t="s">
        <v>126</v>
      </c>
      <c r="BK1963" s="1" t="s">
        <v>3957</v>
      </c>
      <c r="BL1963" s="1">
        <v>150</v>
      </c>
      <c r="BM1963" s="1">
        <v>150</v>
      </c>
      <c r="BN1963" s="1" t="s">
        <v>1485</v>
      </c>
      <c r="BO1963" s="1" t="s">
        <v>3581</v>
      </c>
      <c r="BP1963" s="1" t="s">
        <v>84</v>
      </c>
      <c r="BR1963" s="1">
        <v>0</v>
      </c>
      <c r="BS1963" s="1">
        <v>0</v>
      </c>
      <c r="BT1963" s="1">
        <v>0</v>
      </c>
      <c r="BU1963" s="1">
        <v>0</v>
      </c>
    </row>
    <row r="1964" spans="1:73" hidden="1" x14ac:dyDescent="0.25">
      <c r="D1964" s="4"/>
      <c r="E1964" s="5" t="str">
        <f t="shared" si="395"/>
        <v>DPP-2020-Cycle</v>
      </c>
      <c r="F1964" s="5" t="str">
        <f t="shared" si="396"/>
        <v>Central</v>
      </c>
      <c r="G1964" s="5" t="str">
        <f t="shared" si="397"/>
        <v>Active</v>
      </c>
      <c r="H1964" s="6" t="str">
        <f t="shared" si="398"/>
        <v>Not Started</v>
      </c>
      <c r="I1964" s="1" t="s">
        <v>3958</v>
      </c>
      <c r="O1964" s="1" t="str">
        <f t="shared" si="407"/>
        <v>NRIS</v>
      </c>
      <c r="Q1964" s="1">
        <f t="shared" si="399"/>
        <v>150</v>
      </c>
      <c r="S1964" s="1" t="str">
        <f t="shared" si="400"/>
        <v>Solar</v>
      </c>
      <c r="T1964" s="1" t="str">
        <f t="shared" si="401"/>
        <v>Hancock</v>
      </c>
      <c r="U1964" s="1" t="str">
        <f t="shared" si="402"/>
        <v>KY</v>
      </c>
      <c r="AA1964" s="1"/>
      <c r="AB1964" s="1"/>
      <c r="AI1964" s="5"/>
      <c r="AJ1964" s="5"/>
      <c r="AK1964" s="5"/>
      <c r="AL1964" s="5"/>
      <c r="AM1964" s="5"/>
      <c r="AN1964" s="5"/>
      <c r="AO1964" s="32"/>
      <c r="AP1964" s="32"/>
      <c r="AQ1964" s="28">
        <f t="shared" si="410"/>
        <v>0</v>
      </c>
      <c r="AR1964" s="28">
        <f t="shared" si="410"/>
        <v>0</v>
      </c>
      <c r="AY1964" s="1" t="s">
        <v>2374</v>
      </c>
      <c r="AZ1964" s="2">
        <v>44026</v>
      </c>
      <c r="BC1964" s="2">
        <v>45170</v>
      </c>
      <c r="BD1964" s="1" t="s">
        <v>1657</v>
      </c>
      <c r="BE1964" s="1" t="s">
        <v>3959</v>
      </c>
      <c r="BF1964" s="1" t="s">
        <v>82</v>
      </c>
      <c r="BG1964" s="1" t="s">
        <v>3565</v>
      </c>
      <c r="BH1964" s="1" t="s">
        <v>2435</v>
      </c>
      <c r="BI1964" s="1" t="s">
        <v>2857</v>
      </c>
      <c r="BJ1964" s="1" t="s">
        <v>126</v>
      </c>
      <c r="BK1964" s="1" t="s">
        <v>3960</v>
      </c>
      <c r="BL1964" s="1">
        <v>150</v>
      </c>
      <c r="BM1964" s="1">
        <v>150</v>
      </c>
      <c r="BN1964" s="1" t="s">
        <v>1485</v>
      </c>
      <c r="BO1964" s="1" t="s">
        <v>3581</v>
      </c>
      <c r="BP1964" s="1" t="s">
        <v>84</v>
      </c>
      <c r="BR1964" s="1">
        <v>0</v>
      </c>
      <c r="BS1964" s="1">
        <v>0</v>
      </c>
      <c r="BT1964" s="1">
        <v>0</v>
      </c>
      <c r="BU1964" s="1">
        <v>0</v>
      </c>
    </row>
    <row r="1965" spans="1:73" hidden="1" x14ac:dyDescent="0.25">
      <c r="D1965" s="4"/>
      <c r="E1965" s="5" t="str">
        <f t="shared" si="395"/>
        <v>DPP-2020-Cycle</v>
      </c>
      <c r="F1965" s="5" t="str">
        <f t="shared" si="396"/>
        <v>East (ITC)</v>
      </c>
      <c r="G1965" s="5" t="str">
        <f t="shared" si="397"/>
        <v>Active</v>
      </c>
      <c r="H1965" s="6" t="str">
        <f t="shared" si="398"/>
        <v>Not Started</v>
      </c>
      <c r="I1965" s="1" t="s">
        <v>3961</v>
      </c>
      <c r="O1965" s="1" t="str">
        <f t="shared" si="407"/>
        <v>NRIS</v>
      </c>
      <c r="Q1965" s="1">
        <f t="shared" si="399"/>
        <v>100</v>
      </c>
      <c r="S1965" s="1" t="str">
        <f t="shared" si="400"/>
        <v>Battery Storage</v>
      </c>
      <c r="T1965" s="1" t="str">
        <f t="shared" si="401"/>
        <v>Lenawee</v>
      </c>
      <c r="U1965" s="1" t="str">
        <f t="shared" si="402"/>
        <v>MI</v>
      </c>
      <c r="AA1965" s="1"/>
      <c r="AB1965" s="1"/>
      <c r="AI1965" s="5"/>
      <c r="AJ1965" s="5"/>
      <c r="AK1965" s="5"/>
      <c r="AL1965" s="5"/>
      <c r="AM1965" s="5"/>
      <c r="AN1965" s="5"/>
      <c r="AO1965" s="32"/>
      <c r="AP1965" s="32"/>
      <c r="AQ1965" s="28">
        <f t="shared" si="410"/>
        <v>0</v>
      </c>
      <c r="AR1965" s="28">
        <f t="shared" si="410"/>
        <v>0</v>
      </c>
      <c r="AY1965" s="1" t="s">
        <v>2374</v>
      </c>
      <c r="AZ1965" s="2">
        <v>44148</v>
      </c>
      <c r="BC1965" s="2">
        <v>44593</v>
      </c>
      <c r="BD1965" s="1" t="s">
        <v>3688</v>
      </c>
      <c r="BE1965" s="1" t="s">
        <v>3783</v>
      </c>
      <c r="BF1965" s="1" t="s">
        <v>130</v>
      </c>
      <c r="BG1965" s="1" t="s">
        <v>3565</v>
      </c>
      <c r="BH1965" s="1" t="s">
        <v>1808</v>
      </c>
      <c r="BI1965" s="1" t="s">
        <v>2857</v>
      </c>
      <c r="BJ1965" s="1" t="s">
        <v>126</v>
      </c>
      <c r="BK1965" s="1" t="s">
        <v>3962</v>
      </c>
      <c r="BL1965" s="1">
        <v>100</v>
      </c>
      <c r="BM1965" s="1">
        <v>100</v>
      </c>
      <c r="BN1965" s="1" t="s">
        <v>2498</v>
      </c>
      <c r="BO1965" s="1" t="s">
        <v>2498</v>
      </c>
      <c r="BP1965" s="1" t="s">
        <v>84</v>
      </c>
      <c r="BR1965" s="1">
        <v>0</v>
      </c>
      <c r="BS1965" s="1">
        <v>0</v>
      </c>
      <c r="BT1965" s="1">
        <v>0</v>
      </c>
      <c r="BU1965" s="1">
        <v>0</v>
      </c>
    </row>
    <row r="1966" spans="1:73" hidden="1" x14ac:dyDescent="0.25">
      <c r="D1966" s="4"/>
      <c r="E1966" s="5" t="str">
        <f t="shared" si="395"/>
        <v>DPP-2020-Cycle</v>
      </c>
      <c r="F1966" s="5" t="str">
        <f t="shared" si="396"/>
        <v>South</v>
      </c>
      <c r="G1966" s="5" t="str">
        <f t="shared" si="397"/>
        <v>Withdrawn</v>
      </c>
      <c r="H1966" s="6" t="str">
        <f t="shared" si="398"/>
        <v>Not Started</v>
      </c>
      <c r="I1966" s="1" t="s">
        <v>5495</v>
      </c>
      <c r="O1966" s="1" t="str">
        <f t="shared" si="407"/>
        <v>NRIS</v>
      </c>
      <c r="Q1966" s="1">
        <f t="shared" si="399"/>
        <v>200</v>
      </c>
      <c r="S1966" s="1" t="str">
        <f t="shared" si="400"/>
        <v>Solar</v>
      </c>
      <c r="T1966" s="1" t="str">
        <f t="shared" si="401"/>
        <v>Hinds</v>
      </c>
      <c r="U1966" s="1" t="str">
        <f t="shared" si="402"/>
        <v>MS</v>
      </c>
      <c r="AA1966" s="1"/>
      <c r="AB1966" s="1"/>
      <c r="AI1966" s="5"/>
      <c r="AJ1966" s="5"/>
      <c r="AK1966" s="5"/>
      <c r="AL1966" s="5"/>
      <c r="AM1966" s="5"/>
      <c r="AN1966" s="5"/>
      <c r="AO1966" s="32"/>
      <c r="AP1966" s="32"/>
      <c r="AQ1966" s="28">
        <f t="shared" si="410"/>
        <v>0</v>
      </c>
      <c r="AR1966" s="28">
        <f t="shared" si="410"/>
        <v>0</v>
      </c>
      <c r="AY1966" s="1" t="s">
        <v>73</v>
      </c>
      <c r="AZ1966" s="2">
        <v>44026</v>
      </c>
      <c r="BA1966" s="2">
        <v>44096</v>
      </c>
      <c r="BC1966" s="2">
        <v>45230</v>
      </c>
      <c r="BD1966" s="1" t="s">
        <v>3615</v>
      </c>
      <c r="BE1966" s="1" t="s">
        <v>4044</v>
      </c>
      <c r="BF1966" s="1" t="s">
        <v>2526</v>
      </c>
      <c r="BG1966" s="1" t="s">
        <v>3565</v>
      </c>
      <c r="BH1966" s="1" t="s">
        <v>2395</v>
      </c>
      <c r="BI1966" s="1" t="s">
        <v>2857</v>
      </c>
      <c r="BJ1966" s="1" t="s">
        <v>126</v>
      </c>
      <c r="BK1966" s="1" t="s">
        <v>5496</v>
      </c>
      <c r="BL1966" s="1">
        <v>200</v>
      </c>
      <c r="BM1966" s="1">
        <v>200</v>
      </c>
      <c r="BN1966" s="1" t="s">
        <v>1485</v>
      </c>
      <c r="BO1966" s="1" t="s">
        <v>3581</v>
      </c>
      <c r="BP1966" s="1" t="s">
        <v>84</v>
      </c>
      <c r="BR1966" s="1">
        <v>0</v>
      </c>
      <c r="BS1966" s="1">
        <v>0</v>
      </c>
      <c r="BT1966" s="1">
        <v>0</v>
      </c>
      <c r="BU1966" s="1">
        <v>0</v>
      </c>
    </row>
    <row r="1967" spans="1:73" hidden="1" x14ac:dyDescent="0.25">
      <c r="D1967" s="4"/>
      <c r="E1967" s="5" t="str">
        <f t="shared" si="395"/>
        <v>DPP-2020-Cycle</v>
      </c>
      <c r="F1967" s="5" t="str">
        <f t="shared" si="396"/>
        <v>Central</v>
      </c>
      <c r="G1967" s="5" t="str">
        <f t="shared" si="397"/>
        <v>Active</v>
      </c>
      <c r="H1967" s="6" t="str">
        <f t="shared" si="398"/>
        <v>Not Started</v>
      </c>
      <c r="I1967" s="1" t="s">
        <v>3966</v>
      </c>
      <c r="O1967" s="1" t="str">
        <f t="shared" si="407"/>
        <v>NRIS</v>
      </c>
      <c r="Q1967" s="1">
        <f t="shared" si="399"/>
        <v>150</v>
      </c>
      <c r="S1967" s="1" t="str">
        <f t="shared" si="400"/>
        <v>Solar</v>
      </c>
      <c r="T1967" s="1" t="str">
        <f t="shared" si="401"/>
        <v>Greene</v>
      </c>
      <c r="U1967" s="1" t="str">
        <f t="shared" si="402"/>
        <v>IN</v>
      </c>
      <c r="AA1967" s="1"/>
      <c r="AB1967" s="1"/>
      <c r="AI1967" s="5"/>
      <c r="AJ1967" s="5"/>
      <c r="AK1967" s="5"/>
      <c r="AL1967" s="5"/>
      <c r="AM1967" s="5"/>
      <c r="AN1967" s="5"/>
      <c r="AO1967" s="32"/>
      <c r="AP1967" s="32"/>
      <c r="AQ1967" s="28">
        <f t="shared" si="410"/>
        <v>0</v>
      </c>
      <c r="AR1967" s="28">
        <f t="shared" si="410"/>
        <v>0</v>
      </c>
      <c r="AY1967" s="1" t="s">
        <v>2374</v>
      </c>
      <c r="AZ1967" s="2">
        <v>44027</v>
      </c>
      <c r="BC1967" s="2">
        <v>45170</v>
      </c>
      <c r="BD1967" s="1" t="s">
        <v>3967</v>
      </c>
      <c r="BE1967" s="1" t="s">
        <v>3968</v>
      </c>
      <c r="BF1967" s="1" t="s">
        <v>103</v>
      </c>
      <c r="BG1967" s="1" t="s">
        <v>3565</v>
      </c>
      <c r="BH1967" s="1" t="s">
        <v>2435</v>
      </c>
      <c r="BI1967" s="1" t="s">
        <v>2857</v>
      </c>
      <c r="BJ1967" s="1" t="s">
        <v>126</v>
      </c>
      <c r="BK1967" s="1" t="s">
        <v>3969</v>
      </c>
      <c r="BL1967" s="1">
        <v>150</v>
      </c>
      <c r="BM1967" s="1">
        <v>150</v>
      </c>
      <c r="BN1967" s="1" t="s">
        <v>1485</v>
      </c>
      <c r="BO1967" s="1" t="s">
        <v>3581</v>
      </c>
      <c r="BP1967" s="1" t="s">
        <v>84</v>
      </c>
      <c r="BR1967" s="1">
        <v>0</v>
      </c>
      <c r="BS1967" s="1">
        <v>0</v>
      </c>
      <c r="BT1967" s="1">
        <v>0</v>
      </c>
      <c r="BU1967" s="1">
        <v>0</v>
      </c>
    </row>
    <row r="1968" spans="1:73" hidden="1" x14ac:dyDescent="0.25">
      <c r="D1968" s="4"/>
      <c r="E1968" s="5">
        <f t="shared" si="395"/>
        <v>0</v>
      </c>
      <c r="F1968" s="5" t="str">
        <f t="shared" si="396"/>
        <v>CS5</v>
      </c>
      <c r="G1968" s="5" t="str">
        <f t="shared" si="397"/>
        <v>Withdrawn</v>
      </c>
      <c r="H1968" s="6" t="str">
        <f t="shared" si="398"/>
        <v>Withdrawn</v>
      </c>
      <c r="I1968" s="1" t="s">
        <v>4367</v>
      </c>
      <c r="O1968" s="1" t="str">
        <f t="shared" si="407"/>
        <v>ERIS</v>
      </c>
      <c r="Q1968" s="1">
        <f t="shared" si="399"/>
        <v>19</v>
      </c>
      <c r="S1968" s="1" t="str">
        <f t="shared" si="400"/>
        <v>Wind</v>
      </c>
      <c r="T1968" s="1" t="str">
        <f t="shared" si="401"/>
        <v>Goodhue County</v>
      </c>
      <c r="U1968" s="1" t="str">
        <f t="shared" si="402"/>
        <v>MN</v>
      </c>
      <c r="AA1968" s="1"/>
      <c r="AB1968" s="1"/>
      <c r="AI1968" s="5"/>
      <c r="AJ1968" s="5"/>
      <c r="AK1968" s="5"/>
      <c r="AL1968" s="5"/>
      <c r="AM1968" s="5"/>
      <c r="AN1968" s="5"/>
      <c r="AO1968" s="5"/>
      <c r="AP1968" s="5"/>
      <c r="AQ1968" s="5"/>
      <c r="AR1968" s="5"/>
      <c r="AY1968" s="1" t="s">
        <v>73</v>
      </c>
      <c r="AZ1968" s="2">
        <v>38824</v>
      </c>
      <c r="BA1968" s="2">
        <v>43210</v>
      </c>
      <c r="BB1968" s="2">
        <v>39563</v>
      </c>
      <c r="BC1968" s="2">
        <v>43465</v>
      </c>
      <c r="BD1968" s="1" t="s">
        <v>91</v>
      </c>
      <c r="BE1968" s="1" t="s">
        <v>222</v>
      </c>
      <c r="BF1968" s="1" t="s">
        <v>93</v>
      </c>
      <c r="BH1968" s="1" t="s">
        <v>888</v>
      </c>
      <c r="BI1968" s="1" t="s">
        <v>134</v>
      </c>
      <c r="BJ1968" s="1" t="s">
        <v>62</v>
      </c>
      <c r="BK1968" s="1" t="s">
        <v>4368</v>
      </c>
      <c r="BL1968" s="1">
        <v>19</v>
      </c>
      <c r="BM1968" s="1">
        <v>19</v>
      </c>
      <c r="BN1968" s="1" t="s">
        <v>97</v>
      </c>
      <c r="BO1968" s="1" t="s">
        <v>98</v>
      </c>
      <c r="BP1968" s="1" t="s">
        <v>73</v>
      </c>
      <c r="BQ1968" s="2">
        <v>40148</v>
      </c>
      <c r="BR1968" s="1">
        <v>0</v>
      </c>
      <c r="BS1968" s="1">
        <v>0</v>
      </c>
      <c r="BT1968" s="1">
        <v>0</v>
      </c>
      <c r="BU1968" s="1">
        <v>0</v>
      </c>
    </row>
    <row r="1969" spans="2:73" hidden="1" x14ac:dyDescent="0.25">
      <c r="D1969" s="4"/>
      <c r="E1969" s="5" t="str">
        <f t="shared" si="395"/>
        <v>DPP-2020-Cycle</v>
      </c>
      <c r="F1969" s="5" t="str">
        <f t="shared" si="396"/>
        <v>Central</v>
      </c>
      <c r="G1969" s="5" t="str">
        <f t="shared" si="397"/>
        <v>Active</v>
      </c>
      <c r="H1969" s="6" t="str">
        <f t="shared" si="398"/>
        <v>Not Started</v>
      </c>
      <c r="I1969" s="1" t="s">
        <v>3970</v>
      </c>
      <c r="O1969" s="1" t="str">
        <f t="shared" si="407"/>
        <v>NRIS</v>
      </c>
      <c r="Q1969" s="1">
        <f t="shared" si="399"/>
        <v>200</v>
      </c>
      <c r="S1969" s="1" t="str">
        <f t="shared" si="400"/>
        <v>Hybrid</v>
      </c>
      <c r="T1969" s="1" t="str">
        <f t="shared" si="401"/>
        <v>Spencer</v>
      </c>
      <c r="U1969" s="1" t="str">
        <f t="shared" si="402"/>
        <v>IN</v>
      </c>
      <c r="AA1969" s="1"/>
      <c r="AB1969" s="1"/>
      <c r="AI1969" s="5"/>
      <c r="AJ1969" s="5"/>
      <c r="AK1969" s="5"/>
      <c r="AL1969" s="5"/>
      <c r="AM1969" s="5"/>
      <c r="AN1969" s="5"/>
      <c r="AO1969" s="32"/>
      <c r="AP1969" s="32"/>
      <c r="AQ1969" s="28">
        <f>AO1969/($Q1969*1000)</f>
        <v>0</v>
      </c>
      <c r="AR1969" s="28">
        <f>AP1969/($Q1969*1000)</f>
        <v>0</v>
      </c>
      <c r="AY1969" s="1" t="s">
        <v>2374</v>
      </c>
      <c r="AZ1969" s="2">
        <v>44027</v>
      </c>
      <c r="BC1969" s="2">
        <v>45214</v>
      </c>
      <c r="BD1969" s="1" t="s">
        <v>3971</v>
      </c>
      <c r="BE1969" s="1" t="s">
        <v>3972</v>
      </c>
      <c r="BF1969" s="1" t="s">
        <v>103</v>
      </c>
      <c r="BG1969" s="1" t="s">
        <v>3565</v>
      </c>
      <c r="BH1969" s="1" t="s">
        <v>2435</v>
      </c>
      <c r="BI1969" s="1" t="s">
        <v>2857</v>
      </c>
      <c r="BJ1969" s="1" t="s">
        <v>126</v>
      </c>
      <c r="BK1969" s="1" t="s">
        <v>3973</v>
      </c>
      <c r="BL1969" s="1">
        <v>200</v>
      </c>
      <c r="BM1969" s="1">
        <v>200</v>
      </c>
      <c r="BN1969" s="1" t="s">
        <v>2880</v>
      </c>
      <c r="BO1969" s="1" t="s">
        <v>2881</v>
      </c>
      <c r="BP1969" s="1" t="s">
        <v>84</v>
      </c>
      <c r="BR1969" s="1">
        <v>0</v>
      </c>
      <c r="BS1969" s="1">
        <v>0</v>
      </c>
      <c r="BT1969" s="1">
        <v>0</v>
      </c>
      <c r="BU1969" s="1">
        <v>0</v>
      </c>
    </row>
    <row r="1970" spans="2:73" hidden="1" x14ac:dyDescent="0.25">
      <c r="D1970" s="4"/>
      <c r="E1970" s="5" t="str">
        <f t="shared" si="395"/>
        <v>DPP-2020-Cycle</v>
      </c>
      <c r="F1970" s="5" t="str">
        <f t="shared" si="396"/>
        <v>East (ITC)</v>
      </c>
      <c r="G1970" s="5" t="str">
        <f t="shared" si="397"/>
        <v>Withdrawn</v>
      </c>
      <c r="H1970" s="6" t="str">
        <f t="shared" si="398"/>
        <v>Not Started</v>
      </c>
      <c r="I1970" s="1" t="s">
        <v>5588</v>
      </c>
      <c r="O1970" s="1" t="str">
        <f t="shared" si="407"/>
        <v>NRIS</v>
      </c>
      <c r="Q1970" s="1">
        <f t="shared" si="399"/>
        <v>50</v>
      </c>
      <c r="S1970" s="1" t="str">
        <f t="shared" si="400"/>
        <v>Solar</v>
      </c>
      <c r="T1970" s="1" t="str">
        <f t="shared" si="401"/>
        <v>Genesee</v>
      </c>
      <c r="U1970" s="1" t="str">
        <f t="shared" si="402"/>
        <v>MI</v>
      </c>
      <c r="AA1970" s="1"/>
      <c r="AB1970" s="1"/>
      <c r="AI1970" s="5"/>
      <c r="AJ1970" s="5"/>
      <c r="AK1970" s="5"/>
      <c r="AL1970" s="5"/>
      <c r="AM1970" s="5"/>
      <c r="AN1970" s="5"/>
      <c r="AO1970" s="32"/>
      <c r="AP1970" s="32"/>
      <c r="AQ1970" s="28">
        <f>AO1970/($Q1970*1000)</f>
        <v>0</v>
      </c>
      <c r="AR1970" s="28">
        <f>AP1970/($Q1970*1000)</f>
        <v>0</v>
      </c>
      <c r="AY1970" s="1" t="s">
        <v>73</v>
      </c>
      <c r="AZ1970" s="2">
        <v>44027</v>
      </c>
      <c r="BA1970" s="2">
        <v>44165</v>
      </c>
      <c r="BC1970" s="2">
        <v>45200</v>
      </c>
      <c r="BD1970" s="1" t="s">
        <v>3563</v>
      </c>
      <c r="BE1970" s="1" t="s">
        <v>3689</v>
      </c>
      <c r="BF1970" s="1" t="s">
        <v>130</v>
      </c>
      <c r="BG1970" s="1" t="s">
        <v>3565</v>
      </c>
      <c r="BH1970" s="1" t="s">
        <v>1808</v>
      </c>
      <c r="BI1970" s="1" t="s">
        <v>2857</v>
      </c>
      <c r="BJ1970" s="1" t="s">
        <v>126</v>
      </c>
      <c r="BK1970" s="1" t="s">
        <v>5589</v>
      </c>
      <c r="BL1970" s="1">
        <v>50</v>
      </c>
      <c r="BM1970" s="1">
        <v>50</v>
      </c>
      <c r="BN1970" s="1" t="s">
        <v>1485</v>
      </c>
      <c r="BO1970" s="1" t="s">
        <v>3581</v>
      </c>
      <c r="BP1970" s="1" t="s">
        <v>84</v>
      </c>
      <c r="BR1970" s="1">
        <v>0</v>
      </c>
      <c r="BS1970" s="1">
        <v>0</v>
      </c>
      <c r="BT1970" s="1">
        <v>0</v>
      </c>
      <c r="BU1970" s="1">
        <v>0</v>
      </c>
    </row>
    <row r="1971" spans="2:73" hidden="1" x14ac:dyDescent="0.25">
      <c r="D1971" s="4"/>
      <c r="E1971" s="5" t="str">
        <f t="shared" si="395"/>
        <v>DPP-2019-Cycle</v>
      </c>
      <c r="F1971" s="5" t="str">
        <f t="shared" si="396"/>
        <v>West</v>
      </c>
      <c r="G1971" s="5" t="str">
        <f t="shared" si="397"/>
        <v>Withdrawn</v>
      </c>
      <c r="H1971" s="6" t="str">
        <f t="shared" si="398"/>
        <v>Not Started</v>
      </c>
      <c r="I1971" s="1" t="s">
        <v>5359</v>
      </c>
      <c r="O1971" s="1" t="str">
        <f t="shared" si="407"/>
        <v>NRIS</v>
      </c>
      <c r="Q1971" s="1">
        <f t="shared" si="399"/>
        <v>103.1</v>
      </c>
      <c r="S1971" s="1" t="str">
        <f t="shared" si="400"/>
        <v>Gas</v>
      </c>
      <c r="T1971" s="1" t="str">
        <f t="shared" si="401"/>
        <v>Morton County</v>
      </c>
      <c r="U1971" s="1" t="str">
        <f t="shared" si="402"/>
        <v>ND</v>
      </c>
      <c r="AA1971" s="1"/>
      <c r="AB1971" s="1"/>
      <c r="AI1971" s="5"/>
      <c r="AJ1971" s="5"/>
      <c r="AK1971" s="5"/>
      <c r="AL1971" s="5"/>
      <c r="AM1971" s="5"/>
      <c r="AN1971" s="5"/>
      <c r="AO1971" s="5"/>
      <c r="AP1971" s="5"/>
      <c r="AQ1971" s="5"/>
      <c r="AR1971" s="5"/>
      <c r="AY1971" s="1" t="s">
        <v>73</v>
      </c>
      <c r="AZ1971" s="2">
        <v>43577</v>
      </c>
      <c r="BA1971" s="2">
        <v>43949</v>
      </c>
      <c r="BC1971" s="2">
        <v>45200</v>
      </c>
      <c r="BD1971" s="1" t="s">
        <v>2485</v>
      </c>
      <c r="BE1971" s="1" t="s">
        <v>1409</v>
      </c>
      <c r="BF1971" s="1" t="s">
        <v>194</v>
      </c>
      <c r="BG1971" s="1" t="s">
        <v>2856</v>
      </c>
      <c r="BH1971" s="1" t="s">
        <v>725</v>
      </c>
      <c r="BI1971" s="1" t="s">
        <v>2857</v>
      </c>
      <c r="BJ1971" s="1" t="s">
        <v>126</v>
      </c>
      <c r="BK1971" s="1" t="s">
        <v>5360</v>
      </c>
      <c r="BL1971" s="1">
        <v>103.1</v>
      </c>
      <c r="BM1971" s="1">
        <v>103.1</v>
      </c>
      <c r="BN1971" s="1" t="s">
        <v>64</v>
      </c>
      <c r="BO1971" s="1" t="s">
        <v>172</v>
      </c>
      <c r="BP1971" s="1" t="s">
        <v>84</v>
      </c>
      <c r="BR1971" s="1">
        <v>0</v>
      </c>
      <c r="BS1971" s="1">
        <v>0</v>
      </c>
      <c r="BT1971" s="1">
        <v>0</v>
      </c>
      <c r="BU1971" s="1">
        <v>0</v>
      </c>
    </row>
    <row r="1972" spans="2:73" hidden="1" x14ac:dyDescent="0.25">
      <c r="D1972" s="4"/>
      <c r="E1972" s="5" t="str">
        <f t="shared" si="395"/>
        <v>DPP-2020-Cycle</v>
      </c>
      <c r="F1972" s="5" t="str">
        <f t="shared" si="396"/>
        <v>South</v>
      </c>
      <c r="G1972" s="5" t="str">
        <f t="shared" si="397"/>
        <v>Active</v>
      </c>
      <c r="H1972" s="6" t="str">
        <f t="shared" si="398"/>
        <v>Not Started</v>
      </c>
      <c r="I1972" s="3" t="s">
        <v>3976</v>
      </c>
      <c r="J1972" s="1" t="e">
        <f>VLOOKUP(I1972,#REF!,3,FALSE)</f>
        <v>#REF!</v>
      </c>
      <c r="O1972" s="1" t="str">
        <f t="shared" si="407"/>
        <v>NRIS</v>
      </c>
      <c r="Q1972" s="1">
        <f t="shared" si="399"/>
        <v>150</v>
      </c>
      <c r="S1972" s="1" t="str">
        <f t="shared" si="400"/>
        <v>Solar</v>
      </c>
      <c r="T1972" s="1" t="str">
        <f t="shared" si="401"/>
        <v>St. Landry</v>
      </c>
      <c r="U1972" s="1" t="str">
        <f t="shared" si="402"/>
        <v>LA</v>
      </c>
      <c r="AA1972" s="1" t="str">
        <f>BK1972</f>
        <v>Champagne 138kV</v>
      </c>
      <c r="AB1972" s="1" t="str">
        <f>BD1972</f>
        <v>Entergy Louisiana LLC</v>
      </c>
      <c r="AG1972" s="17" t="e">
        <f>AI1972*(1000*BL1972)</f>
        <v>#REF!</v>
      </c>
      <c r="AH1972" s="17" t="e">
        <f>#REF!*(1000*BL1972)</f>
        <v>#REF!</v>
      </c>
      <c r="AI1972" s="19" t="e">
        <f>VLOOKUP(I1972,#REF!,7,FALSE)</f>
        <v>#REF!</v>
      </c>
      <c r="AJ1972" s="19"/>
      <c r="AK1972" s="19"/>
      <c r="AL1972" s="19"/>
      <c r="AM1972" s="19"/>
      <c r="AN1972" s="19"/>
      <c r="AO1972" s="32" t="e">
        <f>VLOOKUP(I1972,#REF!,5,FALSE)</f>
        <v>#REF!</v>
      </c>
      <c r="AP1972" s="32" t="e">
        <f>VLOOKUP(I1972,#REF!,6,FALSE)</f>
        <v>#REF!</v>
      </c>
      <c r="AQ1972" s="28" t="e">
        <f t="shared" ref="AQ1972:AQ1983" si="411">AO1972/($Q1972*1000)</f>
        <v>#REF!</v>
      </c>
      <c r="AR1972" s="28" t="e">
        <f t="shared" ref="AR1972:AR1983" si="412">AP1972/($Q1972*1000)</f>
        <v>#REF!</v>
      </c>
      <c r="AY1972" s="1" t="s">
        <v>2374</v>
      </c>
      <c r="AZ1972" s="2">
        <v>44027</v>
      </c>
      <c r="BC1972" s="2">
        <v>45200</v>
      </c>
      <c r="BD1972" s="1" t="s">
        <v>3695</v>
      </c>
      <c r="BE1972" s="1" t="s">
        <v>3977</v>
      </c>
      <c r="BF1972" s="1" t="s">
        <v>61</v>
      </c>
      <c r="BG1972" s="1" t="s">
        <v>3565</v>
      </c>
      <c r="BH1972" s="1" t="s">
        <v>2395</v>
      </c>
      <c r="BI1972" s="1" t="s">
        <v>2857</v>
      </c>
      <c r="BJ1972" s="1" t="s">
        <v>126</v>
      </c>
      <c r="BK1972" s="1" t="s">
        <v>3978</v>
      </c>
      <c r="BL1972" s="1">
        <v>150</v>
      </c>
      <c r="BM1972" s="1">
        <v>150</v>
      </c>
      <c r="BN1972" s="1" t="s">
        <v>1485</v>
      </c>
      <c r="BO1972" s="1" t="s">
        <v>3581</v>
      </c>
      <c r="BP1972" s="1" t="s">
        <v>84</v>
      </c>
      <c r="BR1972" s="1">
        <v>0</v>
      </c>
      <c r="BS1972" s="1">
        <v>0</v>
      </c>
      <c r="BT1972" s="1">
        <v>0</v>
      </c>
      <c r="BU1972" s="1">
        <v>0</v>
      </c>
    </row>
    <row r="1973" spans="2:73" hidden="1" x14ac:dyDescent="0.25">
      <c r="D1973" s="4"/>
      <c r="E1973" s="5" t="str">
        <f t="shared" si="395"/>
        <v>DPP-2020-Cycle</v>
      </c>
      <c r="F1973" s="5" t="str">
        <f t="shared" si="396"/>
        <v>West</v>
      </c>
      <c r="G1973" s="5" t="str">
        <f t="shared" si="397"/>
        <v>Withdrawn</v>
      </c>
      <c r="H1973" s="6" t="str">
        <f t="shared" si="398"/>
        <v>Not Started</v>
      </c>
      <c r="I1973" s="1" t="s">
        <v>5553</v>
      </c>
      <c r="O1973" s="1" t="str">
        <f t="shared" si="407"/>
        <v>NRIS</v>
      </c>
      <c r="Q1973" s="1">
        <f t="shared" si="399"/>
        <v>80</v>
      </c>
      <c r="S1973" s="1" t="str">
        <f t="shared" si="400"/>
        <v>Solar</v>
      </c>
      <c r="T1973" s="1" t="str">
        <f t="shared" si="401"/>
        <v>Renville</v>
      </c>
      <c r="U1973" s="1" t="str">
        <f t="shared" si="402"/>
        <v>MN</v>
      </c>
      <c r="AA1973" s="1"/>
      <c r="AB1973" s="1"/>
      <c r="AI1973" s="5"/>
      <c r="AJ1973" s="5"/>
      <c r="AK1973" s="5"/>
      <c r="AL1973" s="5"/>
      <c r="AM1973" s="5"/>
      <c r="AN1973" s="5"/>
      <c r="AO1973" s="32"/>
      <c r="AP1973" s="32"/>
      <c r="AQ1973" s="28">
        <f t="shared" si="411"/>
        <v>0</v>
      </c>
      <c r="AR1973" s="28">
        <f t="shared" si="412"/>
        <v>0</v>
      </c>
      <c r="AY1973" s="1" t="s">
        <v>73</v>
      </c>
      <c r="AZ1973" s="2">
        <v>44188</v>
      </c>
      <c r="BA1973" s="2">
        <v>44154</v>
      </c>
      <c r="BC1973" s="2">
        <v>45170</v>
      </c>
      <c r="BD1973" s="1" t="s">
        <v>153</v>
      </c>
      <c r="BE1973" s="1" t="s">
        <v>5554</v>
      </c>
      <c r="BF1973" s="1" t="s">
        <v>93</v>
      </c>
      <c r="BG1973" s="1" t="s">
        <v>3565</v>
      </c>
      <c r="BH1973" s="1" t="s">
        <v>725</v>
      </c>
      <c r="BI1973" s="1" t="s">
        <v>2857</v>
      </c>
      <c r="BJ1973" s="1" t="s">
        <v>126</v>
      </c>
      <c r="BK1973" s="1" t="s">
        <v>4837</v>
      </c>
      <c r="BL1973" s="1">
        <v>80</v>
      </c>
      <c r="BM1973" s="1">
        <v>80</v>
      </c>
      <c r="BN1973" s="1" t="s">
        <v>1485</v>
      </c>
      <c r="BO1973" s="1" t="s">
        <v>3581</v>
      </c>
      <c r="BP1973" s="1" t="s">
        <v>84</v>
      </c>
      <c r="BR1973" s="1">
        <v>0</v>
      </c>
      <c r="BS1973" s="1">
        <v>0</v>
      </c>
      <c r="BT1973" s="1">
        <v>0</v>
      </c>
      <c r="BU1973" s="1">
        <v>0</v>
      </c>
    </row>
    <row r="1974" spans="2:73" hidden="1" x14ac:dyDescent="0.25">
      <c r="D1974" s="4"/>
      <c r="E1974" s="5" t="str">
        <f t="shared" si="395"/>
        <v>DPP-2020-Cycle</v>
      </c>
      <c r="F1974" s="5" t="str">
        <f t="shared" si="396"/>
        <v>Central</v>
      </c>
      <c r="G1974" s="5" t="str">
        <f t="shared" si="397"/>
        <v>Active</v>
      </c>
      <c r="H1974" s="6" t="str">
        <f t="shared" si="398"/>
        <v>Not Started</v>
      </c>
      <c r="I1974" s="1" t="s">
        <v>3980</v>
      </c>
      <c r="O1974" s="1" t="str">
        <f t="shared" si="407"/>
        <v>NRIS</v>
      </c>
      <c r="Q1974" s="1">
        <f t="shared" si="399"/>
        <v>150</v>
      </c>
      <c r="S1974" s="1" t="str">
        <f t="shared" si="400"/>
        <v>Solar</v>
      </c>
      <c r="T1974" s="1" t="str">
        <f t="shared" si="401"/>
        <v>Newton</v>
      </c>
      <c r="U1974" s="1" t="str">
        <f t="shared" si="402"/>
        <v>IN</v>
      </c>
      <c r="AA1974" s="1"/>
      <c r="AB1974" s="1"/>
      <c r="AI1974" s="5"/>
      <c r="AJ1974" s="5"/>
      <c r="AK1974" s="5"/>
      <c r="AL1974" s="5"/>
      <c r="AM1974" s="5"/>
      <c r="AN1974" s="5"/>
      <c r="AO1974" s="32"/>
      <c r="AP1974" s="32"/>
      <c r="AQ1974" s="28">
        <f t="shared" si="411"/>
        <v>0</v>
      </c>
      <c r="AR1974" s="28">
        <f t="shared" si="412"/>
        <v>0</v>
      </c>
      <c r="AY1974" s="1" t="s">
        <v>2374</v>
      </c>
      <c r="AZ1974" s="2">
        <v>44027</v>
      </c>
      <c r="BC1974" s="2">
        <v>45200</v>
      </c>
      <c r="BD1974" s="1" t="s">
        <v>804</v>
      </c>
      <c r="BE1974" s="1" t="s">
        <v>3981</v>
      </c>
      <c r="BF1974" s="1" t="s">
        <v>103</v>
      </c>
      <c r="BG1974" s="1" t="s">
        <v>3565</v>
      </c>
      <c r="BH1974" s="1" t="s">
        <v>2435</v>
      </c>
      <c r="BI1974" s="1" t="s">
        <v>2857</v>
      </c>
      <c r="BJ1974" s="1" t="s">
        <v>126</v>
      </c>
      <c r="BK1974" s="1" t="s">
        <v>3982</v>
      </c>
      <c r="BL1974" s="1">
        <v>150</v>
      </c>
      <c r="BM1974" s="1">
        <v>150</v>
      </c>
      <c r="BN1974" s="1" t="s">
        <v>1485</v>
      </c>
      <c r="BO1974" s="1" t="s">
        <v>3581</v>
      </c>
      <c r="BP1974" s="1" t="s">
        <v>84</v>
      </c>
      <c r="BR1974" s="1">
        <v>0</v>
      </c>
      <c r="BS1974" s="1">
        <v>0</v>
      </c>
      <c r="BT1974" s="1">
        <v>0</v>
      </c>
      <c r="BU1974" s="1">
        <v>0</v>
      </c>
    </row>
    <row r="1975" spans="2:73" hidden="1" x14ac:dyDescent="0.25">
      <c r="D1975" s="4"/>
      <c r="E1975" s="5" t="str">
        <f t="shared" si="395"/>
        <v>DPP-2020-Cycle</v>
      </c>
      <c r="F1975" s="5" t="str">
        <f t="shared" si="396"/>
        <v>West</v>
      </c>
      <c r="G1975" s="5" t="str">
        <f t="shared" si="397"/>
        <v>Withdrawn</v>
      </c>
      <c r="H1975" s="6" t="str">
        <f t="shared" si="398"/>
        <v>Not Started</v>
      </c>
      <c r="I1975" s="1" t="s">
        <v>5555</v>
      </c>
      <c r="O1975" s="1" t="str">
        <f t="shared" si="407"/>
        <v>NRIS</v>
      </c>
      <c r="Q1975" s="1">
        <f t="shared" si="399"/>
        <v>150</v>
      </c>
      <c r="S1975" s="1" t="str">
        <f t="shared" si="400"/>
        <v>Solar</v>
      </c>
      <c r="T1975" s="1" t="str">
        <f t="shared" si="401"/>
        <v>Chippewa</v>
      </c>
      <c r="U1975" s="1" t="str">
        <f t="shared" si="402"/>
        <v>MN</v>
      </c>
      <c r="AA1975" s="1"/>
      <c r="AB1975" s="1"/>
      <c r="AI1975" s="5"/>
      <c r="AJ1975" s="5"/>
      <c r="AK1975" s="5"/>
      <c r="AL1975" s="5"/>
      <c r="AM1975" s="5"/>
      <c r="AN1975" s="5"/>
      <c r="AO1975" s="32"/>
      <c r="AP1975" s="32"/>
      <c r="AQ1975" s="28">
        <f t="shared" si="411"/>
        <v>0</v>
      </c>
      <c r="AR1975" s="28">
        <f t="shared" si="412"/>
        <v>0</v>
      </c>
      <c r="AY1975" s="1" t="s">
        <v>73</v>
      </c>
      <c r="AZ1975" s="2">
        <v>44027</v>
      </c>
      <c r="BA1975" s="2">
        <v>44154</v>
      </c>
      <c r="BC1975" s="2">
        <v>45170</v>
      </c>
      <c r="BD1975" s="1" t="s">
        <v>91</v>
      </c>
      <c r="BE1975" s="1" t="s">
        <v>5556</v>
      </c>
      <c r="BF1975" s="1" t="s">
        <v>93</v>
      </c>
      <c r="BG1975" s="1" t="s">
        <v>3565</v>
      </c>
      <c r="BH1975" s="1" t="s">
        <v>725</v>
      </c>
      <c r="BI1975" s="1" t="s">
        <v>2857</v>
      </c>
      <c r="BJ1975" s="1" t="s">
        <v>126</v>
      </c>
      <c r="BK1975" s="1" t="s">
        <v>5557</v>
      </c>
      <c r="BL1975" s="1">
        <v>150</v>
      </c>
      <c r="BM1975" s="1">
        <v>150</v>
      </c>
      <c r="BN1975" s="1" t="s">
        <v>1485</v>
      </c>
      <c r="BO1975" s="1" t="s">
        <v>3581</v>
      </c>
      <c r="BP1975" s="1" t="s">
        <v>84</v>
      </c>
      <c r="BR1975" s="1">
        <v>0</v>
      </c>
      <c r="BS1975" s="1">
        <v>0</v>
      </c>
      <c r="BT1975" s="1">
        <v>0</v>
      </c>
      <c r="BU1975" s="1">
        <v>0</v>
      </c>
    </row>
    <row r="1976" spans="2:73" hidden="1" x14ac:dyDescent="0.25">
      <c r="D1976" s="4"/>
      <c r="E1976" s="5" t="str">
        <f t="shared" si="395"/>
        <v>DPP-2020-Cycle</v>
      </c>
      <c r="F1976" s="5" t="str">
        <f t="shared" si="396"/>
        <v>South</v>
      </c>
      <c r="G1976" s="5" t="str">
        <f t="shared" si="397"/>
        <v>Withdrawn</v>
      </c>
      <c r="H1976" s="6" t="str">
        <f t="shared" si="398"/>
        <v>Not Started</v>
      </c>
      <c r="I1976" s="1" t="s">
        <v>5581</v>
      </c>
      <c r="O1976" s="1" t="str">
        <f t="shared" si="407"/>
        <v>NRIS</v>
      </c>
      <c r="Q1976" s="1">
        <f t="shared" si="399"/>
        <v>10</v>
      </c>
      <c r="S1976" s="1" t="str">
        <f t="shared" si="400"/>
        <v>Hybrid</v>
      </c>
      <c r="T1976" s="1" t="str">
        <f t="shared" si="401"/>
        <v>Searcy</v>
      </c>
      <c r="U1976" s="1" t="str">
        <f t="shared" si="402"/>
        <v>AR</v>
      </c>
      <c r="AA1976" s="1"/>
      <c r="AB1976" s="1"/>
      <c r="AI1976" s="5"/>
      <c r="AJ1976" s="5"/>
      <c r="AK1976" s="5"/>
      <c r="AL1976" s="5"/>
      <c r="AM1976" s="5"/>
      <c r="AN1976" s="5"/>
      <c r="AO1976" s="32"/>
      <c r="AP1976" s="32"/>
      <c r="AQ1976" s="28">
        <f t="shared" si="411"/>
        <v>0</v>
      </c>
      <c r="AR1976" s="28">
        <f t="shared" si="412"/>
        <v>0</v>
      </c>
      <c r="AY1976" s="1" t="s">
        <v>73</v>
      </c>
      <c r="AZ1976" s="2">
        <v>44027</v>
      </c>
      <c r="BA1976" s="2">
        <v>44159</v>
      </c>
      <c r="BC1976" s="2">
        <v>44423</v>
      </c>
      <c r="BD1976" s="1" t="s">
        <v>3586</v>
      </c>
      <c r="BE1976" s="1" t="s">
        <v>5582</v>
      </c>
      <c r="BF1976" s="1" t="s">
        <v>2394</v>
      </c>
      <c r="BG1976" s="1" t="s">
        <v>3565</v>
      </c>
      <c r="BH1976" s="1" t="s">
        <v>2395</v>
      </c>
      <c r="BI1976" s="1" t="s">
        <v>2857</v>
      </c>
      <c r="BJ1976" s="1" t="s">
        <v>126</v>
      </c>
      <c r="BK1976" s="1" t="s">
        <v>5583</v>
      </c>
      <c r="BL1976" s="1">
        <v>10</v>
      </c>
      <c r="BM1976" s="1">
        <v>10</v>
      </c>
      <c r="BN1976" s="1" t="s">
        <v>2880</v>
      </c>
      <c r="BO1976" s="1" t="s">
        <v>2881</v>
      </c>
      <c r="BP1976" s="1" t="s">
        <v>84</v>
      </c>
      <c r="BR1976" s="1">
        <v>0</v>
      </c>
      <c r="BS1976" s="1">
        <v>0</v>
      </c>
      <c r="BT1976" s="1">
        <v>0</v>
      </c>
      <c r="BU1976" s="1">
        <v>0</v>
      </c>
    </row>
    <row r="1977" spans="2:73" hidden="1" x14ac:dyDescent="0.25">
      <c r="D1977" s="4"/>
      <c r="E1977" s="5" t="str">
        <f t="shared" ref="E1977:E2040" si="413">BG1977</f>
        <v>DPP-2020-Cycle</v>
      </c>
      <c r="F1977" s="5" t="str">
        <f t="shared" ref="F1977:F2040" si="414">BH1977</f>
        <v>Central</v>
      </c>
      <c r="G1977" s="5" t="str">
        <f t="shared" ref="G1977:G2040" si="415">AY1977</f>
        <v>Active</v>
      </c>
      <c r="H1977" s="6" t="str">
        <f t="shared" ref="H1977:H2040" si="416">BP1977</f>
        <v>Not Started</v>
      </c>
      <c r="I1977" s="1" t="s">
        <v>3985</v>
      </c>
      <c r="O1977" s="1" t="str">
        <f t="shared" si="407"/>
        <v>NRIS</v>
      </c>
      <c r="Q1977" s="1">
        <f t="shared" ref="Q1977:Q2040" si="417">BM1977</f>
        <v>60</v>
      </c>
      <c r="S1977" s="1" t="str">
        <f t="shared" ref="S1977:S2040" si="418">BN1977</f>
        <v>Solar</v>
      </c>
      <c r="T1977" s="1" t="str">
        <f t="shared" ref="T1977:T2040" si="419">BE1977</f>
        <v>McCracken</v>
      </c>
      <c r="U1977" s="1" t="str">
        <f t="shared" ref="U1977:U2040" si="420">BF1977</f>
        <v>KY</v>
      </c>
      <c r="AA1977" s="1"/>
      <c r="AB1977" s="1"/>
      <c r="AI1977" s="5"/>
      <c r="AJ1977" s="5"/>
      <c r="AK1977" s="5"/>
      <c r="AL1977" s="5"/>
      <c r="AM1977" s="5"/>
      <c r="AN1977" s="5"/>
      <c r="AO1977" s="32"/>
      <c r="AP1977" s="32"/>
      <c r="AQ1977" s="28">
        <f t="shared" si="411"/>
        <v>0</v>
      </c>
      <c r="AR1977" s="28">
        <f t="shared" si="412"/>
        <v>0</v>
      </c>
      <c r="AY1977" s="1" t="s">
        <v>2374</v>
      </c>
      <c r="AZ1977" s="2">
        <v>44267</v>
      </c>
      <c r="BC1977" s="2">
        <v>44865</v>
      </c>
      <c r="BD1977" s="1" t="s">
        <v>1657</v>
      </c>
      <c r="BE1977" s="1" t="s">
        <v>3986</v>
      </c>
      <c r="BF1977" s="1" t="s">
        <v>82</v>
      </c>
      <c r="BG1977" s="1" t="s">
        <v>3565</v>
      </c>
      <c r="BH1977" s="1" t="s">
        <v>2435</v>
      </c>
      <c r="BI1977" s="1" t="s">
        <v>2857</v>
      </c>
      <c r="BJ1977" s="1" t="s">
        <v>126</v>
      </c>
      <c r="BK1977" s="1" t="s">
        <v>3987</v>
      </c>
      <c r="BL1977" s="1">
        <v>60</v>
      </c>
      <c r="BM1977" s="1">
        <v>60</v>
      </c>
      <c r="BN1977" s="1" t="s">
        <v>1485</v>
      </c>
      <c r="BO1977" s="1" t="s">
        <v>3581</v>
      </c>
      <c r="BP1977" s="1" t="s">
        <v>84</v>
      </c>
      <c r="BR1977" s="1">
        <v>0</v>
      </c>
      <c r="BS1977" s="1">
        <v>0</v>
      </c>
      <c r="BT1977" s="1">
        <v>0</v>
      </c>
      <c r="BU1977" s="1">
        <v>0</v>
      </c>
    </row>
    <row r="1978" spans="2:73" hidden="1" x14ac:dyDescent="0.25">
      <c r="D1978" s="4"/>
      <c r="E1978" s="5" t="str">
        <f t="shared" si="413"/>
        <v>DPP-2020-Cycle</v>
      </c>
      <c r="F1978" s="5" t="str">
        <f t="shared" si="414"/>
        <v>Central</v>
      </c>
      <c r="G1978" s="5" t="str">
        <f t="shared" si="415"/>
        <v>Withdrawn</v>
      </c>
      <c r="H1978" s="6" t="str">
        <f t="shared" si="416"/>
        <v>Not Started</v>
      </c>
      <c r="I1978" s="1" t="s">
        <v>5635</v>
      </c>
      <c r="O1978" s="1" t="str">
        <f t="shared" si="407"/>
        <v>NRIS</v>
      </c>
      <c r="Q1978" s="1">
        <f t="shared" si="417"/>
        <v>200</v>
      </c>
      <c r="S1978" s="1" t="str">
        <f t="shared" si="418"/>
        <v>Solar</v>
      </c>
      <c r="T1978" s="1" t="str">
        <f t="shared" si="419"/>
        <v>Logan</v>
      </c>
      <c r="U1978" s="1" t="str">
        <f t="shared" si="420"/>
        <v>IL</v>
      </c>
      <c r="AA1978" s="1"/>
      <c r="AB1978" s="1"/>
      <c r="AI1978" s="5"/>
      <c r="AJ1978" s="5"/>
      <c r="AK1978" s="5"/>
      <c r="AL1978" s="5"/>
      <c r="AM1978" s="5"/>
      <c r="AN1978" s="5"/>
      <c r="AO1978" s="32"/>
      <c r="AP1978" s="32"/>
      <c r="AQ1978" s="28">
        <f t="shared" si="411"/>
        <v>0</v>
      </c>
      <c r="AR1978" s="28">
        <f t="shared" si="412"/>
        <v>0</v>
      </c>
      <c r="AY1978" s="1" t="s">
        <v>73</v>
      </c>
      <c r="AZ1978" s="2">
        <v>44028</v>
      </c>
      <c r="BA1978" s="2">
        <v>44183</v>
      </c>
      <c r="BC1978" s="2">
        <v>45184</v>
      </c>
      <c r="BD1978" s="1" t="s">
        <v>122</v>
      </c>
      <c r="BE1978" s="1" t="s">
        <v>3992</v>
      </c>
      <c r="BF1978" s="1" t="s">
        <v>124</v>
      </c>
      <c r="BG1978" s="1" t="s">
        <v>3565</v>
      </c>
      <c r="BH1978" s="1" t="s">
        <v>2435</v>
      </c>
      <c r="BI1978" s="1" t="s">
        <v>2857</v>
      </c>
      <c r="BJ1978" s="1" t="s">
        <v>126</v>
      </c>
      <c r="BK1978" s="1" t="s">
        <v>5636</v>
      </c>
      <c r="BL1978" s="1">
        <v>200</v>
      </c>
      <c r="BM1978" s="1">
        <v>200</v>
      </c>
      <c r="BN1978" s="1" t="s">
        <v>1485</v>
      </c>
      <c r="BO1978" s="1" t="s">
        <v>3581</v>
      </c>
      <c r="BP1978" s="1" t="s">
        <v>84</v>
      </c>
      <c r="BR1978" s="1">
        <v>0</v>
      </c>
      <c r="BS1978" s="1">
        <v>0</v>
      </c>
      <c r="BT1978" s="1">
        <v>0</v>
      </c>
      <c r="BU1978" s="1">
        <v>0</v>
      </c>
    </row>
    <row r="1979" spans="2:73" hidden="1" x14ac:dyDescent="0.25">
      <c r="D1979" s="4"/>
      <c r="E1979" s="5" t="str">
        <f t="shared" si="413"/>
        <v>DPP-2020-Cycle</v>
      </c>
      <c r="F1979" s="5" t="str">
        <f t="shared" si="414"/>
        <v>Central</v>
      </c>
      <c r="G1979" s="5" t="str">
        <f t="shared" si="415"/>
        <v>Active</v>
      </c>
      <c r="H1979" s="6" t="str">
        <f t="shared" si="416"/>
        <v>Not Started</v>
      </c>
      <c r="I1979" s="1" t="s">
        <v>3991</v>
      </c>
      <c r="O1979" s="1" t="str">
        <f t="shared" si="407"/>
        <v>NRIS</v>
      </c>
      <c r="Q1979" s="1">
        <f t="shared" si="417"/>
        <v>149.5</v>
      </c>
      <c r="S1979" s="1" t="str">
        <f t="shared" si="418"/>
        <v>Solar</v>
      </c>
      <c r="T1979" s="1" t="str">
        <f t="shared" si="419"/>
        <v>Logan</v>
      </c>
      <c r="U1979" s="1" t="str">
        <f t="shared" si="420"/>
        <v>IL</v>
      </c>
      <c r="AA1979" s="1"/>
      <c r="AB1979" s="1"/>
      <c r="AI1979" s="5"/>
      <c r="AJ1979" s="5"/>
      <c r="AK1979" s="5"/>
      <c r="AL1979" s="5"/>
      <c r="AM1979" s="5"/>
      <c r="AN1979" s="5"/>
      <c r="AO1979" s="32"/>
      <c r="AP1979" s="32"/>
      <c r="AQ1979" s="28">
        <f t="shared" si="411"/>
        <v>0</v>
      </c>
      <c r="AR1979" s="28">
        <f t="shared" si="412"/>
        <v>0</v>
      </c>
      <c r="AY1979" s="1" t="s">
        <v>2374</v>
      </c>
      <c r="AZ1979" s="2">
        <v>44181</v>
      </c>
      <c r="BC1979" s="2">
        <v>45169</v>
      </c>
      <c r="BD1979" s="1" t="s">
        <v>122</v>
      </c>
      <c r="BE1979" s="1" t="s">
        <v>3992</v>
      </c>
      <c r="BF1979" s="1" t="s">
        <v>124</v>
      </c>
      <c r="BG1979" s="1" t="s">
        <v>3565</v>
      </c>
      <c r="BH1979" s="1" t="s">
        <v>2435</v>
      </c>
      <c r="BI1979" s="1" t="s">
        <v>2857</v>
      </c>
      <c r="BJ1979" s="1" t="s">
        <v>126</v>
      </c>
      <c r="BK1979" s="1" t="s">
        <v>3993</v>
      </c>
      <c r="BL1979" s="1">
        <v>149.5</v>
      </c>
      <c r="BM1979" s="1">
        <v>149.5</v>
      </c>
      <c r="BN1979" s="1" t="s">
        <v>1485</v>
      </c>
      <c r="BO1979" s="1" t="s">
        <v>3581</v>
      </c>
      <c r="BP1979" s="1" t="s">
        <v>84</v>
      </c>
      <c r="BR1979" s="1">
        <v>0</v>
      </c>
      <c r="BS1979" s="1">
        <v>0</v>
      </c>
      <c r="BT1979" s="1">
        <v>0</v>
      </c>
      <c r="BU1979" s="1">
        <v>0</v>
      </c>
    </row>
    <row r="1980" spans="2:73" hidden="1" x14ac:dyDescent="0.25">
      <c r="B1980" s="1" t="s">
        <v>3703</v>
      </c>
      <c r="D1980" s="23" t="s">
        <v>3704</v>
      </c>
      <c r="E1980" s="5" t="str">
        <f t="shared" si="413"/>
        <v>DPP-2020-Cycle</v>
      </c>
      <c r="F1980" s="5" t="str">
        <f t="shared" si="414"/>
        <v>Central</v>
      </c>
      <c r="G1980" s="5" t="str">
        <f t="shared" si="415"/>
        <v>Active</v>
      </c>
      <c r="H1980" s="6" t="str">
        <f t="shared" si="416"/>
        <v>Not Started</v>
      </c>
      <c r="I1980" s="1" t="s">
        <v>3994</v>
      </c>
      <c r="O1980" s="1" t="str">
        <f t="shared" si="407"/>
        <v>NRIS</v>
      </c>
      <c r="Q1980" s="1">
        <f t="shared" si="417"/>
        <v>116</v>
      </c>
      <c r="S1980" s="1" t="str">
        <f t="shared" si="418"/>
        <v>Solar</v>
      </c>
      <c r="T1980" s="1" t="str">
        <f t="shared" si="419"/>
        <v>Champaign</v>
      </c>
      <c r="U1980" s="1" t="str">
        <f t="shared" si="420"/>
        <v>IL</v>
      </c>
      <c r="AA1980" s="1"/>
      <c r="AB1980" s="1"/>
      <c r="AI1980" s="5"/>
      <c r="AJ1980" s="5"/>
      <c r="AK1980" s="5"/>
      <c r="AL1980" s="5"/>
      <c r="AM1980" s="5"/>
      <c r="AN1980" s="5"/>
      <c r="AO1980" s="32"/>
      <c r="AP1980" s="32"/>
      <c r="AQ1980" s="28">
        <f t="shared" si="411"/>
        <v>0</v>
      </c>
      <c r="AR1980" s="28">
        <f t="shared" si="412"/>
        <v>0</v>
      </c>
      <c r="AY1980" s="1" t="s">
        <v>2374</v>
      </c>
      <c r="AZ1980" s="2">
        <v>44264</v>
      </c>
      <c r="BC1980" s="2">
        <v>45184</v>
      </c>
      <c r="BD1980" s="1" t="s">
        <v>122</v>
      </c>
      <c r="BE1980" s="1" t="s">
        <v>3995</v>
      </c>
      <c r="BF1980" s="1" t="s">
        <v>124</v>
      </c>
      <c r="BG1980" s="1" t="s">
        <v>3565</v>
      </c>
      <c r="BH1980" s="1" t="s">
        <v>2435</v>
      </c>
      <c r="BI1980" s="1" t="s">
        <v>2857</v>
      </c>
      <c r="BJ1980" s="1" t="s">
        <v>126</v>
      </c>
      <c r="BK1980" s="1" t="s">
        <v>3996</v>
      </c>
      <c r="BL1980" s="1">
        <v>116</v>
      </c>
      <c r="BM1980" s="1">
        <v>116</v>
      </c>
      <c r="BN1980" s="1" t="s">
        <v>1485</v>
      </c>
      <c r="BO1980" s="1" t="s">
        <v>3581</v>
      </c>
      <c r="BP1980" s="1" t="s">
        <v>84</v>
      </c>
      <c r="BR1980" s="1">
        <v>0</v>
      </c>
      <c r="BS1980" s="1">
        <v>0</v>
      </c>
      <c r="BT1980" s="1">
        <v>0</v>
      </c>
      <c r="BU1980" s="1">
        <v>0</v>
      </c>
    </row>
    <row r="1981" spans="2:73" hidden="1" x14ac:dyDescent="0.25">
      <c r="D1981" s="4"/>
      <c r="E1981" s="5" t="str">
        <f t="shared" si="413"/>
        <v>DPP-2020-Cycle</v>
      </c>
      <c r="F1981" s="5" t="str">
        <f t="shared" si="414"/>
        <v>Central</v>
      </c>
      <c r="G1981" s="5" t="str">
        <f t="shared" si="415"/>
        <v>Active</v>
      </c>
      <c r="H1981" s="6" t="str">
        <f t="shared" si="416"/>
        <v>Not Started</v>
      </c>
      <c r="I1981" s="1" t="s">
        <v>3997</v>
      </c>
      <c r="O1981" s="1" t="str">
        <f t="shared" si="407"/>
        <v>NRIS</v>
      </c>
      <c r="Q1981" s="1">
        <f t="shared" si="417"/>
        <v>150</v>
      </c>
      <c r="S1981" s="1" t="str">
        <f t="shared" si="418"/>
        <v>Solar</v>
      </c>
      <c r="T1981" s="1" t="str">
        <f t="shared" si="419"/>
        <v>Tazewell</v>
      </c>
      <c r="U1981" s="1" t="str">
        <f t="shared" si="420"/>
        <v>IL</v>
      </c>
      <c r="AA1981" s="1"/>
      <c r="AB1981" s="1"/>
      <c r="AI1981" s="5"/>
      <c r="AJ1981" s="5"/>
      <c r="AK1981" s="5"/>
      <c r="AL1981" s="5"/>
      <c r="AM1981" s="5"/>
      <c r="AN1981" s="5"/>
      <c r="AO1981" s="32"/>
      <c r="AP1981" s="32"/>
      <c r="AQ1981" s="28">
        <f t="shared" si="411"/>
        <v>0</v>
      </c>
      <c r="AR1981" s="28">
        <f t="shared" si="412"/>
        <v>0</v>
      </c>
      <c r="AY1981" s="1" t="s">
        <v>2374</v>
      </c>
      <c r="AZ1981" s="2">
        <v>44028</v>
      </c>
      <c r="BC1981" s="2">
        <v>45184</v>
      </c>
      <c r="BD1981" s="1" t="s">
        <v>122</v>
      </c>
      <c r="BE1981" s="1" t="s">
        <v>3998</v>
      </c>
      <c r="BF1981" s="1" t="s">
        <v>124</v>
      </c>
      <c r="BG1981" s="1" t="s">
        <v>3565</v>
      </c>
      <c r="BH1981" s="1" t="s">
        <v>2435</v>
      </c>
      <c r="BI1981" s="1" t="s">
        <v>2857</v>
      </c>
      <c r="BJ1981" s="1" t="s">
        <v>126</v>
      </c>
      <c r="BK1981" s="1" t="s">
        <v>3999</v>
      </c>
      <c r="BL1981" s="1">
        <v>150</v>
      </c>
      <c r="BM1981" s="1">
        <v>150</v>
      </c>
      <c r="BN1981" s="1" t="s">
        <v>1485</v>
      </c>
      <c r="BO1981" s="1" t="s">
        <v>3581</v>
      </c>
      <c r="BP1981" s="1" t="s">
        <v>84</v>
      </c>
      <c r="BR1981" s="1">
        <v>0</v>
      </c>
      <c r="BS1981" s="1">
        <v>0</v>
      </c>
      <c r="BT1981" s="1">
        <v>0</v>
      </c>
      <c r="BU1981" s="1">
        <v>0</v>
      </c>
    </row>
    <row r="1982" spans="2:73" hidden="1" x14ac:dyDescent="0.25">
      <c r="D1982" s="4"/>
      <c r="E1982" s="5" t="str">
        <f t="shared" si="413"/>
        <v>DPP-2020-Cycle</v>
      </c>
      <c r="F1982" s="5" t="str">
        <f t="shared" si="414"/>
        <v>East (ITC)</v>
      </c>
      <c r="G1982" s="5" t="str">
        <f t="shared" si="415"/>
        <v>Active</v>
      </c>
      <c r="H1982" s="6" t="str">
        <f t="shared" si="416"/>
        <v>Not Started</v>
      </c>
      <c r="I1982" s="1" t="s">
        <v>4000</v>
      </c>
      <c r="O1982" s="1" t="str">
        <f t="shared" si="407"/>
        <v>NRIS</v>
      </c>
      <c r="Q1982" s="1">
        <f t="shared" si="417"/>
        <v>200</v>
      </c>
      <c r="S1982" s="1" t="str">
        <f t="shared" si="418"/>
        <v>Solar</v>
      </c>
      <c r="T1982" s="1" t="str">
        <f t="shared" si="419"/>
        <v>Genesee</v>
      </c>
      <c r="U1982" s="1" t="str">
        <f t="shared" si="420"/>
        <v>MI</v>
      </c>
      <c r="AA1982" s="1"/>
      <c r="AB1982" s="1"/>
      <c r="AI1982" s="5"/>
      <c r="AJ1982" s="5"/>
      <c r="AK1982" s="5"/>
      <c r="AL1982" s="5"/>
      <c r="AM1982" s="5"/>
      <c r="AN1982" s="5"/>
      <c r="AO1982" s="32"/>
      <c r="AP1982" s="32"/>
      <c r="AQ1982" s="28">
        <f t="shared" si="411"/>
        <v>0</v>
      </c>
      <c r="AR1982" s="28">
        <f t="shared" si="412"/>
        <v>0</v>
      </c>
      <c r="AY1982" s="1" t="s">
        <v>2374</v>
      </c>
      <c r="AZ1982" s="2">
        <v>44244</v>
      </c>
      <c r="BC1982" s="2">
        <v>45170</v>
      </c>
      <c r="BD1982" s="1" t="s">
        <v>3688</v>
      </c>
      <c r="BE1982" s="1" t="s">
        <v>3689</v>
      </c>
      <c r="BF1982" s="1" t="s">
        <v>130</v>
      </c>
      <c r="BG1982" s="1" t="s">
        <v>3565</v>
      </c>
      <c r="BH1982" s="1" t="s">
        <v>1808</v>
      </c>
      <c r="BI1982" s="1" t="s">
        <v>2857</v>
      </c>
      <c r="BJ1982" s="1" t="s">
        <v>126</v>
      </c>
      <c r="BK1982" s="1" t="s">
        <v>4001</v>
      </c>
      <c r="BL1982" s="1">
        <v>200</v>
      </c>
      <c r="BM1982" s="1">
        <v>200</v>
      </c>
      <c r="BN1982" s="1" t="s">
        <v>1485</v>
      </c>
      <c r="BO1982" s="1" t="s">
        <v>3581</v>
      </c>
      <c r="BP1982" s="1" t="s">
        <v>84</v>
      </c>
      <c r="BR1982" s="1">
        <v>0</v>
      </c>
      <c r="BS1982" s="1">
        <v>0</v>
      </c>
      <c r="BT1982" s="1">
        <v>0</v>
      </c>
      <c r="BU1982" s="1">
        <v>0</v>
      </c>
    </row>
    <row r="1983" spans="2:73" hidden="1" x14ac:dyDescent="0.25">
      <c r="D1983" s="4"/>
      <c r="E1983" s="5" t="str">
        <f t="shared" si="413"/>
        <v>DPP-2020-Cycle</v>
      </c>
      <c r="F1983" s="5" t="str">
        <f t="shared" si="414"/>
        <v>Central</v>
      </c>
      <c r="G1983" s="5" t="str">
        <f t="shared" si="415"/>
        <v>Active</v>
      </c>
      <c r="H1983" s="6" t="str">
        <f t="shared" si="416"/>
        <v>Not Started</v>
      </c>
      <c r="I1983" s="1" t="s">
        <v>4002</v>
      </c>
      <c r="O1983" s="1" t="str">
        <f t="shared" si="407"/>
        <v>NRIS</v>
      </c>
      <c r="Q1983" s="1">
        <f t="shared" si="417"/>
        <v>50</v>
      </c>
      <c r="S1983" s="1" t="str">
        <f t="shared" si="418"/>
        <v>Battery Storage</v>
      </c>
      <c r="T1983" s="1" t="str">
        <f t="shared" si="419"/>
        <v>Jefferson</v>
      </c>
      <c r="U1983" s="1" t="str">
        <f t="shared" si="420"/>
        <v>IL</v>
      </c>
      <c r="AA1983" s="1"/>
      <c r="AB1983" s="1"/>
      <c r="AI1983" s="5"/>
      <c r="AJ1983" s="5"/>
      <c r="AK1983" s="5"/>
      <c r="AL1983" s="5"/>
      <c r="AM1983" s="5"/>
      <c r="AN1983" s="5"/>
      <c r="AO1983" s="32"/>
      <c r="AP1983" s="32"/>
      <c r="AQ1983" s="28">
        <f t="shared" si="411"/>
        <v>0</v>
      </c>
      <c r="AR1983" s="28">
        <f t="shared" si="412"/>
        <v>0</v>
      </c>
      <c r="AY1983" s="1" t="s">
        <v>2374</v>
      </c>
      <c r="AZ1983" s="2">
        <v>44028</v>
      </c>
      <c r="BC1983" s="2">
        <v>44819</v>
      </c>
      <c r="BD1983" s="1" t="s">
        <v>122</v>
      </c>
      <c r="BE1983" s="1" t="s">
        <v>3579</v>
      </c>
      <c r="BF1983" s="1" t="s">
        <v>124</v>
      </c>
      <c r="BG1983" s="1" t="s">
        <v>3565</v>
      </c>
      <c r="BH1983" s="1" t="s">
        <v>2435</v>
      </c>
      <c r="BI1983" s="1" t="s">
        <v>2857</v>
      </c>
      <c r="BJ1983" s="1" t="s">
        <v>126</v>
      </c>
      <c r="BK1983" s="1" t="s">
        <v>4003</v>
      </c>
      <c r="BL1983" s="1">
        <v>50</v>
      </c>
      <c r="BM1983" s="1">
        <v>50</v>
      </c>
      <c r="BN1983" s="1" t="s">
        <v>2498</v>
      </c>
      <c r="BO1983" s="1" t="s">
        <v>2498</v>
      </c>
      <c r="BP1983" s="1" t="s">
        <v>84</v>
      </c>
      <c r="BR1983" s="1">
        <v>0</v>
      </c>
      <c r="BS1983" s="1">
        <v>0</v>
      </c>
      <c r="BT1983" s="1">
        <v>0</v>
      </c>
      <c r="BU1983" s="1">
        <v>0</v>
      </c>
    </row>
    <row r="1984" spans="2:73" hidden="1" x14ac:dyDescent="0.25">
      <c r="D1984" s="4"/>
      <c r="E1984" s="5" t="str">
        <f t="shared" si="413"/>
        <v>DPP-2019-Cycle</v>
      </c>
      <c r="F1984" s="5" t="str">
        <f t="shared" si="414"/>
        <v>East (ITC)</v>
      </c>
      <c r="G1984" s="5" t="str">
        <f t="shared" si="415"/>
        <v>Active</v>
      </c>
      <c r="H1984" s="6" t="str">
        <f t="shared" si="416"/>
        <v>Not Started</v>
      </c>
      <c r="I1984" s="1" t="s">
        <v>2902</v>
      </c>
      <c r="O1984" s="1" t="str">
        <f t="shared" si="407"/>
        <v>NRIS</v>
      </c>
      <c r="Q1984" s="1">
        <f t="shared" si="417"/>
        <v>50</v>
      </c>
      <c r="S1984" s="1" t="str">
        <f t="shared" si="418"/>
        <v>Gas</v>
      </c>
      <c r="T1984" s="1" t="str">
        <f t="shared" si="419"/>
        <v>Branch County</v>
      </c>
      <c r="U1984" s="1" t="str">
        <f t="shared" si="420"/>
        <v>MI</v>
      </c>
      <c r="AA1984" s="1"/>
      <c r="AB1984" s="1"/>
      <c r="AI1984" s="5"/>
      <c r="AJ1984" s="5"/>
      <c r="AK1984" s="5"/>
      <c r="AL1984" s="5"/>
      <c r="AM1984" s="5"/>
      <c r="AN1984" s="5"/>
      <c r="AO1984" s="5"/>
      <c r="AP1984" s="5"/>
      <c r="AQ1984" s="5"/>
      <c r="AR1984" s="5"/>
      <c r="AY1984" s="1" t="s">
        <v>2374</v>
      </c>
      <c r="AZ1984" s="2">
        <v>43581</v>
      </c>
      <c r="BC1984" s="2">
        <v>44287</v>
      </c>
      <c r="BD1984" s="1" t="s">
        <v>139</v>
      </c>
      <c r="BE1984" s="1" t="s">
        <v>2903</v>
      </c>
      <c r="BF1984" s="1" t="s">
        <v>130</v>
      </c>
      <c r="BG1984" s="1" t="s">
        <v>2856</v>
      </c>
      <c r="BH1984" s="1" t="s">
        <v>1808</v>
      </c>
      <c r="BI1984" s="1" t="s">
        <v>2863</v>
      </c>
      <c r="BJ1984" s="1" t="s">
        <v>126</v>
      </c>
      <c r="BK1984" s="1" t="s">
        <v>2904</v>
      </c>
      <c r="BL1984" s="1">
        <v>50</v>
      </c>
      <c r="BM1984" s="1">
        <v>50</v>
      </c>
      <c r="BN1984" s="1" t="s">
        <v>64</v>
      </c>
      <c r="BO1984" s="1" t="s">
        <v>172</v>
      </c>
      <c r="BP1984" s="1" t="s">
        <v>84</v>
      </c>
      <c r="BR1984" s="1">
        <v>50</v>
      </c>
      <c r="BS1984" s="1">
        <v>49.5</v>
      </c>
      <c r="BT1984" s="1">
        <v>0</v>
      </c>
      <c r="BU1984" s="1">
        <v>0</v>
      </c>
    </row>
    <row r="1985" spans="4:73" hidden="1" x14ac:dyDescent="0.25">
      <c r="D1985" s="4"/>
      <c r="E1985" s="5" t="str">
        <f t="shared" si="413"/>
        <v>DPP-2020-Cycle</v>
      </c>
      <c r="F1985" s="5" t="str">
        <f t="shared" si="414"/>
        <v>Central</v>
      </c>
      <c r="G1985" s="5" t="str">
        <f t="shared" si="415"/>
        <v>Active</v>
      </c>
      <c r="H1985" s="6" t="str">
        <f t="shared" si="416"/>
        <v>Not Started</v>
      </c>
      <c r="I1985" s="1" t="s">
        <v>4004</v>
      </c>
      <c r="O1985" s="1" t="str">
        <f t="shared" si="407"/>
        <v>NRIS</v>
      </c>
      <c r="Q1985" s="1">
        <f t="shared" si="417"/>
        <v>412</v>
      </c>
      <c r="S1985" s="1" t="str">
        <f t="shared" si="418"/>
        <v>Hybrid</v>
      </c>
      <c r="T1985" s="1" t="str">
        <f t="shared" si="419"/>
        <v>Vermilion</v>
      </c>
      <c r="U1985" s="1" t="str">
        <f t="shared" si="420"/>
        <v>IL</v>
      </c>
      <c r="AA1985" s="1"/>
      <c r="AB1985" s="1"/>
      <c r="AI1985" s="5"/>
      <c r="AJ1985" s="5"/>
      <c r="AK1985" s="5"/>
      <c r="AL1985" s="5"/>
      <c r="AM1985" s="5"/>
      <c r="AN1985" s="5"/>
      <c r="AO1985" s="32"/>
      <c r="AP1985" s="32"/>
      <c r="AQ1985" s="28">
        <f t="shared" ref="AQ1985:AR1987" si="421">AO1985/($Q1985*1000)</f>
        <v>0</v>
      </c>
      <c r="AR1985" s="28">
        <f t="shared" si="421"/>
        <v>0</v>
      </c>
      <c r="AY1985" s="1" t="s">
        <v>2374</v>
      </c>
      <c r="AZ1985" s="2">
        <v>44267</v>
      </c>
      <c r="BC1985" s="2">
        <v>45169</v>
      </c>
      <c r="BD1985" s="1" t="s">
        <v>122</v>
      </c>
      <c r="BE1985" s="1" t="s">
        <v>4005</v>
      </c>
      <c r="BF1985" s="1" t="s">
        <v>124</v>
      </c>
      <c r="BG1985" s="1" t="s">
        <v>3565</v>
      </c>
      <c r="BH1985" s="1" t="s">
        <v>2435</v>
      </c>
      <c r="BI1985" s="1" t="s">
        <v>2857</v>
      </c>
      <c r="BJ1985" s="1" t="s">
        <v>126</v>
      </c>
      <c r="BK1985" s="1" t="s">
        <v>4006</v>
      </c>
      <c r="BL1985" s="1">
        <v>412</v>
      </c>
      <c r="BM1985" s="1">
        <v>412</v>
      </c>
      <c r="BN1985" s="1" t="s">
        <v>2880</v>
      </c>
      <c r="BO1985" s="1" t="s">
        <v>3231</v>
      </c>
      <c r="BP1985" s="1" t="s">
        <v>84</v>
      </c>
      <c r="BR1985" s="1">
        <v>0</v>
      </c>
      <c r="BS1985" s="1">
        <v>0</v>
      </c>
      <c r="BT1985" s="1">
        <v>0</v>
      </c>
      <c r="BU1985" s="1">
        <v>0</v>
      </c>
    </row>
    <row r="1986" spans="4:73" hidden="1" x14ac:dyDescent="0.25">
      <c r="D1986" s="4"/>
      <c r="E1986" s="5" t="str">
        <f t="shared" si="413"/>
        <v>DPP-2020-Cycle</v>
      </c>
      <c r="F1986" s="5" t="str">
        <f t="shared" si="414"/>
        <v>West</v>
      </c>
      <c r="G1986" s="5" t="str">
        <f t="shared" si="415"/>
        <v>Active</v>
      </c>
      <c r="H1986" s="6" t="str">
        <f t="shared" si="416"/>
        <v>Not Started</v>
      </c>
      <c r="I1986" s="1" t="s">
        <v>4007</v>
      </c>
      <c r="O1986" s="1" t="str">
        <f t="shared" si="407"/>
        <v>NRIS</v>
      </c>
      <c r="Q1986" s="1">
        <f t="shared" si="417"/>
        <v>100</v>
      </c>
      <c r="S1986" s="1" t="str">
        <f t="shared" si="418"/>
        <v>Solar</v>
      </c>
      <c r="T1986" s="1" t="str">
        <f t="shared" si="419"/>
        <v>St. Croix</v>
      </c>
      <c r="U1986" s="1" t="str">
        <f t="shared" si="420"/>
        <v>WI</v>
      </c>
      <c r="AA1986" s="1"/>
      <c r="AB1986" s="1"/>
      <c r="AI1986" s="5"/>
      <c r="AJ1986" s="5"/>
      <c r="AK1986" s="5"/>
      <c r="AL1986" s="5"/>
      <c r="AM1986" s="5"/>
      <c r="AN1986" s="5"/>
      <c r="AO1986" s="32"/>
      <c r="AP1986" s="32"/>
      <c r="AQ1986" s="28">
        <f t="shared" si="421"/>
        <v>0</v>
      </c>
      <c r="AR1986" s="28">
        <f t="shared" si="421"/>
        <v>0</v>
      </c>
      <c r="AY1986" s="1" t="s">
        <v>2374</v>
      </c>
      <c r="AZ1986" s="2">
        <v>44028</v>
      </c>
      <c r="BC1986" s="2">
        <v>44774</v>
      </c>
      <c r="BD1986" s="1" t="s">
        <v>91</v>
      </c>
      <c r="BE1986" s="1" t="s">
        <v>3814</v>
      </c>
      <c r="BF1986" s="1" t="s">
        <v>76</v>
      </c>
      <c r="BG1986" s="1" t="s">
        <v>3565</v>
      </c>
      <c r="BH1986" s="1" t="s">
        <v>725</v>
      </c>
      <c r="BI1986" s="1" t="s">
        <v>2857</v>
      </c>
      <c r="BJ1986" s="1" t="s">
        <v>126</v>
      </c>
      <c r="BK1986" s="1" t="s">
        <v>4008</v>
      </c>
      <c r="BL1986" s="1">
        <v>100</v>
      </c>
      <c r="BM1986" s="1">
        <v>100</v>
      </c>
      <c r="BN1986" s="1" t="s">
        <v>1485</v>
      </c>
      <c r="BO1986" s="1" t="s">
        <v>3581</v>
      </c>
      <c r="BP1986" s="1" t="s">
        <v>84</v>
      </c>
      <c r="BR1986" s="1">
        <v>0</v>
      </c>
      <c r="BS1986" s="1">
        <v>0</v>
      </c>
      <c r="BT1986" s="1">
        <v>0</v>
      </c>
      <c r="BU1986" s="1">
        <v>0</v>
      </c>
    </row>
    <row r="1987" spans="4:73" hidden="1" x14ac:dyDescent="0.25">
      <c r="D1987" s="4"/>
      <c r="E1987" s="5" t="str">
        <f t="shared" si="413"/>
        <v>DPP-2020-Cycle</v>
      </c>
      <c r="F1987" s="5" t="str">
        <f t="shared" si="414"/>
        <v>East (ITC)</v>
      </c>
      <c r="G1987" s="5" t="str">
        <f t="shared" si="415"/>
        <v>Active</v>
      </c>
      <c r="H1987" s="6" t="str">
        <f t="shared" si="416"/>
        <v>Not Started</v>
      </c>
      <c r="I1987" s="1" t="s">
        <v>4009</v>
      </c>
      <c r="O1987" s="1" t="str">
        <f t="shared" si="407"/>
        <v>NRIS</v>
      </c>
      <c r="Q1987" s="1">
        <f t="shared" si="417"/>
        <v>180</v>
      </c>
      <c r="S1987" s="1" t="str">
        <f t="shared" si="418"/>
        <v>Solar</v>
      </c>
      <c r="T1987" s="1" t="str">
        <f t="shared" si="419"/>
        <v>Hillsdale</v>
      </c>
      <c r="U1987" s="1" t="str">
        <f t="shared" si="420"/>
        <v>MI</v>
      </c>
      <c r="AA1987" s="1"/>
      <c r="AB1987" s="1"/>
      <c r="AI1987" s="5"/>
      <c r="AJ1987" s="5"/>
      <c r="AK1987" s="5"/>
      <c r="AL1987" s="5"/>
      <c r="AM1987" s="5"/>
      <c r="AN1987" s="5"/>
      <c r="AO1987" s="32"/>
      <c r="AP1987" s="32"/>
      <c r="AQ1987" s="28">
        <f t="shared" si="421"/>
        <v>0</v>
      </c>
      <c r="AR1987" s="28">
        <f t="shared" si="421"/>
        <v>0</v>
      </c>
      <c r="AY1987" s="1" t="s">
        <v>2374</v>
      </c>
      <c r="AZ1987" s="2">
        <v>44250</v>
      </c>
      <c r="BC1987" s="2">
        <v>45170</v>
      </c>
      <c r="BD1987" s="1" t="s">
        <v>3688</v>
      </c>
      <c r="BE1987" s="1" t="s">
        <v>4010</v>
      </c>
      <c r="BF1987" s="1" t="s">
        <v>130</v>
      </c>
      <c r="BG1987" s="1" t="s">
        <v>3565</v>
      </c>
      <c r="BH1987" s="1" t="s">
        <v>1808</v>
      </c>
      <c r="BI1987" s="1" t="s">
        <v>2857</v>
      </c>
      <c r="BJ1987" s="1" t="s">
        <v>126</v>
      </c>
      <c r="BK1987" s="1" t="s">
        <v>4011</v>
      </c>
      <c r="BL1987" s="1">
        <v>180</v>
      </c>
      <c r="BM1987" s="1">
        <v>180</v>
      </c>
      <c r="BN1987" s="1" t="s">
        <v>1485</v>
      </c>
      <c r="BO1987" s="1" t="s">
        <v>3581</v>
      </c>
      <c r="BP1987" s="1" t="s">
        <v>84</v>
      </c>
      <c r="BR1987" s="1">
        <v>0</v>
      </c>
      <c r="BS1987" s="1">
        <v>0</v>
      </c>
      <c r="BT1987" s="1">
        <v>0</v>
      </c>
      <c r="BU1987" s="1">
        <v>0</v>
      </c>
    </row>
    <row r="1988" spans="4:73" hidden="1" x14ac:dyDescent="0.25">
      <c r="D1988" s="4"/>
      <c r="E1988" s="5" t="str">
        <f t="shared" si="413"/>
        <v>DPP-2019-Cycle</v>
      </c>
      <c r="F1988" s="5" t="str">
        <f t="shared" si="414"/>
        <v>East (ITC)</v>
      </c>
      <c r="G1988" s="5" t="str">
        <f t="shared" si="415"/>
        <v>Withdrawn</v>
      </c>
      <c r="H1988" s="6" t="str">
        <f t="shared" si="416"/>
        <v>Not Started</v>
      </c>
      <c r="I1988" s="1" t="s">
        <v>5789</v>
      </c>
      <c r="O1988" s="1" t="str">
        <f t="shared" si="407"/>
        <v>NRIS</v>
      </c>
      <c r="Q1988" s="1">
        <f t="shared" si="417"/>
        <v>50</v>
      </c>
      <c r="S1988" s="1" t="str">
        <f t="shared" si="418"/>
        <v>Gas</v>
      </c>
      <c r="T1988" s="1" t="str">
        <f t="shared" si="419"/>
        <v>Branch County</v>
      </c>
      <c r="U1988" s="1" t="str">
        <f t="shared" si="420"/>
        <v>MI</v>
      </c>
      <c r="AA1988" s="1"/>
      <c r="AB1988" s="1"/>
      <c r="AI1988" s="5"/>
      <c r="AJ1988" s="5"/>
      <c r="AK1988" s="5"/>
      <c r="AL1988" s="5"/>
      <c r="AM1988" s="5"/>
      <c r="AN1988" s="5"/>
      <c r="AO1988" s="5"/>
      <c r="AP1988" s="5"/>
      <c r="AQ1988" s="5"/>
      <c r="AR1988" s="5"/>
      <c r="AY1988" s="1" t="s">
        <v>73</v>
      </c>
      <c r="AZ1988" s="2">
        <v>43581</v>
      </c>
      <c r="BA1988" s="2">
        <v>44237</v>
      </c>
      <c r="BC1988" s="2">
        <v>44287</v>
      </c>
      <c r="BD1988" s="1" t="s">
        <v>139</v>
      </c>
      <c r="BE1988" s="1" t="s">
        <v>2903</v>
      </c>
      <c r="BF1988" s="1" t="s">
        <v>130</v>
      </c>
      <c r="BG1988" s="1" t="s">
        <v>2856</v>
      </c>
      <c r="BH1988" s="1" t="s">
        <v>1808</v>
      </c>
      <c r="BI1988" s="1" t="s">
        <v>2863</v>
      </c>
      <c r="BJ1988" s="1" t="s">
        <v>126</v>
      </c>
      <c r="BK1988" s="1" t="s">
        <v>2904</v>
      </c>
      <c r="BL1988" s="1">
        <v>50</v>
      </c>
      <c r="BM1988" s="1">
        <v>50</v>
      </c>
      <c r="BN1988" s="1" t="s">
        <v>64</v>
      </c>
      <c r="BO1988" s="1" t="s">
        <v>172</v>
      </c>
      <c r="BP1988" s="1" t="s">
        <v>84</v>
      </c>
      <c r="BR1988" s="1">
        <v>0</v>
      </c>
      <c r="BS1988" s="1">
        <v>0</v>
      </c>
      <c r="BT1988" s="1">
        <v>0</v>
      </c>
      <c r="BU1988" s="1">
        <v>0</v>
      </c>
    </row>
    <row r="1989" spans="4:73" hidden="1" x14ac:dyDescent="0.25">
      <c r="D1989" s="4"/>
      <c r="E1989" s="5" t="str">
        <f t="shared" si="413"/>
        <v>DPP-2020-Cycle</v>
      </c>
      <c r="F1989" s="5" t="str">
        <f t="shared" si="414"/>
        <v>East (ITC)</v>
      </c>
      <c r="G1989" s="5" t="str">
        <f t="shared" si="415"/>
        <v>Active</v>
      </c>
      <c r="H1989" s="6" t="str">
        <f t="shared" si="416"/>
        <v>Not Started</v>
      </c>
      <c r="I1989" s="1" t="s">
        <v>4012</v>
      </c>
      <c r="O1989" s="1" t="str">
        <f t="shared" si="407"/>
        <v>NRIS</v>
      </c>
      <c r="Q1989" s="1">
        <f t="shared" si="417"/>
        <v>100</v>
      </c>
      <c r="S1989" s="1" t="str">
        <f t="shared" si="418"/>
        <v>Battery Storage</v>
      </c>
      <c r="T1989" s="1" t="str">
        <f t="shared" si="419"/>
        <v>Washtenaw</v>
      </c>
      <c r="U1989" s="1" t="str">
        <f t="shared" si="420"/>
        <v>MI</v>
      </c>
      <c r="AA1989" s="1"/>
      <c r="AB1989" s="1"/>
      <c r="AI1989" s="5"/>
      <c r="AJ1989" s="5"/>
      <c r="AK1989" s="5"/>
      <c r="AL1989" s="5"/>
      <c r="AM1989" s="5"/>
      <c r="AN1989" s="5"/>
      <c r="AO1989" s="32"/>
      <c r="AP1989" s="32"/>
      <c r="AQ1989" s="28">
        <f t="shared" ref="AQ1989:AR1992" si="422">AO1989/($Q1989*1000)</f>
        <v>0</v>
      </c>
      <c r="AR1989" s="28">
        <f t="shared" si="422"/>
        <v>0</v>
      </c>
      <c r="AY1989" s="1" t="s">
        <v>2374</v>
      </c>
      <c r="AZ1989" s="2">
        <v>44148</v>
      </c>
      <c r="BC1989" s="2">
        <v>44593</v>
      </c>
      <c r="BD1989" s="1" t="s">
        <v>128</v>
      </c>
      <c r="BE1989" s="1" t="s">
        <v>4013</v>
      </c>
      <c r="BF1989" s="1" t="s">
        <v>130</v>
      </c>
      <c r="BG1989" s="1" t="s">
        <v>3565</v>
      </c>
      <c r="BH1989" s="1" t="s">
        <v>1808</v>
      </c>
      <c r="BI1989" s="1" t="s">
        <v>2857</v>
      </c>
      <c r="BJ1989" s="1" t="s">
        <v>126</v>
      </c>
      <c r="BK1989" s="1" t="s">
        <v>4014</v>
      </c>
      <c r="BL1989" s="1">
        <v>100</v>
      </c>
      <c r="BM1989" s="1">
        <v>100</v>
      </c>
      <c r="BN1989" s="1" t="s">
        <v>2498</v>
      </c>
      <c r="BO1989" s="1" t="s">
        <v>2498</v>
      </c>
      <c r="BP1989" s="1" t="s">
        <v>84</v>
      </c>
      <c r="BR1989" s="1">
        <v>0</v>
      </c>
      <c r="BS1989" s="1">
        <v>0</v>
      </c>
      <c r="BT1989" s="1">
        <v>0</v>
      </c>
      <c r="BU1989" s="1">
        <v>0</v>
      </c>
    </row>
    <row r="1990" spans="4:73" hidden="1" x14ac:dyDescent="0.25">
      <c r="D1990" s="24" t="s">
        <v>4417</v>
      </c>
      <c r="E1990" s="5" t="str">
        <f t="shared" si="413"/>
        <v>DPP-2020-Cycle</v>
      </c>
      <c r="F1990" s="5" t="str">
        <f t="shared" si="414"/>
        <v>East (ITC)</v>
      </c>
      <c r="G1990" s="5" t="str">
        <f t="shared" si="415"/>
        <v>Active</v>
      </c>
      <c r="H1990" s="6" t="str">
        <f t="shared" si="416"/>
        <v>Not Started</v>
      </c>
      <c r="I1990" s="1" t="s">
        <v>4016</v>
      </c>
      <c r="O1990" s="1" t="str">
        <f t="shared" si="407"/>
        <v>NRIS</v>
      </c>
      <c r="Q1990" s="1">
        <f t="shared" si="417"/>
        <v>50</v>
      </c>
      <c r="S1990" s="1" t="str">
        <f t="shared" si="418"/>
        <v>Battery Storage</v>
      </c>
      <c r="T1990" s="1" t="str">
        <f t="shared" si="419"/>
        <v>Genesee</v>
      </c>
      <c r="U1990" s="1" t="str">
        <f t="shared" si="420"/>
        <v>MI</v>
      </c>
      <c r="AA1990" s="1"/>
      <c r="AB1990" s="1"/>
      <c r="AI1990" s="5"/>
      <c r="AJ1990" s="5"/>
      <c r="AK1990" s="5"/>
      <c r="AL1990" s="5"/>
      <c r="AM1990" s="5"/>
      <c r="AN1990" s="5"/>
      <c r="AO1990" s="32"/>
      <c r="AP1990" s="32"/>
      <c r="AQ1990" s="28">
        <f t="shared" si="422"/>
        <v>0</v>
      </c>
      <c r="AR1990" s="28">
        <f t="shared" si="422"/>
        <v>0</v>
      </c>
      <c r="AY1990" s="1" t="s">
        <v>2374</v>
      </c>
      <c r="AZ1990" s="2">
        <v>44246</v>
      </c>
      <c r="BC1990" s="2">
        <v>45170</v>
      </c>
      <c r="BD1990" s="1" t="s">
        <v>3688</v>
      </c>
      <c r="BE1990" s="1" t="s">
        <v>3689</v>
      </c>
      <c r="BF1990" s="1" t="s">
        <v>130</v>
      </c>
      <c r="BG1990" s="1" t="s">
        <v>3565</v>
      </c>
      <c r="BH1990" s="1" t="s">
        <v>1808</v>
      </c>
      <c r="BI1990" s="1" t="s">
        <v>2857</v>
      </c>
      <c r="BJ1990" s="1" t="s">
        <v>126</v>
      </c>
      <c r="BK1990" s="1" t="s">
        <v>4001</v>
      </c>
      <c r="BL1990" s="1">
        <v>50</v>
      </c>
      <c r="BM1990" s="1">
        <v>50</v>
      </c>
      <c r="BN1990" s="1" t="s">
        <v>2498</v>
      </c>
      <c r="BO1990" s="1" t="s">
        <v>2498</v>
      </c>
      <c r="BP1990" s="1" t="s">
        <v>84</v>
      </c>
      <c r="BR1990" s="1">
        <v>0</v>
      </c>
      <c r="BS1990" s="1">
        <v>0</v>
      </c>
      <c r="BT1990" s="1">
        <v>0</v>
      </c>
      <c r="BU1990" s="1">
        <v>0</v>
      </c>
    </row>
    <row r="1991" spans="4:73" hidden="1" x14ac:dyDescent="0.25">
      <c r="D1991" s="4"/>
      <c r="E1991" s="5" t="str">
        <f t="shared" si="413"/>
        <v>DPP-2020-Cycle</v>
      </c>
      <c r="F1991" s="5" t="str">
        <f t="shared" si="414"/>
        <v>East (ITC)</v>
      </c>
      <c r="G1991" s="5" t="str">
        <f t="shared" si="415"/>
        <v>Withdrawn</v>
      </c>
      <c r="H1991" s="6" t="str">
        <f t="shared" si="416"/>
        <v>Not Started</v>
      </c>
      <c r="I1991" s="1" t="s">
        <v>5857</v>
      </c>
      <c r="O1991" s="1" t="str">
        <f t="shared" si="407"/>
        <v>NRIS</v>
      </c>
      <c r="Q1991" s="1">
        <f t="shared" si="417"/>
        <v>200</v>
      </c>
      <c r="S1991" s="1" t="str">
        <f t="shared" si="418"/>
        <v>Solar</v>
      </c>
      <c r="T1991" s="1" t="str">
        <f t="shared" si="419"/>
        <v>Lapeer</v>
      </c>
      <c r="U1991" s="1" t="str">
        <f t="shared" si="420"/>
        <v>MI</v>
      </c>
      <c r="AA1991" s="1"/>
      <c r="AB1991" s="1"/>
      <c r="AI1991" s="5"/>
      <c r="AJ1991" s="5"/>
      <c r="AK1991" s="5"/>
      <c r="AL1991" s="5"/>
      <c r="AM1991" s="5"/>
      <c r="AN1991" s="5"/>
      <c r="AO1991" s="32"/>
      <c r="AP1991" s="32"/>
      <c r="AQ1991" s="28">
        <f t="shared" si="422"/>
        <v>0</v>
      </c>
      <c r="AR1991" s="28">
        <f t="shared" si="422"/>
        <v>0</v>
      </c>
      <c r="AY1991" s="1" t="s">
        <v>73</v>
      </c>
      <c r="AZ1991" s="2">
        <v>44028</v>
      </c>
      <c r="BA1991" s="2">
        <v>44250</v>
      </c>
      <c r="BC1991" s="2">
        <v>45170</v>
      </c>
      <c r="BD1991" s="1" t="s">
        <v>128</v>
      </c>
      <c r="BE1991" s="1" t="s">
        <v>5858</v>
      </c>
      <c r="BF1991" s="1" t="s">
        <v>130</v>
      </c>
      <c r="BG1991" s="1" t="s">
        <v>3565</v>
      </c>
      <c r="BH1991" s="1" t="s">
        <v>1808</v>
      </c>
      <c r="BI1991" s="1" t="s">
        <v>2857</v>
      </c>
      <c r="BJ1991" s="1" t="s">
        <v>126</v>
      </c>
      <c r="BK1991" s="1" t="s">
        <v>5859</v>
      </c>
      <c r="BL1991" s="1">
        <v>200</v>
      </c>
      <c r="BM1991" s="1">
        <v>200</v>
      </c>
      <c r="BN1991" s="1" t="s">
        <v>1485</v>
      </c>
      <c r="BO1991" s="1" t="s">
        <v>3581</v>
      </c>
      <c r="BP1991" s="1" t="s">
        <v>84</v>
      </c>
      <c r="BR1991" s="1">
        <v>0</v>
      </c>
      <c r="BS1991" s="1">
        <v>0</v>
      </c>
      <c r="BT1991" s="1">
        <v>0</v>
      </c>
      <c r="BU1991" s="1">
        <v>0</v>
      </c>
    </row>
    <row r="1992" spans="4:73" hidden="1" x14ac:dyDescent="0.25">
      <c r="D1992" s="4"/>
      <c r="E1992" s="5" t="str">
        <f t="shared" si="413"/>
        <v>DPP-2020-Cycle</v>
      </c>
      <c r="F1992" s="5" t="str">
        <f t="shared" si="414"/>
        <v>Central</v>
      </c>
      <c r="G1992" s="5" t="str">
        <f t="shared" si="415"/>
        <v>Withdrawn</v>
      </c>
      <c r="H1992" s="6" t="str">
        <f t="shared" si="416"/>
        <v>Not Started</v>
      </c>
      <c r="I1992" s="1" t="s">
        <v>5642</v>
      </c>
      <c r="O1992" s="1" t="str">
        <f t="shared" si="407"/>
        <v>NRIS</v>
      </c>
      <c r="Q1992" s="1">
        <f t="shared" si="417"/>
        <v>200</v>
      </c>
      <c r="S1992" s="1" t="str">
        <f t="shared" si="418"/>
        <v>Solar</v>
      </c>
      <c r="T1992" s="1" t="str">
        <f t="shared" si="419"/>
        <v>Newton</v>
      </c>
      <c r="U1992" s="1" t="str">
        <f t="shared" si="420"/>
        <v>IN</v>
      </c>
      <c r="AA1992" s="1"/>
      <c r="AB1992" s="1"/>
      <c r="AI1992" s="5"/>
      <c r="AJ1992" s="5"/>
      <c r="AK1992" s="5"/>
      <c r="AL1992" s="5"/>
      <c r="AM1992" s="5"/>
      <c r="AN1992" s="5"/>
      <c r="AO1992" s="32"/>
      <c r="AP1992" s="32"/>
      <c r="AQ1992" s="28">
        <f t="shared" si="422"/>
        <v>0</v>
      </c>
      <c r="AR1992" s="28">
        <f t="shared" si="422"/>
        <v>0</v>
      </c>
      <c r="AY1992" s="1" t="s">
        <v>73</v>
      </c>
      <c r="AZ1992" s="2">
        <v>44028</v>
      </c>
      <c r="BA1992" s="2">
        <v>44183</v>
      </c>
      <c r="BC1992" s="2">
        <v>45169</v>
      </c>
      <c r="BD1992" s="1" t="s">
        <v>804</v>
      </c>
      <c r="BE1992" s="1" t="s">
        <v>3981</v>
      </c>
      <c r="BF1992" s="1" t="s">
        <v>103</v>
      </c>
      <c r="BG1992" s="1" t="s">
        <v>3565</v>
      </c>
      <c r="BH1992" s="1" t="s">
        <v>2435</v>
      </c>
      <c r="BI1992" s="1" t="s">
        <v>2857</v>
      </c>
      <c r="BJ1992" s="1" t="s">
        <v>126</v>
      </c>
      <c r="BK1992" s="1" t="s">
        <v>5643</v>
      </c>
      <c r="BL1992" s="1">
        <v>200</v>
      </c>
      <c r="BM1992" s="1">
        <v>200</v>
      </c>
      <c r="BN1992" s="1" t="s">
        <v>1485</v>
      </c>
      <c r="BO1992" s="1" t="s">
        <v>3581</v>
      </c>
      <c r="BP1992" s="1" t="s">
        <v>84</v>
      </c>
      <c r="BR1992" s="1">
        <v>0</v>
      </c>
      <c r="BS1992" s="1">
        <v>0</v>
      </c>
      <c r="BT1992" s="1">
        <v>0</v>
      </c>
      <c r="BU1992" s="1">
        <v>0</v>
      </c>
    </row>
    <row r="1993" spans="4:73" hidden="1" x14ac:dyDescent="0.25">
      <c r="D1993" s="4"/>
      <c r="E1993" s="5" t="str">
        <f t="shared" si="413"/>
        <v>DPP-2012-AUG</v>
      </c>
      <c r="F1993" s="5" t="str">
        <f t="shared" si="414"/>
        <v>West</v>
      </c>
      <c r="G1993" s="5" t="str">
        <f t="shared" si="415"/>
        <v>Done</v>
      </c>
      <c r="H1993" s="6" t="str">
        <f t="shared" si="416"/>
        <v>In Service</v>
      </c>
      <c r="I1993" s="1" t="s">
        <v>4424</v>
      </c>
      <c r="O1993" s="1" t="str">
        <f t="shared" si="407"/>
        <v>NZIS</v>
      </c>
      <c r="Q1993" s="1">
        <f t="shared" si="417"/>
        <v>200</v>
      </c>
      <c r="S1993" s="1" t="str">
        <f t="shared" si="418"/>
        <v>Wind</v>
      </c>
      <c r="T1993" s="1" t="str">
        <f t="shared" si="419"/>
        <v>Rock County</v>
      </c>
      <c r="U1993" s="1" t="str">
        <f t="shared" si="420"/>
        <v>MN</v>
      </c>
      <c r="AA1993" s="1"/>
      <c r="AB1993" s="1"/>
      <c r="AI1993" s="5"/>
      <c r="AJ1993" s="5"/>
      <c r="AK1993" s="5"/>
      <c r="AL1993" s="5"/>
      <c r="AM1993" s="5"/>
      <c r="AN1993" s="5"/>
      <c r="AO1993" s="5"/>
      <c r="AP1993" s="5"/>
      <c r="AQ1993" s="5"/>
      <c r="AR1993" s="5"/>
      <c r="AY1993" s="1" t="s">
        <v>58</v>
      </c>
      <c r="AZ1993" s="2">
        <v>40497</v>
      </c>
      <c r="BB1993" s="2">
        <v>42452</v>
      </c>
      <c r="BC1993" s="2">
        <v>41274</v>
      </c>
      <c r="BD1993" s="1" t="s">
        <v>91</v>
      </c>
      <c r="BE1993" s="1" t="s">
        <v>158</v>
      </c>
      <c r="BF1993" s="1" t="s">
        <v>93</v>
      </c>
      <c r="BG1993" s="1" t="s">
        <v>1435</v>
      </c>
      <c r="BH1993" s="1" t="s">
        <v>725</v>
      </c>
      <c r="BI1993" s="1" t="s">
        <v>134</v>
      </c>
      <c r="BJ1993" s="1" t="s">
        <v>4425</v>
      </c>
      <c r="BK1993" s="1" t="s">
        <v>1450</v>
      </c>
      <c r="BL1993" s="1">
        <v>200</v>
      </c>
      <c r="BM1993" s="1">
        <v>200</v>
      </c>
      <c r="BN1993" s="1" t="s">
        <v>97</v>
      </c>
      <c r="BO1993" s="1" t="s">
        <v>98</v>
      </c>
      <c r="BP1993" s="1" t="s">
        <v>65</v>
      </c>
      <c r="BR1993" s="1">
        <v>0</v>
      </c>
      <c r="BS1993" s="1">
        <v>0</v>
      </c>
      <c r="BT1993" s="1">
        <v>0</v>
      </c>
      <c r="BU1993" s="1">
        <v>0</v>
      </c>
    </row>
    <row r="1994" spans="4:73" hidden="1" x14ac:dyDescent="0.25">
      <c r="D1994" s="4"/>
      <c r="E1994" s="5" t="str">
        <f t="shared" si="413"/>
        <v>DPP-2019-Cycle</v>
      </c>
      <c r="F1994" s="5" t="str">
        <f t="shared" si="414"/>
        <v>Central</v>
      </c>
      <c r="G1994" s="5" t="str">
        <f t="shared" si="415"/>
        <v>Active</v>
      </c>
      <c r="H1994" s="6" t="str">
        <f t="shared" si="416"/>
        <v>Not Started</v>
      </c>
      <c r="I1994" s="1" t="s">
        <v>2919</v>
      </c>
      <c r="O1994" s="1" t="str">
        <f t="shared" si="407"/>
        <v>NRIS</v>
      </c>
      <c r="Q1994" s="1">
        <f t="shared" si="417"/>
        <v>60</v>
      </c>
      <c r="S1994" s="1" t="str">
        <f t="shared" si="418"/>
        <v>Hydro</v>
      </c>
      <c r="T1994" s="1" t="str">
        <f t="shared" si="419"/>
        <v>Iron County</v>
      </c>
      <c r="U1994" s="1" t="str">
        <f t="shared" si="420"/>
        <v>MO</v>
      </c>
      <c r="AA1994" s="1"/>
      <c r="AB1994" s="1"/>
      <c r="AI1994" s="5"/>
      <c r="AJ1994" s="5"/>
      <c r="AK1994" s="5"/>
      <c r="AL1994" s="5"/>
      <c r="AM1994" s="5"/>
      <c r="AN1994" s="5"/>
      <c r="AO1994" s="5"/>
      <c r="AP1994" s="5"/>
      <c r="AQ1994" s="5"/>
      <c r="AR1994" s="5"/>
      <c r="AY1994" s="1" t="s">
        <v>2374</v>
      </c>
      <c r="AZ1994" s="2">
        <v>43582</v>
      </c>
      <c r="BC1994" s="2">
        <v>44926</v>
      </c>
      <c r="BD1994" s="1" t="s">
        <v>486</v>
      </c>
      <c r="BE1994" s="1" t="s">
        <v>2920</v>
      </c>
      <c r="BF1994" s="1" t="s">
        <v>488</v>
      </c>
      <c r="BG1994" s="1" t="s">
        <v>2856</v>
      </c>
      <c r="BH1994" s="1" t="s">
        <v>2435</v>
      </c>
      <c r="BI1994" s="1" t="s">
        <v>2857</v>
      </c>
      <c r="BJ1994" s="1" t="s">
        <v>126</v>
      </c>
      <c r="BK1994" s="1" t="s">
        <v>2921</v>
      </c>
      <c r="BL1994" s="1">
        <v>60</v>
      </c>
      <c r="BM1994" s="1">
        <v>60</v>
      </c>
      <c r="BN1994" s="1" t="s">
        <v>69</v>
      </c>
      <c r="BO1994" s="1" t="s">
        <v>2922</v>
      </c>
      <c r="BP1994" s="1" t="s">
        <v>84</v>
      </c>
      <c r="BR1994" s="1">
        <v>0</v>
      </c>
      <c r="BS1994" s="1">
        <v>0</v>
      </c>
      <c r="BT1994" s="1">
        <v>0</v>
      </c>
      <c r="BU1994" s="1">
        <v>0</v>
      </c>
    </row>
    <row r="1995" spans="4:73" hidden="1" x14ac:dyDescent="0.25">
      <c r="D1995" s="4"/>
      <c r="E1995" s="5" t="str">
        <f t="shared" si="413"/>
        <v>DPP-2020-Cycle</v>
      </c>
      <c r="F1995" s="5" t="str">
        <f t="shared" si="414"/>
        <v>East (ITC)</v>
      </c>
      <c r="G1995" s="5" t="str">
        <f t="shared" si="415"/>
        <v>Active</v>
      </c>
      <c r="H1995" s="6" t="str">
        <f t="shared" si="416"/>
        <v>Not Started</v>
      </c>
      <c r="I1995" s="1" t="s">
        <v>4019</v>
      </c>
      <c r="O1995" s="1" t="str">
        <f t="shared" si="407"/>
        <v>NRIS</v>
      </c>
      <c r="Q1995" s="1">
        <f t="shared" si="417"/>
        <v>200</v>
      </c>
      <c r="S1995" s="1" t="str">
        <f t="shared" si="418"/>
        <v>Solar</v>
      </c>
      <c r="T1995" s="1" t="str">
        <f t="shared" si="419"/>
        <v>Ottawa</v>
      </c>
      <c r="U1995" s="1" t="str">
        <f t="shared" si="420"/>
        <v>MI</v>
      </c>
      <c r="AA1995" s="1"/>
      <c r="AB1995" s="1"/>
      <c r="AI1995" s="5"/>
      <c r="AJ1995" s="5"/>
      <c r="AK1995" s="5"/>
      <c r="AL1995" s="5"/>
      <c r="AM1995" s="5"/>
      <c r="AN1995" s="5"/>
      <c r="AO1995" s="32"/>
      <c r="AP1995" s="32"/>
      <c r="AQ1995" s="28">
        <f t="shared" ref="AQ1995:AQ2011" si="423">AO1995/($Q1995*1000)</f>
        <v>0</v>
      </c>
      <c r="AR1995" s="28">
        <f t="shared" ref="AR1995:AR2011" si="424">AP1995/($Q1995*1000)</f>
        <v>0</v>
      </c>
      <c r="AY1995" s="1" t="s">
        <v>2374</v>
      </c>
      <c r="AZ1995" s="2">
        <v>44028</v>
      </c>
      <c r="BC1995" s="2">
        <v>45184</v>
      </c>
      <c r="BD1995" s="1" t="s">
        <v>3563</v>
      </c>
      <c r="BE1995" s="1" t="s">
        <v>3660</v>
      </c>
      <c r="BF1995" s="1" t="s">
        <v>130</v>
      </c>
      <c r="BG1995" s="1" t="s">
        <v>3565</v>
      </c>
      <c r="BH1995" s="1" t="s">
        <v>1808</v>
      </c>
      <c r="BI1995" s="1" t="s">
        <v>2857</v>
      </c>
      <c r="BJ1995" s="1" t="s">
        <v>126</v>
      </c>
      <c r="BK1995" s="1" t="s">
        <v>4020</v>
      </c>
      <c r="BL1995" s="1">
        <v>200</v>
      </c>
      <c r="BM1995" s="1">
        <v>200</v>
      </c>
      <c r="BN1995" s="1" t="s">
        <v>1485</v>
      </c>
      <c r="BO1995" s="1" t="s">
        <v>3581</v>
      </c>
      <c r="BP1995" s="1" t="s">
        <v>84</v>
      </c>
      <c r="BR1995" s="1">
        <v>0</v>
      </c>
      <c r="BS1995" s="1">
        <v>0</v>
      </c>
      <c r="BT1995" s="1">
        <v>0</v>
      </c>
      <c r="BU1995" s="1">
        <v>0</v>
      </c>
    </row>
    <row r="1996" spans="4:73" hidden="1" x14ac:dyDescent="0.25">
      <c r="D1996" s="23" t="s">
        <v>4431</v>
      </c>
      <c r="E1996" s="5" t="str">
        <f t="shared" si="413"/>
        <v>DPP-2020-Cycle</v>
      </c>
      <c r="F1996" s="5" t="str">
        <f t="shared" si="414"/>
        <v>East (ITC)</v>
      </c>
      <c r="G1996" s="5" t="str">
        <f t="shared" si="415"/>
        <v>Active</v>
      </c>
      <c r="H1996" s="6" t="str">
        <f t="shared" si="416"/>
        <v>Not Started</v>
      </c>
      <c r="I1996" s="1" t="s">
        <v>4021</v>
      </c>
      <c r="O1996" s="1" t="str">
        <f t="shared" si="407"/>
        <v>NRIS</v>
      </c>
      <c r="Q1996" s="1">
        <f t="shared" si="417"/>
        <v>200</v>
      </c>
      <c r="S1996" s="1" t="str">
        <f t="shared" si="418"/>
        <v>Solar</v>
      </c>
      <c r="T1996" s="1" t="str">
        <f t="shared" si="419"/>
        <v>St. Clair</v>
      </c>
      <c r="U1996" s="1" t="str">
        <f t="shared" si="420"/>
        <v>MI</v>
      </c>
      <c r="AA1996" s="1"/>
      <c r="AB1996" s="1"/>
      <c r="AI1996" s="5"/>
      <c r="AJ1996" s="5"/>
      <c r="AK1996" s="5"/>
      <c r="AL1996" s="5"/>
      <c r="AM1996" s="5"/>
      <c r="AN1996" s="5"/>
      <c r="AO1996" s="32"/>
      <c r="AP1996" s="32"/>
      <c r="AQ1996" s="28">
        <f t="shared" si="423"/>
        <v>0</v>
      </c>
      <c r="AR1996" s="28">
        <f t="shared" si="424"/>
        <v>0</v>
      </c>
      <c r="AY1996" s="1" t="s">
        <v>2374</v>
      </c>
      <c r="AZ1996" s="2">
        <v>44250</v>
      </c>
      <c r="BC1996" s="2">
        <v>45170</v>
      </c>
      <c r="BD1996" s="1" t="s">
        <v>128</v>
      </c>
      <c r="BE1996" s="1" t="s">
        <v>3634</v>
      </c>
      <c r="BF1996" s="1" t="s">
        <v>130</v>
      </c>
      <c r="BG1996" s="1" t="s">
        <v>3565</v>
      </c>
      <c r="BH1996" s="1" t="s">
        <v>1808</v>
      </c>
      <c r="BI1996" s="1" t="s">
        <v>2857</v>
      </c>
      <c r="BJ1996" s="1" t="s">
        <v>126</v>
      </c>
      <c r="BK1996" s="1" t="s">
        <v>4022</v>
      </c>
      <c r="BL1996" s="1">
        <v>200</v>
      </c>
      <c r="BM1996" s="1">
        <v>200</v>
      </c>
      <c r="BN1996" s="1" t="s">
        <v>1485</v>
      </c>
      <c r="BO1996" s="1" t="s">
        <v>3581</v>
      </c>
      <c r="BP1996" s="1" t="s">
        <v>84</v>
      </c>
      <c r="BR1996" s="1">
        <v>0</v>
      </c>
      <c r="BS1996" s="1">
        <v>0</v>
      </c>
      <c r="BT1996" s="1">
        <v>0</v>
      </c>
      <c r="BU1996" s="1">
        <v>0</v>
      </c>
    </row>
    <row r="1997" spans="4:73" hidden="1" x14ac:dyDescent="0.25">
      <c r="D1997" s="4"/>
      <c r="E1997" s="5" t="str">
        <f t="shared" si="413"/>
        <v>DPP-2020-Cycle</v>
      </c>
      <c r="F1997" s="5" t="str">
        <f t="shared" si="414"/>
        <v>East (ITC)</v>
      </c>
      <c r="G1997" s="5" t="str">
        <f t="shared" si="415"/>
        <v>Active</v>
      </c>
      <c r="H1997" s="6" t="str">
        <f t="shared" si="416"/>
        <v>Not Started</v>
      </c>
      <c r="I1997" s="1" t="s">
        <v>4023</v>
      </c>
      <c r="O1997" s="1" t="str">
        <f t="shared" si="407"/>
        <v>NRIS</v>
      </c>
      <c r="Q1997" s="1">
        <f t="shared" si="417"/>
        <v>50</v>
      </c>
      <c r="S1997" s="1" t="str">
        <f t="shared" si="418"/>
        <v>Battery Storage</v>
      </c>
      <c r="T1997" s="1" t="str">
        <f t="shared" si="419"/>
        <v>St. Clair</v>
      </c>
      <c r="U1997" s="1" t="str">
        <f t="shared" si="420"/>
        <v>MI</v>
      </c>
      <c r="AA1997" s="1"/>
      <c r="AB1997" s="1"/>
      <c r="AI1997" s="5"/>
      <c r="AJ1997" s="5"/>
      <c r="AK1997" s="5"/>
      <c r="AL1997" s="5"/>
      <c r="AM1997" s="5"/>
      <c r="AN1997" s="5"/>
      <c r="AO1997" s="32"/>
      <c r="AP1997" s="32"/>
      <c r="AQ1997" s="28">
        <f t="shared" si="423"/>
        <v>0</v>
      </c>
      <c r="AR1997" s="28">
        <f t="shared" si="424"/>
        <v>0</v>
      </c>
      <c r="AY1997" s="1" t="s">
        <v>2374</v>
      </c>
      <c r="AZ1997" s="2">
        <v>44250</v>
      </c>
      <c r="BC1997" s="2">
        <v>45170</v>
      </c>
      <c r="BD1997" s="1" t="s">
        <v>128</v>
      </c>
      <c r="BE1997" s="1" t="s">
        <v>3634</v>
      </c>
      <c r="BF1997" s="1" t="s">
        <v>130</v>
      </c>
      <c r="BG1997" s="1" t="s">
        <v>3565</v>
      </c>
      <c r="BH1997" s="1" t="s">
        <v>1808</v>
      </c>
      <c r="BI1997" s="1" t="s">
        <v>2857</v>
      </c>
      <c r="BJ1997" s="1" t="s">
        <v>126</v>
      </c>
      <c r="BK1997" s="1" t="s">
        <v>4022</v>
      </c>
      <c r="BL1997" s="1">
        <v>50</v>
      </c>
      <c r="BM1997" s="1">
        <v>50</v>
      </c>
      <c r="BN1997" s="1" t="s">
        <v>2498</v>
      </c>
      <c r="BO1997" s="1" t="s">
        <v>2498</v>
      </c>
      <c r="BP1997" s="1" t="s">
        <v>84</v>
      </c>
      <c r="BR1997" s="1">
        <v>0</v>
      </c>
      <c r="BS1997" s="1">
        <v>0</v>
      </c>
      <c r="BT1997" s="1">
        <v>0</v>
      </c>
      <c r="BU1997" s="1">
        <v>0</v>
      </c>
    </row>
    <row r="1998" spans="4:73" hidden="1" x14ac:dyDescent="0.25">
      <c r="D1998" s="4"/>
      <c r="E1998" s="5" t="str">
        <f t="shared" si="413"/>
        <v>DPP-2020-Cycle</v>
      </c>
      <c r="F1998" s="5" t="str">
        <f t="shared" si="414"/>
        <v>East (ITC)</v>
      </c>
      <c r="G1998" s="5" t="str">
        <f t="shared" si="415"/>
        <v>Active</v>
      </c>
      <c r="H1998" s="6" t="str">
        <f t="shared" si="416"/>
        <v>Not Started</v>
      </c>
      <c r="I1998" s="1" t="s">
        <v>4024</v>
      </c>
      <c r="O1998" s="1" t="str">
        <f t="shared" si="407"/>
        <v>NRIS</v>
      </c>
      <c r="Q1998" s="1">
        <f t="shared" si="417"/>
        <v>300</v>
      </c>
      <c r="S1998" s="1" t="str">
        <f t="shared" si="418"/>
        <v>Wind</v>
      </c>
      <c r="T1998" s="1" t="str">
        <f t="shared" si="419"/>
        <v>Ingham</v>
      </c>
      <c r="U1998" s="1" t="str">
        <f t="shared" si="420"/>
        <v>MI</v>
      </c>
      <c r="AA1998" s="1"/>
      <c r="AB1998" s="1"/>
      <c r="AI1998" s="5"/>
      <c r="AJ1998" s="5"/>
      <c r="AK1998" s="5"/>
      <c r="AL1998" s="5"/>
      <c r="AM1998" s="5"/>
      <c r="AN1998" s="5"/>
      <c r="AO1998" s="32"/>
      <c r="AP1998" s="32"/>
      <c r="AQ1998" s="28">
        <f t="shared" si="423"/>
        <v>0</v>
      </c>
      <c r="AR1998" s="28">
        <f t="shared" si="424"/>
        <v>0</v>
      </c>
      <c r="AY1998" s="1" t="s">
        <v>2374</v>
      </c>
      <c r="AZ1998" s="2">
        <v>44028</v>
      </c>
      <c r="BC1998" s="2">
        <v>45036</v>
      </c>
      <c r="BD1998" s="1" t="s">
        <v>3563</v>
      </c>
      <c r="BE1998" s="1" t="s">
        <v>4025</v>
      </c>
      <c r="BF1998" s="1" t="s">
        <v>130</v>
      </c>
      <c r="BG1998" s="1" t="s">
        <v>3565</v>
      </c>
      <c r="BH1998" s="1" t="s">
        <v>1808</v>
      </c>
      <c r="BI1998" s="1" t="s">
        <v>2857</v>
      </c>
      <c r="BJ1998" s="1" t="s">
        <v>126</v>
      </c>
      <c r="BK1998" s="1" t="s">
        <v>4026</v>
      </c>
      <c r="BL1998" s="1">
        <v>300</v>
      </c>
      <c r="BM1998" s="1">
        <v>300</v>
      </c>
      <c r="BN1998" s="1" t="s">
        <v>97</v>
      </c>
      <c r="BO1998" s="1" t="s">
        <v>3613</v>
      </c>
      <c r="BP1998" s="1" t="s">
        <v>84</v>
      </c>
      <c r="BR1998" s="1">
        <v>0</v>
      </c>
      <c r="BS1998" s="1">
        <v>0</v>
      </c>
      <c r="BT1998" s="1">
        <v>0</v>
      </c>
      <c r="BU1998" s="1">
        <v>0</v>
      </c>
    </row>
    <row r="1999" spans="4:73" hidden="1" x14ac:dyDescent="0.25">
      <c r="D1999" s="4"/>
      <c r="E1999" s="5" t="str">
        <f t="shared" si="413"/>
        <v>DPP-2020-Cycle</v>
      </c>
      <c r="F1999" s="5" t="str">
        <f t="shared" si="414"/>
        <v>East (ITC)</v>
      </c>
      <c r="G1999" s="5" t="str">
        <f t="shared" si="415"/>
        <v>Active</v>
      </c>
      <c r="H1999" s="6" t="str">
        <f t="shared" si="416"/>
        <v>Not Started</v>
      </c>
      <c r="I1999" s="1" t="s">
        <v>4027</v>
      </c>
      <c r="O1999" s="1" t="str">
        <f t="shared" si="407"/>
        <v>NRIS</v>
      </c>
      <c r="Q1999" s="1">
        <f t="shared" si="417"/>
        <v>200</v>
      </c>
      <c r="S1999" s="1" t="str">
        <f t="shared" si="418"/>
        <v>Wind</v>
      </c>
      <c r="T1999" s="1" t="str">
        <f t="shared" si="419"/>
        <v>Isabella,Midland</v>
      </c>
      <c r="U1999" s="1" t="str">
        <f t="shared" si="420"/>
        <v>MI</v>
      </c>
      <c r="AA1999" s="1"/>
      <c r="AB1999" s="1"/>
      <c r="AI1999" s="5"/>
      <c r="AJ1999" s="5"/>
      <c r="AK1999" s="5"/>
      <c r="AL1999" s="5"/>
      <c r="AM1999" s="5"/>
      <c r="AN1999" s="5"/>
      <c r="AO1999" s="32"/>
      <c r="AP1999" s="32"/>
      <c r="AQ1999" s="28">
        <f t="shared" si="423"/>
        <v>0</v>
      </c>
      <c r="AR1999" s="28">
        <f t="shared" si="424"/>
        <v>0</v>
      </c>
      <c r="AY1999" s="1" t="s">
        <v>2374</v>
      </c>
      <c r="AZ1999" s="2">
        <v>44250</v>
      </c>
      <c r="BC1999" s="2">
        <v>45036</v>
      </c>
      <c r="BD1999" s="1" t="s">
        <v>3688</v>
      </c>
      <c r="BE1999" s="1" t="s">
        <v>4028</v>
      </c>
      <c r="BF1999" s="1" t="s">
        <v>130</v>
      </c>
      <c r="BG1999" s="1" t="s">
        <v>3565</v>
      </c>
      <c r="BH1999" s="1" t="s">
        <v>1808</v>
      </c>
      <c r="BI1999" s="1" t="s">
        <v>2857</v>
      </c>
      <c r="BJ1999" s="1" t="s">
        <v>126</v>
      </c>
      <c r="BK1999" s="1" t="s">
        <v>4029</v>
      </c>
      <c r="BL1999" s="1">
        <v>200</v>
      </c>
      <c r="BM1999" s="1">
        <v>200</v>
      </c>
      <c r="BN1999" s="1" t="s">
        <v>97</v>
      </c>
      <c r="BO1999" s="1" t="s">
        <v>3613</v>
      </c>
      <c r="BP1999" s="1" t="s">
        <v>84</v>
      </c>
      <c r="BR1999" s="1">
        <v>0</v>
      </c>
      <c r="BS1999" s="1">
        <v>0</v>
      </c>
      <c r="BT1999" s="1">
        <v>0</v>
      </c>
      <c r="BU1999" s="1">
        <v>0</v>
      </c>
    </row>
    <row r="2000" spans="4:73" hidden="1" x14ac:dyDescent="0.25">
      <c r="D2000" s="4"/>
      <c r="E2000" s="5" t="str">
        <f t="shared" si="413"/>
        <v>DPP-2020-Cycle</v>
      </c>
      <c r="F2000" s="5" t="str">
        <f t="shared" si="414"/>
        <v>South</v>
      </c>
      <c r="G2000" s="5" t="str">
        <f t="shared" si="415"/>
        <v>Active</v>
      </c>
      <c r="H2000" s="6" t="str">
        <f t="shared" si="416"/>
        <v>Not Started</v>
      </c>
      <c r="I2000" s="25" t="s">
        <v>4030</v>
      </c>
      <c r="J2000" s="1" t="e">
        <f>VLOOKUP(I2000,#REF!,3,FALSE)</f>
        <v>#REF!</v>
      </c>
      <c r="O2000" s="1" t="str">
        <f t="shared" si="407"/>
        <v>NRIS</v>
      </c>
      <c r="Q2000" s="1">
        <f t="shared" si="417"/>
        <v>194</v>
      </c>
      <c r="S2000" s="1" t="str">
        <f t="shared" si="418"/>
        <v>Solar</v>
      </c>
      <c r="T2000" s="1" t="str">
        <f t="shared" si="419"/>
        <v>Iberville</v>
      </c>
      <c r="U2000" s="1" t="str">
        <f t="shared" si="420"/>
        <v>LA</v>
      </c>
      <c r="AA2000" s="1" t="str">
        <f t="shared" ref="AA2000:AA2005" si="425">BK2000</f>
        <v>Donaldsonville - Evergreen 230 kV</v>
      </c>
      <c r="AB2000" s="1" t="str">
        <f t="shared" ref="AB2000:AB2005" si="426">BD2000</f>
        <v>Entergy Louisiana LLC</v>
      </c>
      <c r="AG2000" s="17" t="e">
        <f>AI2000*(1000*BL2000)</f>
        <v>#REF!</v>
      </c>
      <c r="AH2000" s="17" t="e">
        <f>#REF!*(1000*BL2000)</f>
        <v>#REF!</v>
      </c>
      <c r="AI2000" s="19" t="e">
        <f>VLOOKUP(I2000,#REF!,7,FALSE)</f>
        <v>#REF!</v>
      </c>
      <c r="AJ2000" s="19"/>
      <c r="AK2000" s="19"/>
      <c r="AL2000" s="19"/>
      <c r="AM2000" s="19"/>
      <c r="AN2000" s="19"/>
      <c r="AO2000" s="32" t="e">
        <f>VLOOKUP(I2000,#REF!,5,FALSE)</f>
        <v>#REF!</v>
      </c>
      <c r="AP2000" s="32" t="e">
        <f>VLOOKUP(I2000,#REF!,6,FALSE)</f>
        <v>#REF!</v>
      </c>
      <c r="AQ2000" s="28" t="e">
        <f t="shared" si="423"/>
        <v>#REF!</v>
      </c>
      <c r="AR2000" s="28" t="e">
        <f t="shared" si="424"/>
        <v>#REF!</v>
      </c>
      <c r="AY2000" s="1" t="s">
        <v>2374</v>
      </c>
      <c r="AZ2000" s="2">
        <v>44028</v>
      </c>
      <c r="BC2000" s="2">
        <v>45036</v>
      </c>
      <c r="BD2000" s="1" t="s">
        <v>3695</v>
      </c>
      <c r="BE2000" s="1" t="s">
        <v>3817</v>
      </c>
      <c r="BF2000" s="1" t="s">
        <v>61</v>
      </c>
      <c r="BG2000" s="1" t="s">
        <v>3565</v>
      </c>
      <c r="BH2000" s="1" t="s">
        <v>2395</v>
      </c>
      <c r="BI2000" s="1" t="s">
        <v>2857</v>
      </c>
      <c r="BJ2000" s="1" t="s">
        <v>126</v>
      </c>
      <c r="BK2000" s="1" t="s">
        <v>4031</v>
      </c>
      <c r="BL2000" s="1">
        <v>194</v>
      </c>
      <c r="BM2000" s="1">
        <v>194</v>
      </c>
      <c r="BN2000" s="1" t="s">
        <v>1485</v>
      </c>
      <c r="BO2000" s="1" t="s">
        <v>3581</v>
      </c>
      <c r="BP2000" s="1" t="s">
        <v>84</v>
      </c>
      <c r="BR2000" s="1">
        <v>0</v>
      </c>
      <c r="BS2000" s="1">
        <v>0</v>
      </c>
      <c r="BT2000" s="1">
        <v>0</v>
      </c>
      <c r="BU2000" s="1">
        <v>0</v>
      </c>
    </row>
    <row r="2001" spans="4:73" hidden="1" x14ac:dyDescent="0.25">
      <c r="D2001" s="4"/>
      <c r="E2001" s="5" t="str">
        <f t="shared" si="413"/>
        <v>DPP-2020-Cycle</v>
      </c>
      <c r="F2001" s="5" t="str">
        <f t="shared" si="414"/>
        <v>South</v>
      </c>
      <c r="G2001" s="5" t="str">
        <f t="shared" si="415"/>
        <v>Active</v>
      </c>
      <c r="H2001" s="6" t="str">
        <f t="shared" si="416"/>
        <v>Not Started</v>
      </c>
      <c r="I2001" s="1" t="s">
        <v>4033</v>
      </c>
      <c r="J2001" s="1" t="e">
        <f>VLOOKUP(I2001,#REF!,3,FALSE)</f>
        <v>#REF!</v>
      </c>
      <c r="O2001" s="1" t="str">
        <f t="shared" si="407"/>
        <v>ERIS</v>
      </c>
      <c r="Q2001" s="1">
        <f t="shared" si="417"/>
        <v>165</v>
      </c>
      <c r="S2001" s="1" t="str">
        <f t="shared" si="418"/>
        <v>Solar</v>
      </c>
      <c r="T2001" s="1" t="str">
        <f t="shared" si="419"/>
        <v>Jefferson Davis</v>
      </c>
      <c r="U2001" s="1" t="str">
        <f t="shared" si="420"/>
        <v>LA</v>
      </c>
      <c r="AA2001" s="1" t="str">
        <f t="shared" si="425"/>
        <v>LC Bulk to Henning 138kV Line (Circuit 28)</v>
      </c>
      <c r="AB2001" s="1" t="str">
        <f t="shared" si="426"/>
        <v>Entergy Louisiana LLC</v>
      </c>
      <c r="AG2001" s="17" t="e">
        <f>AI2001*(1000*BL2001)</f>
        <v>#REF!</v>
      </c>
      <c r="AH2001" s="17" t="e">
        <f>#REF!*(1000*BL2001)</f>
        <v>#REF!</v>
      </c>
      <c r="AI2001" s="19" t="e">
        <f>VLOOKUP(I2001,#REF!,7,FALSE)</f>
        <v>#REF!</v>
      </c>
      <c r="AJ2001" s="19"/>
      <c r="AK2001" s="19"/>
      <c r="AL2001" s="19"/>
      <c r="AM2001" s="19"/>
      <c r="AN2001" s="19"/>
      <c r="AO2001" s="32" t="e">
        <f>VLOOKUP(I2001,#REF!,5,FALSE)</f>
        <v>#REF!</v>
      </c>
      <c r="AP2001" s="32" t="e">
        <f>VLOOKUP(I2001,#REF!,6,FALSE)</f>
        <v>#REF!</v>
      </c>
      <c r="AQ2001" s="28" t="e">
        <f t="shared" si="423"/>
        <v>#REF!</v>
      </c>
      <c r="AR2001" s="28" t="e">
        <f t="shared" si="424"/>
        <v>#REF!</v>
      </c>
      <c r="AY2001" s="1" t="s">
        <v>2374</v>
      </c>
      <c r="AZ2001" s="2">
        <v>44187</v>
      </c>
      <c r="BC2001" s="2">
        <v>45170</v>
      </c>
      <c r="BD2001" s="1" t="s">
        <v>3695</v>
      </c>
      <c r="BE2001" s="1" t="s">
        <v>4034</v>
      </c>
      <c r="BF2001" s="1" t="s">
        <v>61</v>
      </c>
      <c r="BG2001" s="1" t="s">
        <v>3565</v>
      </c>
      <c r="BH2001" s="1" t="s">
        <v>2395</v>
      </c>
      <c r="BI2001" s="1" t="s">
        <v>2857</v>
      </c>
      <c r="BJ2001" s="1" t="s">
        <v>62</v>
      </c>
      <c r="BK2001" s="1" t="s">
        <v>4035</v>
      </c>
      <c r="BL2001" s="1">
        <v>165</v>
      </c>
      <c r="BM2001" s="1">
        <v>165</v>
      </c>
      <c r="BN2001" s="1" t="s">
        <v>1485</v>
      </c>
      <c r="BO2001" s="1" t="s">
        <v>3581</v>
      </c>
      <c r="BP2001" s="1" t="s">
        <v>84</v>
      </c>
      <c r="BR2001" s="1">
        <v>0</v>
      </c>
      <c r="BS2001" s="1">
        <v>0</v>
      </c>
      <c r="BT2001" s="1">
        <v>0</v>
      </c>
      <c r="BU2001" s="1">
        <v>0</v>
      </c>
    </row>
    <row r="2002" spans="4:73" hidden="1" x14ac:dyDescent="0.25">
      <c r="D2002" s="4"/>
      <c r="E2002" s="5" t="str">
        <f t="shared" si="413"/>
        <v>DPP-2020-Cycle</v>
      </c>
      <c r="F2002" s="5" t="str">
        <f t="shared" si="414"/>
        <v>South</v>
      </c>
      <c r="G2002" s="5" t="str">
        <f t="shared" si="415"/>
        <v>Active</v>
      </c>
      <c r="H2002" s="6" t="str">
        <f t="shared" si="416"/>
        <v>Not Started</v>
      </c>
      <c r="I2002" s="1" t="s">
        <v>4037</v>
      </c>
      <c r="J2002" s="1" t="e">
        <f>VLOOKUP(I2002,#REF!,3,FALSE)</f>
        <v>#REF!</v>
      </c>
      <c r="O2002" s="1" t="str">
        <f t="shared" ref="O2002:O2065" si="427">BJ2002</f>
        <v>NRIS</v>
      </c>
      <c r="Q2002" s="1">
        <f t="shared" si="417"/>
        <v>50</v>
      </c>
      <c r="S2002" s="1" t="str">
        <f t="shared" si="418"/>
        <v>Solar</v>
      </c>
      <c r="T2002" s="1" t="str">
        <f t="shared" si="419"/>
        <v>Mississippi</v>
      </c>
      <c r="U2002" s="1" t="str">
        <f t="shared" si="420"/>
        <v>AR</v>
      </c>
      <c r="AA2002" s="1" t="str">
        <f t="shared" si="425"/>
        <v>Crooked Lake 161kV at J586 POI</v>
      </c>
      <c r="AB2002" s="1" t="str">
        <f t="shared" si="426"/>
        <v>Entergy Arkansas LLC</v>
      </c>
      <c r="AI2002" s="17" t="e">
        <f>VLOOKUP(I2002,#REF!,7,FALSE)</f>
        <v>#REF!</v>
      </c>
      <c r="AJ2002" s="17"/>
      <c r="AK2002" s="17"/>
      <c r="AL2002" s="17"/>
      <c r="AM2002" s="17"/>
      <c r="AN2002" s="17"/>
      <c r="AO2002" s="32" t="e">
        <f>VLOOKUP(I2002,#REF!,5,FALSE)</f>
        <v>#REF!</v>
      </c>
      <c r="AP2002" s="32" t="e">
        <f>VLOOKUP(I2002,#REF!,6,FALSE)</f>
        <v>#REF!</v>
      </c>
      <c r="AQ2002" s="28" t="e">
        <f t="shared" si="423"/>
        <v>#REF!</v>
      </c>
      <c r="AR2002" s="28" t="e">
        <f t="shared" si="424"/>
        <v>#REF!</v>
      </c>
      <c r="AY2002" s="1" t="s">
        <v>2374</v>
      </c>
      <c r="AZ2002" s="2">
        <v>44188</v>
      </c>
      <c r="BC2002" s="2">
        <v>44804</v>
      </c>
      <c r="BD2002" s="1" t="s">
        <v>3586</v>
      </c>
      <c r="BE2002" s="1" t="s">
        <v>3630</v>
      </c>
      <c r="BF2002" s="1" t="s">
        <v>2394</v>
      </c>
      <c r="BG2002" s="1" t="s">
        <v>3565</v>
      </c>
      <c r="BH2002" s="1" t="s">
        <v>2395</v>
      </c>
      <c r="BI2002" s="1" t="s">
        <v>2857</v>
      </c>
      <c r="BJ2002" s="1" t="s">
        <v>126</v>
      </c>
      <c r="BK2002" s="1" t="s">
        <v>4038</v>
      </c>
      <c r="BL2002" s="1">
        <v>50</v>
      </c>
      <c r="BM2002" s="1">
        <v>50</v>
      </c>
      <c r="BN2002" s="1" t="s">
        <v>1485</v>
      </c>
      <c r="BO2002" s="1" t="s">
        <v>3581</v>
      </c>
      <c r="BP2002" s="1" t="s">
        <v>84</v>
      </c>
      <c r="BR2002" s="1">
        <v>0</v>
      </c>
      <c r="BS2002" s="1">
        <v>0</v>
      </c>
      <c r="BT2002" s="1">
        <v>0</v>
      </c>
      <c r="BU2002" s="1">
        <v>0</v>
      </c>
    </row>
    <row r="2003" spans="4:73" hidden="1" x14ac:dyDescent="0.25">
      <c r="D2003" s="4"/>
      <c r="E2003" s="5" t="str">
        <f t="shared" si="413"/>
        <v>DPP-2020-Cycle</v>
      </c>
      <c r="F2003" s="5" t="str">
        <f t="shared" si="414"/>
        <v>South</v>
      </c>
      <c r="G2003" s="5" t="str">
        <f t="shared" si="415"/>
        <v>Active</v>
      </c>
      <c r="H2003" s="6" t="str">
        <f t="shared" si="416"/>
        <v>Not Started</v>
      </c>
      <c r="I2003" s="1" t="s">
        <v>4039</v>
      </c>
      <c r="J2003" s="1" t="e">
        <f>VLOOKUP(I2003,#REF!,3,FALSE)</f>
        <v>#REF!</v>
      </c>
      <c r="O2003" s="1" t="str">
        <f t="shared" si="427"/>
        <v>ERIS</v>
      </c>
      <c r="Q2003" s="1">
        <f t="shared" si="417"/>
        <v>150</v>
      </c>
      <c r="S2003" s="1" t="str">
        <f t="shared" si="418"/>
        <v>Solar</v>
      </c>
      <c r="T2003" s="1" t="str">
        <f t="shared" si="419"/>
        <v>Walker</v>
      </c>
      <c r="U2003" s="1" t="str">
        <f t="shared" si="420"/>
        <v>TX</v>
      </c>
      <c r="AA2003" s="1" t="str">
        <f t="shared" si="425"/>
        <v>Rocky Creek to Lewis Creek 230kV</v>
      </c>
      <c r="AB2003" s="1" t="str">
        <f t="shared" si="426"/>
        <v>Entergy Texas Inc</v>
      </c>
      <c r="AI2003" s="17" t="e">
        <f>VLOOKUP(I2003,#REF!,7,FALSE)</f>
        <v>#REF!</v>
      </c>
      <c r="AJ2003" s="17"/>
      <c r="AK2003" s="17"/>
      <c r="AL2003" s="17"/>
      <c r="AM2003" s="17"/>
      <c r="AN2003" s="17"/>
      <c r="AO2003" s="32" t="e">
        <f>VLOOKUP(I2003,#REF!,5,FALSE)</f>
        <v>#REF!</v>
      </c>
      <c r="AP2003" s="32" t="e">
        <f>VLOOKUP(I2003,#REF!,6,FALSE)</f>
        <v>#REF!</v>
      </c>
      <c r="AQ2003" s="28" t="e">
        <f t="shared" si="423"/>
        <v>#REF!</v>
      </c>
      <c r="AR2003" s="28" t="e">
        <f t="shared" si="424"/>
        <v>#REF!</v>
      </c>
      <c r="AY2003" s="1" t="s">
        <v>2374</v>
      </c>
      <c r="AZ2003" s="2">
        <v>44188</v>
      </c>
      <c r="BC2003" s="2">
        <v>45169</v>
      </c>
      <c r="BD2003" s="1" t="s">
        <v>4040</v>
      </c>
      <c r="BE2003" s="1" t="s">
        <v>4041</v>
      </c>
      <c r="BF2003" s="1" t="s">
        <v>67</v>
      </c>
      <c r="BG2003" s="1" t="s">
        <v>3565</v>
      </c>
      <c r="BH2003" s="1" t="s">
        <v>2395</v>
      </c>
      <c r="BI2003" s="1" t="s">
        <v>2857</v>
      </c>
      <c r="BJ2003" s="1" t="s">
        <v>62</v>
      </c>
      <c r="BK2003" s="1" t="s">
        <v>4042</v>
      </c>
      <c r="BL2003" s="1">
        <v>150</v>
      </c>
      <c r="BM2003" s="1">
        <v>150</v>
      </c>
      <c r="BN2003" s="1" t="s">
        <v>1485</v>
      </c>
      <c r="BO2003" s="1" t="s">
        <v>3581</v>
      </c>
      <c r="BP2003" s="1" t="s">
        <v>84</v>
      </c>
      <c r="BR2003" s="1">
        <v>0</v>
      </c>
      <c r="BS2003" s="1">
        <v>0</v>
      </c>
      <c r="BT2003" s="1">
        <v>0</v>
      </c>
      <c r="BU2003" s="1">
        <v>0</v>
      </c>
    </row>
    <row r="2004" spans="4:73" hidden="1" x14ac:dyDescent="0.25">
      <c r="D2004" s="4"/>
      <c r="E2004" s="5" t="str">
        <f t="shared" si="413"/>
        <v>DPP-2020-Cycle</v>
      </c>
      <c r="F2004" s="5" t="str">
        <f t="shared" si="414"/>
        <v>South</v>
      </c>
      <c r="G2004" s="5" t="str">
        <f t="shared" si="415"/>
        <v>Active</v>
      </c>
      <c r="H2004" s="6" t="str">
        <f t="shared" si="416"/>
        <v>Not Started</v>
      </c>
      <c r="I2004" s="1" t="s">
        <v>4043</v>
      </c>
      <c r="J2004" s="1" t="e">
        <f>VLOOKUP(I2004,#REF!,3,FALSE)</f>
        <v>#REF!</v>
      </c>
      <c r="O2004" s="1" t="str">
        <f t="shared" si="427"/>
        <v>NRIS</v>
      </c>
      <c r="Q2004" s="1">
        <f t="shared" si="417"/>
        <v>150</v>
      </c>
      <c r="S2004" s="1" t="str">
        <f t="shared" si="418"/>
        <v>Solar</v>
      </c>
      <c r="T2004" s="1" t="str">
        <f t="shared" si="419"/>
        <v>Hinds</v>
      </c>
      <c r="U2004" s="1" t="str">
        <f t="shared" si="420"/>
        <v>MS</v>
      </c>
      <c r="AA2004" s="1" t="str">
        <f t="shared" si="425"/>
        <v>Tinnin Road 230kV</v>
      </c>
      <c r="AB2004" s="1" t="str">
        <f t="shared" si="426"/>
        <v>Entergy Mississippi LLC</v>
      </c>
      <c r="AI2004" s="17" t="e">
        <f>VLOOKUP(I2004,#REF!,7,FALSE)</f>
        <v>#REF!</v>
      </c>
      <c r="AJ2004" s="17"/>
      <c r="AK2004" s="17"/>
      <c r="AL2004" s="17"/>
      <c r="AM2004" s="17"/>
      <c r="AN2004" s="17"/>
      <c r="AO2004" s="32" t="e">
        <f>VLOOKUP(I2004,#REF!,5,FALSE)</f>
        <v>#REF!</v>
      </c>
      <c r="AP2004" s="32" t="e">
        <f>VLOOKUP(I2004,#REF!,6,FALSE)</f>
        <v>#REF!</v>
      </c>
      <c r="AQ2004" s="28" t="e">
        <f t="shared" si="423"/>
        <v>#REF!</v>
      </c>
      <c r="AR2004" s="28" t="e">
        <f t="shared" si="424"/>
        <v>#REF!</v>
      </c>
      <c r="AY2004" s="1" t="s">
        <v>2374</v>
      </c>
      <c r="AZ2004" s="2">
        <v>44028</v>
      </c>
      <c r="BC2004" s="2">
        <v>45169</v>
      </c>
      <c r="BD2004" s="1" t="s">
        <v>3615</v>
      </c>
      <c r="BE2004" s="1" t="s">
        <v>4044</v>
      </c>
      <c r="BF2004" s="1" t="s">
        <v>2526</v>
      </c>
      <c r="BG2004" s="1" t="s">
        <v>3565</v>
      </c>
      <c r="BH2004" s="1" t="s">
        <v>2395</v>
      </c>
      <c r="BI2004" s="1" t="s">
        <v>2857</v>
      </c>
      <c r="BJ2004" s="1" t="s">
        <v>126</v>
      </c>
      <c r="BK2004" s="1" t="s">
        <v>4045</v>
      </c>
      <c r="BL2004" s="1">
        <v>150</v>
      </c>
      <c r="BM2004" s="1">
        <v>150</v>
      </c>
      <c r="BN2004" s="1" t="s">
        <v>1485</v>
      </c>
      <c r="BO2004" s="1" t="s">
        <v>3581</v>
      </c>
      <c r="BP2004" s="1" t="s">
        <v>84</v>
      </c>
      <c r="BR2004" s="1">
        <v>0</v>
      </c>
      <c r="BS2004" s="1">
        <v>0</v>
      </c>
      <c r="BT2004" s="1">
        <v>0</v>
      </c>
      <c r="BU2004" s="1">
        <v>0</v>
      </c>
    </row>
    <row r="2005" spans="4:73" hidden="1" x14ac:dyDescent="0.25">
      <c r="D2005" s="4"/>
      <c r="E2005" s="5" t="str">
        <f t="shared" si="413"/>
        <v>DPP-2020-Cycle</v>
      </c>
      <c r="F2005" s="5" t="str">
        <f t="shared" si="414"/>
        <v>South</v>
      </c>
      <c r="G2005" s="5" t="str">
        <f t="shared" si="415"/>
        <v>Active</v>
      </c>
      <c r="H2005" s="6" t="str">
        <f t="shared" si="416"/>
        <v>Not Started</v>
      </c>
      <c r="I2005" s="1" t="s">
        <v>4046</v>
      </c>
      <c r="J2005" s="1" t="e">
        <f>VLOOKUP(I2005,#REF!,3,FALSE)</f>
        <v>#REF!</v>
      </c>
      <c r="O2005" s="1" t="str">
        <f t="shared" si="427"/>
        <v>NRIS</v>
      </c>
      <c r="Q2005" s="1">
        <f t="shared" si="417"/>
        <v>200</v>
      </c>
      <c r="S2005" s="1" t="str">
        <f t="shared" si="418"/>
        <v>Solar</v>
      </c>
      <c r="T2005" s="1" t="str">
        <f t="shared" si="419"/>
        <v>Sabine</v>
      </c>
      <c r="U2005" s="1" t="str">
        <f t="shared" si="420"/>
        <v>LA</v>
      </c>
      <c r="AA2005" s="1" t="str">
        <f t="shared" si="425"/>
        <v>Fisher to Mansfield Compressor 230 kV</v>
      </c>
      <c r="AB2005" s="1" t="str">
        <f t="shared" si="426"/>
        <v>CLECO Corporation</v>
      </c>
      <c r="AG2005" s="17" t="e">
        <f>AI2005*(1000*BL2005)</f>
        <v>#REF!</v>
      </c>
      <c r="AH2005" s="17" t="e">
        <f>#REF!*(1000*BL2005)</f>
        <v>#REF!</v>
      </c>
      <c r="AI2005" s="19" t="e">
        <f>VLOOKUP(I2005,#REF!,7,FALSE)</f>
        <v>#REF!</v>
      </c>
      <c r="AJ2005" s="19"/>
      <c r="AK2005" s="19"/>
      <c r="AL2005" s="19"/>
      <c r="AM2005" s="19"/>
      <c r="AN2005" s="19"/>
      <c r="AO2005" s="32" t="e">
        <f>VLOOKUP(I2005,#REF!,5,FALSE)</f>
        <v>#REF!</v>
      </c>
      <c r="AP2005" s="32" t="e">
        <f>VLOOKUP(I2005,#REF!,6,FALSE)</f>
        <v>#REF!</v>
      </c>
      <c r="AQ2005" s="28" t="e">
        <f t="shared" si="423"/>
        <v>#REF!</v>
      </c>
      <c r="AR2005" s="28" t="e">
        <f t="shared" si="424"/>
        <v>#REF!</v>
      </c>
      <c r="AY2005" s="1" t="s">
        <v>2374</v>
      </c>
      <c r="AZ2005" s="2">
        <v>44186</v>
      </c>
      <c r="BC2005" s="2">
        <v>45306</v>
      </c>
      <c r="BD2005" s="1" t="s">
        <v>2711</v>
      </c>
      <c r="BE2005" s="1" t="s">
        <v>4047</v>
      </c>
      <c r="BF2005" s="1" t="s">
        <v>61</v>
      </c>
      <c r="BG2005" s="1" t="s">
        <v>3565</v>
      </c>
      <c r="BH2005" s="1" t="s">
        <v>2395</v>
      </c>
      <c r="BI2005" s="1" t="s">
        <v>2857</v>
      </c>
      <c r="BJ2005" s="1" t="s">
        <v>126</v>
      </c>
      <c r="BK2005" s="1" t="s">
        <v>4048</v>
      </c>
      <c r="BL2005" s="1">
        <v>200</v>
      </c>
      <c r="BM2005" s="1">
        <v>200</v>
      </c>
      <c r="BN2005" s="1" t="s">
        <v>1485</v>
      </c>
      <c r="BO2005" s="1" t="s">
        <v>3581</v>
      </c>
      <c r="BP2005" s="1" t="s">
        <v>84</v>
      </c>
      <c r="BR2005" s="1">
        <v>0</v>
      </c>
      <c r="BS2005" s="1">
        <v>0</v>
      </c>
      <c r="BT2005" s="1">
        <v>0</v>
      </c>
      <c r="BU2005" s="1">
        <v>0</v>
      </c>
    </row>
    <row r="2006" spans="4:73" hidden="1" x14ac:dyDescent="0.25">
      <c r="D2006" s="4"/>
      <c r="E2006" s="5" t="str">
        <f t="shared" si="413"/>
        <v>DPP-2020-Cycle</v>
      </c>
      <c r="F2006" s="5" t="str">
        <f t="shared" si="414"/>
        <v>South</v>
      </c>
      <c r="G2006" s="5" t="str">
        <f t="shared" si="415"/>
        <v>Withdrawn</v>
      </c>
      <c r="H2006" s="6" t="str">
        <f t="shared" si="416"/>
        <v>Not Started</v>
      </c>
      <c r="I2006" s="1" t="s">
        <v>5678</v>
      </c>
      <c r="O2006" s="1" t="str">
        <f t="shared" si="427"/>
        <v>NRIS</v>
      </c>
      <c r="Q2006" s="1">
        <f t="shared" si="417"/>
        <v>250</v>
      </c>
      <c r="S2006" s="1" t="str">
        <f t="shared" si="418"/>
        <v>Hybrid</v>
      </c>
      <c r="T2006" s="1" t="str">
        <f t="shared" si="419"/>
        <v>St. Tammany</v>
      </c>
      <c r="U2006" s="1" t="str">
        <f t="shared" si="420"/>
        <v>LA</v>
      </c>
      <c r="AA2006" s="1"/>
      <c r="AB2006" s="1"/>
      <c r="AI2006" s="5"/>
      <c r="AJ2006" s="5"/>
      <c r="AK2006" s="5"/>
      <c r="AL2006" s="5"/>
      <c r="AM2006" s="5"/>
      <c r="AN2006" s="5"/>
      <c r="AO2006" s="32"/>
      <c r="AP2006" s="32"/>
      <c r="AQ2006" s="28">
        <f t="shared" si="423"/>
        <v>0</v>
      </c>
      <c r="AR2006" s="28">
        <f t="shared" si="424"/>
        <v>0</v>
      </c>
      <c r="AY2006" s="1" t="s">
        <v>73</v>
      </c>
      <c r="AZ2006" s="2">
        <v>44173</v>
      </c>
      <c r="BA2006" s="2">
        <v>44186</v>
      </c>
      <c r="BC2006" s="2">
        <v>45140</v>
      </c>
      <c r="BD2006" s="1" t="s">
        <v>3695</v>
      </c>
      <c r="BE2006" s="1" t="s">
        <v>5679</v>
      </c>
      <c r="BF2006" s="1" t="s">
        <v>61</v>
      </c>
      <c r="BG2006" s="1" t="s">
        <v>3565</v>
      </c>
      <c r="BH2006" s="1" t="s">
        <v>2395</v>
      </c>
      <c r="BI2006" s="1" t="s">
        <v>2857</v>
      </c>
      <c r="BJ2006" s="1" t="s">
        <v>126</v>
      </c>
      <c r="BK2006" s="1" t="s">
        <v>5680</v>
      </c>
      <c r="BL2006" s="1">
        <v>250</v>
      </c>
      <c r="BM2006" s="1">
        <v>250</v>
      </c>
      <c r="BN2006" s="1" t="s">
        <v>2880</v>
      </c>
      <c r="BO2006" s="1" t="s">
        <v>2881</v>
      </c>
      <c r="BP2006" s="1" t="s">
        <v>84</v>
      </c>
      <c r="BR2006" s="1">
        <v>0</v>
      </c>
      <c r="BS2006" s="1">
        <v>0</v>
      </c>
      <c r="BT2006" s="1">
        <v>0</v>
      </c>
      <c r="BU2006" s="1">
        <v>0</v>
      </c>
    </row>
    <row r="2007" spans="4:73" hidden="1" x14ac:dyDescent="0.25">
      <c r="D2007" s="4"/>
      <c r="E2007" s="5" t="str">
        <f t="shared" si="413"/>
        <v>DPP-2020-Cycle</v>
      </c>
      <c r="F2007" s="5" t="str">
        <f t="shared" si="414"/>
        <v>Central</v>
      </c>
      <c r="G2007" s="5" t="str">
        <f t="shared" si="415"/>
        <v>Withdrawn</v>
      </c>
      <c r="H2007" s="6" t="str">
        <f t="shared" si="416"/>
        <v>Not Started</v>
      </c>
      <c r="I2007" s="1" t="s">
        <v>5813</v>
      </c>
      <c r="O2007" s="1" t="str">
        <f t="shared" si="427"/>
        <v>NRIS</v>
      </c>
      <c r="Q2007" s="1">
        <f t="shared" si="417"/>
        <v>250</v>
      </c>
      <c r="S2007" s="1" t="str">
        <f t="shared" si="418"/>
        <v>Wind</v>
      </c>
      <c r="T2007" s="1" t="str">
        <f t="shared" si="419"/>
        <v>Edgar</v>
      </c>
      <c r="U2007" s="1" t="str">
        <f t="shared" si="420"/>
        <v>IL</v>
      </c>
      <c r="AA2007" s="1"/>
      <c r="AB2007" s="1"/>
      <c r="AI2007" s="5"/>
      <c r="AJ2007" s="5"/>
      <c r="AK2007" s="5"/>
      <c r="AL2007" s="5"/>
      <c r="AM2007" s="5"/>
      <c r="AN2007" s="5"/>
      <c r="AO2007" s="32"/>
      <c r="AP2007" s="32"/>
      <c r="AQ2007" s="28">
        <f t="shared" si="423"/>
        <v>0</v>
      </c>
      <c r="AR2007" s="28">
        <f t="shared" si="424"/>
        <v>0</v>
      </c>
      <c r="AY2007" s="1" t="s">
        <v>73</v>
      </c>
      <c r="AZ2007" s="2">
        <v>44188</v>
      </c>
      <c r="BA2007" s="2">
        <v>44239</v>
      </c>
      <c r="BC2007" s="2">
        <v>45275</v>
      </c>
      <c r="BD2007" s="1" t="s">
        <v>2444</v>
      </c>
      <c r="BE2007" s="1" t="s">
        <v>5814</v>
      </c>
      <c r="BF2007" s="1" t="s">
        <v>124</v>
      </c>
      <c r="BG2007" s="1" t="s">
        <v>3565</v>
      </c>
      <c r="BH2007" s="1" t="s">
        <v>2435</v>
      </c>
      <c r="BI2007" s="1" t="s">
        <v>2857</v>
      </c>
      <c r="BJ2007" s="1" t="s">
        <v>126</v>
      </c>
      <c r="BK2007" s="1" t="s">
        <v>5815</v>
      </c>
      <c r="BL2007" s="1">
        <v>250</v>
      </c>
      <c r="BM2007" s="1">
        <v>250</v>
      </c>
      <c r="BN2007" s="1" t="s">
        <v>97</v>
      </c>
      <c r="BO2007" s="1" t="s">
        <v>3613</v>
      </c>
      <c r="BP2007" s="1" t="s">
        <v>84</v>
      </c>
      <c r="BR2007" s="1">
        <v>0</v>
      </c>
      <c r="BS2007" s="1">
        <v>0</v>
      </c>
      <c r="BT2007" s="1">
        <v>0</v>
      </c>
      <c r="BU2007" s="1">
        <v>0</v>
      </c>
    </row>
    <row r="2008" spans="4:73" hidden="1" x14ac:dyDescent="0.25">
      <c r="D2008" s="4"/>
      <c r="E2008" s="5" t="str">
        <f t="shared" si="413"/>
        <v>DPP-2020-Cycle</v>
      </c>
      <c r="F2008" s="5" t="str">
        <f t="shared" si="414"/>
        <v>Central</v>
      </c>
      <c r="G2008" s="5" t="str">
        <f t="shared" si="415"/>
        <v>Active</v>
      </c>
      <c r="H2008" s="6" t="str">
        <f t="shared" si="416"/>
        <v>Not Started</v>
      </c>
      <c r="I2008" s="1" t="s">
        <v>4051</v>
      </c>
      <c r="O2008" s="1" t="str">
        <f t="shared" si="427"/>
        <v>NRIS</v>
      </c>
      <c r="Q2008" s="1">
        <f t="shared" si="417"/>
        <v>300</v>
      </c>
      <c r="S2008" s="1" t="str">
        <f t="shared" si="418"/>
        <v>Wind</v>
      </c>
      <c r="T2008" s="1" t="str">
        <f t="shared" si="419"/>
        <v>McLean</v>
      </c>
      <c r="U2008" s="1" t="str">
        <f t="shared" si="420"/>
        <v>IL</v>
      </c>
      <c r="AA2008" s="1"/>
      <c r="AB2008" s="1"/>
      <c r="AI2008" s="5"/>
      <c r="AJ2008" s="5"/>
      <c r="AK2008" s="5"/>
      <c r="AL2008" s="5"/>
      <c r="AM2008" s="5"/>
      <c r="AN2008" s="5"/>
      <c r="AO2008" s="32"/>
      <c r="AP2008" s="32"/>
      <c r="AQ2008" s="28">
        <f t="shared" si="423"/>
        <v>0</v>
      </c>
      <c r="AR2008" s="28">
        <f t="shared" si="424"/>
        <v>0</v>
      </c>
      <c r="AY2008" s="1" t="s">
        <v>2374</v>
      </c>
      <c r="AZ2008" s="2">
        <v>44266</v>
      </c>
      <c r="BC2008" s="2">
        <v>45036</v>
      </c>
      <c r="BD2008" s="1" t="s">
        <v>122</v>
      </c>
      <c r="BE2008" s="1" t="s">
        <v>4052</v>
      </c>
      <c r="BF2008" s="1" t="s">
        <v>124</v>
      </c>
      <c r="BG2008" s="1" t="s">
        <v>3565</v>
      </c>
      <c r="BH2008" s="1" t="s">
        <v>2435</v>
      </c>
      <c r="BI2008" s="1" t="s">
        <v>2857</v>
      </c>
      <c r="BJ2008" s="1" t="s">
        <v>126</v>
      </c>
      <c r="BK2008" s="1" t="s">
        <v>4053</v>
      </c>
      <c r="BL2008" s="1">
        <v>300</v>
      </c>
      <c r="BM2008" s="1">
        <v>300</v>
      </c>
      <c r="BN2008" s="1" t="s">
        <v>97</v>
      </c>
      <c r="BO2008" s="1" t="s">
        <v>3613</v>
      </c>
      <c r="BP2008" s="1" t="s">
        <v>84</v>
      </c>
      <c r="BR2008" s="1">
        <v>0</v>
      </c>
      <c r="BS2008" s="1">
        <v>0</v>
      </c>
      <c r="BT2008" s="1">
        <v>0</v>
      </c>
      <c r="BU2008" s="1">
        <v>0</v>
      </c>
    </row>
    <row r="2009" spans="4:73" hidden="1" x14ac:dyDescent="0.25">
      <c r="D2009" s="4"/>
      <c r="E2009" s="5" t="str">
        <f t="shared" si="413"/>
        <v>DPP-2020-Cycle</v>
      </c>
      <c r="F2009" s="5" t="str">
        <f t="shared" si="414"/>
        <v>Central</v>
      </c>
      <c r="G2009" s="5" t="str">
        <f t="shared" si="415"/>
        <v>Active</v>
      </c>
      <c r="H2009" s="6" t="str">
        <f t="shared" si="416"/>
        <v>Not Started</v>
      </c>
      <c r="I2009" s="1" t="s">
        <v>4054</v>
      </c>
      <c r="O2009" s="1" t="str">
        <f t="shared" si="427"/>
        <v>NRIS</v>
      </c>
      <c r="Q2009" s="1">
        <f t="shared" si="417"/>
        <v>180</v>
      </c>
      <c r="S2009" s="1" t="str">
        <f t="shared" si="418"/>
        <v>Solar</v>
      </c>
      <c r="T2009" s="1" t="str">
        <f t="shared" si="419"/>
        <v>Macon</v>
      </c>
      <c r="U2009" s="1" t="str">
        <f t="shared" si="420"/>
        <v>IL</v>
      </c>
      <c r="AA2009" s="1"/>
      <c r="AB2009" s="1"/>
      <c r="AI2009" s="5"/>
      <c r="AJ2009" s="5"/>
      <c r="AK2009" s="5"/>
      <c r="AL2009" s="5"/>
      <c r="AM2009" s="5"/>
      <c r="AN2009" s="5"/>
      <c r="AO2009" s="32"/>
      <c r="AP2009" s="32"/>
      <c r="AQ2009" s="28">
        <f t="shared" si="423"/>
        <v>0</v>
      </c>
      <c r="AR2009" s="28">
        <f t="shared" si="424"/>
        <v>0</v>
      </c>
      <c r="AY2009" s="1" t="s">
        <v>2374</v>
      </c>
      <c r="AZ2009" s="2">
        <v>44267</v>
      </c>
      <c r="BC2009" s="2">
        <v>45036</v>
      </c>
      <c r="BD2009" s="1" t="s">
        <v>122</v>
      </c>
      <c r="BE2009" s="1" t="s">
        <v>4055</v>
      </c>
      <c r="BF2009" s="1" t="s">
        <v>124</v>
      </c>
      <c r="BG2009" s="1" t="s">
        <v>3565</v>
      </c>
      <c r="BH2009" s="1" t="s">
        <v>2435</v>
      </c>
      <c r="BI2009" s="1" t="s">
        <v>2857</v>
      </c>
      <c r="BJ2009" s="1" t="s">
        <v>126</v>
      </c>
      <c r="BK2009" s="1" t="s">
        <v>4056</v>
      </c>
      <c r="BL2009" s="1">
        <v>180</v>
      </c>
      <c r="BM2009" s="1">
        <v>180</v>
      </c>
      <c r="BN2009" s="1" t="s">
        <v>1485</v>
      </c>
      <c r="BO2009" s="1" t="s">
        <v>3581</v>
      </c>
      <c r="BP2009" s="1" t="s">
        <v>84</v>
      </c>
      <c r="BR2009" s="1">
        <v>0</v>
      </c>
      <c r="BS2009" s="1">
        <v>0</v>
      </c>
      <c r="BT2009" s="1">
        <v>0</v>
      </c>
      <c r="BU2009" s="1">
        <v>0</v>
      </c>
    </row>
    <row r="2010" spans="4:73" hidden="1" x14ac:dyDescent="0.25">
      <c r="D2010" s="4"/>
      <c r="E2010" s="5" t="str">
        <f t="shared" si="413"/>
        <v>DPP-2020-Cycle</v>
      </c>
      <c r="F2010" s="5" t="str">
        <f t="shared" si="414"/>
        <v>Central</v>
      </c>
      <c r="G2010" s="5" t="str">
        <f t="shared" si="415"/>
        <v>Active</v>
      </c>
      <c r="H2010" s="6" t="str">
        <f t="shared" si="416"/>
        <v>Not Started</v>
      </c>
      <c r="I2010" s="1" t="s">
        <v>4057</v>
      </c>
      <c r="O2010" s="1" t="str">
        <f t="shared" si="427"/>
        <v>NRIS</v>
      </c>
      <c r="Q2010" s="1">
        <f t="shared" si="417"/>
        <v>74.7</v>
      </c>
      <c r="S2010" s="1" t="str">
        <f t="shared" si="418"/>
        <v>Battery Storage</v>
      </c>
      <c r="T2010" s="1" t="str">
        <f t="shared" si="419"/>
        <v>Miami</v>
      </c>
      <c r="U2010" s="1" t="str">
        <f t="shared" si="420"/>
        <v>IN</v>
      </c>
      <c r="AA2010" s="1"/>
      <c r="AB2010" s="1"/>
      <c r="AI2010" s="5"/>
      <c r="AJ2010" s="5"/>
      <c r="AK2010" s="5"/>
      <c r="AL2010" s="5"/>
      <c r="AM2010" s="5"/>
      <c r="AN2010" s="5"/>
      <c r="AO2010" s="32"/>
      <c r="AP2010" s="32"/>
      <c r="AQ2010" s="28">
        <f t="shared" si="423"/>
        <v>0</v>
      </c>
      <c r="AR2010" s="28">
        <f t="shared" si="424"/>
        <v>0</v>
      </c>
      <c r="AY2010" s="1" t="s">
        <v>2374</v>
      </c>
      <c r="AZ2010" s="2">
        <v>44028</v>
      </c>
      <c r="BC2010" s="2">
        <v>45139</v>
      </c>
      <c r="BD2010" s="1" t="s">
        <v>2850</v>
      </c>
      <c r="BE2010" s="1" t="s">
        <v>4058</v>
      </c>
      <c r="BF2010" s="1" t="s">
        <v>103</v>
      </c>
      <c r="BG2010" s="1" t="s">
        <v>3565</v>
      </c>
      <c r="BH2010" s="1" t="s">
        <v>2435</v>
      </c>
      <c r="BI2010" s="1" t="s">
        <v>2857</v>
      </c>
      <c r="BJ2010" s="1" t="s">
        <v>126</v>
      </c>
      <c r="BK2010" s="1" t="s">
        <v>4059</v>
      </c>
      <c r="BL2010" s="1">
        <v>74.7</v>
      </c>
      <c r="BM2010" s="1">
        <v>74.7</v>
      </c>
      <c r="BN2010" s="1" t="s">
        <v>2498</v>
      </c>
      <c r="BO2010" s="1" t="s">
        <v>2498</v>
      </c>
      <c r="BP2010" s="1" t="s">
        <v>84</v>
      </c>
      <c r="BR2010" s="1">
        <v>0</v>
      </c>
      <c r="BS2010" s="1">
        <v>0</v>
      </c>
      <c r="BT2010" s="1">
        <v>0</v>
      </c>
      <c r="BU2010" s="1">
        <v>0</v>
      </c>
    </row>
    <row r="2011" spans="4:73" hidden="1" x14ac:dyDescent="0.25">
      <c r="D2011" s="4"/>
      <c r="E2011" s="5" t="str">
        <f t="shared" si="413"/>
        <v>DPP-2020-Cycle</v>
      </c>
      <c r="F2011" s="5" t="str">
        <f t="shared" si="414"/>
        <v>Central</v>
      </c>
      <c r="G2011" s="5" t="str">
        <f t="shared" si="415"/>
        <v>Active</v>
      </c>
      <c r="H2011" s="6" t="str">
        <f t="shared" si="416"/>
        <v>Not Started</v>
      </c>
      <c r="I2011" s="1" t="s">
        <v>4060</v>
      </c>
      <c r="O2011" s="1" t="str">
        <f t="shared" si="427"/>
        <v>NRIS</v>
      </c>
      <c r="Q2011" s="1">
        <f t="shared" si="417"/>
        <v>125</v>
      </c>
      <c r="S2011" s="1" t="str">
        <f t="shared" si="418"/>
        <v>Solar</v>
      </c>
      <c r="T2011" s="1" t="str">
        <f t="shared" si="419"/>
        <v>Clay</v>
      </c>
      <c r="U2011" s="1" t="str">
        <f t="shared" si="420"/>
        <v>IL</v>
      </c>
      <c r="AA2011" s="1"/>
      <c r="AB2011" s="1"/>
      <c r="AI2011" s="5"/>
      <c r="AJ2011" s="5"/>
      <c r="AK2011" s="5"/>
      <c r="AL2011" s="5"/>
      <c r="AM2011" s="5"/>
      <c r="AN2011" s="5"/>
      <c r="AO2011" s="32"/>
      <c r="AP2011" s="32"/>
      <c r="AQ2011" s="28">
        <f t="shared" si="423"/>
        <v>0</v>
      </c>
      <c r="AR2011" s="28">
        <f t="shared" si="424"/>
        <v>0</v>
      </c>
      <c r="AY2011" s="1" t="s">
        <v>2374</v>
      </c>
      <c r="AZ2011" s="2">
        <v>44029</v>
      </c>
      <c r="BC2011" s="2">
        <v>45036</v>
      </c>
      <c r="BD2011" s="1" t="s">
        <v>122</v>
      </c>
      <c r="BE2011" s="1" t="s">
        <v>3839</v>
      </c>
      <c r="BF2011" s="1" t="s">
        <v>124</v>
      </c>
      <c r="BG2011" s="1" t="s">
        <v>3565</v>
      </c>
      <c r="BH2011" s="1" t="s">
        <v>2435</v>
      </c>
      <c r="BI2011" s="1" t="s">
        <v>2857</v>
      </c>
      <c r="BJ2011" s="1" t="s">
        <v>126</v>
      </c>
      <c r="BK2011" s="1" t="s">
        <v>4061</v>
      </c>
      <c r="BL2011" s="1">
        <v>125</v>
      </c>
      <c r="BM2011" s="1">
        <v>125</v>
      </c>
      <c r="BN2011" s="1" t="s">
        <v>1485</v>
      </c>
      <c r="BO2011" s="1" t="s">
        <v>3581</v>
      </c>
      <c r="BP2011" s="1" t="s">
        <v>84</v>
      </c>
      <c r="BR2011" s="1">
        <v>0</v>
      </c>
      <c r="BS2011" s="1">
        <v>0</v>
      </c>
      <c r="BT2011" s="1">
        <v>0</v>
      </c>
      <c r="BU2011" s="1">
        <v>0</v>
      </c>
    </row>
    <row r="2012" spans="4:73" hidden="1" x14ac:dyDescent="0.25">
      <c r="D2012" s="4"/>
      <c r="E2012" s="5" t="str">
        <f t="shared" si="413"/>
        <v>Pre-Transition SIS</v>
      </c>
      <c r="F2012" s="5" t="str">
        <f t="shared" si="414"/>
        <v>CS5</v>
      </c>
      <c r="G2012" s="5" t="str">
        <f t="shared" si="415"/>
        <v>Withdrawn</v>
      </c>
      <c r="H2012" s="6" t="str">
        <f t="shared" si="416"/>
        <v>Withdrawn</v>
      </c>
      <c r="I2012" s="1" t="s">
        <v>4471</v>
      </c>
      <c r="O2012" s="1" t="str">
        <f t="shared" si="427"/>
        <v>NRIS</v>
      </c>
      <c r="Q2012" s="1">
        <f t="shared" si="417"/>
        <v>20</v>
      </c>
      <c r="S2012" s="1" t="str">
        <f t="shared" si="418"/>
        <v>Wind</v>
      </c>
      <c r="T2012" s="1" t="str">
        <f t="shared" si="419"/>
        <v>Pope County</v>
      </c>
      <c r="U2012" s="1" t="str">
        <f t="shared" si="420"/>
        <v>MN</v>
      </c>
      <c r="AA2012" s="1"/>
      <c r="AB2012" s="1"/>
      <c r="AI2012" s="5"/>
      <c r="AJ2012" s="5"/>
      <c r="AK2012" s="5"/>
      <c r="AL2012" s="5"/>
      <c r="AM2012" s="5"/>
      <c r="AN2012" s="5"/>
      <c r="AO2012" s="5"/>
      <c r="AP2012" s="5"/>
      <c r="AQ2012" s="5"/>
      <c r="AR2012" s="5"/>
      <c r="AY2012" s="1" t="s">
        <v>73</v>
      </c>
      <c r="AZ2012" s="2">
        <v>38616</v>
      </c>
      <c r="BA2012" s="2">
        <v>43277</v>
      </c>
      <c r="BB2012" s="2">
        <v>40981</v>
      </c>
      <c r="BC2012" s="2">
        <v>43465</v>
      </c>
      <c r="BD2012" s="1" t="s">
        <v>153</v>
      </c>
      <c r="BE2012" s="1" t="s">
        <v>435</v>
      </c>
      <c r="BF2012" s="1" t="s">
        <v>93</v>
      </c>
      <c r="BG2012" s="1" t="s">
        <v>1058</v>
      </c>
      <c r="BH2012" s="1" t="s">
        <v>888</v>
      </c>
      <c r="BI2012" s="1" t="s">
        <v>134</v>
      </c>
      <c r="BJ2012" s="1" t="s">
        <v>126</v>
      </c>
      <c r="BK2012" s="1" t="s">
        <v>4472</v>
      </c>
      <c r="BL2012" s="1">
        <v>20</v>
      </c>
      <c r="BM2012" s="1">
        <v>20</v>
      </c>
      <c r="BN2012" s="1" t="s">
        <v>97</v>
      </c>
      <c r="BO2012" s="1" t="s">
        <v>98</v>
      </c>
      <c r="BP2012" s="1" t="s">
        <v>73</v>
      </c>
      <c r="BQ2012" s="2">
        <v>39783</v>
      </c>
      <c r="BR2012" s="1">
        <v>0</v>
      </c>
      <c r="BS2012" s="1">
        <v>0</v>
      </c>
      <c r="BT2012" s="1">
        <v>0</v>
      </c>
      <c r="BU2012" s="1">
        <v>0</v>
      </c>
    </row>
    <row r="2013" spans="4:73" hidden="1" x14ac:dyDescent="0.25">
      <c r="D2013" s="4"/>
      <c r="E2013" s="5" t="str">
        <f t="shared" si="413"/>
        <v>DPP-2020-Cycle</v>
      </c>
      <c r="F2013" s="5" t="str">
        <f t="shared" si="414"/>
        <v>Central</v>
      </c>
      <c r="G2013" s="5" t="str">
        <f t="shared" si="415"/>
        <v>Active</v>
      </c>
      <c r="H2013" s="6" t="str">
        <f t="shared" si="416"/>
        <v>Not Started</v>
      </c>
      <c r="I2013" s="1" t="s">
        <v>4063</v>
      </c>
      <c r="O2013" s="1" t="str">
        <f t="shared" si="427"/>
        <v>NRIS</v>
      </c>
      <c r="Q2013" s="1">
        <f t="shared" si="417"/>
        <v>100</v>
      </c>
      <c r="S2013" s="1" t="str">
        <f t="shared" si="418"/>
        <v>Solar</v>
      </c>
      <c r="T2013" s="1" t="str">
        <f t="shared" si="419"/>
        <v>Cass</v>
      </c>
      <c r="U2013" s="1" t="str">
        <f t="shared" si="420"/>
        <v>IN</v>
      </c>
      <c r="AA2013" s="1"/>
      <c r="AB2013" s="1"/>
      <c r="AI2013" s="5"/>
      <c r="AJ2013" s="5"/>
      <c r="AK2013" s="5"/>
      <c r="AL2013" s="5"/>
      <c r="AM2013" s="5"/>
      <c r="AN2013" s="5"/>
      <c r="AO2013" s="32"/>
      <c r="AP2013" s="32"/>
      <c r="AQ2013" s="28">
        <f>AO2013/($Q2013*1000)</f>
        <v>0</v>
      </c>
      <c r="AR2013" s="28">
        <f>AP2013/($Q2013*1000)</f>
        <v>0</v>
      </c>
      <c r="AY2013" s="1" t="s">
        <v>2374</v>
      </c>
      <c r="AZ2013" s="2">
        <v>44029</v>
      </c>
      <c r="BC2013" s="2">
        <v>45036</v>
      </c>
      <c r="BD2013" s="1" t="s">
        <v>2850</v>
      </c>
      <c r="BE2013" s="1" t="s">
        <v>3830</v>
      </c>
      <c r="BF2013" s="1" t="s">
        <v>103</v>
      </c>
      <c r="BG2013" s="1" t="s">
        <v>3565</v>
      </c>
      <c r="BH2013" s="1" t="s">
        <v>2435</v>
      </c>
      <c r="BI2013" s="1" t="s">
        <v>2857</v>
      </c>
      <c r="BJ2013" s="1" t="s">
        <v>126</v>
      </c>
      <c r="BK2013" s="1" t="s">
        <v>4064</v>
      </c>
      <c r="BL2013" s="1">
        <v>100</v>
      </c>
      <c r="BM2013" s="1">
        <v>100</v>
      </c>
      <c r="BN2013" s="1" t="s">
        <v>1485</v>
      </c>
      <c r="BO2013" s="1" t="s">
        <v>3581</v>
      </c>
      <c r="BP2013" s="1" t="s">
        <v>84</v>
      </c>
      <c r="BR2013" s="1">
        <v>0</v>
      </c>
      <c r="BS2013" s="1">
        <v>0</v>
      </c>
      <c r="BT2013" s="1">
        <v>0</v>
      </c>
      <c r="BU2013" s="1">
        <v>0</v>
      </c>
    </row>
    <row r="2014" spans="4:73" hidden="1" x14ac:dyDescent="0.25">
      <c r="D2014" s="4"/>
      <c r="E2014" s="5" t="str">
        <f t="shared" si="413"/>
        <v>DPP-2019-Cycle</v>
      </c>
      <c r="F2014" s="5" t="str">
        <f t="shared" si="414"/>
        <v>West</v>
      </c>
      <c r="G2014" s="5" t="str">
        <f t="shared" si="415"/>
        <v>Active</v>
      </c>
      <c r="H2014" s="6" t="str">
        <f t="shared" si="416"/>
        <v>Not Started</v>
      </c>
      <c r="I2014" s="1" t="s">
        <v>2962</v>
      </c>
      <c r="O2014" s="1" t="str">
        <f t="shared" si="427"/>
        <v>NRIS</v>
      </c>
      <c r="Q2014" s="1">
        <f t="shared" si="417"/>
        <v>50</v>
      </c>
      <c r="S2014" s="1" t="str">
        <f t="shared" si="418"/>
        <v>Hydro</v>
      </c>
      <c r="T2014" s="1" t="str">
        <f t="shared" si="419"/>
        <v>Muscatine County</v>
      </c>
      <c r="U2014" s="1" t="str">
        <f t="shared" si="420"/>
        <v>IA</v>
      </c>
      <c r="AA2014" s="1"/>
      <c r="AB2014" s="1"/>
      <c r="AI2014" s="5"/>
      <c r="AJ2014" s="5"/>
      <c r="AK2014" s="5"/>
      <c r="AL2014" s="5"/>
      <c r="AM2014" s="5"/>
      <c r="AN2014" s="5"/>
      <c r="AO2014" s="5"/>
      <c r="AP2014" s="5"/>
      <c r="AQ2014" s="5"/>
      <c r="AR2014" s="5"/>
      <c r="AY2014" s="1" t="s">
        <v>2374</v>
      </c>
      <c r="AZ2014" s="2">
        <v>43584</v>
      </c>
      <c r="BC2014" s="2">
        <v>45229</v>
      </c>
      <c r="BD2014" s="1" t="s">
        <v>251</v>
      </c>
      <c r="BE2014" s="1" t="s">
        <v>713</v>
      </c>
      <c r="BF2014" s="1" t="s">
        <v>89</v>
      </c>
      <c r="BG2014" s="1" t="s">
        <v>2856</v>
      </c>
      <c r="BH2014" s="1" t="s">
        <v>725</v>
      </c>
      <c r="BI2014" s="1" t="s">
        <v>2857</v>
      </c>
      <c r="BJ2014" s="1" t="s">
        <v>126</v>
      </c>
      <c r="BK2014" s="1" t="s">
        <v>2963</v>
      </c>
      <c r="BL2014" s="1">
        <v>50</v>
      </c>
      <c r="BM2014" s="1">
        <v>50</v>
      </c>
      <c r="BN2014" s="1" t="s">
        <v>69</v>
      </c>
      <c r="BO2014" s="1" t="s">
        <v>2922</v>
      </c>
      <c r="BP2014" s="1" t="s">
        <v>84</v>
      </c>
      <c r="BR2014" s="1">
        <v>0</v>
      </c>
      <c r="BS2014" s="1">
        <v>0</v>
      </c>
      <c r="BT2014" s="1">
        <v>0</v>
      </c>
      <c r="BU2014" s="1">
        <v>0</v>
      </c>
    </row>
    <row r="2015" spans="4:73" hidden="1" x14ac:dyDescent="0.25">
      <c r="D2015" s="4"/>
      <c r="E2015" s="5" t="str">
        <f t="shared" si="413"/>
        <v>DPP-2020-Cycle</v>
      </c>
      <c r="F2015" s="5" t="str">
        <f t="shared" si="414"/>
        <v>Central</v>
      </c>
      <c r="G2015" s="5" t="str">
        <f t="shared" si="415"/>
        <v>Active</v>
      </c>
      <c r="H2015" s="6" t="str">
        <f t="shared" si="416"/>
        <v>Not Started</v>
      </c>
      <c r="I2015" s="1" t="s">
        <v>4065</v>
      </c>
      <c r="O2015" s="1" t="str">
        <f t="shared" si="427"/>
        <v>NRIS</v>
      </c>
      <c r="Q2015" s="1">
        <f t="shared" si="417"/>
        <v>200</v>
      </c>
      <c r="S2015" s="1" t="str">
        <f t="shared" si="418"/>
        <v>Solar</v>
      </c>
      <c r="T2015" s="1" t="str">
        <f t="shared" si="419"/>
        <v>Maries</v>
      </c>
      <c r="U2015" s="1" t="str">
        <f t="shared" si="420"/>
        <v>MO</v>
      </c>
      <c r="AA2015" s="1"/>
      <c r="AB2015" s="1"/>
      <c r="AI2015" s="5"/>
      <c r="AJ2015" s="5"/>
      <c r="AK2015" s="5"/>
      <c r="AL2015" s="5"/>
      <c r="AM2015" s="5"/>
      <c r="AN2015" s="5"/>
      <c r="AO2015" s="32"/>
      <c r="AP2015" s="32"/>
      <c r="AQ2015" s="28">
        <f>AO2015/($Q2015*1000)</f>
        <v>0</v>
      </c>
      <c r="AR2015" s="28">
        <f>AP2015/($Q2015*1000)</f>
        <v>0</v>
      </c>
      <c r="AY2015" s="1" t="s">
        <v>2374</v>
      </c>
      <c r="AZ2015" s="2">
        <v>44029</v>
      </c>
      <c r="BC2015" s="2">
        <v>45596</v>
      </c>
      <c r="BD2015" s="1" t="s">
        <v>486</v>
      </c>
      <c r="BE2015" s="1" t="s">
        <v>4066</v>
      </c>
      <c r="BF2015" s="1" t="s">
        <v>488</v>
      </c>
      <c r="BG2015" s="1" t="s">
        <v>3565</v>
      </c>
      <c r="BH2015" s="1" t="s">
        <v>2435</v>
      </c>
      <c r="BI2015" s="1" t="s">
        <v>2857</v>
      </c>
      <c r="BJ2015" s="1" t="s">
        <v>126</v>
      </c>
      <c r="BK2015" s="1" t="s">
        <v>4067</v>
      </c>
      <c r="BL2015" s="1">
        <v>200</v>
      </c>
      <c r="BM2015" s="1">
        <v>200</v>
      </c>
      <c r="BN2015" s="1" t="s">
        <v>1485</v>
      </c>
      <c r="BO2015" s="1" t="s">
        <v>3581</v>
      </c>
      <c r="BP2015" s="1" t="s">
        <v>84</v>
      </c>
      <c r="BR2015" s="1">
        <v>0</v>
      </c>
      <c r="BS2015" s="1">
        <v>0</v>
      </c>
      <c r="BT2015" s="1">
        <v>0</v>
      </c>
      <c r="BU2015" s="1">
        <v>0</v>
      </c>
    </row>
    <row r="2016" spans="4:73" hidden="1" x14ac:dyDescent="0.25">
      <c r="D2016" s="4"/>
      <c r="E2016" s="5" t="str">
        <f t="shared" si="413"/>
        <v>DPP-2020-Cycle</v>
      </c>
      <c r="F2016" s="5" t="str">
        <f t="shared" si="414"/>
        <v>Central</v>
      </c>
      <c r="G2016" s="5" t="str">
        <f t="shared" si="415"/>
        <v>Withdrawn</v>
      </c>
      <c r="H2016" s="6" t="str">
        <f t="shared" si="416"/>
        <v>Not Started</v>
      </c>
      <c r="I2016" s="1" t="s">
        <v>5644</v>
      </c>
      <c r="O2016" s="1" t="str">
        <f t="shared" si="427"/>
        <v>NRIS</v>
      </c>
      <c r="Q2016" s="1">
        <f t="shared" si="417"/>
        <v>300</v>
      </c>
      <c r="S2016" s="1" t="str">
        <f t="shared" si="418"/>
        <v>Solar</v>
      </c>
      <c r="T2016" s="1" t="str">
        <f t="shared" si="419"/>
        <v>Boone</v>
      </c>
      <c r="U2016" s="1" t="str">
        <f t="shared" si="420"/>
        <v>IN</v>
      </c>
      <c r="AA2016" s="1"/>
      <c r="AB2016" s="1"/>
      <c r="AI2016" s="5"/>
      <c r="AJ2016" s="5"/>
      <c r="AK2016" s="5"/>
      <c r="AL2016" s="5"/>
      <c r="AM2016" s="5"/>
      <c r="AN2016" s="5"/>
      <c r="AO2016" s="32"/>
      <c r="AP2016" s="32"/>
      <c r="AQ2016" s="28">
        <f>AO2016/($Q2016*1000)</f>
        <v>0</v>
      </c>
      <c r="AR2016" s="28">
        <f>AP2016/($Q2016*1000)</f>
        <v>0</v>
      </c>
      <c r="AY2016" s="1" t="s">
        <v>73</v>
      </c>
      <c r="AZ2016" s="2">
        <v>44029</v>
      </c>
      <c r="BA2016" s="2">
        <v>44183</v>
      </c>
      <c r="BC2016" s="2">
        <v>45566</v>
      </c>
      <c r="BD2016" s="1" t="s">
        <v>2850</v>
      </c>
      <c r="BE2016" s="1" t="s">
        <v>5645</v>
      </c>
      <c r="BF2016" s="1" t="s">
        <v>103</v>
      </c>
      <c r="BG2016" s="1" t="s">
        <v>3565</v>
      </c>
      <c r="BH2016" s="1" t="s">
        <v>2435</v>
      </c>
      <c r="BI2016" s="1" t="s">
        <v>2857</v>
      </c>
      <c r="BJ2016" s="1" t="s">
        <v>126</v>
      </c>
      <c r="BK2016" s="1" t="s">
        <v>5646</v>
      </c>
      <c r="BL2016" s="1">
        <v>300</v>
      </c>
      <c r="BM2016" s="1">
        <v>300</v>
      </c>
      <c r="BN2016" s="1" t="s">
        <v>1485</v>
      </c>
      <c r="BO2016" s="1" t="s">
        <v>3581</v>
      </c>
      <c r="BP2016" s="1" t="s">
        <v>84</v>
      </c>
      <c r="BR2016" s="1">
        <v>0</v>
      </c>
      <c r="BS2016" s="1">
        <v>0</v>
      </c>
      <c r="BT2016" s="1">
        <v>0</v>
      </c>
      <c r="BU2016" s="1">
        <v>0</v>
      </c>
    </row>
    <row r="2017" spans="4:73" hidden="1" x14ac:dyDescent="0.25">
      <c r="D2017" s="4"/>
      <c r="E2017" s="5" t="str">
        <f t="shared" si="413"/>
        <v>DPP-2012-AUG</v>
      </c>
      <c r="F2017" s="5" t="str">
        <f t="shared" si="414"/>
        <v>WEST</v>
      </c>
      <c r="G2017" s="5" t="str">
        <f t="shared" si="415"/>
        <v>Done</v>
      </c>
      <c r="H2017" s="6" t="str">
        <f t="shared" si="416"/>
        <v>In Service</v>
      </c>
      <c r="I2017" s="1" t="s">
        <v>4482</v>
      </c>
      <c r="O2017" s="1" t="str">
        <f t="shared" si="427"/>
        <v>NRIS</v>
      </c>
      <c r="Q2017" s="1">
        <f t="shared" si="417"/>
        <v>101.2</v>
      </c>
      <c r="S2017" s="1" t="str">
        <f t="shared" si="418"/>
        <v>Wind</v>
      </c>
      <c r="T2017" s="1" t="str">
        <f t="shared" si="419"/>
        <v>Cass County</v>
      </c>
      <c r="U2017" s="1" t="str">
        <f t="shared" si="420"/>
        <v>IA</v>
      </c>
      <c r="AA2017" s="1"/>
      <c r="AB2017" s="1"/>
      <c r="AI2017" s="5"/>
      <c r="AJ2017" s="5"/>
      <c r="AK2017" s="5"/>
      <c r="AL2017" s="5"/>
      <c r="AM2017" s="5"/>
      <c r="AN2017" s="5"/>
      <c r="AO2017" s="5"/>
      <c r="AP2017" s="5"/>
      <c r="AQ2017" s="5"/>
      <c r="AR2017" s="5"/>
      <c r="AY2017" s="1" t="s">
        <v>58</v>
      </c>
      <c r="AZ2017" s="2">
        <v>40540</v>
      </c>
      <c r="BB2017" s="2">
        <v>42128</v>
      </c>
      <c r="BC2017" s="2">
        <v>40899</v>
      </c>
      <c r="BD2017" s="1" t="s">
        <v>251</v>
      </c>
      <c r="BE2017" s="1" t="s">
        <v>226</v>
      </c>
      <c r="BF2017" s="1" t="s">
        <v>89</v>
      </c>
      <c r="BG2017" s="1" t="s">
        <v>1435</v>
      </c>
      <c r="BH2017" s="1" t="s">
        <v>1436</v>
      </c>
      <c r="BI2017" s="1" t="s">
        <v>77</v>
      </c>
      <c r="BJ2017" s="1" t="s">
        <v>126</v>
      </c>
      <c r="BK2017" s="1" t="s">
        <v>4483</v>
      </c>
      <c r="BL2017" s="1">
        <v>101.2</v>
      </c>
      <c r="BM2017" s="1">
        <v>101.2</v>
      </c>
      <c r="BN2017" s="1" t="s">
        <v>97</v>
      </c>
      <c r="BO2017" s="1" t="s">
        <v>98</v>
      </c>
      <c r="BP2017" s="1" t="s">
        <v>65</v>
      </c>
      <c r="BQ2017" s="2">
        <v>41153</v>
      </c>
      <c r="BR2017" s="1">
        <v>0</v>
      </c>
      <c r="BS2017" s="1">
        <v>0</v>
      </c>
      <c r="BT2017" s="1">
        <v>0</v>
      </c>
      <c r="BU2017" s="1">
        <v>0</v>
      </c>
    </row>
    <row r="2018" spans="4:73" hidden="1" x14ac:dyDescent="0.25">
      <c r="D2018" s="4"/>
      <c r="E2018" s="5" t="str">
        <f t="shared" si="413"/>
        <v>DPP-2020-Cycle</v>
      </c>
      <c r="F2018" s="5" t="str">
        <f t="shared" si="414"/>
        <v>Central</v>
      </c>
      <c r="G2018" s="5" t="str">
        <f t="shared" si="415"/>
        <v>Withdrawn</v>
      </c>
      <c r="H2018" s="6" t="str">
        <f t="shared" si="416"/>
        <v>Not Started</v>
      </c>
      <c r="I2018" s="1" t="s">
        <v>5608</v>
      </c>
      <c r="O2018" s="1" t="str">
        <f t="shared" si="427"/>
        <v>NRIS</v>
      </c>
      <c r="Q2018" s="1">
        <f t="shared" si="417"/>
        <v>75</v>
      </c>
      <c r="S2018" s="1" t="str">
        <f t="shared" si="418"/>
        <v>Battery Storage</v>
      </c>
      <c r="T2018" s="1" t="str">
        <f t="shared" si="419"/>
        <v>Porter</v>
      </c>
      <c r="U2018" s="1" t="str">
        <f t="shared" si="420"/>
        <v>IN</v>
      </c>
      <c r="AA2018" s="1"/>
      <c r="AB2018" s="1"/>
      <c r="AI2018" s="5"/>
      <c r="AJ2018" s="5"/>
      <c r="AK2018" s="5"/>
      <c r="AL2018" s="5"/>
      <c r="AM2018" s="5"/>
      <c r="AN2018" s="5"/>
      <c r="AO2018" s="32"/>
      <c r="AP2018" s="32"/>
      <c r="AQ2018" s="28">
        <f t="shared" ref="AQ2018:AR2021" si="428">AO2018/($Q2018*1000)</f>
        <v>0</v>
      </c>
      <c r="AR2018" s="28">
        <f t="shared" si="428"/>
        <v>0</v>
      </c>
      <c r="AY2018" s="1" t="s">
        <v>73</v>
      </c>
      <c r="AZ2018" s="2">
        <v>44029</v>
      </c>
      <c r="BA2018" s="2">
        <v>44179</v>
      </c>
      <c r="BC2018" s="2">
        <v>45139</v>
      </c>
      <c r="BD2018" s="1" t="s">
        <v>804</v>
      </c>
      <c r="BE2018" s="1" t="s">
        <v>5609</v>
      </c>
      <c r="BF2018" s="1" t="s">
        <v>103</v>
      </c>
      <c r="BG2018" s="1" t="s">
        <v>3565</v>
      </c>
      <c r="BH2018" s="1" t="s">
        <v>2435</v>
      </c>
      <c r="BI2018" s="1" t="s">
        <v>2857</v>
      </c>
      <c r="BJ2018" s="1" t="s">
        <v>126</v>
      </c>
      <c r="BK2018" s="1" t="s">
        <v>5610</v>
      </c>
      <c r="BL2018" s="1">
        <v>75</v>
      </c>
      <c r="BM2018" s="1">
        <v>75</v>
      </c>
      <c r="BN2018" s="1" t="s">
        <v>2498</v>
      </c>
      <c r="BO2018" s="1" t="s">
        <v>2498</v>
      </c>
      <c r="BP2018" s="1" t="s">
        <v>84</v>
      </c>
      <c r="BR2018" s="1">
        <v>0</v>
      </c>
      <c r="BS2018" s="1">
        <v>0</v>
      </c>
      <c r="BT2018" s="1">
        <v>0</v>
      </c>
      <c r="BU2018" s="1">
        <v>0</v>
      </c>
    </row>
    <row r="2019" spans="4:73" hidden="1" x14ac:dyDescent="0.25">
      <c r="D2019" s="4"/>
      <c r="E2019" s="5" t="str">
        <f t="shared" si="413"/>
        <v>DPP-2020-Cycle</v>
      </c>
      <c r="F2019" s="5" t="str">
        <f t="shared" si="414"/>
        <v>Central</v>
      </c>
      <c r="G2019" s="5" t="str">
        <f t="shared" si="415"/>
        <v>Active</v>
      </c>
      <c r="H2019" s="6" t="str">
        <f t="shared" si="416"/>
        <v>Not Started</v>
      </c>
      <c r="I2019" s="1" t="s">
        <v>4070</v>
      </c>
      <c r="O2019" s="1" t="str">
        <f t="shared" si="427"/>
        <v>NRIS</v>
      </c>
      <c r="Q2019" s="1">
        <f t="shared" si="417"/>
        <v>200</v>
      </c>
      <c r="S2019" s="1" t="str">
        <f t="shared" si="418"/>
        <v>Solar</v>
      </c>
      <c r="T2019" s="1" t="str">
        <f t="shared" si="419"/>
        <v>Starke</v>
      </c>
      <c r="U2019" s="1" t="str">
        <f t="shared" si="420"/>
        <v>IN</v>
      </c>
      <c r="AA2019" s="1"/>
      <c r="AB2019" s="1"/>
      <c r="AI2019" s="5"/>
      <c r="AJ2019" s="5"/>
      <c r="AK2019" s="5"/>
      <c r="AL2019" s="5"/>
      <c r="AM2019" s="5"/>
      <c r="AN2019" s="5"/>
      <c r="AO2019" s="32"/>
      <c r="AP2019" s="32"/>
      <c r="AQ2019" s="28">
        <f t="shared" si="428"/>
        <v>0</v>
      </c>
      <c r="AR2019" s="28">
        <f t="shared" si="428"/>
        <v>0</v>
      </c>
      <c r="AY2019" s="1" t="s">
        <v>2374</v>
      </c>
      <c r="AZ2019" s="2">
        <v>44029</v>
      </c>
      <c r="BC2019" s="2">
        <v>45036</v>
      </c>
      <c r="BD2019" s="1" t="s">
        <v>804</v>
      </c>
      <c r="BE2019" s="1" t="s">
        <v>4071</v>
      </c>
      <c r="BF2019" s="1" t="s">
        <v>103</v>
      </c>
      <c r="BG2019" s="1" t="s">
        <v>3565</v>
      </c>
      <c r="BH2019" s="1" t="s">
        <v>2435</v>
      </c>
      <c r="BI2019" s="1" t="s">
        <v>2857</v>
      </c>
      <c r="BJ2019" s="1" t="s">
        <v>126</v>
      </c>
      <c r="BK2019" s="1" t="s">
        <v>4072</v>
      </c>
      <c r="BL2019" s="1">
        <v>200</v>
      </c>
      <c r="BM2019" s="1">
        <v>200</v>
      </c>
      <c r="BN2019" s="1" t="s">
        <v>1485</v>
      </c>
      <c r="BO2019" s="1" t="s">
        <v>3581</v>
      </c>
      <c r="BP2019" s="1" t="s">
        <v>84</v>
      </c>
      <c r="BR2019" s="1">
        <v>0</v>
      </c>
      <c r="BS2019" s="1">
        <v>0</v>
      </c>
      <c r="BT2019" s="1">
        <v>0</v>
      </c>
      <c r="BU2019" s="1">
        <v>0</v>
      </c>
    </row>
    <row r="2020" spans="4:73" hidden="1" x14ac:dyDescent="0.25">
      <c r="D2020" s="4"/>
      <c r="E2020" s="5" t="str">
        <f t="shared" si="413"/>
        <v>DPP-2020-Cycle</v>
      </c>
      <c r="F2020" s="5" t="str">
        <f t="shared" si="414"/>
        <v>South</v>
      </c>
      <c r="G2020" s="5" t="str">
        <f t="shared" si="415"/>
        <v>Withdrawn</v>
      </c>
      <c r="H2020" s="6" t="str">
        <f t="shared" si="416"/>
        <v>Not Started</v>
      </c>
      <c r="I2020" s="1" t="s">
        <v>5497</v>
      </c>
      <c r="O2020" s="1" t="str">
        <f t="shared" si="427"/>
        <v>NRIS</v>
      </c>
      <c r="Q2020" s="1">
        <f t="shared" si="417"/>
        <v>250</v>
      </c>
      <c r="S2020" s="1" t="str">
        <f t="shared" si="418"/>
        <v>Hybrid</v>
      </c>
      <c r="T2020" s="1" t="str">
        <f t="shared" si="419"/>
        <v>Ascension,Assumption</v>
      </c>
      <c r="U2020" s="1" t="str">
        <f t="shared" si="420"/>
        <v>LA</v>
      </c>
      <c r="AA2020" s="1"/>
      <c r="AB2020" s="1"/>
      <c r="AI2020" s="5"/>
      <c r="AJ2020" s="5"/>
      <c r="AK2020" s="5"/>
      <c r="AL2020" s="5"/>
      <c r="AM2020" s="5"/>
      <c r="AN2020" s="5"/>
      <c r="AO2020" s="32"/>
      <c r="AP2020" s="32"/>
      <c r="AQ2020" s="28">
        <f t="shared" si="428"/>
        <v>0</v>
      </c>
      <c r="AR2020" s="28">
        <f t="shared" si="428"/>
        <v>0</v>
      </c>
      <c r="AY2020" s="1" t="s">
        <v>73</v>
      </c>
      <c r="AZ2020" s="2">
        <v>44029</v>
      </c>
      <c r="BA2020" s="2">
        <v>44098</v>
      </c>
      <c r="BC2020" s="2">
        <v>45199</v>
      </c>
      <c r="BD2020" s="1" t="s">
        <v>3695</v>
      </c>
      <c r="BE2020" s="1" t="s">
        <v>5498</v>
      </c>
      <c r="BF2020" s="1" t="s">
        <v>61</v>
      </c>
      <c r="BG2020" s="1" t="s">
        <v>3565</v>
      </c>
      <c r="BH2020" s="1" t="s">
        <v>2395</v>
      </c>
      <c r="BI2020" s="1" t="s">
        <v>2857</v>
      </c>
      <c r="BJ2020" s="1" t="s">
        <v>126</v>
      </c>
      <c r="BK2020" s="1" t="s">
        <v>5499</v>
      </c>
      <c r="BL2020" s="1">
        <v>250</v>
      </c>
      <c r="BM2020" s="1">
        <v>250</v>
      </c>
      <c r="BN2020" s="1" t="s">
        <v>2880</v>
      </c>
      <c r="BO2020" s="1" t="s">
        <v>2881</v>
      </c>
      <c r="BP2020" s="1" t="s">
        <v>84</v>
      </c>
      <c r="BR2020" s="1">
        <v>0</v>
      </c>
      <c r="BS2020" s="1">
        <v>0</v>
      </c>
      <c r="BT2020" s="1">
        <v>0</v>
      </c>
      <c r="BU2020" s="1">
        <v>0</v>
      </c>
    </row>
    <row r="2021" spans="4:73" hidden="1" x14ac:dyDescent="0.25">
      <c r="D2021" s="4"/>
      <c r="E2021" s="5" t="str">
        <f t="shared" si="413"/>
        <v>DPP-2020-Cycle</v>
      </c>
      <c r="F2021" s="5" t="str">
        <f t="shared" si="414"/>
        <v>South</v>
      </c>
      <c r="G2021" s="5" t="str">
        <f t="shared" si="415"/>
        <v>Active</v>
      </c>
      <c r="H2021" s="6" t="str">
        <f t="shared" si="416"/>
        <v>Not Started</v>
      </c>
      <c r="I2021" s="1" t="s">
        <v>4074</v>
      </c>
      <c r="O2021" s="1" t="str">
        <f t="shared" si="427"/>
        <v>NRIS</v>
      </c>
      <c r="Q2021" s="1">
        <f t="shared" si="417"/>
        <v>100</v>
      </c>
      <c r="S2021" s="1" t="str">
        <f t="shared" si="418"/>
        <v>Hybrid</v>
      </c>
      <c r="T2021" s="1" t="str">
        <f t="shared" si="419"/>
        <v>Evangeline</v>
      </c>
      <c r="U2021" s="1" t="str">
        <f t="shared" si="420"/>
        <v>LA</v>
      </c>
      <c r="AA2021" s="1" t="str">
        <f>BK2021</f>
        <v>Coughlin - Plaisance 138 kV</v>
      </c>
      <c r="AB2021" s="1" t="str">
        <f>BD2021</f>
        <v>CLECO Corporation</v>
      </c>
      <c r="AI2021" s="5"/>
      <c r="AJ2021" s="5"/>
      <c r="AK2021" s="5"/>
      <c r="AL2021" s="5"/>
      <c r="AM2021" s="5"/>
      <c r="AN2021" s="5"/>
      <c r="AO2021" s="32"/>
      <c r="AP2021" s="32"/>
      <c r="AQ2021" s="28">
        <f t="shared" si="428"/>
        <v>0</v>
      </c>
      <c r="AR2021" s="28">
        <f t="shared" si="428"/>
        <v>0</v>
      </c>
      <c r="AY2021" s="1" t="s">
        <v>2374</v>
      </c>
      <c r="AZ2021" s="2">
        <v>44029</v>
      </c>
      <c r="BC2021" s="2">
        <v>45173</v>
      </c>
      <c r="BD2021" s="1" t="s">
        <v>2711</v>
      </c>
      <c r="BE2021" s="1" t="s">
        <v>4075</v>
      </c>
      <c r="BF2021" s="1" t="s">
        <v>61</v>
      </c>
      <c r="BG2021" s="1" t="s">
        <v>3565</v>
      </c>
      <c r="BH2021" s="1" t="s">
        <v>2395</v>
      </c>
      <c r="BI2021" s="1" t="s">
        <v>2857</v>
      </c>
      <c r="BJ2021" s="1" t="s">
        <v>126</v>
      </c>
      <c r="BK2021" s="1" t="s">
        <v>4076</v>
      </c>
      <c r="BL2021" s="1">
        <v>100</v>
      </c>
      <c r="BM2021" s="1">
        <v>100</v>
      </c>
      <c r="BN2021" s="1" t="s">
        <v>2880</v>
      </c>
      <c r="BO2021" s="1" t="s">
        <v>3581</v>
      </c>
      <c r="BP2021" s="1" t="s">
        <v>84</v>
      </c>
      <c r="BR2021" s="1">
        <v>0</v>
      </c>
      <c r="BS2021" s="1">
        <v>0</v>
      </c>
      <c r="BT2021" s="1">
        <v>0</v>
      </c>
      <c r="BU2021" s="1">
        <v>0</v>
      </c>
    </row>
    <row r="2022" spans="4:73" hidden="1" x14ac:dyDescent="0.25">
      <c r="D2022" s="4"/>
      <c r="E2022" s="5" t="str">
        <f t="shared" si="413"/>
        <v>DPP-2012-AUG</v>
      </c>
      <c r="F2022" s="5" t="str">
        <f t="shared" si="414"/>
        <v>Central</v>
      </c>
      <c r="G2022" s="5" t="str">
        <f t="shared" si="415"/>
        <v>Done</v>
      </c>
      <c r="H2022" s="6" t="str">
        <f t="shared" si="416"/>
        <v>In Service</v>
      </c>
      <c r="I2022" s="1" t="s">
        <v>4493</v>
      </c>
      <c r="O2022" s="1" t="str">
        <f t="shared" si="427"/>
        <v>NRIS</v>
      </c>
      <c r="Q2022" s="1">
        <f t="shared" si="417"/>
        <v>50</v>
      </c>
      <c r="S2022" s="1" t="str">
        <f t="shared" si="418"/>
        <v>Wind</v>
      </c>
      <c r="T2022" s="1" t="str">
        <f t="shared" si="419"/>
        <v>Vermilion County</v>
      </c>
      <c r="U2022" s="1" t="str">
        <f t="shared" si="420"/>
        <v>IL</v>
      </c>
      <c r="AA2022" s="1"/>
      <c r="AB2022" s="1"/>
      <c r="AI2022" s="5"/>
      <c r="AJ2022" s="5"/>
      <c r="AK2022" s="5"/>
      <c r="AL2022" s="5"/>
      <c r="AM2022" s="5"/>
      <c r="AN2022" s="5"/>
      <c r="AO2022" s="5"/>
      <c r="AP2022" s="5"/>
      <c r="AQ2022" s="5"/>
      <c r="AR2022" s="5"/>
      <c r="AY2022" s="1" t="s">
        <v>58</v>
      </c>
      <c r="AZ2022" s="2">
        <v>40581</v>
      </c>
      <c r="BB2022" s="2">
        <v>41526</v>
      </c>
      <c r="BC2022" s="2">
        <v>42004</v>
      </c>
      <c r="BD2022" s="1" t="s">
        <v>122</v>
      </c>
      <c r="BE2022" s="1" t="s">
        <v>2133</v>
      </c>
      <c r="BF2022" s="1" t="s">
        <v>124</v>
      </c>
      <c r="BG2022" s="1" t="s">
        <v>1435</v>
      </c>
      <c r="BH2022" s="1" t="s">
        <v>2435</v>
      </c>
      <c r="BI2022" s="1" t="s">
        <v>134</v>
      </c>
      <c r="BJ2022" s="1" t="s">
        <v>126</v>
      </c>
      <c r="BK2022" s="1" t="s">
        <v>4494</v>
      </c>
      <c r="BL2022" s="1">
        <v>50</v>
      </c>
      <c r="BM2022" s="1">
        <v>50</v>
      </c>
      <c r="BN2022" s="1" t="s">
        <v>97</v>
      </c>
      <c r="BO2022" s="1" t="s">
        <v>98</v>
      </c>
      <c r="BP2022" s="1" t="s">
        <v>65</v>
      </c>
      <c r="BQ2022" s="2">
        <v>41579</v>
      </c>
      <c r="BR2022" s="1">
        <v>0</v>
      </c>
      <c r="BS2022" s="1">
        <v>0</v>
      </c>
      <c r="BT2022" s="1">
        <v>0</v>
      </c>
      <c r="BU2022" s="1">
        <v>0</v>
      </c>
    </row>
    <row r="2023" spans="4:73" hidden="1" x14ac:dyDescent="0.25">
      <c r="D2023" s="4"/>
      <c r="E2023" s="5" t="str">
        <f t="shared" si="413"/>
        <v>DPP-2020-Cycle</v>
      </c>
      <c r="F2023" s="5" t="str">
        <f t="shared" si="414"/>
        <v>Central</v>
      </c>
      <c r="G2023" s="5" t="str">
        <f t="shared" si="415"/>
        <v>Active</v>
      </c>
      <c r="H2023" s="6" t="str">
        <f t="shared" si="416"/>
        <v>Not Started</v>
      </c>
      <c r="I2023" s="1" t="s">
        <v>4077</v>
      </c>
      <c r="O2023" s="1" t="str">
        <f t="shared" si="427"/>
        <v>NRIS</v>
      </c>
      <c r="Q2023" s="1">
        <f t="shared" si="417"/>
        <v>160</v>
      </c>
      <c r="S2023" s="1" t="str">
        <f t="shared" si="418"/>
        <v>Solar</v>
      </c>
      <c r="T2023" s="1" t="str">
        <f t="shared" si="419"/>
        <v>Decatur</v>
      </c>
      <c r="U2023" s="1" t="str">
        <f t="shared" si="420"/>
        <v>IN</v>
      </c>
      <c r="AA2023" s="1"/>
      <c r="AB2023" s="1"/>
      <c r="AI2023" s="5"/>
      <c r="AJ2023" s="5"/>
      <c r="AK2023" s="5"/>
      <c r="AL2023" s="5"/>
      <c r="AM2023" s="5"/>
      <c r="AN2023" s="5"/>
      <c r="AO2023" s="32"/>
      <c r="AP2023" s="32"/>
      <c r="AQ2023" s="28">
        <f t="shared" ref="AQ2023:AR2025" si="429">AO2023/($Q2023*1000)</f>
        <v>0</v>
      </c>
      <c r="AR2023" s="28">
        <f t="shared" si="429"/>
        <v>0</v>
      </c>
      <c r="AY2023" s="1" t="s">
        <v>2374</v>
      </c>
      <c r="AZ2023" s="2">
        <v>44187</v>
      </c>
      <c r="BC2023" s="2">
        <v>45184</v>
      </c>
      <c r="BD2023" s="1" t="s">
        <v>3967</v>
      </c>
      <c r="BE2023" s="1" t="s">
        <v>4078</v>
      </c>
      <c r="BF2023" s="1" t="s">
        <v>103</v>
      </c>
      <c r="BG2023" s="1" t="s">
        <v>3565</v>
      </c>
      <c r="BH2023" s="1" t="s">
        <v>2435</v>
      </c>
      <c r="BI2023" s="1" t="s">
        <v>2857</v>
      </c>
      <c r="BJ2023" s="1" t="s">
        <v>126</v>
      </c>
      <c r="BK2023" s="1" t="s">
        <v>4079</v>
      </c>
      <c r="BL2023" s="1">
        <v>160</v>
      </c>
      <c r="BM2023" s="1">
        <v>160</v>
      </c>
      <c r="BN2023" s="1" t="s">
        <v>1485</v>
      </c>
      <c r="BO2023" s="1" t="s">
        <v>3581</v>
      </c>
      <c r="BP2023" s="1" t="s">
        <v>84</v>
      </c>
      <c r="BR2023" s="1">
        <v>0</v>
      </c>
      <c r="BS2023" s="1">
        <v>0</v>
      </c>
      <c r="BT2023" s="1">
        <v>0</v>
      </c>
      <c r="BU2023" s="1">
        <v>0</v>
      </c>
    </row>
    <row r="2024" spans="4:73" hidden="1" x14ac:dyDescent="0.25">
      <c r="D2024" s="4"/>
      <c r="E2024" s="5" t="str">
        <f t="shared" si="413"/>
        <v>DPP-2020-Cycle</v>
      </c>
      <c r="F2024" s="5" t="str">
        <f t="shared" si="414"/>
        <v>Central</v>
      </c>
      <c r="G2024" s="5" t="str">
        <f t="shared" si="415"/>
        <v>Withdrawn</v>
      </c>
      <c r="H2024" s="6" t="str">
        <f t="shared" si="416"/>
        <v>Not Started</v>
      </c>
      <c r="I2024" s="1" t="s">
        <v>5509</v>
      </c>
      <c r="O2024" s="1" t="str">
        <f t="shared" si="427"/>
        <v>NRIS</v>
      </c>
      <c r="Q2024" s="1">
        <f t="shared" si="417"/>
        <v>200</v>
      </c>
      <c r="S2024" s="1" t="str">
        <f t="shared" si="418"/>
        <v>Solar</v>
      </c>
      <c r="T2024" s="1" t="str">
        <f t="shared" si="419"/>
        <v>Champaign</v>
      </c>
      <c r="U2024" s="1" t="str">
        <f t="shared" si="420"/>
        <v>IL</v>
      </c>
      <c r="AA2024" s="1"/>
      <c r="AB2024" s="1"/>
      <c r="AI2024" s="5"/>
      <c r="AJ2024" s="5"/>
      <c r="AK2024" s="5"/>
      <c r="AL2024" s="5"/>
      <c r="AM2024" s="5"/>
      <c r="AN2024" s="5"/>
      <c r="AO2024" s="32"/>
      <c r="AP2024" s="32"/>
      <c r="AQ2024" s="28">
        <f t="shared" si="429"/>
        <v>0</v>
      </c>
      <c r="AR2024" s="28">
        <f t="shared" si="429"/>
        <v>0</v>
      </c>
      <c r="AY2024" s="1" t="s">
        <v>73</v>
      </c>
      <c r="AZ2024" s="2">
        <v>44029</v>
      </c>
      <c r="BA2024" s="2">
        <v>44106</v>
      </c>
      <c r="BC2024" s="2">
        <v>45184</v>
      </c>
      <c r="BD2024" s="1" t="s">
        <v>122</v>
      </c>
      <c r="BE2024" s="1" t="s">
        <v>3995</v>
      </c>
      <c r="BF2024" s="1" t="s">
        <v>124</v>
      </c>
      <c r="BG2024" s="1" t="s">
        <v>3565</v>
      </c>
      <c r="BH2024" s="1" t="s">
        <v>2435</v>
      </c>
      <c r="BI2024" s="1" t="s">
        <v>2857</v>
      </c>
      <c r="BJ2024" s="1" t="s">
        <v>126</v>
      </c>
      <c r="BK2024" s="1" t="s">
        <v>5510</v>
      </c>
      <c r="BL2024" s="1">
        <v>200</v>
      </c>
      <c r="BM2024" s="1">
        <v>200</v>
      </c>
      <c r="BN2024" s="1" t="s">
        <v>1485</v>
      </c>
      <c r="BO2024" s="1" t="s">
        <v>3581</v>
      </c>
      <c r="BP2024" s="1" t="s">
        <v>84</v>
      </c>
      <c r="BR2024" s="1">
        <v>0</v>
      </c>
      <c r="BS2024" s="1">
        <v>0</v>
      </c>
      <c r="BT2024" s="1">
        <v>0</v>
      </c>
      <c r="BU2024" s="1">
        <v>0</v>
      </c>
    </row>
    <row r="2025" spans="4:73" hidden="1" x14ac:dyDescent="0.25">
      <c r="D2025" s="4"/>
      <c r="E2025" s="5" t="str">
        <f t="shared" si="413"/>
        <v>DPP-2020-Cycle</v>
      </c>
      <c r="F2025" s="5" t="str">
        <f t="shared" si="414"/>
        <v>Central</v>
      </c>
      <c r="G2025" s="5" t="str">
        <f t="shared" si="415"/>
        <v>Withdrawn</v>
      </c>
      <c r="H2025" s="6" t="str">
        <f t="shared" si="416"/>
        <v>Not Started</v>
      </c>
      <c r="I2025" s="1" t="s">
        <v>5658</v>
      </c>
      <c r="O2025" s="1" t="str">
        <f t="shared" si="427"/>
        <v>NRIS</v>
      </c>
      <c r="Q2025" s="1">
        <f t="shared" si="417"/>
        <v>150</v>
      </c>
      <c r="S2025" s="1" t="str">
        <f t="shared" si="418"/>
        <v>Solar</v>
      </c>
      <c r="T2025" s="1" t="str">
        <f t="shared" si="419"/>
        <v>Henry</v>
      </c>
      <c r="U2025" s="1" t="str">
        <f t="shared" si="420"/>
        <v>IN</v>
      </c>
      <c r="AA2025" s="1"/>
      <c r="AB2025" s="1"/>
      <c r="AI2025" s="5"/>
      <c r="AJ2025" s="5"/>
      <c r="AK2025" s="5"/>
      <c r="AL2025" s="5"/>
      <c r="AM2025" s="5"/>
      <c r="AN2025" s="5"/>
      <c r="AO2025" s="32"/>
      <c r="AP2025" s="32"/>
      <c r="AQ2025" s="28">
        <f t="shared" si="429"/>
        <v>0</v>
      </c>
      <c r="AR2025" s="28">
        <f t="shared" si="429"/>
        <v>0</v>
      </c>
      <c r="AY2025" s="1" t="s">
        <v>73</v>
      </c>
      <c r="AZ2025" s="2">
        <v>44029</v>
      </c>
      <c r="BA2025" s="2">
        <v>44183</v>
      </c>
      <c r="BC2025" s="2">
        <v>45184</v>
      </c>
      <c r="BD2025" s="1" t="s">
        <v>2850</v>
      </c>
      <c r="BE2025" s="1" t="s">
        <v>4312</v>
      </c>
      <c r="BF2025" s="1" t="s">
        <v>103</v>
      </c>
      <c r="BG2025" s="1" t="s">
        <v>3565</v>
      </c>
      <c r="BH2025" s="1" t="s">
        <v>2435</v>
      </c>
      <c r="BI2025" s="1" t="s">
        <v>2857</v>
      </c>
      <c r="BJ2025" s="1" t="s">
        <v>126</v>
      </c>
      <c r="BK2025" s="1" t="s">
        <v>5659</v>
      </c>
      <c r="BL2025" s="1">
        <v>150</v>
      </c>
      <c r="BM2025" s="1">
        <v>150</v>
      </c>
      <c r="BN2025" s="1" t="s">
        <v>1485</v>
      </c>
      <c r="BO2025" s="1" t="s">
        <v>3581</v>
      </c>
      <c r="BP2025" s="1" t="s">
        <v>84</v>
      </c>
      <c r="BR2025" s="1">
        <v>0</v>
      </c>
      <c r="BS2025" s="1">
        <v>0</v>
      </c>
      <c r="BT2025" s="1">
        <v>0</v>
      </c>
      <c r="BU2025" s="1">
        <v>0</v>
      </c>
    </row>
    <row r="2026" spans="4:73" hidden="1" x14ac:dyDescent="0.25">
      <c r="D2026" s="4"/>
      <c r="E2026" s="5" t="str">
        <f t="shared" si="413"/>
        <v>DPP-2012-AUG</v>
      </c>
      <c r="F2026" s="5" t="str">
        <f t="shared" si="414"/>
        <v>West</v>
      </c>
      <c r="G2026" s="5" t="str">
        <f t="shared" si="415"/>
        <v>Done</v>
      </c>
      <c r="H2026" s="6" t="str">
        <f t="shared" si="416"/>
        <v>In Service</v>
      </c>
      <c r="I2026" s="1" t="s">
        <v>4501</v>
      </c>
      <c r="O2026" s="1" t="str">
        <f t="shared" si="427"/>
        <v>NRIS</v>
      </c>
      <c r="Q2026" s="1">
        <f t="shared" si="417"/>
        <v>99</v>
      </c>
      <c r="S2026" s="1" t="str">
        <f t="shared" si="418"/>
        <v>Gas</v>
      </c>
      <c r="T2026" s="1" t="str">
        <f t="shared" si="419"/>
        <v>Morton County</v>
      </c>
      <c r="U2026" s="1" t="str">
        <f t="shared" si="420"/>
        <v>ND</v>
      </c>
      <c r="AA2026" s="1"/>
      <c r="AB2026" s="1"/>
      <c r="AI2026" s="5"/>
      <c r="AJ2026" s="5"/>
      <c r="AK2026" s="5"/>
      <c r="AL2026" s="5"/>
      <c r="AM2026" s="5"/>
      <c r="AN2026" s="5"/>
      <c r="AO2026" s="5"/>
      <c r="AP2026" s="5"/>
      <c r="AQ2026" s="5"/>
      <c r="AR2026" s="5"/>
      <c r="AY2026" s="1" t="s">
        <v>58</v>
      </c>
      <c r="AZ2026" s="2">
        <v>40589</v>
      </c>
      <c r="BB2026" s="2">
        <v>41120</v>
      </c>
      <c r="BC2026" s="2">
        <v>41779</v>
      </c>
      <c r="BD2026" s="1" t="s">
        <v>192</v>
      </c>
      <c r="BE2026" s="1" t="s">
        <v>1409</v>
      </c>
      <c r="BF2026" s="1" t="s">
        <v>194</v>
      </c>
      <c r="BG2026" s="1" t="s">
        <v>1435</v>
      </c>
      <c r="BH2026" s="1" t="s">
        <v>725</v>
      </c>
      <c r="BI2026" s="1" t="s">
        <v>134</v>
      </c>
      <c r="BJ2026" s="1" t="s">
        <v>126</v>
      </c>
      <c r="BK2026" s="1" t="s">
        <v>4502</v>
      </c>
      <c r="BL2026" s="1">
        <v>75</v>
      </c>
      <c r="BM2026" s="1">
        <v>99</v>
      </c>
      <c r="BN2026" s="1" t="s">
        <v>64</v>
      </c>
      <c r="BO2026" s="1" t="s">
        <v>172</v>
      </c>
      <c r="BP2026" s="1" t="s">
        <v>65</v>
      </c>
      <c r="BQ2026" s="2">
        <v>42614</v>
      </c>
      <c r="BR2026" s="1">
        <v>0</v>
      </c>
      <c r="BS2026" s="1">
        <v>0</v>
      </c>
      <c r="BT2026" s="1">
        <v>0</v>
      </c>
      <c r="BU2026" s="1">
        <v>0</v>
      </c>
    </row>
    <row r="2027" spans="4:73" hidden="1" x14ac:dyDescent="0.25">
      <c r="D2027" s="4"/>
      <c r="E2027" s="5" t="str">
        <f t="shared" si="413"/>
        <v>DPP-2013-FEB</v>
      </c>
      <c r="F2027" s="5" t="str">
        <f t="shared" si="414"/>
        <v>East (ITC)</v>
      </c>
      <c r="G2027" s="5" t="str">
        <f t="shared" si="415"/>
        <v>Done</v>
      </c>
      <c r="H2027" s="6" t="str">
        <f t="shared" si="416"/>
        <v>In Service</v>
      </c>
      <c r="I2027" s="1" t="s">
        <v>4503</v>
      </c>
      <c r="O2027" s="1" t="str">
        <f t="shared" si="427"/>
        <v>NRIS</v>
      </c>
      <c r="Q2027" s="1">
        <f t="shared" si="417"/>
        <v>20</v>
      </c>
      <c r="S2027" s="1" t="str">
        <f t="shared" si="418"/>
        <v>Wind</v>
      </c>
      <c r="T2027" s="1" t="str">
        <f t="shared" si="419"/>
        <v>Bay County</v>
      </c>
      <c r="U2027" s="1" t="str">
        <f t="shared" si="420"/>
        <v>MI</v>
      </c>
      <c r="AA2027" s="1"/>
      <c r="AB2027" s="1"/>
      <c r="AI2027" s="5"/>
      <c r="AJ2027" s="5"/>
      <c r="AK2027" s="5"/>
      <c r="AL2027" s="5"/>
      <c r="AM2027" s="5"/>
      <c r="AN2027" s="5"/>
      <c r="AO2027" s="5"/>
      <c r="AP2027" s="5"/>
      <c r="AQ2027" s="5"/>
      <c r="AR2027" s="5"/>
      <c r="AY2027" s="1" t="s">
        <v>58</v>
      </c>
      <c r="AZ2027" s="2">
        <v>40590</v>
      </c>
      <c r="BB2027" s="2">
        <v>41521</v>
      </c>
      <c r="BC2027" s="2">
        <v>41244</v>
      </c>
      <c r="BD2027" s="1" t="s">
        <v>139</v>
      </c>
      <c r="BE2027" s="1" t="s">
        <v>1402</v>
      </c>
      <c r="BF2027" s="1" t="s">
        <v>130</v>
      </c>
      <c r="BG2027" s="1" t="s">
        <v>1675</v>
      </c>
      <c r="BH2027" s="1" t="s">
        <v>1808</v>
      </c>
      <c r="BI2027" s="1" t="s">
        <v>134</v>
      </c>
      <c r="BJ2027" s="1" t="s">
        <v>126</v>
      </c>
      <c r="BK2027" s="1" t="s">
        <v>4504</v>
      </c>
      <c r="BL2027" s="1">
        <v>20</v>
      </c>
      <c r="BM2027" s="1">
        <v>20</v>
      </c>
      <c r="BN2027" s="1" t="s">
        <v>97</v>
      </c>
      <c r="BO2027" s="1" t="s">
        <v>98</v>
      </c>
      <c r="BP2027" s="1" t="s">
        <v>65</v>
      </c>
      <c r="BQ2027" s="2">
        <v>41518</v>
      </c>
      <c r="BR2027" s="1">
        <v>0</v>
      </c>
      <c r="BS2027" s="1">
        <v>0</v>
      </c>
      <c r="BT2027" s="1">
        <v>0</v>
      </c>
      <c r="BU2027" s="1">
        <v>0</v>
      </c>
    </row>
    <row r="2028" spans="4:73" hidden="1" x14ac:dyDescent="0.25">
      <c r="D2028" s="4"/>
      <c r="E2028" s="5" t="str">
        <f t="shared" si="413"/>
        <v>DPP-2012-AUG</v>
      </c>
      <c r="F2028" s="5" t="str">
        <f t="shared" si="414"/>
        <v>MI</v>
      </c>
      <c r="G2028" s="5" t="str">
        <f t="shared" si="415"/>
        <v>Done</v>
      </c>
      <c r="H2028" s="6" t="str">
        <f t="shared" si="416"/>
        <v>In Service</v>
      </c>
      <c r="I2028" s="1" t="s">
        <v>4505</v>
      </c>
      <c r="O2028" s="1" t="str">
        <f t="shared" si="427"/>
        <v>NRIS</v>
      </c>
      <c r="Q2028" s="1">
        <f t="shared" si="417"/>
        <v>101</v>
      </c>
      <c r="S2028" s="1" t="str">
        <f t="shared" si="418"/>
        <v>Wind</v>
      </c>
      <c r="T2028" s="1" t="str">
        <f t="shared" si="419"/>
        <v>Tuscola County</v>
      </c>
      <c r="U2028" s="1" t="str">
        <f t="shared" si="420"/>
        <v>MI</v>
      </c>
      <c r="AA2028" s="1"/>
      <c r="AB2028" s="1"/>
      <c r="AI2028" s="5"/>
      <c r="AJ2028" s="5"/>
      <c r="AK2028" s="5"/>
      <c r="AL2028" s="5"/>
      <c r="AM2028" s="5"/>
      <c r="AN2028" s="5"/>
      <c r="AO2028" s="5"/>
      <c r="AP2028" s="5"/>
      <c r="AQ2028" s="5"/>
      <c r="AR2028" s="5"/>
      <c r="AY2028" s="1" t="s">
        <v>58</v>
      </c>
      <c r="AZ2028" s="2">
        <v>40590</v>
      </c>
      <c r="BB2028" s="2">
        <v>41395</v>
      </c>
      <c r="BC2028" s="2">
        <v>41608</v>
      </c>
      <c r="BD2028" s="1" t="s">
        <v>128</v>
      </c>
      <c r="BE2028" s="1" t="s">
        <v>1504</v>
      </c>
      <c r="BF2028" s="1" t="s">
        <v>130</v>
      </c>
      <c r="BG2028" s="1" t="s">
        <v>1435</v>
      </c>
      <c r="BH2028" s="1" t="s">
        <v>130</v>
      </c>
      <c r="BI2028" s="1" t="s">
        <v>134</v>
      </c>
      <c r="BJ2028" s="1" t="s">
        <v>126</v>
      </c>
      <c r="BK2028" s="1" t="s">
        <v>4506</v>
      </c>
      <c r="BL2028" s="1">
        <v>101</v>
      </c>
      <c r="BM2028" s="1">
        <v>101</v>
      </c>
      <c r="BN2028" s="1" t="s">
        <v>97</v>
      </c>
      <c r="BO2028" s="1" t="s">
        <v>98</v>
      </c>
      <c r="BP2028" s="1" t="s">
        <v>65</v>
      </c>
      <c r="BQ2028" s="2">
        <v>41927</v>
      </c>
      <c r="BR2028" s="1">
        <v>0</v>
      </c>
      <c r="BS2028" s="1">
        <v>0</v>
      </c>
      <c r="BT2028" s="1">
        <v>0</v>
      </c>
      <c r="BU2028" s="1">
        <v>0</v>
      </c>
    </row>
    <row r="2029" spans="4:73" hidden="1" x14ac:dyDescent="0.25">
      <c r="D2029" s="4"/>
      <c r="E2029" s="5" t="str">
        <f t="shared" si="413"/>
        <v>DPP-2019-Cycle</v>
      </c>
      <c r="F2029" s="5" t="str">
        <f t="shared" si="414"/>
        <v>South</v>
      </c>
      <c r="G2029" s="5" t="str">
        <f t="shared" si="415"/>
        <v>Active</v>
      </c>
      <c r="H2029" s="6" t="str">
        <f t="shared" si="416"/>
        <v>Not Started</v>
      </c>
      <c r="I2029" s="1" t="s">
        <v>3001</v>
      </c>
      <c r="L2029" s="1" t="s">
        <v>6165</v>
      </c>
      <c r="M2029" s="1" t="s">
        <v>6166</v>
      </c>
      <c r="O2029" s="1" t="str">
        <f t="shared" si="427"/>
        <v>NRIS</v>
      </c>
      <c r="Q2029" s="1">
        <f t="shared" si="417"/>
        <v>725.2</v>
      </c>
      <c r="S2029" s="1" t="str">
        <f t="shared" si="418"/>
        <v>Gas</v>
      </c>
      <c r="T2029" s="1" t="str">
        <f t="shared" si="419"/>
        <v>Iberville Parish</v>
      </c>
      <c r="U2029" s="1" t="str">
        <f t="shared" si="420"/>
        <v>LA</v>
      </c>
      <c r="AA2029" s="1"/>
      <c r="AB2029" s="1"/>
      <c r="AI2029" s="5"/>
      <c r="AJ2029" s="5"/>
      <c r="AK2029" s="5"/>
      <c r="AL2029" s="5"/>
      <c r="AM2029" s="5"/>
      <c r="AN2029" s="5"/>
      <c r="AO2029" s="5"/>
      <c r="AP2029" s="5"/>
      <c r="AQ2029" s="5"/>
      <c r="AR2029" s="5"/>
      <c r="AY2029" s="1" t="s">
        <v>2374</v>
      </c>
      <c r="AZ2029" s="2">
        <v>43584</v>
      </c>
      <c r="BC2029" s="2">
        <v>45230</v>
      </c>
      <c r="BD2029" s="1" t="s">
        <v>2574</v>
      </c>
      <c r="BE2029" s="1" t="s">
        <v>3002</v>
      </c>
      <c r="BF2029" s="1" t="s">
        <v>61</v>
      </c>
      <c r="BG2029" s="1" t="s">
        <v>2856</v>
      </c>
      <c r="BH2029" s="1" t="s">
        <v>2395</v>
      </c>
      <c r="BI2029" s="1" t="s">
        <v>2863</v>
      </c>
      <c r="BJ2029" s="1" t="s">
        <v>126</v>
      </c>
      <c r="BK2029" s="1" t="s">
        <v>3003</v>
      </c>
      <c r="BL2029" s="1">
        <v>725.2</v>
      </c>
      <c r="BM2029" s="1">
        <v>725.2</v>
      </c>
      <c r="BN2029" s="1" t="s">
        <v>64</v>
      </c>
      <c r="BO2029" s="1" t="s">
        <v>94</v>
      </c>
      <c r="BP2029" s="1" t="s">
        <v>84</v>
      </c>
      <c r="BR2029" s="1">
        <v>705</v>
      </c>
      <c r="BS2029" s="1">
        <v>705</v>
      </c>
      <c r="BT2029" s="1">
        <v>0</v>
      </c>
      <c r="BU2029" s="1">
        <v>0</v>
      </c>
    </row>
    <row r="2030" spans="4:73" hidden="1" x14ac:dyDescent="0.25">
      <c r="D2030" s="4"/>
      <c r="E2030" s="5" t="str">
        <f t="shared" si="413"/>
        <v>DPP-2016-AUG</v>
      </c>
      <c r="F2030" s="5" t="str">
        <f t="shared" si="414"/>
        <v>West</v>
      </c>
      <c r="G2030" s="5" t="str">
        <f t="shared" si="415"/>
        <v>Withdrawn</v>
      </c>
      <c r="H2030" s="6" t="str">
        <f t="shared" si="416"/>
        <v>Not Started</v>
      </c>
      <c r="I2030" s="1" t="s">
        <v>4509</v>
      </c>
      <c r="O2030" s="1" t="str">
        <f t="shared" si="427"/>
        <v>NRIS</v>
      </c>
      <c r="Q2030" s="1">
        <f t="shared" si="417"/>
        <v>120</v>
      </c>
      <c r="S2030" s="1" t="str">
        <f t="shared" si="418"/>
        <v>Wind</v>
      </c>
      <c r="T2030" s="1" t="str">
        <f t="shared" si="419"/>
        <v>Freeborn County</v>
      </c>
      <c r="U2030" s="1" t="str">
        <f t="shared" si="420"/>
        <v>MN</v>
      </c>
      <c r="AA2030" s="1"/>
      <c r="AB2030" s="1"/>
      <c r="AI2030" s="5"/>
      <c r="AJ2030" s="5"/>
      <c r="AK2030" s="5"/>
      <c r="AL2030" s="5"/>
      <c r="AM2030" s="5"/>
      <c r="AN2030" s="5"/>
      <c r="AO2030" s="5"/>
      <c r="AP2030" s="5"/>
      <c r="AQ2030" s="5"/>
      <c r="AR2030" s="5"/>
      <c r="AY2030" s="1" t="s">
        <v>73</v>
      </c>
      <c r="AZ2030" s="2">
        <v>41957</v>
      </c>
      <c r="BA2030" s="2">
        <v>43385</v>
      </c>
      <c r="BC2030" s="2">
        <v>43647</v>
      </c>
      <c r="BD2030" s="1" t="s">
        <v>87</v>
      </c>
      <c r="BE2030" s="1" t="s">
        <v>830</v>
      </c>
      <c r="BF2030" s="1" t="s">
        <v>93</v>
      </c>
      <c r="BG2030" s="1" t="s">
        <v>3161</v>
      </c>
      <c r="BH2030" s="1" t="s">
        <v>725</v>
      </c>
      <c r="BI2030" s="1" t="s">
        <v>726</v>
      </c>
      <c r="BJ2030" s="1" t="s">
        <v>126</v>
      </c>
      <c r="BK2030" s="1" t="s">
        <v>4510</v>
      </c>
      <c r="BL2030" s="1">
        <v>120</v>
      </c>
      <c r="BM2030" s="1">
        <v>120</v>
      </c>
      <c r="BN2030" s="1" t="s">
        <v>97</v>
      </c>
      <c r="BO2030" s="1" t="s">
        <v>98</v>
      </c>
      <c r="BP2030" s="1" t="s">
        <v>84</v>
      </c>
      <c r="BR2030" s="1">
        <v>0</v>
      </c>
      <c r="BS2030" s="1">
        <v>0</v>
      </c>
      <c r="BT2030" s="1">
        <v>0</v>
      </c>
      <c r="BU2030" s="1">
        <v>0</v>
      </c>
    </row>
    <row r="2031" spans="4:73" hidden="1" x14ac:dyDescent="0.25">
      <c r="D2031" s="4"/>
      <c r="E2031" s="5" t="str">
        <f t="shared" si="413"/>
        <v>DPP-2016-AUG</v>
      </c>
      <c r="F2031" s="5" t="str">
        <f t="shared" si="414"/>
        <v>West</v>
      </c>
      <c r="G2031" s="5" t="str">
        <f t="shared" si="415"/>
        <v>Withdrawn</v>
      </c>
      <c r="H2031" s="6" t="str">
        <f t="shared" si="416"/>
        <v>Not Started</v>
      </c>
      <c r="I2031" s="1" t="s">
        <v>4511</v>
      </c>
      <c r="O2031" s="1" t="str">
        <f t="shared" si="427"/>
        <v>NRIS</v>
      </c>
      <c r="Q2031" s="1">
        <f t="shared" si="417"/>
        <v>200</v>
      </c>
      <c r="S2031" s="1" t="str">
        <f t="shared" si="418"/>
        <v>Wind</v>
      </c>
      <c r="T2031" s="1" t="str">
        <f t="shared" si="419"/>
        <v>Franklin County</v>
      </c>
      <c r="U2031" s="1" t="str">
        <f t="shared" si="420"/>
        <v>IA</v>
      </c>
      <c r="AA2031" s="1"/>
      <c r="AB2031" s="1"/>
      <c r="AI2031" s="5"/>
      <c r="AJ2031" s="5"/>
      <c r="AK2031" s="5"/>
      <c r="AL2031" s="5"/>
      <c r="AM2031" s="5"/>
      <c r="AN2031" s="5"/>
      <c r="AO2031" s="5"/>
      <c r="AP2031" s="5"/>
      <c r="AQ2031" s="5"/>
      <c r="AR2031" s="5"/>
      <c r="AY2031" s="1" t="s">
        <v>73</v>
      </c>
      <c r="AZ2031" s="2">
        <v>41957</v>
      </c>
      <c r="BA2031" s="2">
        <v>43385</v>
      </c>
      <c r="BC2031" s="2">
        <v>43647</v>
      </c>
      <c r="BD2031" s="1" t="s">
        <v>251</v>
      </c>
      <c r="BE2031" s="1" t="s">
        <v>1112</v>
      </c>
      <c r="BF2031" s="1" t="s">
        <v>89</v>
      </c>
      <c r="BG2031" s="1" t="s">
        <v>3161</v>
      </c>
      <c r="BH2031" s="1" t="s">
        <v>725</v>
      </c>
      <c r="BI2031" s="1" t="s">
        <v>726</v>
      </c>
      <c r="BJ2031" s="1" t="s">
        <v>126</v>
      </c>
      <c r="BK2031" s="1" t="s">
        <v>4512</v>
      </c>
      <c r="BL2031" s="1">
        <v>200</v>
      </c>
      <c r="BM2031" s="1">
        <v>200</v>
      </c>
      <c r="BN2031" s="1" t="s">
        <v>97</v>
      </c>
      <c r="BO2031" s="1" t="s">
        <v>98</v>
      </c>
      <c r="BP2031" s="1" t="s">
        <v>84</v>
      </c>
      <c r="BR2031" s="1">
        <v>0</v>
      </c>
      <c r="BS2031" s="1">
        <v>0</v>
      </c>
      <c r="BT2031" s="1">
        <v>0</v>
      </c>
      <c r="BU2031" s="1">
        <v>0</v>
      </c>
    </row>
    <row r="2032" spans="4:73" hidden="1" x14ac:dyDescent="0.25">
      <c r="D2032" s="4"/>
      <c r="E2032" s="5" t="str">
        <f t="shared" si="413"/>
        <v>DPP-2016-AUG</v>
      </c>
      <c r="F2032" s="5" t="str">
        <f t="shared" si="414"/>
        <v>West</v>
      </c>
      <c r="G2032" s="5" t="str">
        <f t="shared" si="415"/>
        <v>Withdrawn</v>
      </c>
      <c r="H2032" s="6" t="str">
        <f t="shared" si="416"/>
        <v>Not Started</v>
      </c>
      <c r="I2032" s="1" t="s">
        <v>4513</v>
      </c>
      <c r="O2032" s="1" t="str">
        <f t="shared" si="427"/>
        <v>NRIS</v>
      </c>
      <c r="Q2032" s="1">
        <f t="shared" si="417"/>
        <v>500</v>
      </c>
      <c r="S2032" s="1" t="str">
        <f t="shared" si="418"/>
        <v>Wind</v>
      </c>
      <c r="T2032" s="1" t="str">
        <f t="shared" si="419"/>
        <v>Emmet County</v>
      </c>
      <c r="U2032" s="1" t="str">
        <f t="shared" si="420"/>
        <v>IA</v>
      </c>
      <c r="AA2032" s="1"/>
      <c r="AB2032" s="1"/>
      <c r="AI2032" s="5"/>
      <c r="AJ2032" s="5"/>
      <c r="AK2032" s="5"/>
      <c r="AL2032" s="5"/>
      <c r="AM2032" s="5"/>
      <c r="AN2032" s="5"/>
      <c r="AO2032" s="5"/>
      <c r="AP2032" s="5"/>
      <c r="AQ2032" s="5"/>
      <c r="AR2032" s="5"/>
      <c r="AY2032" s="1" t="s">
        <v>73</v>
      </c>
      <c r="AZ2032" s="2">
        <v>42079</v>
      </c>
      <c r="BA2032" s="2">
        <v>43385</v>
      </c>
      <c r="BC2032" s="2">
        <v>42705</v>
      </c>
      <c r="BD2032" s="1" t="s">
        <v>251</v>
      </c>
      <c r="BE2032" s="1" t="s">
        <v>845</v>
      </c>
      <c r="BF2032" s="1" t="s">
        <v>89</v>
      </c>
      <c r="BG2032" s="1" t="s">
        <v>3161</v>
      </c>
      <c r="BH2032" s="1" t="s">
        <v>725</v>
      </c>
      <c r="BI2032" s="1" t="s">
        <v>726</v>
      </c>
      <c r="BJ2032" s="1" t="s">
        <v>126</v>
      </c>
      <c r="BK2032" s="1" t="s">
        <v>4514</v>
      </c>
      <c r="BL2032" s="1">
        <v>500</v>
      </c>
      <c r="BM2032" s="1">
        <v>500</v>
      </c>
      <c r="BN2032" s="1" t="s">
        <v>97</v>
      </c>
      <c r="BO2032" s="1" t="s">
        <v>98</v>
      </c>
      <c r="BP2032" s="1" t="s">
        <v>84</v>
      </c>
      <c r="BR2032" s="1">
        <v>0</v>
      </c>
      <c r="BS2032" s="1">
        <v>0</v>
      </c>
      <c r="BT2032" s="1">
        <v>0</v>
      </c>
      <c r="BU2032" s="1">
        <v>0</v>
      </c>
    </row>
    <row r="2033" spans="4:73" hidden="1" x14ac:dyDescent="0.25">
      <c r="D2033" s="4"/>
      <c r="E2033" s="5" t="str">
        <f t="shared" si="413"/>
        <v>DPP-2016-AUG</v>
      </c>
      <c r="F2033" s="5" t="str">
        <f t="shared" si="414"/>
        <v>West</v>
      </c>
      <c r="G2033" s="5" t="str">
        <f t="shared" si="415"/>
        <v>Withdrawn</v>
      </c>
      <c r="H2033" s="6" t="str">
        <f t="shared" si="416"/>
        <v>Not Started</v>
      </c>
      <c r="I2033" s="1" t="s">
        <v>4515</v>
      </c>
      <c r="O2033" s="1" t="str">
        <f t="shared" si="427"/>
        <v>NRIS</v>
      </c>
      <c r="Q2033" s="1">
        <f t="shared" si="417"/>
        <v>200</v>
      </c>
      <c r="S2033" s="1" t="str">
        <f t="shared" si="418"/>
        <v>Wind</v>
      </c>
      <c r="T2033" s="1" t="str">
        <f t="shared" si="419"/>
        <v>Grant County</v>
      </c>
      <c r="U2033" s="1" t="str">
        <f t="shared" si="420"/>
        <v>SD</v>
      </c>
      <c r="AA2033" s="1"/>
      <c r="AB2033" s="1"/>
      <c r="AI2033" s="5"/>
      <c r="AJ2033" s="5"/>
      <c r="AK2033" s="5"/>
      <c r="AL2033" s="5"/>
      <c r="AM2033" s="5"/>
      <c r="AN2033" s="5"/>
      <c r="AO2033" s="5"/>
      <c r="AP2033" s="5"/>
      <c r="AQ2033" s="5"/>
      <c r="AR2033" s="5"/>
      <c r="AY2033" s="1" t="s">
        <v>73</v>
      </c>
      <c r="AZ2033" s="2">
        <v>42142</v>
      </c>
      <c r="BA2033" s="2">
        <v>43385</v>
      </c>
      <c r="BC2033" s="2">
        <v>43008</v>
      </c>
      <c r="BD2033" s="1" t="s">
        <v>203</v>
      </c>
      <c r="BE2033" s="1" t="s">
        <v>204</v>
      </c>
      <c r="BF2033" s="1" t="s">
        <v>205</v>
      </c>
      <c r="BG2033" s="1" t="s">
        <v>3161</v>
      </c>
      <c r="BH2033" s="1" t="s">
        <v>725</v>
      </c>
      <c r="BI2033" s="1" t="s">
        <v>726</v>
      </c>
      <c r="BJ2033" s="1" t="s">
        <v>126</v>
      </c>
      <c r="BK2033" s="1" t="s">
        <v>4516</v>
      </c>
      <c r="BL2033" s="1">
        <v>200</v>
      </c>
      <c r="BM2033" s="1">
        <v>200</v>
      </c>
      <c r="BN2033" s="1" t="s">
        <v>97</v>
      </c>
      <c r="BO2033" s="1" t="s">
        <v>98</v>
      </c>
      <c r="BP2033" s="1" t="s">
        <v>84</v>
      </c>
      <c r="BR2033" s="1">
        <v>0</v>
      </c>
      <c r="BS2033" s="1">
        <v>0</v>
      </c>
      <c r="BT2033" s="1">
        <v>0</v>
      </c>
      <c r="BU2033" s="1">
        <v>0</v>
      </c>
    </row>
    <row r="2034" spans="4:73" hidden="1" x14ac:dyDescent="0.25">
      <c r="D2034" s="4"/>
      <c r="E2034" s="5" t="str">
        <f t="shared" si="413"/>
        <v>DPP-2016-AUG</v>
      </c>
      <c r="F2034" s="5" t="str">
        <f t="shared" si="414"/>
        <v>West</v>
      </c>
      <c r="G2034" s="5" t="str">
        <f t="shared" si="415"/>
        <v>Withdrawn</v>
      </c>
      <c r="H2034" s="6" t="str">
        <f t="shared" si="416"/>
        <v>Not Started</v>
      </c>
      <c r="I2034" s="1" t="s">
        <v>4517</v>
      </c>
      <c r="O2034" s="1" t="str">
        <f t="shared" si="427"/>
        <v>NRIS</v>
      </c>
      <c r="Q2034" s="1">
        <f t="shared" si="417"/>
        <v>200</v>
      </c>
      <c r="S2034" s="1" t="str">
        <f t="shared" si="418"/>
        <v>Wind</v>
      </c>
      <c r="T2034" s="1" t="str">
        <f t="shared" si="419"/>
        <v>Oliver County</v>
      </c>
      <c r="U2034" s="1" t="str">
        <f t="shared" si="420"/>
        <v>ND</v>
      </c>
      <c r="AA2034" s="1"/>
      <c r="AB2034" s="1"/>
      <c r="AI2034" s="5"/>
      <c r="AJ2034" s="5"/>
      <c r="AK2034" s="5"/>
      <c r="AL2034" s="5"/>
      <c r="AM2034" s="5"/>
      <c r="AN2034" s="5"/>
      <c r="AO2034" s="5"/>
      <c r="AP2034" s="5"/>
      <c r="AQ2034" s="5"/>
      <c r="AR2034" s="5"/>
      <c r="AY2034" s="1" t="s">
        <v>73</v>
      </c>
      <c r="AZ2034" s="2">
        <v>42324</v>
      </c>
      <c r="BA2034" s="2">
        <v>43385</v>
      </c>
      <c r="BC2034" s="2">
        <v>42979</v>
      </c>
      <c r="BD2034" s="1" t="s">
        <v>153</v>
      </c>
      <c r="BE2034" s="1" t="s">
        <v>864</v>
      </c>
      <c r="BF2034" s="1" t="s">
        <v>194</v>
      </c>
      <c r="BG2034" s="1" t="s">
        <v>3161</v>
      </c>
      <c r="BH2034" s="1" t="s">
        <v>725</v>
      </c>
      <c r="BI2034" s="1" t="s">
        <v>726</v>
      </c>
      <c r="BJ2034" s="1" t="s">
        <v>126</v>
      </c>
      <c r="BK2034" s="1" t="s">
        <v>4518</v>
      </c>
      <c r="BL2034" s="1">
        <v>200</v>
      </c>
      <c r="BM2034" s="1">
        <v>200</v>
      </c>
      <c r="BN2034" s="1" t="s">
        <v>97</v>
      </c>
      <c r="BO2034" s="1" t="s">
        <v>98</v>
      </c>
      <c r="BP2034" s="1" t="s">
        <v>84</v>
      </c>
      <c r="BQ2034" s="2">
        <v>43009</v>
      </c>
      <c r="BR2034" s="1">
        <v>0</v>
      </c>
      <c r="BS2034" s="1">
        <v>0</v>
      </c>
      <c r="BT2034" s="1">
        <v>0</v>
      </c>
      <c r="BU2034" s="1">
        <v>0</v>
      </c>
    </row>
    <row r="2035" spans="4:73" hidden="1" x14ac:dyDescent="0.25">
      <c r="D2035" s="4"/>
      <c r="E2035" s="5" t="str">
        <f t="shared" si="413"/>
        <v>DPP-2019-Cycle</v>
      </c>
      <c r="F2035" s="5" t="str">
        <f t="shared" si="414"/>
        <v>South</v>
      </c>
      <c r="G2035" s="5" t="str">
        <f t="shared" si="415"/>
        <v>Active</v>
      </c>
      <c r="H2035" s="6" t="str">
        <f t="shared" si="416"/>
        <v>Not Started</v>
      </c>
      <c r="I2035" s="1" t="s">
        <v>3004</v>
      </c>
      <c r="L2035" s="1" t="s">
        <v>6167</v>
      </c>
      <c r="M2035" s="1" t="s">
        <v>6168</v>
      </c>
      <c r="O2035" s="1" t="str">
        <f t="shared" si="427"/>
        <v>ERIS</v>
      </c>
      <c r="Q2035" s="1">
        <f t="shared" si="417"/>
        <v>16.98</v>
      </c>
      <c r="S2035" s="1" t="str">
        <f t="shared" si="418"/>
        <v>Waste Heat Recovery</v>
      </c>
      <c r="T2035" s="1" t="str">
        <f t="shared" si="419"/>
        <v>St. Mary,St. Mary Parish</v>
      </c>
      <c r="U2035" s="1" t="str">
        <f t="shared" si="420"/>
        <v>LA</v>
      </c>
      <c r="AA2035" s="1"/>
      <c r="AB2035" s="1"/>
      <c r="AI2035" s="5"/>
      <c r="AJ2035" s="5"/>
      <c r="AK2035" s="5"/>
      <c r="AL2035" s="5"/>
      <c r="AM2035" s="5"/>
      <c r="AN2035" s="5"/>
      <c r="AO2035" s="5"/>
      <c r="AP2035" s="5"/>
      <c r="AQ2035" s="5"/>
      <c r="AR2035" s="5"/>
      <c r="AY2035" s="1" t="s">
        <v>2374</v>
      </c>
      <c r="AZ2035" s="2">
        <v>43584</v>
      </c>
      <c r="BC2035" s="2">
        <v>44044</v>
      </c>
      <c r="BD2035" s="1" t="s">
        <v>2711</v>
      </c>
      <c r="BE2035" s="1" t="s">
        <v>3005</v>
      </c>
      <c r="BF2035" s="1" t="s">
        <v>61</v>
      </c>
      <c r="BG2035" s="1" t="s">
        <v>2856</v>
      </c>
      <c r="BH2035" s="1" t="s">
        <v>2395</v>
      </c>
      <c r="BI2035" s="1" t="s">
        <v>2863</v>
      </c>
      <c r="BJ2035" s="1" t="s">
        <v>62</v>
      </c>
      <c r="BK2035" s="1" t="s">
        <v>3006</v>
      </c>
      <c r="BL2035" s="1">
        <v>16.98</v>
      </c>
      <c r="BM2035" s="1">
        <v>16.98</v>
      </c>
      <c r="BN2035" s="1" t="s">
        <v>1132</v>
      </c>
      <c r="BO2035" s="1" t="s">
        <v>1592</v>
      </c>
      <c r="BP2035" s="1" t="s">
        <v>84</v>
      </c>
      <c r="BQ2035" s="2">
        <v>44500</v>
      </c>
      <c r="BR2035" s="1">
        <v>30.98</v>
      </c>
      <c r="BS2035" s="1">
        <v>0</v>
      </c>
      <c r="BT2035" s="1">
        <v>0</v>
      </c>
      <c r="BU2035" s="1">
        <v>0</v>
      </c>
    </row>
    <row r="2036" spans="4:73" hidden="1" x14ac:dyDescent="0.25">
      <c r="D2036" s="4"/>
      <c r="E2036" s="5" t="str">
        <f t="shared" si="413"/>
        <v>DPP-2020-Cycle</v>
      </c>
      <c r="F2036" s="5" t="str">
        <f t="shared" si="414"/>
        <v>Central</v>
      </c>
      <c r="G2036" s="5" t="str">
        <f t="shared" si="415"/>
        <v>Withdrawn</v>
      </c>
      <c r="H2036" s="6" t="str">
        <f t="shared" si="416"/>
        <v>Not Started</v>
      </c>
      <c r="I2036" s="1" t="s">
        <v>5943</v>
      </c>
      <c r="O2036" s="1" t="str">
        <f t="shared" si="427"/>
        <v>NRIS</v>
      </c>
      <c r="Q2036" s="1">
        <f t="shared" si="417"/>
        <v>125</v>
      </c>
      <c r="S2036" s="1" t="str">
        <f t="shared" si="418"/>
        <v>Solar</v>
      </c>
      <c r="T2036" s="1" t="str">
        <f t="shared" si="419"/>
        <v>Henry</v>
      </c>
      <c r="U2036" s="1" t="str">
        <f t="shared" si="420"/>
        <v>IN</v>
      </c>
      <c r="AA2036" s="1"/>
      <c r="AB2036" s="1"/>
      <c r="AI2036" s="5"/>
      <c r="AJ2036" s="5"/>
      <c r="AK2036" s="5"/>
      <c r="AL2036" s="5"/>
      <c r="AM2036" s="5"/>
      <c r="AN2036" s="5"/>
      <c r="AO2036" s="32"/>
      <c r="AP2036" s="32"/>
      <c r="AQ2036" s="28">
        <f>AO2036/($Q2036*1000)</f>
        <v>0</v>
      </c>
      <c r="AR2036" s="28">
        <f>AP2036/($Q2036*1000)</f>
        <v>0</v>
      </c>
      <c r="AY2036" s="1" t="s">
        <v>73</v>
      </c>
      <c r="AZ2036" s="2">
        <v>44029</v>
      </c>
      <c r="BA2036" s="2">
        <v>44270</v>
      </c>
      <c r="BC2036" s="2">
        <v>45184</v>
      </c>
      <c r="BD2036" s="1" t="s">
        <v>2850</v>
      </c>
      <c r="BE2036" s="1" t="s">
        <v>4312</v>
      </c>
      <c r="BF2036" s="1" t="s">
        <v>103</v>
      </c>
      <c r="BG2036" s="1" t="s">
        <v>3565</v>
      </c>
      <c r="BH2036" s="1" t="s">
        <v>2435</v>
      </c>
      <c r="BI2036" s="1" t="s">
        <v>2857</v>
      </c>
      <c r="BJ2036" s="1" t="s">
        <v>126</v>
      </c>
      <c r="BK2036" s="1" t="s">
        <v>5944</v>
      </c>
      <c r="BL2036" s="1">
        <v>125</v>
      </c>
      <c r="BM2036" s="1">
        <v>125</v>
      </c>
      <c r="BN2036" s="1" t="s">
        <v>1485</v>
      </c>
      <c r="BO2036" s="1" t="s">
        <v>3581</v>
      </c>
      <c r="BP2036" s="1" t="s">
        <v>84</v>
      </c>
      <c r="BR2036" s="1">
        <v>0</v>
      </c>
      <c r="BS2036" s="1">
        <v>0</v>
      </c>
      <c r="BT2036" s="1">
        <v>0</v>
      </c>
      <c r="BU2036" s="1">
        <v>0</v>
      </c>
    </row>
    <row r="2037" spans="4:73" hidden="1" x14ac:dyDescent="0.25">
      <c r="D2037" s="4"/>
      <c r="E2037" s="5" t="str">
        <f t="shared" si="413"/>
        <v>DPP-2019-Cycle</v>
      </c>
      <c r="F2037" s="5" t="str">
        <f t="shared" si="414"/>
        <v>South</v>
      </c>
      <c r="G2037" s="5" t="str">
        <f t="shared" si="415"/>
        <v>Active</v>
      </c>
      <c r="H2037" s="6" t="str">
        <f t="shared" si="416"/>
        <v>Not Started</v>
      </c>
      <c r="I2037" s="1" t="s">
        <v>3009</v>
      </c>
      <c r="L2037" s="1" t="s">
        <v>6169</v>
      </c>
      <c r="M2037" s="1" t="s">
        <v>2739</v>
      </c>
      <c r="O2037" s="1" t="str">
        <f t="shared" si="427"/>
        <v>NRIS</v>
      </c>
      <c r="Q2037" s="1">
        <f t="shared" si="417"/>
        <v>600</v>
      </c>
      <c r="S2037" s="1" t="str">
        <f t="shared" si="418"/>
        <v>Gas</v>
      </c>
      <c r="T2037" s="1" t="str">
        <f t="shared" si="419"/>
        <v>Lamar County</v>
      </c>
      <c r="U2037" s="1" t="str">
        <f t="shared" si="420"/>
        <v>MS</v>
      </c>
      <c r="AA2037" s="1"/>
      <c r="AB2037" s="1"/>
      <c r="AI2037" s="5"/>
      <c r="AJ2037" s="5"/>
      <c r="AK2037" s="5"/>
      <c r="AL2037" s="5"/>
      <c r="AM2037" s="5"/>
      <c r="AN2037" s="5"/>
      <c r="AO2037" s="5"/>
      <c r="AP2037" s="5"/>
      <c r="AQ2037" s="5"/>
      <c r="AR2037" s="5"/>
      <c r="AY2037" s="1" t="s">
        <v>2374</v>
      </c>
      <c r="AZ2037" s="2">
        <v>43584</v>
      </c>
      <c r="BC2037" s="2">
        <v>44621</v>
      </c>
      <c r="BD2037" s="1" t="s">
        <v>2739</v>
      </c>
      <c r="BE2037" s="1" t="s">
        <v>3010</v>
      </c>
      <c r="BF2037" s="1" t="s">
        <v>2526</v>
      </c>
      <c r="BG2037" s="1" t="s">
        <v>2856</v>
      </c>
      <c r="BH2037" s="1" t="s">
        <v>2395</v>
      </c>
      <c r="BI2037" s="1" t="s">
        <v>2863</v>
      </c>
      <c r="BJ2037" s="1" t="s">
        <v>126</v>
      </c>
      <c r="BK2037" s="1" t="s">
        <v>3011</v>
      </c>
      <c r="BL2037" s="1">
        <v>600</v>
      </c>
      <c r="BM2037" s="1">
        <v>600</v>
      </c>
      <c r="BN2037" s="1" t="s">
        <v>64</v>
      </c>
      <c r="BO2037" s="1" t="s">
        <v>94</v>
      </c>
      <c r="BP2037" s="1" t="s">
        <v>84</v>
      </c>
      <c r="BR2037" s="1">
        <v>600</v>
      </c>
      <c r="BS2037" s="1">
        <v>600</v>
      </c>
      <c r="BT2037" s="1">
        <v>0</v>
      </c>
      <c r="BU2037" s="1">
        <v>0</v>
      </c>
    </row>
    <row r="2038" spans="4:73" hidden="1" x14ac:dyDescent="0.25">
      <c r="D2038" s="4"/>
      <c r="E2038" s="5" t="str">
        <f t="shared" si="413"/>
        <v>DPP-2020-Cycle</v>
      </c>
      <c r="F2038" s="5" t="str">
        <f t="shared" si="414"/>
        <v>Central</v>
      </c>
      <c r="G2038" s="5" t="str">
        <f t="shared" si="415"/>
        <v>Active</v>
      </c>
      <c r="H2038" s="6" t="str">
        <f t="shared" si="416"/>
        <v>Not Started</v>
      </c>
      <c r="I2038" s="1" t="s">
        <v>4086</v>
      </c>
      <c r="O2038" s="1" t="str">
        <f t="shared" si="427"/>
        <v>NRIS</v>
      </c>
      <c r="Q2038" s="1">
        <f t="shared" si="417"/>
        <v>200</v>
      </c>
      <c r="S2038" s="1" t="str">
        <f t="shared" si="418"/>
        <v>Solar</v>
      </c>
      <c r="T2038" s="1" t="str">
        <f t="shared" si="419"/>
        <v>Sullivan</v>
      </c>
      <c r="U2038" s="1" t="str">
        <f t="shared" si="420"/>
        <v>IN</v>
      </c>
      <c r="AA2038" s="1"/>
      <c r="AB2038" s="1"/>
      <c r="AI2038" s="5"/>
      <c r="AJ2038" s="5"/>
      <c r="AK2038" s="5"/>
      <c r="AL2038" s="5"/>
      <c r="AM2038" s="5"/>
      <c r="AN2038" s="5"/>
      <c r="AO2038" s="32"/>
      <c r="AP2038" s="32"/>
      <c r="AQ2038" s="28">
        <f t="shared" ref="AQ2038:AR2043" si="430">AO2038/($Q2038*1000)</f>
        <v>0</v>
      </c>
      <c r="AR2038" s="28">
        <f t="shared" si="430"/>
        <v>0</v>
      </c>
      <c r="AY2038" s="1" t="s">
        <v>2374</v>
      </c>
      <c r="AZ2038" s="2">
        <v>44029</v>
      </c>
      <c r="BC2038" s="2">
        <v>45078</v>
      </c>
      <c r="BD2038" s="1" t="s">
        <v>3967</v>
      </c>
      <c r="BE2038" s="1" t="s">
        <v>4087</v>
      </c>
      <c r="BF2038" s="1" t="s">
        <v>103</v>
      </c>
      <c r="BG2038" s="1" t="s">
        <v>3565</v>
      </c>
      <c r="BH2038" s="1" t="s">
        <v>2435</v>
      </c>
      <c r="BI2038" s="1" t="s">
        <v>2857</v>
      </c>
      <c r="BJ2038" s="1" t="s">
        <v>126</v>
      </c>
      <c r="BK2038" s="1" t="s">
        <v>4088</v>
      </c>
      <c r="BL2038" s="1">
        <v>200</v>
      </c>
      <c r="BM2038" s="1">
        <v>200</v>
      </c>
      <c r="BN2038" s="1" t="s">
        <v>1485</v>
      </c>
      <c r="BO2038" s="1" t="s">
        <v>3581</v>
      </c>
      <c r="BP2038" s="1" t="s">
        <v>84</v>
      </c>
      <c r="BR2038" s="1">
        <v>0</v>
      </c>
      <c r="BS2038" s="1">
        <v>0</v>
      </c>
      <c r="BT2038" s="1">
        <v>0</v>
      </c>
      <c r="BU2038" s="1">
        <v>0</v>
      </c>
    </row>
    <row r="2039" spans="4:73" hidden="1" x14ac:dyDescent="0.25">
      <c r="D2039" s="4"/>
      <c r="E2039" s="5" t="str">
        <f t="shared" si="413"/>
        <v>DPP-2020-Cycle</v>
      </c>
      <c r="F2039" s="5" t="str">
        <f t="shared" si="414"/>
        <v>Central</v>
      </c>
      <c r="G2039" s="5" t="str">
        <f t="shared" si="415"/>
        <v>Withdrawn</v>
      </c>
      <c r="H2039" s="6" t="str">
        <f t="shared" si="416"/>
        <v>Not Started</v>
      </c>
      <c r="I2039" s="1" t="s">
        <v>5602</v>
      </c>
      <c r="O2039" s="1" t="str">
        <f t="shared" si="427"/>
        <v>NRIS</v>
      </c>
      <c r="Q2039" s="1">
        <f t="shared" si="417"/>
        <v>65</v>
      </c>
      <c r="S2039" s="1" t="str">
        <f t="shared" si="418"/>
        <v>Battery Storage</v>
      </c>
      <c r="T2039" s="1" t="str">
        <f t="shared" si="419"/>
        <v>Cass</v>
      </c>
      <c r="U2039" s="1" t="str">
        <f t="shared" si="420"/>
        <v>IN</v>
      </c>
      <c r="AA2039" s="1"/>
      <c r="AB2039" s="1"/>
      <c r="AI2039" s="5"/>
      <c r="AJ2039" s="5"/>
      <c r="AK2039" s="5"/>
      <c r="AL2039" s="5"/>
      <c r="AM2039" s="5"/>
      <c r="AN2039" s="5"/>
      <c r="AO2039" s="32"/>
      <c r="AP2039" s="32"/>
      <c r="AQ2039" s="28">
        <f t="shared" si="430"/>
        <v>0</v>
      </c>
      <c r="AR2039" s="28">
        <f t="shared" si="430"/>
        <v>0</v>
      </c>
      <c r="AY2039" s="1" t="s">
        <v>73</v>
      </c>
      <c r="AZ2039" s="2">
        <v>44029</v>
      </c>
      <c r="BA2039" s="2">
        <v>44168</v>
      </c>
      <c r="BC2039" s="2">
        <v>45078</v>
      </c>
      <c r="BD2039" s="1" t="s">
        <v>2850</v>
      </c>
      <c r="BE2039" s="1" t="s">
        <v>3830</v>
      </c>
      <c r="BF2039" s="1" t="s">
        <v>103</v>
      </c>
      <c r="BG2039" s="1" t="s">
        <v>3565</v>
      </c>
      <c r="BH2039" s="1" t="s">
        <v>2435</v>
      </c>
      <c r="BI2039" s="1" t="s">
        <v>2857</v>
      </c>
      <c r="BJ2039" s="1" t="s">
        <v>126</v>
      </c>
      <c r="BK2039" s="1" t="s">
        <v>5603</v>
      </c>
      <c r="BL2039" s="1">
        <v>65</v>
      </c>
      <c r="BM2039" s="1">
        <v>65</v>
      </c>
      <c r="BN2039" s="1" t="s">
        <v>2498</v>
      </c>
      <c r="BO2039" s="1" t="s">
        <v>2498</v>
      </c>
      <c r="BP2039" s="1" t="s">
        <v>84</v>
      </c>
      <c r="BR2039" s="1">
        <v>0</v>
      </c>
      <c r="BS2039" s="1">
        <v>0</v>
      </c>
      <c r="BT2039" s="1">
        <v>0</v>
      </c>
      <c r="BU2039" s="1">
        <v>0</v>
      </c>
    </row>
    <row r="2040" spans="4:73" hidden="1" x14ac:dyDescent="0.25">
      <c r="D2040" s="4"/>
      <c r="E2040" s="5" t="str">
        <f t="shared" si="413"/>
        <v>DPP-2020-Cycle</v>
      </c>
      <c r="F2040" s="5" t="str">
        <f t="shared" si="414"/>
        <v>West</v>
      </c>
      <c r="G2040" s="5" t="str">
        <f t="shared" si="415"/>
        <v>Withdrawn</v>
      </c>
      <c r="H2040" s="6" t="str">
        <f t="shared" si="416"/>
        <v>Not Started</v>
      </c>
      <c r="I2040" s="1" t="s">
        <v>5558</v>
      </c>
      <c r="O2040" s="1" t="str">
        <f t="shared" si="427"/>
        <v>NRIS</v>
      </c>
      <c r="Q2040" s="1">
        <f t="shared" si="417"/>
        <v>50</v>
      </c>
      <c r="S2040" s="1" t="str">
        <f t="shared" si="418"/>
        <v>Battery Storage</v>
      </c>
      <c r="T2040" s="1" t="str">
        <f t="shared" si="419"/>
        <v>Chippewa</v>
      </c>
      <c r="U2040" s="1" t="str">
        <f t="shared" si="420"/>
        <v>MN</v>
      </c>
      <c r="AA2040" s="1"/>
      <c r="AB2040" s="1"/>
      <c r="AI2040" s="5"/>
      <c r="AJ2040" s="5"/>
      <c r="AK2040" s="5"/>
      <c r="AL2040" s="5"/>
      <c r="AM2040" s="5"/>
      <c r="AN2040" s="5"/>
      <c r="AO2040" s="32"/>
      <c r="AP2040" s="32"/>
      <c r="AQ2040" s="28">
        <f t="shared" si="430"/>
        <v>0</v>
      </c>
      <c r="AR2040" s="28">
        <f t="shared" si="430"/>
        <v>0</v>
      </c>
      <c r="AY2040" s="1" t="s">
        <v>73</v>
      </c>
      <c r="AZ2040" s="2">
        <v>44029</v>
      </c>
      <c r="BA2040" s="2">
        <v>44154</v>
      </c>
      <c r="BC2040" s="2">
        <v>45170</v>
      </c>
      <c r="BD2040" s="1" t="s">
        <v>91</v>
      </c>
      <c r="BE2040" s="1" t="s">
        <v>5556</v>
      </c>
      <c r="BF2040" s="1" t="s">
        <v>93</v>
      </c>
      <c r="BG2040" s="1" t="s">
        <v>3565</v>
      </c>
      <c r="BH2040" s="1" t="s">
        <v>725</v>
      </c>
      <c r="BI2040" s="1" t="s">
        <v>2857</v>
      </c>
      <c r="BJ2040" s="1" t="s">
        <v>126</v>
      </c>
      <c r="BK2040" s="1" t="s">
        <v>5557</v>
      </c>
      <c r="BL2040" s="1">
        <v>50</v>
      </c>
      <c r="BM2040" s="1">
        <v>50</v>
      </c>
      <c r="BN2040" s="1" t="s">
        <v>2498</v>
      </c>
      <c r="BO2040" s="1" t="s">
        <v>2498</v>
      </c>
      <c r="BP2040" s="1" t="s">
        <v>84</v>
      </c>
      <c r="BR2040" s="1">
        <v>0</v>
      </c>
      <c r="BS2040" s="1">
        <v>0</v>
      </c>
      <c r="BT2040" s="1">
        <v>0</v>
      </c>
      <c r="BU2040" s="1">
        <v>0</v>
      </c>
    </row>
    <row r="2041" spans="4:73" hidden="1" x14ac:dyDescent="0.25">
      <c r="D2041" s="4"/>
      <c r="E2041" s="5" t="str">
        <f t="shared" ref="E2041:E2104" si="431">BG2041</f>
        <v>DPP-2020-Cycle</v>
      </c>
      <c r="F2041" s="5" t="str">
        <f t="shared" ref="F2041:F2104" si="432">BH2041</f>
        <v>Central</v>
      </c>
      <c r="G2041" s="5" t="str">
        <f t="shared" ref="G2041:G2104" si="433">AY2041</f>
        <v>Withdrawn</v>
      </c>
      <c r="H2041" s="6" t="str">
        <f t="shared" ref="H2041:H2104" si="434">BP2041</f>
        <v>Not Started</v>
      </c>
      <c r="I2041" s="1" t="s">
        <v>5663</v>
      </c>
      <c r="O2041" s="1" t="str">
        <f t="shared" si="427"/>
        <v>NRIS</v>
      </c>
      <c r="Q2041" s="1">
        <f t="shared" ref="Q2041:Q2104" si="435">BM2041</f>
        <v>100</v>
      </c>
      <c r="S2041" s="1" t="str">
        <f t="shared" ref="S2041:S2104" si="436">BN2041</f>
        <v>Solar</v>
      </c>
      <c r="T2041" s="1" t="str">
        <f t="shared" ref="T2041:T2104" si="437">BE2041</f>
        <v>Lawrence</v>
      </c>
      <c r="U2041" s="1" t="str">
        <f t="shared" ref="U2041:U2104" si="438">BF2041</f>
        <v>IN</v>
      </c>
      <c r="AA2041" s="1"/>
      <c r="AB2041" s="1"/>
      <c r="AI2041" s="5"/>
      <c r="AJ2041" s="5"/>
      <c r="AK2041" s="5"/>
      <c r="AL2041" s="5"/>
      <c r="AM2041" s="5"/>
      <c r="AN2041" s="5"/>
      <c r="AO2041" s="32"/>
      <c r="AP2041" s="32"/>
      <c r="AQ2041" s="28">
        <f t="shared" si="430"/>
        <v>0</v>
      </c>
      <c r="AR2041" s="28">
        <f t="shared" si="430"/>
        <v>0</v>
      </c>
      <c r="AY2041" s="1" t="s">
        <v>73</v>
      </c>
      <c r="AZ2041" s="2">
        <v>44029</v>
      </c>
      <c r="BA2041" s="2">
        <v>44183</v>
      </c>
      <c r="BC2041" s="2">
        <v>45444</v>
      </c>
      <c r="BD2041" s="1" t="s">
        <v>2850</v>
      </c>
      <c r="BE2041" s="1" t="s">
        <v>3768</v>
      </c>
      <c r="BF2041" s="1" t="s">
        <v>103</v>
      </c>
      <c r="BG2041" s="1" t="s">
        <v>3565</v>
      </c>
      <c r="BH2041" s="1" t="s">
        <v>2435</v>
      </c>
      <c r="BI2041" s="1" t="s">
        <v>2857</v>
      </c>
      <c r="BJ2041" s="1" t="s">
        <v>126</v>
      </c>
      <c r="BK2041" s="1" t="s">
        <v>5664</v>
      </c>
      <c r="BL2041" s="1">
        <v>100</v>
      </c>
      <c r="BM2041" s="1">
        <v>100</v>
      </c>
      <c r="BN2041" s="1" t="s">
        <v>1485</v>
      </c>
      <c r="BO2041" s="1" t="s">
        <v>3581</v>
      </c>
      <c r="BP2041" s="1" t="s">
        <v>84</v>
      </c>
      <c r="BR2041" s="1">
        <v>0</v>
      </c>
      <c r="BS2041" s="1">
        <v>0</v>
      </c>
      <c r="BT2041" s="1">
        <v>0</v>
      </c>
      <c r="BU2041" s="1">
        <v>0</v>
      </c>
    </row>
    <row r="2042" spans="4:73" hidden="1" x14ac:dyDescent="0.25">
      <c r="D2042" s="4"/>
      <c r="E2042" s="5" t="str">
        <f t="shared" si="431"/>
        <v>DPP-2020-Cycle</v>
      </c>
      <c r="F2042" s="5" t="str">
        <f t="shared" si="432"/>
        <v>Central</v>
      </c>
      <c r="G2042" s="5" t="str">
        <f t="shared" si="433"/>
        <v>Active</v>
      </c>
      <c r="H2042" s="6" t="str">
        <f t="shared" si="434"/>
        <v>Not Started</v>
      </c>
      <c r="I2042" s="1" t="s">
        <v>4093</v>
      </c>
      <c r="O2042" s="1" t="str">
        <f t="shared" si="427"/>
        <v>NRIS</v>
      </c>
      <c r="Q2042" s="1">
        <f t="shared" si="435"/>
        <v>50</v>
      </c>
      <c r="S2042" s="1" t="str">
        <f t="shared" si="436"/>
        <v>Battery Storage</v>
      </c>
      <c r="T2042" s="1" t="str">
        <f t="shared" si="437"/>
        <v>Perry</v>
      </c>
      <c r="U2042" s="1" t="str">
        <f t="shared" si="438"/>
        <v>IL</v>
      </c>
      <c r="AA2042" s="1"/>
      <c r="AB2042" s="1"/>
      <c r="AI2042" s="5"/>
      <c r="AJ2042" s="5"/>
      <c r="AK2042" s="5"/>
      <c r="AL2042" s="5"/>
      <c r="AM2042" s="5"/>
      <c r="AN2042" s="5"/>
      <c r="AO2042" s="32"/>
      <c r="AP2042" s="32"/>
      <c r="AQ2042" s="28">
        <f t="shared" si="430"/>
        <v>0</v>
      </c>
      <c r="AR2042" s="28">
        <f t="shared" si="430"/>
        <v>0</v>
      </c>
      <c r="AY2042" s="1" t="s">
        <v>2374</v>
      </c>
      <c r="AZ2042" s="2">
        <v>44246</v>
      </c>
      <c r="BC2042" s="2">
        <v>45170</v>
      </c>
      <c r="BD2042" s="1" t="s">
        <v>122</v>
      </c>
      <c r="BE2042" s="1" t="s">
        <v>4094</v>
      </c>
      <c r="BF2042" s="1" t="s">
        <v>124</v>
      </c>
      <c r="BG2042" s="1" t="s">
        <v>3565</v>
      </c>
      <c r="BH2042" s="1" t="s">
        <v>2435</v>
      </c>
      <c r="BI2042" s="1" t="s">
        <v>2857</v>
      </c>
      <c r="BJ2042" s="1" t="s">
        <v>126</v>
      </c>
      <c r="BK2042" s="1" t="s">
        <v>4095</v>
      </c>
      <c r="BL2042" s="1">
        <v>50</v>
      </c>
      <c r="BM2042" s="1">
        <v>50</v>
      </c>
      <c r="BN2042" s="1" t="s">
        <v>2498</v>
      </c>
      <c r="BO2042" s="1" t="s">
        <v>2498</v>
      </c>
      <c r="BP2042" s="1" t="s">
        <v>84</v>
      </c>
      <c r="BR2042" s="1">
        <v>0</v>
      </c>
      <c r="BS2042" s="1">
        <v>0</v>
      </c>
      <c r="BT2042" s="1">
        <v>0</v>
      </c>
      <c r="BU2042" s="1">
        <v>0</v>
      </c>
    </row>
    <row r="2043" spans="4:73" hidden="1" x14ac:dyDescent="0.25">
      <c r="D2043" s="4"/>
      <c r="E2043" s="5" t="str">
        <f t="shared" si="431"/>
        <v>DPP-2020-Cycle</v>
      </c>
      <c r="F2043" s="5" t="str">
        <f t="shared" si="432"/>
        <v>Central</v>
      </c>
      <c r="G2043" s="5" t="str">
        <f t="shared" si="433"/>
        <v>Active</v>
      </c>
      <c r="H2043" s="6" t="str">
        <f t="shared" si="434"/>
        <v>Not Started</v>
      </c>
      <c r="I2043" s="1" t="s">
        <v>4096</v>
      </c>
      <c r="O2043" s="1" t="str">
        <f t="shared" si="427"/>
        <v>NRIS</v>
      </c>
      <c r="Q2043" s="1">
        <f t="shared" si="435"/>
        <v>150</v>
      </c>
      <c r="S2043" s="1" t="str">
        <f t="shared" si="436"/>
        <v>Solar</v>
      </c>
      <c r="T2043" s="1" t="str">
        <f t="shared" si="437"/>
        <v>Henderson</v>
      </c>
      <c r="U2043" s="1" t="str">
        <f t="shared" si="438"/>
        <v>KY</v>
      </c>
      <c r="AA2043" s="1"/>
      <c r="AB2043" s="1"/>
      <c r="AI2043" s="5"/>
      <c r="AJ2043" s="5"/>
      <c r="AK2043" s="5"/>
      <c r="AL2043" s="5"/>
      <c r="AM2043" s="5"/>
      <c r="AN2043" s="5"/>
      <c r="AO2043" s="32"/>
      <c r="AP2043" s="32"/>
      <c r="AQ2043" s="28">
        <f t="shared" si="430"/>
        <v>0</v>
      </c>
      <c r="AR2043" s="28">
        <f t="shared" si="430"/>
        <v>0</v>
      </c>
      <c r="AY2043" s="1" t="s">
        <v>2374</v>
      </c>
      <c r="AZ2043" s="2">
        <v>44029</v>
      </c>
      <c r="BC2043" s="2">
        <v>45200</v>
      </c>
      <c r="BD2043" s="1" t="s">
        <v>1657</v>
      </c>
      <c r="BE2043" s="1" t="s">
        <v>3873</v>
      </c>
      <c r="BF2043" s="1" t="s">
        <v>82</v>
      </c>
      <c r="BG2043" s="1" t="s">
        <v>3565</v>
      </c>
      <c r="BH2043" s="1" t="s">
        <v>2435</v>
      </c>
      <c r="BI2043" s="1" t="s">
        <v>2857</v>
      </c>
      <c r="BJ2043" s="1" t="s">
        <v>126</v>
      </c>
      <c r="BK2043" s="1" t="s">
        <v>4097</v>
      </c>
      <c r="BL2043" s="1">
        <v>150</v>
      </c>
      <c r="BM2043" s="1">
        <v>150</v>
      </c>
      <c r="BN2043" s="1" t="s">
        <v>1485</v>
      </c>
      <c r="BO2043" s="1" t="s">
        <v>3581</v>
      </c>
      <c r="BP2043" s="1" t="s">
        <v>84</v>
      </c>
      <c r="BR2043" s="1">
        <v>0</v>
      </c>
      <c r="BS2043" s="1">
        <v>0</v>
      </c>
      <c r="BT2043" s="1">
        <v>0</v>
      </c>
      <c r="BU2043" s="1">
        <v>0</v>
      </c>
    </row>
    <row r="2044" spans="4:73" hidden="1" x14ac:dyDescent="0.25">
      <c r="D2044" s="4"/>
      <c r="E2044" s="5" t="str">
        <f t="shared" si="431"/>
        <v>DPP-2019-Cycle</v>
      </c>
      <c r="F2044" s="5" t="str">
        <f t="shared" si="432"/>
        <v>East (ITC)</v>
      </c>
      <c r="G2044" s="5" t="str">
        <f t="shared" si="433"/>
        <v>Active</v>
      </c>
      <c r="H2044" s="6" t="str">
        <f t="shared" si="434"/>
        <v>Not Started</v>
      </c>
      <c r="I2044" s="1" t="s">
        <v>3037</v>
      </c>
      <c r="O2044" s="1" t="str">
        <f t="shared" si="427"/>
        <v>ERIS</v>
      </c>
      <c r="Q2044" s="1">
        <f t="shared" si="435"/>
        <v>25</v>
      </c>
      <c r="S2044" s="1" t="str">
        <f t="shared" si="436"/>
        <v>Gas</v>
      </c>
      <c r="T2044" s="1" t="str">
        <f t="shared" si="437"/>
        <v>Wayne County</v>
      </c>
      <c r="U2044" s="1" t="str">
        <f t="shared" si="438"/>
        <v>MI</v>
      </c>
      <c r="AA2044" s="1"/>
      <c r="AB2044" s="1"/>
      <c r="AI2044" s="5"/>
      <c r="AJ2044" s="5"/>
      <c r="AK2044" s="5"/>
      <c r="AL2044" s="5"/>
      <c r="AM2044" s="5"/>
      <c r="AN2044" s="5"/>
      <c r="AO2044" s="5"/>
      <c r="AP2044" s="5"/>
      <c r="AQ2044" s="5"/>
      <c r="AR2044" s="5"/>
      <c r="AY2044" s="1" t="s">
        <v>2374</v>
      </c>
      <c r="AZ2044" s="2">
        <v>43584</v>
      </c>
      <c r="BC2044" s="2">
        <v>43617</v>
      </c>
      <c r="BD2044" s="1" t="s">
        <v>128</v>
      </c>
      <c r="BE2044" s="1" t="s">
        <v>129</v>
      </c>
      <c r="BF2044" s="1" t="s">
        <v>130</v>
      </c>
      <c r="BG2044" s="1" t="s">
        <v>2856</v>
      </c>
      <c r="BH2044" s="1" t="s">
        <v>1808</v>
      </c>
      <c r="BI2044" s="1" t="s">
        <v>2863</v>
      </c>
      <c r="BJ2044" s="1" t="s">
        <v>62</v>
      </c>
      <c r="BK2044" s="1" t="s">
        <v>3038</v>
      </c>
      <c r="BL2044" s="1">
        <v>25</v>
      </c>
      <c r="BM2044" s="1">
        <v>25</v>
      </c>
      <c r="BN2044" s="1" t="s">
        <v>64</v>
      </c>
      <c r="BO2044" s="1" t="s">
        <v>94</v>
      </c>
      <c r="BP2044" s="1" t="s">
        <v>84</v>
      </c>
      <c r="BR2044" s="1">
        <v>25</v>
      </c>
      <c r="BS2044" s="1">
        <v>0</v>
      </c>
      <c r="BT2044" s="1">
        <v>0</v>
      </c>
      <c r="BU2044" s="1">
        <v>0</v>
      </c>
    </row>
    <row r="2045" spans="4:73" hidden="1" x14ac:dyDescent="0.25">
      <c r="D2045" s="4"/>
      <c r="E2045" s="5" t="str">
        <f t="shared" si="431"/>
        <v>DPP-2020-Cycle</v>
      </c>
      <c r="F2045" s="5" t="str">
        <f t="shared" si="432"/>
        <v>Central</v>
      </c>
      <c r="G2045" s="5" t="str">
        <f t="shared" si="433"/>
        <v>Active</v>
      </c>
      <c r="H2045" s="6" t="str">
        <f t="shared" si="434"/>
        <v>Not Started</v>
      </c>
      <c r="I2045" s="1" t="s">
        <v>4098</v>
      </c>
      <c r="O2045" s="1" t="str">
        <f t="shared" si="427"/>
        <v>NRIS</v>
      </c>
      <c r="Q2045" s="1">
        <f t="shared" si="435"/>
        <v>200</v>
      </c>
      <c r="S2045" s="1" t="str">
        <f t="shared" si="436"/>
        <v>Solar</v>
      </c>
      <c r="T2045" s="1" t="str">
        <f t="shared" si="437"/>
        <v>Jackson</v>
      </c>
      <c r="U2045" s="1" t="str">
        <f t="shared" si="438"/>
        <v>IN</v>
      </c>
      <c r="AA2045" s="1"/>
      <c r="AB2045" s="1"/>
      <c r="AI2045" s="5"/>
      <c r="AJ2045" s="5"/>
      <c r="AK2045" s="5"/>
      <c r="AL2045" s="5"/>
      <c r="AM2045" s="5"/>
      <c r="AN2045" s="5"/>
      <c r="AO2045" s="32"/>
      <c r="AP2045" s="32"/>
      <c r="AQ2045" s="28">
        <f t="shared" ref="AQ2045:AR2051" si="439">AO2045/($Q2045*1000)</f>
        <v>0</v>
      </c>
      <c r="AR2045" s="28">
        <f t="shared" si="439"/>
        <v>0</v>
      </c>
      <c r="AY2045" s="1" t="s">
        <v>2374</v>
      </c>
      <c r="AZ2045" s="2">
        <v>44266</v>
      </c>
      <c r="BC2045" s="2">
        <v>45017</v>
      </c>
      <c r="BD2045" s="1" t="s">
        <v>2850</v>
      </c>
      <c r="BE2045" s="1" t="s">
        <v>3732</v>
      </c>
      <c r="BF2045" s="1" t="s">
        <v>103</v>
      </c>
      <c r="BG2045" s="1" t="s">
        <v>3565</v>
      </c>
      <c r="BH2045" s="1" t="s">
        <v>2435</v>
      </c>
      <c r="BI2045" s="1" t="s">
        <v>2857</v>
      </c>
      <c r="BJ2045" s="1" t="s">
        <v>126</v>
      </c>
      <c r="BK2045" s="1" t="s">
        <v>4099</v>
      </c>
      <c r="BL2045" s="1">
        <v>200</v>
      </c>
      <c r="BM2045" s="1">
        <v>200</v>
      </c>
      <c r="BN2045" s="1" t="s">
        <v>1485</v>
      </c>
      <c r="BO2045" s="1" t="s">
        <v>3581</v>
      </c>
      <c r="BP2045" s="1" t="s">
        <v>84</v>
      </c>
      <c r="BR2045" s="1">
        <v>0</v>
      </c>
      <c r="BS2045" s="1">
        <v>0</v>
      </c>
      <c r="BT2045" s="1">
        <v>0</v>
      </c>
      <c r="BU2045" s="1">
        <v>0</v>
      </c>
    </row>
    <row r="2046" spans="4:73" hidden="1" x14ac:dyDescent="0.25">
      <c r="D2046" s="4"/>
      <c r="E2046" s="5" t="str">
        <f t="shared" si="431"/>
        <v>DPP-2020-Cycle</v>
      </c>
      <c r="F2046" s="5" t="str">
        <f t="shared" si="432"/>
        <v>South</v>
      </c>
      <c r="G2046" s="5" t="str">
        <f t="shared" si="433"/>
        <v>Withdrawn</v>
      </c>
      <c r="H2046" s="6" t="str">
        <f t="shared" si="434"/>
        <v>Not Started</v>
      </c>
      <c r="I2046" s="1" t="s">
        <v>5681</v>
      </c>
      <c r="O2046" s="1" t="str">
        <f t="shared" si="427"/>
        <v>NRIS</v>
      </c>
      <c r="Q2046" s="1">
        <f t="shared" si="435"/>
        <v>150</v>
      </c>
      <c r="S2046" s="1" t="str">
        <f t="shared" si="436"/>
        <v>Hybrid</v>
      </c>
      <c r="T2046" s="1" t="str">
        <f t="shared" si="437"/>
        <v>St. Tammany</v>
      </c>
      <c r="U2046" s="1" t="str">
        <f t="shared" si="438"/>
        <v>LA</v>
      </c>
      <c r="AA2046" s="1"/>
      <c r="AB2046" s="1"/>
      <c r="AI2046" s="5"/>
      <c r="AJ2046" s="5"/>
      <c r="AK2046" s="5"/>
      <c r="AL2046" s="5"/>
      <c r="AM2046" s="5"/>
      <c r="AN2046" s="5"/>
      <c r="AO2046" s="32"/>
      <c r="AP2046" s="32"/>
      <c r="AQ2046" s="28">
        <f t="shared" si="439"/>
        <v>0</v>
      </c>
      <c r="AR2046" s="28">
        <f t="shared" si="439"/>
        <v>0</v>
      </c>
      <c r="AY2046" s="1" t="s">
        <v>73</v>
      </c>
      <c r="AZ2046" s="2">
        <v>44173</v>
      </c>
      <c r="BA2046" s="2">
        <v>44186</v>
      </c>
      <c r="BC2046" s="2">
        <v>45140</v>
      </c>
      <c r="BD2046" s="1" t="s">
        <v>3695</v>
      </c>
      <c r="BE2046" s="1" t="s">
        <v>5679</v>
      </c>
      <c r="BF2046" s="1" t="s">
        <v>61</v>
      </c>
      <c r="BG2046" s="1" t="s">
        <v>3565</v>
      </c>
      <c r="BH2046" s="1" t="s">
        <v>2395</v>
      </c>
      <c r="BI2046" s="1" t="s">
        <v>2857</v>
      </c>
      <c r="BJ2046" s="1" t="s">
        <v>126</v>
      </c>
      <c r="BK2046" s="1" t="s">
        <v>5680</v>
      </c>
      <c r="BL2046" s="1">
        <v>150</v>
      </c>
      <c r="BM2046" s="1">
        <v>150</v>
      </c>
      <c r="BN2046" s="1" t="s">
        <v>2880</v>
      </c>
      <c r="BO2046" s="1" t="s">
        <v>2881</v>
      </c>
      <c r="BP2046" s="1" t="s">
        <v>84</v>
      </c>
      <c r="BR2046" s="1">
        <v>0</v>
      </c>
      <c r="BS2046" s="1">
        <v>0</v>
      </c>
      <c r="BT2046" s="1">
        <v>0</v>
      </c>
      <c r="BU2046" s="1">
        <v>0</v>
      </c>
    </row>
    <row r="2047" spans="4:73" hidden="1" x14ac:dyDescent="0.25">
      <c r="D2047" s="4"/>
      <c r="E2047" s="5" t="str">
        <f t="shared" si="431"/>
        <v>DPP-2020-Cycle</v>
      </c>
      <c r="F2047" s="5" t="str">
        <f t="shared" si="432"/>
        <v>Central</v>
      </c>
      <c r="G2047" s="5" t="str">
        <f t="shared" si="433"/>
        <v>Active</v>
      </c>
      <c r="H2047" s="6" t="str">
        <f t="shared" si="434"/>
        <v>Not Started</v>
      </c>
      <c r="I2047" s="1" t="s">
        <v>4101</v>
      </c>
      <c r="O2047" s="1" t="str">
        <f t="shared" si="427"/>
        <v>NRIS</v>
      </c>
      <c r="Q2047" s="1">
        <f t="shared" si="435"/>
        <v>43</v>
      </c>
      <c r="S2047" s="1" t="str">
        <f t="shared" si="436"/>
        <v>Solar</v>
      </c>
      <c r="T2047" s="1" t="str">
        <f t="shared" si="437"/>
        <v>Shelby</v>
      </c>
      <c r="U2047" s="1" t="str">
        <f t="shared" si="438"/>
        <v>IN</v>
      </c>
      <c r="AA2047" s="1"/>
      <c r="AB2047" s="1"/>
      <c r="AI2047" s="5"/>
      <c r="AJ2047" s="5"/>
      <c r="AK2047" s="5"/>
      <c r="AL2047" s="5"/>
      <c r="AM2047" s="5"/>
      <c r="AN2047" s="5"/>
      <c r="AO2047" s="32"/>
      <c r="AP2047" s="32"/>
      <c r="AQ2047" s="28">
        <f t="shared" si="439"/>
        <v>0</v>
      </c>
      <c r="AR2047" s="28">
        <f t="shared" si="439"/>
        <v>0</v>
      </c>
      <c r="AY2047" s="1" t="s">
        <v>2374</v>
      </c>
      <c r="AZ2047" s="2">
        <v>44188</v>
      </c>
      <c r="BC2047" s="2">
        <v>45566</v>
      </c>
      <c r="BD2047" s="1" t="s">
        <v>3967</v>
      </c>
      <c r="BE2047" s="1" t="s">
        <v>4102</v>
      </c>
      <c r="BF2047" s="1" t="s">
        <v>103</v>
      </c>
      <c r="BG2047" s="1" t="s">
        <v>3565</v>
      </c>
      <c r="BH2047" s="1" t="s">
        <v>2435</v>
      </c>
      <c r="BI2047" s="1" t="s">
        <v>2857</v>
      </c>
      <c r="BJ2047" s="1" t="s">
        <v>126</v>
      </c>
      <c r="BK2047" s="1" t="s">
        <v>4103</v>
      </c>
      <c r="BL2047" s="1">
        <v>43</v>
      </c>
      <c r="BM2047" s="1">
        <v>43</v>
      </c>
      <c r="BN2047" s="1" t="s">
        <v>1485</v>
      </c>
      <c r="BO2047" s="1" t="s">
        <v>3581</v>
      </c>
      <c r="BP2047" s="1" t="s">
        <v>84</v>
      </c>
      <c r="BR2047" s="1">
        <v>0</v>
      </c>
      <c r="BS2047" s="1">
        <v>0</v>
      </c>
      <c r="BT2047" s="1">
        <v>0</v>
      </c>
      <c r="BU2047" s="1">
        <v>0</v>
      </c>
    </row>
    <row r="2048" spans="4:73" hidden="1" x14ac:dyDescent="0.25">
      <c r="D2048" s="4"/>
      <c r="E2048" s="5" t="str">
        <f t="shared" si="431"/>
        <v>DPP-2020-Cycle</v>
      </c>
      <c r="F2048" s="5" t="str">
        <f t="shared" si="432"/>
        <v>Central</v>
      </c>
      <c r="G2048" s="5" t="str">
        <f t="shared" si="433"/>
        <v>Withdrawn</v>
      </c>
      <c r="H2048" s="6" t="str">
        <f t="shared" si="434"/>
        <v>Not Started</v>
      </c>
      <c r="I2048" s="1" t="s">
        <v>5546</v>
      </c>
      <c r="O2048" s="1" t="str">
        <f t="shared" si="427"/>
        <v>NRIS</v>
      </c>
      <c r="Q2048" s="1">
        <f t="shared" si="435"/>
        <v>288</v>
      </c>
      <c r="S2048" s="1" t="str">
        <f t="shared" si="436"/>
        <v>Solar</v>
      </c>
      <c r="T2048" s="1" t="str">
        <f t="shared" si="437"/>
        <v>Johnson</v>
      </c>
      <c r="U2048" s="1" t="str">
        <f t="shared" si="438"/>
        <v>IN</v>
      </c>
      <c r="AA2048" s="1"/>
      <c r="AB2048" s="1"/>
      <c r="AI2048" s="5"/>
      <c r="AJ2048" s="5"/>
      <c r="AK2048" s="5"/>
      <c r="AL2048" s="5"/>
      <c r="AM2048" s="5"/>
      <c r="AN2048" s="5"/>
      <c r="AO2048" s="32"/>
      <c r="AP2048" s="32"/>
      <c r="AQ2048" s="28">
        <f t="shared" si="439"/>
        <v>0</v>
      </c>
      <c r="AR2048" s="28">
        <f t="shared" si="439"/>
        <v>0</v>
      </c>
      <c r="AY2048" s="1" t="s">
        <v>73</v>
      </c>
      <c r="AZ2048" s="2">
        <v>44029</v>
      </c>
      <c r="BA2048" s="2">
        <v>44126</v>
      </c>
      <c r="BC2048" s="2">
        <v>45046</v>
      </c>
      <c r="BD2048" s="1" t="s">
        <v>2850</v>
      </c>
      <c r="BE2048" s="1" t="s">
        <v>3802</v>
      </c>
      <c r="BF2048" s="1" t="s">
        <v>103</v>
      </c>
      <c r="BG2048" s="1" t="s">
        <v>3565</v>
      </c>
      <c r="BH2048" s="1" t="s">
        <v>2435</v>
      </c>
      <c r="BI2048" s="1" t="s">
        <v>2857</v>
      </c>
      <c r="BJ2048" s="1" t="s">
        <v>126</v>
      </c>
      <c r="BK2048" s="1" t="s">
        <v>5547</v>
      </c>
      <c r="BL2048" s="1">
        <v>288</v>
      </c>
      <c r="BM2048" s="1">
        <v>288</v>
      </c>
      <c r="BN2048" s="1" t="s">
        <v>1485</v>
      </c>
      <c r="BO2048" s="1" t="s">
        <v>3581</v>
      </c>
      <c r="BP2048" s="1" t="s">
        <v>84</v>
      </c>
      <c r="BR2048" s="1">
        <v>0</v>
      </c>
      <c r="BS2048" s="1">
        <v>0</v>
      </c>
      <c r="BT2048" s="1">
        <v>0</v>
      </c>
      <c r="BU2048" s="1">
        <v>0</v>
      </c>
    </row>
    <row r="2049" spans="4:73" hidden="1" x14ac:dyDescent="0.25">
      <c r="D2049" s="4"/>
      <c r="E2049" s="5" t="str">
        <f t="shared" si="431"/>
        <v>DPP-2020-Cycle</v>
      </c>
      <c r="F2049" s="5" t="str">
        <f t="shared" si="432"/>
        <v>Central</v>
      </c>
      <c r="G2049" s="5" t="str">
        <f t="shared" si="433"/>
        <v>Active</v>
      </c>
      <c r="H2049" s="6" t="str">
        <f t="shared" si="434"/>
        <v>Not Started</v>
      </c>
      <c r="I2049" s="1" t="s">
        <v>4106</v>
      </c>
      <c r="O2049" s="1" t="str">
        <f t="shared" si="427"/>
        <v>NRIS</v>
      </c>
      <c r="Q2049" s="1">
        <f t="shared" si="435"/>
        <v>200</v>
      </c>
      <c r="S2049" s="1" t="str">
        <f t="shared" si="436"/>
        <v>Wind</v>
      </c>
      <c r="T2049" s="1" t="str">
        <f t="shared" si="437"/>
        <v>McDonough</v>
      </c>
      <c r="U2049" s="1" t="str">
        <f t="shared" si="438"/>
        <v>IL</v>
      </c>
      <c r="AA2049" s="1"/>
      <c r="AB2049" s="1"/>
      <c r="AI2049" s="5"/>
      <c r="AJ2049" s="5"/>
      <c r="AK2049" s="5"/>
      <c r="AL2049" s="5"/>
      <c r="AM2049" s="5"/>
      <c r="AN2049" s="5"/>
      <c r="AO2049" s="32"/>
      <c r="AP2049" s="32"/>
      <c r="AQ2049" s="28">
        <f t="shared" si="439"/>
        <v>0</v>
      </c>
      <c r="AR2049" s="28">
        <f t="shared" si="439"/>
        <v>0</v>
      </c>
      <c r="AY2049" s="1" t="s">
        <v>2374</v>
      </c>
      <c r="AZ2049" s="2">
        <v>44264</v>
      </c>
      <c r="BC2049" s="2">
        <v>45184</v>
      </c>
      <c r="BD2049" s="1" t="s">
        <v>122</v>
      </c>
      <c r="BE2049" s="1" t="s">
        <v>4107</v>
      </c>
      <c r="BF2049" s="1" t="s">
        <v>124</v>
      </c>
      <c r="BG2049" s="1" t="s">
        <v>3565</v>
      </c>
      <c r="BH2049" s="1" t="s">
        <v>2435</v>
      </c>
      <c r="BI2049" s="1" t="s">
        <v>2857</v>
      </c>
      <c r="BJ2049" s="1" t="s">
        <v>126</v>
      </c>
      <c r="BK2049" s="1" t="s">
        <v>4108</v>
      </c>
      <c r="BL2049" s="1">
        <v>200</v>
      </c>
      <c r="BM2049" s="1">
        <v>200</v>
      </c>
      <c r="BN2049" s="1" t="s">
        <v>97</v>
      </c>
      <c r="BO2049" s="1" t="s">
        <v>3613</v>
      </c>
      <c r="BP2049" s="1" t="s">
        <v>84</v>
      </c>
      <c r="BR2049" s="1">
        <v>0</v>
      </c>
      <c r="BS2049" s="1">
        <v>0</v>
      </c>
      <c r="BT2049" s="1">
        <v>0</v>
      </c>
      <c r="BU2049" s="1">
        <v>0</v>
      </c>
    </row>
    <row r="2050" spans="4:73" hidden="1" x14ac:dyDescent="0.25">
      <c r="D2050" s="4"/>
      <c r="E2050" s="5" t="str">
        <f t="shared" si="431"/>
        <v>DPP-2020-Cycle</v>
      </c>
      <c r="F2050" s="5" t="str">
        <f t="shared" si="432"/>
        <v>Central</v>
      </c>
      <c r="G2050" s="5" t="str">
        <f t="shared" si="433"/>
        <v>Withdrawn</v>
      </c>
      <c r="H2050" s="6" t="str">
        <f t="shared" si="434"/>
        <v>Not Started</v>
      </c>
      <c r="I2050" s="1" t="s">
        <v>5611</v>
      </c>
      <c r="O2050" s="1" t="str">
        <f t="shared" si="427"/>
        <v>NRIS</v>
      </c>
      <c r="Q2050" s="1">
        <f t="shared" si="435"/>
        <v>300</v>
      </c>
      <c r="S2050" s="1" t="str">
        <f t="shared" si="436"/>
        <v>Wind</v>
      </c>
      <c r="T2050" s="1" t="str">
        <f t="shared" si="437"/>
        <v>Macon,Shelby</v>
      </c>
      <c r="U2050" s="1" t="str">
        <f t="shared" si="438"/>
        <v>IL</v>
      </c>
      <c r="AA2050" s="1"/>
      <c r="AB2050" s="1"/>
      <c r="AI2050" s="5"/>
      <c r="AJ2050" s="5"/>
      <c r="AK2050" s="5"/>
      <c r="AL2050" s="5"/>
      <c r="AM2050" s="5"/>
      <c r="AN2050" s="5"/>
      <c r="AO2050" s="32"/>
      <c r="AP2050" s="32"/>
      <c r="AQ2050" s="28">
        <f t="shared" si="439"/>
        <v>0</v>
      </c>
      <c r="AR2050" s="28">
        <f t="shared" si="439"/>
        <v>0</v>
      </c>
      <c r="AY2050" s="1" t="s">
        <v>73</v>
      </c>
      <c r="AZ2050" s="2">
        <v>44029</v>
      </c>
      <c r="BA2050" s="2">
        <v>44179</v>
      </c>
      <c r="BC2050" s="2">
        <v>45036</v>
      </c>
      <c r="BD2050" s="1" t="s">
        <v>2444</v>
      </c>
      <c r="BE2050" s="1" t="s">
        <v>5612</v>
      </c>
      <c r="BF2050" s="1" t="s">
        <v>124</v>
      </c>
      <c r="BG2050" s="1" t="s">
        <v>3565</v>
      </c>
      <c r="BH2050" s="1" t="s">
        <v>2435</v>
      </c>
      <c r="BI2050" s="1" t="s">
        <v>2857</v>
      </c>
      <c r="BJ2050" s="1" t="s">
        <v>126</v>
      </c>
      <c r="BK2050" s="1" t="s">
        <v>5613</v>
      </c>
      <c r="BL2050" s="1">
        <v>300</v>
      </c>
      <c r="BM2050" s="1">
        <v>300</v>
      </c>
      <c r="BN2050" s="1" t="s">
        <v>97</v>
      </c>
      <c r="BO2050" s="1" t="s">
        <v>3613</v>
      </c>
      <c r="BP2050" s="1" t="s">
        <v>84</v>
      </c>
      <c r="BR2050" s="1">
        <v>0</v>
      </c>
      <c r="BS2050" s="1">
        <v>0</v>
      </c>
      <c r="BT2050" s="1">
        <v>0</v>
      </c>
      <c r="BU2050" s="1">
        <v>0</v>
      </c>
    </row>
    <row r="2051" spans="4:73" hidden="1" x14ac:dyDescent="0.25">
      <c r="D2051" s="4"/>
      <c r="E2051" s="5" t="str">
        <f t="shared" si="431"/>
        <v>DPP-2020-Cycle</v>
      </c>
      <c r="F2051" s="5" t="str">
        <f t="shared" si="432"/>
        <v>Central</v>
      </c>
      <c r="G2051" s="5" t="str">
        <f t="shared" si="433"/>
        <v>Active</v>
      </c>
      <c r="H2051" s="6" t="str">
        <f t="shared" si="434"/>
        <v>Not Started</v>
      </c>
      <c r="I2051" s="1" t="s">
        <v>4110</v>
      </c>
      <c r="O2051" s="1" t="str">
        <f t="shared" si="427"/>
        <v>NRIS</v>
      </c>
      <c r="Q2051" s="1">
        <f t="shared" si="435"/>
        <v>74</v>
      </c>
      <c r="S2051" s="1" t="str">
        <f t="shared" si="436"/>
        <v>Solar</v>
      </c>
      <c r="T2051" s="1" t="str">
        <f t="shared" si="437"/>
        <v>Webster</v>
      </c>
      <c r="U2051" s="1" t="str">
        <f t="shared" si="438"/>
        <v>KY</v>
      </c>
      <c r="AA2051" s="1"/>
      <c r="AB2051" s="1"/>
      <c r="AI2051" s="5"/>
      <c r="AJ2051" s="5"/>
      <c r="AK2051" s="5"/>
      <c r="AL2051" s="5"/>
      <c r="AM2051" s="5"/>
      <c r="AN2051" s="5"/>
      <c r="AO2051" s="32"/>
      <c r="AP2051" s="32"/>
      <c r="AQ2051" s="28">
        <f t="shared" si="439"/>
        <v>0</v>
      </c>
      <c r="AR2051" s="28">
        <f t="shared" si="439"/>
        <v>0</v>
      </c>
      <c r="AY2051" s="1" t="s">
        <v>2374</v>
      </c>
      <c r="AZ2051" s="2">
        <v>44188</v>
      </c>
      <c r="BC2051" s="2">
        <v>45170</v>
      </c>
      <c r="BD2051" s="1" t="s">
        <v>1657</v>
      </c>
      <c r="BE2051" s="1" t="s">
        <v>4111</v>
      </c>
      <c r="BF2051" s="1" t="s">
        <v>82</v>
      </c>
      <c r="BG2051" s="1" t="s">
        <v>3565</v>
      </c>
      <c r="BH2051" s="1" t="s">
        <v>2435</v>
      </c>
      <c r="BI2051" s="1" t="s">
        <v>2857</v>
      </c>
      <c r="BJ2051" s="1" t="s">
        <v>126</v>
      </c>
      <c r="BK2051" s="1" t="s">
        <v>4112</v>
      </c>
      <c r="BL2051" s="1">
        <v>74</v>
      </c>
      <c r="BM2051" s="1">
        <v>74</v>
      </c>
      <c r="BN2051" s="1" t="s">
        <v>1485</v>
      </c>
      <c r="BO2051" s="1" t="s">
        <v>3581</v>
      </c>
      <c r="BP2051" s="1" t="s">
        <v>84</v>
      </c>
      <c r="BR2051" s="1">
        <v>0</v>
      </c>
      <c r="BS2051" s="1">
        <v>0</v>
      </c>
      <c r="BT2051" s="1">
        <v>0</v>
      </c>
      <c r="BU2051" s="1">
        <v>0</v>
      </c>
    </row>
    <row r="2052" spans="4:73" hidden="1" x14ac:dyDescent="0.25">
      <c r="D2052" s="4"/>
      <c r="E2052" s="5" t="str">
        <f t="shared" si="431"/>
        <v>DPP-2012-AUG</v>
      </c>
      <c r="F2052" s="5" t="str">
        <f t="shared" si="432"/>
        <v>MI</v>
      </c>
      <c r="G2052" s="5" t="str">
        <f t="shared" si="433"/>
        <v>Done</v>
      </c>
      <c r="H2052" s="6" t="str">
        <f t="shared" si="434"/>
        <v>In Service</v>
      </c>
      <c r="I2052" s="1" t="s">
        <v>4558</v>
      </c>
      <c r="O2052" s="1" t="str">
        <f t="shared" si="427"/>
        <v>NRIS</v>
      </c>
      <c r="Q2052" s="1">
        <f t="shared" si="435"/>
        <v>70</v>
      </c>
      <c r="S2052" s="1" t="str">
        <f t="shared" si="436"/>
        <v>Hydro</v>
      </c>
      <c r="T2052" s="1" t="str">
        <f t="shared" si="437"/>
        <v>Mason County</v>
      </c>
      <c r="U2052" s="1" t="str">
        <f t="shared" si="438"/>
        <v>MI</v>
      </c>
      <c r="AA2052" s="1"/>
      <c r="AB2052" s="1"/>
      <c r="AI2052" s="5"/>
      <c r="AJ2052" s="5"/>
      <c r="AK2052" s="5"/>
      <c r="AL2052" s="5"/>
      <c r="AM2052" s="5"/>
      <c r="AN2052" s="5"/>
      <c r="AO2052" s="5"/>
      <c r="AP2052" s="5"/>
      <c r="AQ2052" s="5"/>
      <c r="AR2052" s="5"/>
      <c r="AY2052" s="1" t="s">
        <v>58</v>
      </c>
      <c r="AZ2052" s="2">
        <v>40813</v>
      </c>
      <c r="BB2052" s="2">
        <v>41444</v>
      </c>
      <c r="BC2052" s="2">
        <v>42146</v>
      </c>
      <c r="BD2052" s="1" t="s">
        <v>139</v>
      </c>
      <c r="BE2052" s="1" t="s">
        <v>1218</v>
      </c>
      <c r="BF2052" s="1" t="s">
        <v>130</v>
      </c>
      <c r="BG2052" s="1" t="s">
        <v>1435</v>
      </c>
      <c r="BH2052" s="1" t="s">
        <v>130</v>
      </c>
      <c r="BI2052" s="1" t="s">
        <v>134</v>
      </c>
      <c r="BJ2052" s="1" t="s">
        <v>126</v>
      </c>
      <c r="BK2052" s="1" t="s">
        <v>4559</v>
      </c>
      <c r="BL2052" s="1">
        <v>70</v>
      </c>
      <c r="BM2052" s="1">
        <v>70</v>
      </c>
      <c r="BN2052" s="1" t="s">
        <v>69</v>
      </c>
      <c r="BO2052" s="1" t="s">
        <v>3608</v>
      </c>
      <c r="BP2052" s="1" t="s">
        <v>65</v>
      </c>
      <c r="BQ2052" s="2">
        <v>41305</v>
      </c>
      <c r="BR2052" s="1">
        <v>0</v>
      </c>
      <c r="BS2052" s="1">
        <v>0</v>
      </c>
      <c r="BT2052" s="1">
        <v>0</v>
      </c>
      <c r="BU2052" s="1">
        <v>0</v>
      </c>
    </row>
    <row r="2053" spans="4:73" hidden="1" x14ac:dyDescent="0.25">
      <c r="D2053" s="4"/>
      <c r="E2053" s="5" t="str">
        <f t="shared" si="431"/>
        <v>DPP-2012-AUG</v>
      </c>
      <c r="F2053" s="5" t="str">
        <f t="shared" si="432"/>
        <v>MI</v>
      </c>
      <c r="G2053" s="5" t="str">
        <f t="shared" si="433"/>
        <v>Done</v>
      </c>
      <c r="H2053" s="6" t="str">
        <f t="shared" si="434"/>
        <v>In Service</v>
      </c>
      <c r="I2053" s="1" t="s">
        <v>4560</v>
      </c>
      <c r="O2053" s="1" t="str">
        <f t="shared" si="427"/>
        <v>NRIS</v>
      </c>
      <c r="Q2053" s="1">
        <f t="shared" si="435"/>
        <v>70</v>
      </c>
      <c r="S2053" s="1" t="str">
        <f t="shared" si="436"/>
        <v>Hydro</v>
      </c>
      <c r="T2053" s="1" t="str">
        <f t="shared" si="437"/>
        <v>Mason County</v>
      </c>
      <c r="U2053" s="1" t="str">
        <f t="shared" si="438"/>
        <v>MI</v>
      </c>
      <c r="AA2053" s="1"/>
      <c r="AB2053" s="1"/>
      <c r="AI2053" s="5"/>
      <c r="AJ2053" s="5"/>
      <c r="AK2053" s="5"/>
      <c r="AL2053" s="5"/>
      <c r="AM2053" s="5"/>
      <c r="AN2053" s="5"/>
      <c r="AO2053" s="5"/>
      <c r="AP2053" s="5"/>
      <c r="AQ2053" s="5"/>
      <c r="AR2053" s="5"/>
      <c r="AY2053" s="1" t="s">
        <v>58</v>
      </c>
      <c r="AZ2053" s="2">
        <v>40813</v>
      </c>
      <c r="BB2053" s="2">
        <v>41444</v>
      </c>
      <c r="BC2053" s="2">
        <v>42517</v>
      </c>
      <c r="BD2053" s="1" t="s">
        <v>139</v>
      </c>
      <c r="BE2053" s="1" t="s">
        <v>1218</v>
      </c>
      <c r="BF2053" s="1" t="s">
        <v>130</v>
      </c>
      <c r="BG2053" s="1" t="s">
        <v>1435</v>
      </c>
      <c r="BH2053" s="1" t="s">
        <v>130</v>
      </c>
      <c r="BI2053" s="1" t="s">
        <v>134</v>
      </c>
      <c r="BJ2053" s="1" t="s">
        <v>126</v>
      </c>
      <c r="BK2053" s="1" t="s">
        <v>4559</v>
      </c>
      <c r="BL2053" s="1">
        <v>70</v>
      </c>
      <c r="BM2053" s="1">
        <v>70</v>
      </c>
      <c r="BN2053" s="1" t="s">
        <v>69</v>
      </c>
      <c r="BO2053" s="1" t="s">
        <v>3608</v>
      </c>
      <c r="BP2053" s="1" t="s">
        <v>65</v>
      </c>
      <c r="BQ2053" s="2">
        <v>42277</v>
      </c>
      <c r="BR2053" s="1">
        <v>0</v>
      </c>
      <c r="BS2053" s="1">
        <v>0</v>
      </c>
      <c r="BT2053" s="1">
        <v>0</v>
      </c>
      <c r="BU2053" s="1">
        <v>0</v>
      </c>
    </row>
    <row r="2054" spans="4:73" hidden="1" x14ac:dyDescent="0.25">
      <c r="D2054" s="4"/>
      <c r="E2054" s="5" t="str">
        <f t="shared" si="431"/>
        <v>DPP-2012-AUG</v>
      </c>
      <c r="F2054" s="5" t="str">
        <f t="shared" si="432"/>
        <v>MI</v>
      </c>
      <c r="G2054" s="5" t="str">
        <f t="shared" si="433"/>
        <v>Done</v>
      </c>
      <c r="H2054" s="6" t="str">
        <f t="shared" si="434"/>
        <v>Under Construction</v>
      </c>
      <c r="I2054" s="1" t="s">
        <v>4561</v>
      </c>
      <c r="O2054" s="1" t="str">
        <f t="shared" si="427"/>
        <v>NRIS</v>
      </c>
      <c r="Q2054" s="1">
        <f t="shared" si="435"/>
        <v>70</v>
      </c>
      <c r="S2054" s="1" t="str">
        <f t="shared" si="436"/>
        <v>Hydro</v>
      </c>
      <c r="T2054" s="1" t="str">
        <f t="shared" si="437"/>
        <v>Mason County</v>
      </c>
      <c r="U2054" s="1" t="str">
        <f t="shared" si="438"/>
        <v>MI</v>
      </c>
      <c r="AA2054" s="1"/>
      <c r="AB2054" s="1"/>
      <c r="AI2054" s="5"/>
      <c r="AJ2054" s="5"/>
      <c r="AK2054" s="5"/>
      <c r="AL2054" s="5"/>
      <c r="AM2054" s="5"/>
      <c r="AN2054" s="5"/>
      <c r="AO2054" s="5"/>
      <c r="AP2054" s="5"/>
      <c r="AQ2054" s="5"/>
      <c r="AR2054" s="5"/>
      <c r="AY2054" s="1" t="s">
        <v>58</v>
      </c>
      <c r="AZ2054" s="2">
        <v>40813</v>
      </c>
      <c r="BB2054" s="2">
        <v>41444</v>
      </c>
      <c r="BC2054" s="2">
        <v>42881</v>
      </c>
      <c r="BD2054" s="1" t="s">
        <v>139</v>
      </c>
      <c r="BE2054" s="1" t="s">
        <v>1218</v>
      </c>
      <c r="BF2054" s="1" t="s">
        <v>130</v>
      </c>
      <c r="BG2054" s="1" t="s">
        <v>1435</v>
      </c>
      <c r="BH2054" s="1" t="s">
        <v>130</v>
      </c>
      <c r="BI2054" s="1" t="s">
        <v>134</v>
      </c>
      <c r="BJ2054" s="1" t="s">
        <v>126</v>
      </c>
      <c r="BK2054" s="1" t="s">
        <v>4559</v>
      </c>
      <c r="BL2054" s="1">
        <v>70</v>
      </c>
      <c r="BM2054" s="1">
        <v>70</v>
      </c>
      <c r="BN2054" s="1" t="s">
        <v>69</v>
      </c>
      <c r="BO2054" s="1" t="s">
        <v>3608</v>
      </c>
      <c r="BP2054" s="1" t="s">
        <v>71</v>
      </c>
      <c r="BQ2054" s="2">
        <v>41783</v>
      </c>
      <c r="BR2054" s="1">
        <v>0</v>
      </c>
      <c r="BS2054" s="1">
        <v>0</v>
      </c>
      <c r="BT2054" s="1">
        <v>0</v>
      </c>
      <c r="BU2054" s="1">
        <v>0</v>
      </c>
    </row>
    <row r="2055" spans="4:73" hidden="1" x14ac:dyDescent="0.25">
      <c r="D2055" s="4"/>
      <c r="E2055" s="5" t="str">
        <f t="shared" si="431"/>
        <v>DPP-2012-AUG</v>
      </c>
      <c r="F2055" s="5" t="str">
        <f t="shared" si="432"/>
        <v>MI</v>
      </c>
      <c r="G2055" s="5" t="str">
        <f t="shared" si="433"/>
        <v>Done</v>
      </c>
      <c r="H2055" s="6" t="str">
        <f t="shared" si="434"/>
        <v>In Service</v>
      </c>
      <c r="I2055" s="1" t="s">
        <v>4562</v>
      </c>
      <c r="O2055" s="1" t="str">
        <f t="shared" si="427"/>
        <v>NRIS</v>
      </c>
      <c r="Q2055" s="1">
        <f t="shared" si="435"/>
        <v>70</v>
      </c>
      <c r="S2055" s="1" t="str">
        <f t="shared" si="436"/>
        <v>Hydro</v>
      </c>
      <c r="T2055" s="1" t="str">
        <f t="shared" si="437"/>
        <v>Mason County</v>
      </c>
      <c r="U2055" s="1" t="str">
        <f t="shared" si="438"/>
        <v>MI</v>
      </c>
      <c r="AA2055" s="1"/>
      <c r="AB2055" s="1"/>
      <c r="AI2055" s="5"/>
      <c r="AJ2055" s="5"/>
      <c r="AK2055" s="5"/>
      <c r="AL2055" s="5"/>
      <c r="AM2055" s="5"/>
      <c r="AN2055" s="5"/>
      <c r="AO2055" s="5"/>
      <c r="AP2055" s="5"/>
      <c r="AQ2055" s="5"/>
      <c r="AR2055" s="5"/>
      <c r="AY2055" s="1" t="s">
        <v>58</v>
      </c>
      <c r="AZ2055" s="2">
        <v>40813</v>
      </c>
      <c r="BB2055" s="2">
        <v>41444</v>
      </c>
      <c r="BC2055" s="2">
        <v>42881</v>
      </c>
      <c r="BD2055" s="1" t="s">
        <v>139</v>
      </c>
      <c r="BE2055" s="1" t="s">
        <v>1218</v>
      </c>
      <c r="BF2055" s="1" t="s">
        <v>130</v>
      </c>
      <c r="BG2055" s="1" t="s">
        <v>1435</v>
      </c>
      <c r="BH2055" s="1" t="s">
        <v>130</v>
      </c>
      <c r="BI2055" s="1" t="s">
        <v>134</v>
      </c>
      <c r="BJ2055" s="1" t="s">
        <v>126</v>
      </c>
      <c r="BK2055" s="1" t="s">
        <v>4559</v>
      </c>
      <c r="BL2055" s="1">
        <v>70</v>
      </c>
      <c r="BM2055" s="1">
        <v>70</v>
      </c>
      <c r="BN2055" s="1" t="s">
        <v>69</v>
      </c>
      <c r="BO2055" s="1" t="s">
        <v>3608</v>
      </c>
      <c r="BP2055" s="1" t="s">
        <v>65</v>
      </c>
      <c r="BQ2055" s="2">
        <v>42146</v>
      </c>
      <c r="BR2055" s="1">
        <v>0</v>
      </c>
      <c r="BS2055" s="1">
        <v>0</v>
      </c>
      <c r="BT2055" s="1">
        <v>0</v>
      </c>
      <c r="BU2055" s="1">
        <v>0</v>
      </c>
    </row>
    <row r="2056" spans="4:73" hidden="1" x14ac:dyDescent="0.25">
      <c r="D2056" s="4"/>
      <c r="E2056" s="5" t="str">
        <f t="shared" si="431"/>
        <v>DPP-2012-AUG</v>
      </c>
      <c r="F2056" s="5" t="str">
        <f t="shared" si="432"/>
        <v>MI</v>
      </c>
      <c r="G2056" s="5" t="str">
        <f t="shared" si="433"/>
        <v>Done</v>
      </c>
      <c r="H2056" s="6" t="str">
        <f t="shared" si="434"/>
        <v>Under Construction</v>
      </c>
      <c r="I2056" s="1" t="s">
        <v>4563</v>
      </c>
      <c r="O2056" s="1" t="str">
        <f t="shared" si="427"/>
        <v>NRIS</v>
      </c>
      <c r="Q2056" s="1">
        <f t="shared" si="435"/>
        <v>70</v>
      </c>
      <c r="S2056" s="1" t="str">
        <f t="shared" si="436"/>
        <v>Hydro</v>
      </c>
      <c r="T2056" s="1" t="str">
        <f t="shared" si="437"/>
        <v>Mason County</v>
      </c>
      <c r="U2056" s="1" t="str">
        <f t="shared" si="438"/>
        <v>MI</v>
      </c>
      <c r="AA2056" s="1"/>
      <c r="AB2056" s="1"/>
      <c r="AI2056" s="5"/>
      <c r="AJ2056" s="5"/>
      <c r="AK2056" s="5"/>
      <c r="AL2056" s="5"/>
      <c r="AM2056" s="5"/>
      <c r="AN2056" s="5"/>
      <c r="AO2056" s="5"/>
      <c r="AP2056" s="5"/>
      <c r="AQ2056" s="5"/>
      <c r="AR2056" s="5"/>
      <c r="AY2056" s="1" t="s">
        <v>58</v>
      </c>
      <c r="AZ2056" s="2">
        <v>40813</v>
      </c>
      <c r="BB2056" s="2">
        <v>41444</v>
      </c>
      <c r="BC2056" s="2">
        <v>43245</v>
      </c>
      <c r="BD2056" s="1" t="s">
        <v>139</v>
      </c>
      <c r="BE2056" s="1" t="s">
        <v>1218</v>
      </c>
      <c r="BF2056" s="1" t="s">
        <v>130</v>
      </c>
      <c r="BG2056" s="1" t="s">
        <v>1435</v>
      </c>
      <c r="BH2056" s="1" t="s">
        <v>130</v>
      </c>
      <c r="BI2056" s="1" t="s">
        <v>134</v>
      </c>
      <c r="BJ2056" s="1" t="s">
        <v>126</v>
      </c>
      <c r="BK2056" s="1" t="s">
        <v>4559</v>
      </c>
      <c r="BL2056" s="1">
        <v>70</v>
      </c>
      <c r="BM2056" s="1">
        <v>70</v>
      </c>
      <c r="BN2056" s="1" t="s">
        <v>69</v>
      </c>
      <c r="BO2056" s="1" t="s">
        <v>3608</v>
      </c>
      <c r="BP2056" s="1" t="s">
        <v>71</v>
      </c>
      <c r="BQ2056" s="2">
        <v>42517</v>
      </c>
      <c r="BR2056" s="1">
        <v>0</v>
      </c>
      <c r="BS2056" s="1">
        <v>0</v>
      </c>
      <c r="BT2056" s="1">
        <v>0</v>
      </c>
      <c r="BU2056" s="1">
        <v>0</v>
      </c>
    </row>
    <row r="2057" spans="4:73" hidden="1" x14ac:dyDescent="0.25">
      <c r="D2057" s="4"/>
      <c r="E2057" s="5" t="str">
        <f t="shared" si="431"/>
        <v>DPP-2012-AUG</v>
      </c>
      <c r="F2057" s="5" t="str">
        <f t="shared" si="432"/>
        <v>MI</v>
      </c>
      <c r="G2057" s="5" t="str">
        <f t="shared" si="433"/>
        <v>Done</v>
      </c>
      <c r="H2057" s="6" t="str">
        <f t="shared" si="434"/>
        <v>In Service</v>
      </c>
      <c r="I2057" s="1" t="s">
        <v>4564</v>
      </c>
      <c r="O2057" s="1" t="str">
        <f t="shared" si="427"/>
        <v>NRIS</v>
      </c>
      <c r="Q2057" s="1">
        <f t="shared" si="435"/>
        <v>70</v>
      </c>
      <c r="S2057" s="1" t="str">
        <f t="shared" si="436"/>
        <v>Hydro</v>
      </c>
      <c r="T2057" s="1" t="str">
        <f t="shared" si="437"/>
        <v>Mason County</v>
      </c>
      <c r="U2057" s="1" t="str">
        <f t="shared" si="438"/>
        <v>MI</v>
      </c>
      <c r="AA2057" s="1"/>
      <c r="AB2057" s="1"/>
      <c r="AI2057" s="5"/>
      <c r="AJ2057" s="5"/>
      <c r="AK2057" s="5"/>
      <c r="AL2057" s="5"/>
      <c r="AM2057" s="5"/>
      <c r="AN2057" s="5"/>
      <c r="AO2057" s="5"/>
      <c r="AP2057" s="5"/>
      <c r="AQ2057" s="5"/>
      <c r="AR2057" s="5"/>
      <c r="AY2057" s="1" t="s">
        <v>58</v>
      </c>
      <c r="AZ2057" s="2">
        <v>40813</v>
      </c>
      <c r="BB2057" s="2">
        <v>41444</v>
      </c>
      <c r="BC2057" s="2">
        <v>43609</v>
      </c>
      <c r="BD2057" s="1" t="s">
        <v>139</v>
      </c>
      <c r="BE2057" s="1" t="s">
        <v>1218</v>
      </c>
      <c r="BF2057" s="1" t="s">
        <v>130</v>
      </c>
      <c r="BG2057" s="1" t="s">
        <v>1435</v>
      </c>
      <c r="BH2057" s="1" t="s">
        <v>130</v>
      </c>
      <c r="BI2057" s="1" t="s">
        <v>134</v>
      </c>
      <c r="BJ2057" s="1" t="s">
        <v>126</v>
      </c>
      <c r="BK2057" s="1" t="s">
        <v>4559</v>
      </c>
      <c r="BL2057" s="1">
        <v>70</v>
      </c>
      <c r="BM2057" s="1">
        <v>70</v>
      </c>
      <c r="BN2057" s="1" t="s">
        <v>69</v>
      </c>
      <c r="BO2057" s="1" t="s">
        <v>3608</v>
      </c>
      <c r="BP2057" s="1" t="s">
        <v>65</v>
      </c>
      <c r="BQ2057" s="2">
        <v>42881</v>
      </c>
      <c r="BR2057" s="1">
        <v>0</v>
      </c>
      <c r="BS2057" s="1">
        <v>0</v>
      </c>
      <c r="BT2057" s="1">
        <v>0</v>
      </c>
      <c r="BU2057" s="1">
        <v>0</v>
      </c>
    </row>
    <row r="2058" spans="4:73" hidden="1" x14ac:dyDescent="0.25">
      <c r="D2058" s="4"/>
      <c r="E2058" s="5" t="str">
        <f t="shared" si="431"/>
        <v>DPP-2012-AUG</v>
      </c>
      <c r="F2058" s="5">
        <f t="shared" si="432"/>
        <v>0</v>
      </c>
      <c r="G2058" s="5" t="str">
        <f t="shared" si="433"/>
        <v>Done</v>
      </c>
      <c r="H2058" s="6" t="str">
        <f t="shared" si="434"/>
        <v>In Service</v>
      </c>
      <c r="I2058" s="1" t="s">
        <v>4565</v>
      </c>
      <c r="O2058" s="1" t="str">
        <f t="shared" si="427"/>
        <v>NRIS</v>
      </c>
      <c r="Q2058" s="1">
        <f t="shared" si="435"/>
        <v>35</v>
      </c>
      <c r="S2058" s="1" t="str">
        <f t="shared" si="436"/>
        <v>Coal</v>
      </c>
      <c r="T2058" s="1" t="str">
        <f t="shared" si="437"/>
        <v>Randolph County</v>
      </c>
      <c r="U2058" s="1" t="str">
        <f t="shared" si="438"/>
        <v>IL</v>
      </c>
      <c r="AA2058" s="1"/>
      <c r="AB2058" s="1"/>
      <c r="AI2058" s="5"/>
      <c r="AJ2058" s="5"/>
      <c r="AK2058" s="5"/>
      <c r="AL2058" s="5"/>
      <c r="AM2058" s="5"/>
      <c r="AN2058" s="5"/>
      <c r="AO2058" s="5"/>
      <c r="AP2058" s="5"/>
      <c r="AQ2058" s="5"/>
      <c r="AR2058" s="5"/>
      <c r="AY2058" s="1" t="s">
        <v>58</v>
      </c>
      <c r="AZ2058" s="2">
        <v>40856</v>
      </c>
      <c r="BB2058" s="2">
        <v>41579</v>
      </c>
      <c r="BC2058" s="2">
        <v>41518</v>
      </c>
      <c r="BD2058" s="1" t="s">
        <v>122</v>
      </c>
      <c r="BE2058" s="1" t="s">
        <v>493</v>
      </c>
      <c r="BF2058" s="1" t="s">
        <v>124</v>
      </c>
      <c r="BG2058" s="1" t="s">
        <v>1435</v>
      </c>
      <c r="BI2058" s="1" t="s">
        <v>77</v>
      </c>
      <c r="BJ2058" s="1" t="s">
        <v>126</v>
      </c>
      <c r="BK2058" s="1" t="s">
        <v>4566</v>
      </c>
      <c r="BL2058" s="1">
        <v>35</v>
      </c>
      <c r="BM2058" s="1">
        <v>35</v>
      </c>
      <c r="BN2058" s="1" t="s">
        <v>83</v>
      </c>
      <c r="BO2058" s="1" t="s">
        <v>94</v>
      </c>
      <c r="BP2058" s="1" t="s">
        <v>65</v>
      </c>
      <c r="BQ2058" s="2">
        <v>43245</v>
      </c>
      <c r="BR2058" s="1">
        <v>0</v>
      </c>
      <c r="BS2058" s="1">
        <v>0</v>
      </c>
      <c r="BT2058" s="1">
        <v>0</v>
      </c>
      <c r="BU2058" s="1">
        <v>0</v>
      </c>
    </row>
    <row r="2059" spans="4:73" hidden="1" x14ac:dyDescent="0.25">
      <c r="D2059" s="4"/>
      <c r="E2059" s="5" t="str">
        <f t="shared" si="431"/>
        <v>DPP-2013-AUG</v>
      </c>
      <c r="F2059" s="5" t="str">
        <f t="shared" si="432"/>
        <v>West</v>
      </c>
      <c r="G2059" s="5" t="str">
        <f t="shared" si="433"/>
        <v>Done</v>
      </c>
      <c r="H2059" s="6" t="str">
        <f t="shared" si="434"/>
        <v>In Service</v>
      </c>
      <c r="I2059" s="1" t="s">
        <v>4567</v>
      </c>
      <c r="O2059" s="1" t="str">
        <f t="shared" si="427"/>
        <v>NRIS</v>
      </c>
      <c r="Q2059" s="1">
        <f t="shared" si="435"/>
        <v>700</v>
      </c>
      <c r="S2059" s="1" t="str">
        <f t="shared" si="436"/>
        <v>Combined Cycle</v>
      </c>
      <c r="T2059" s="1" t="str">
        <f t="shared" si="437"/>
        <v>Marshall County</v>
      </c>
      <c r="U2059" s="1" t="str">
        <f t="shared" si="438"/>
        <v>IA</v>
      </c>
      <c r="AA2059" s="1"/>
      <c r="AB2059" s="1"/>
      <c r="AI2059" s="5"/>
      <c r="AJ2059" s="5"/>
      <c r="AK2059" s="5"/>
      <c r="AL2059" s="5"/>
      <c r="AM2059" s="5"/>
      <c r="AN2059" s="5"/>
      <c r="AO2059" s="5"/>
      <c r="AP2059" s="5"/>
      <c r="AQ2059" s="5"/>
      <c r="AR2059" s="5"/>
      <c r="AY2059" s="1" t="s">
        <v>58</v>
      </c>
      <c r="AZ2059" s="2">
        <v>40861</v>
      </c>
      <c r="BB2059" s="2">
        <v>42389</v>
      </c>
      <c r="BC2059" s="2">
        <v>42430</v>
      </c>
      <c r="BD2059" s="1" t="s">
        <v>87</v>
      </c>
      <c r="BE2059" s="1" t="s">
        <v>107</v>
      </c>
      <c r="BF2059" s="1" t="s">
        <v>89</v>
      </c>
      <c r="BG2059" s="1" t="s">
        <v>1937</v>
      </c>
      <c r="BH2059" s="1" t="s">
        <v>725</v>
      </c>
      <c r="BI2059" s="1" t="s">
        <v>77</v>
      </c>
      <c r="BJ2059" s="1" t="s">
        <v>126</v>
      </c>
      <c r="BK2059" s="1" t="s">
        <v>4568</v>
      </c>
      <c r="BL2059" s="1">
        <v>635</v>
      </c>
      <c r="BM2059" s="1">
        <v>700</v>
      </c>
      <c r="BN2059" s="1" t="s">
        <v>94</v>
      </c>
      <c r="BO2059" s="1" t="s">
        <v>555</v>
      </c>
      <c r="BP2059" s="1" t="s">
        <v>65</v>
      </c>
      <c r="BQ2059" s="2">
        <v>43279</v>
      </c>
      <c r="BR2059" s="1">
        <v>0</v>
      </c>
      <c r="BS2059" s="1">
        <v>0</v>
      </c>
      <c r="BT2059" s="1">
        <v>0</v>
      </c>
      <c r="BU2059" s="1">
        <v>0</v>
      </c>
    </row>
    <row r="2060" spans="4:73" hidden="1" x14ac:dyDescent="0.25">
      <c r="D2060" s="4"/>
      <c r="E2060" s="5" t="str">
        <f t="shared" si="431"/>
        <v>DPP-2020-Cycle</v>
      </c>
      <c r="F2060" s="5" t="str">
        <f t="shared" si="432"/>
        <v>Central</v>
      </c>
      <c r="G2060" s="5" t="str">
        <f t="shared" si="433"/>
        <v>Active</v>
      </c>
      <c r="H2060" s="6" t="str">
        <f t="shared" si="434"/>
        <v>Not Started</v>
      </c>
      <c r="I2060" s="1" t="s">
        <v>4113</v>
      </c>
      <c r="O2060" s="1" t="str">
        <f t="shared" si="427"/>
        <v>NRIS</v>
      </c>
      <c r="Q2060" s="1">
        <f t="shared" si="435"/>
        <v>50</v>
      </c>
      <c r="S2060" s="1" t="str">
        <f t="shared" si="436"/>
        <v>Battery Storage</v>
      </c>
      <c r="T2060" s="1" t="str">
        <f t="shared" si="437"/>
        <v>Shelby</v>
      </c>
      <c r="U2060" s="1" t="str">
        <f t="shared" si="438"/>
        <v>IN</v>
      </c>
      <c r="AA2060" s="1"/>
      <c r="AB2060" s="1"/>
      <c r="AI2060" s="5"/>
      <c r="AJ2060" s="5"/>
      <c r="AK2060" s="5"/>
      <c r="AL2060" s="5"/>
      <c r="AM2060" s="5"/>
      <c r="AN2060" s="5"/>
      <c r="AO2060" s="32"/>
      <c r="AP2060" s="32"/>
      <c r="AQ2060" s="28">
        <f>AO2060/($Q2060*1000)</f>
        <v>0</v>
      </c>
      <c r="AR2060" s="28">
        <f>AP2060/($Q2060*1000)</f>
        <v>0</v>
      </c>
      <c r="AY2060" s="1" t="s">
        <v>2374</v>
      </c>
      <c r="AZ2060" s="2">
        <v>44246</v>
      </c>
      <c r="BC2060" s="2">
        <v>45170</v>
      </c>
      <c r="BD2060" s="1" t="s">
        <v>2850</v>
      </c>
      <c r="BE2060" s="1" t="s">
        <v>4102</v>
      </c>
      <c r="BF2060" s="1" t="s">
        <v>103</v>
      </c>
      <c r="BG2060" s="1" t="s">
        <v>3565</v>
      </c>
      <c r="BH2060" s="1" t="s">
        <v>2435</v>
      </c>
      <c r="BI2060" s="1" t="s">
        <v>2857</v>
      </c>
      <c r="BJ2060" s="1" t="s">
        <v>126</v>
      </c>
      <c r="BK2060" s="1" t="s">
        <v>4114</v>
      </c>
      <c r="BL2060" s="1">
        <v>50</v>
      </c>
      <c r="BM2060" s="1">
        <v>50</v>
      </c>
      <c r="BN2060" s="1" t="s">
        <v>2498</v>
      </c>
      <c r="BO2060" s="1" t="s">
        <v>2498</v>
      </c>
      <c r="BP2060" s="1" t="s">
        <v>84</v>
      </c>
      <c r="BR2060" s="1">
        <v>0</v>
      </c>
      <c r="BS2060" s="1">
        <v>0</v>
      </c>
      <c r="BT2060" s="1">
        <v>0</v>
      </c>
      <c r="BU2060" s="1">
        <v>0</v>
      </c>
    </row>
    <row r="2061" spans="4:73" hidden="1" x14ac:dyDescent="0.25">
      <c r="D2061" s="4"/>
      <c r="E2061" s="5">
        <f t="shared" si="431"/>
        <v>0</v>
      </c>
      <c r="F2061" s="5">
        <f t="shared" si="432"/>
        <v>0</v>
      </c>
      <c r="G2061" s="5" t="str">
        <f t="shared" si="433"/>
        <v>Done</v>
      </c>
      <c r="H2061" s="6" t="str">
        <f t="shared" si="434"/>
        <v>In Service</v>
      </c>
      <c r="I2061" s="1" t="s">
        <v>4571</v>
      </c>
      <c r="O2061" s="1" t="str">
        <f t="shared" si="427"/>
        <v>NRIS</v>
      </c>
      <c r="Q2061" s="1">
        <f t="shared" si="435"/>
        <v>110</v>
      </c>
      <c r="S2061" s="1" t="str">
        <f t="shared" si="436"/>
        <v>Wind</v>
      </c>
      <c r="T2061" s="1" t="str">
        <f t="shared" si="437"/>
        <v>Huron County</v>
      </c>
      <c r="U2061" s="1" t="str">
        <f t="shared" si="438"/>
        <v>MI</v>
      </c>
      <c r="AA2061" s="1"/>
      <c r="AB2061" s="1"/>
      <c r="AI2061" s="5"/>
      <c r="AJ2061" s="5"/>
      <c r="AK2061" s="5"/>
      <c r="AL2061" s="5"/>
      <c r="AM2061" s="5"/>
      <c r="AN2061" s="5"/>
      <c r="AO2061" s="5"/>
      <c r="AP2061" s="5"/>
      <c r="AQ2061" s="5"/>
      <c r="AR2061" s="5"/>
      <c r="AY2061" s="1" t="s">
        <v>58</v>
      </c>
      <c r="AZ2061" s="2">
        <v>40862</v>
      </c>
      <c r="BB2061" s="2">
        <v>41424</v>
      </c>
      <c r="BC2061" s="2">
        <v>42094</v>
      </c>
      <c r="BD2061" s="1" t="s">
        <v>128</v>
      </c>
      <c r="BE2061" s="1" t="s">
        <v>546</v>
      </c>
      <c r="BF2061" s="1" t="s">
        <v>130</v>
      </c>
      <c r="BI2061" s="1" t="s">
        <v>599</v>
      </c>
      <c r="BJ2061" s="1" t="s">
        <v>126</v>
      </c>
      <c r="BK2061" s="1" t="s">
        <v>2297</v>
      </c>
      <c r="BL2061" s="1">
        <v>110</v>
      </c>
      <c r="BM2061" s="1">
        <v>110</v>
      </c>
      <c r="BN2061" s="1" t="s">
        <v>97</v>
      </c>
      <c r="BO2061" s="1" t="s">
        <v>98</v>
      </c>
      <c r="BP2061" s="1" t="s">
        <v>65</v>
      </c>
      <c r="BQ2061" s="2">
        <v>42491</v>
      </c>
      <c r="BR2061" s="1">
        <v>0</v>
      </c>
      <c r="BS2061" s="1">
        <v>0</v>
      </c>
      <c r="BT2061" s="1">
        <v>0</v>
      </c>
      <c r="BU2061" s="1">
        <v>0</v>
      </c>
    </row>
    <row r="2062" spans="4:73" hidden="1" x14ac:dyDescent="0.25">
      <c r="D2062" s="4"/>
      <c r="E2062" s="5" t="str">
        <f t="shared" si="431"/>
        <v>DPP-2020-Cycle</v>
      </c>
      <c r="F2062" s="5" t="str">
        <f t="shared" si="432"/>
        <v>East (ATC)</v>
      </c>
      <c r="G2062" s="5" t="str">
        <f t="shared" si="433"/>
        <v>Withdrawn</v>
      </c>
      <c r="H2062" s="6" t="str">
        <f t="shared" si="434"/>
        <v>Not Started</v>
      </c>
      <c r="I2062" s="1" t="s">
        <v>5860</v>
      </c>
      <c r="O2062" s="1" t="str">
        <f t="shared" si="427"/>
        <v>NRIS</v>
      </c>
      <c r="Q2062" s="1">
        <f t="shared" si="435"/>
        <v>200</v>
      </c>
      <c r="S2062" s="1" t="str">
        <f t="shared" si="436"/>
        <v>Solar</v>
      </c>
      <c r="T2062" s="1" t="str">
        <f t="shared" si="437"/>
        <v>Columbia</v>
      </c>
      <c r="U2062" s="1" t="str">
        <f t="shared" si="438"/>
        <v>WI</v>
      </c>
      <c r="AA2062" s="1"/>
      <c r="AB2062" s="1"/>
      <c r="AI2062" s="5"/>
      <c r="AJ2062" s="5"/>
      <c r="AK2062" s="5"/>
      <c r="AL2062" s="5"/>
      <c r="AM2062" s="5"/>
      <c r="AN2062" s="5"/>
      <c r="AO2062" s="32"/>
      <c r="AP2062" s="32"/>
      <c r="AQ2062" s="28">
        <f>AO2062/($Q2062*1000)</f>
        <v>0</v>
      </c>
      <c r="AR2062" s="28">
        <f>AP2062/($Q2062*1000)</f>
        <v>0</v>
      </c>
      <c r="AY2062" s="1" t="s">
        <v>73</v>
      </c>
      <c r="AZ2062" s="2">
        <v>44029</v>
      </c>
      <c r="BA2062" s="2">
        <v>44250</v>
      </c>
      <c r="BC2062" s="2">
        <v>45342</v>
      </c>
      <c r="BD2062" s="1" t="s">
        <v>74</v>
      </c>
      <c r="BE2062" s="1" t="s">
        <v>3936</v>
      </c>
      <c r="BF2062" s="1" t="s">
        <v>76</v>
      </c>
      <c r="BG2062" s="1" t="s">
        <v>3565</v>
      </c>
      <c r="BH2062" s="1" t="s">
        <v>2196</v>
      </c>
      <c r="BI2062" s="1" t="s">
        <v>2857</v>
      </c>
      <c r="BJ2062" s="1" t="s">
        <v>126</v>
      </c>
      <c r="BK2062" s="1" t="s">
        <v>5861</v>
      </c>
      <c r="BL2062" s="1">
        <v>200</v>
      </c>
      <c r="BM2062" s="1">
        <v>200</v>
      </c>
      <c r="BN2062" s="1" t="s">
        <v>1485</v>
      </c>
      <c r="BO2062" s="1" t="s">
        <v>3581</v>
      </c>
      <c r="BP2062" s="1" t="s">
        <v>84</v>
      </c>
      <c r="BR2062" s="1">
        <v>0</v>
      </c>
      <c r="BS2062" s="1">
        <v>0</v>
      </c>
      <c r="BT2062" s="1">
        <v>0</v>
      </c>
      <c r="BU2062" s="1">
        <v>0</v>
      </c>
    </row>
    <row r="2063" spans="4:73" hidden="1" x14ac:dyDescent="0.25">
      <c r="D2063" s="4"/>
      <c r="E2063" s="5" t="str">
        <f t="shared" si="431"/>
        <v>DPP-2020-Cycle</v>
      </c>
      <c r="F2063" s="5" t="str">
        <f t="shared" si="432"/>
        <v>East (ATC)</v>
      </c>
      <c r="G2063" s="5" t="str">
        <f t="shared" si="433"/>
        <v>Active</v>
      </c>
      <c r="H2063" s="6" t="str">
        <f t="shared" si="434"/>
        <v>Not Started</v>
      </c>
      <c r="I2063" s="1" t="s">
        <v>4116</v>
      </c>
      <c r="O2063" s="1" t="str">
        <f t="shared" si="427"/>
        <v>NRIS</v>
      </c>
      <c r="Q2063" s="1">
        <f t="shared" si="435"/>
        <v>100</v>
      </c>
      <c r="S2063" s="1" t="str">
        <f t="shared" si="436"/>
        <v>Solar</v>
      </c>
      <c r="T2063" s="1" t="str">
        <f t="shared" si="437"/>
        <v>Green</v>
      </c>
      <c r="U2063" s="1" t="str">
        <f t="shared" si="438"/>
        <v>WI</v>
      </c>
      <c r="AA2063" s="1"/>
      <c r="AB2063" s="1"/>
      <c r="AI2063" s="5"/>
      <c r="AJ2063" s="5"/>
      <c r="AK2063" s="5"/>
      <c r="AL2063" s="5"/>
      <c r="AM2063" s="5"/>
      <c r="AN2063" s="5"/>
      <c r="AO2063" s="32"/>
      <c r="AP2063" s="32"/>
      <c r="AQ2063" s="28">
        <f>AO2063/($Q2063*1000)</f>
        <v>0</v>
      </c>
      <c r="AR2063" s="28">
        <f>AP2063/($Q2063*1000)</f>
        <v>0</v>
      </c>
      <c r="AY2063" s="1" t="s">
        <v>2374</v>
      </c>
      <c r="AZ2063" s="2">
        <v>44029</v>
      </c>
      <c r="BC2063" s="2">
        <v>45809</v>
      </c>
      <c r="BD2063" s="1" t="s">
        <v>74</v>
      </c>
      <c r="BE2063" s="1" t="s">
        <v>4117</v>
      </c>
      <c r="BF2063" s="1" t="s">
        <v>76</v>
      </c>
      <c r="BG2063" s="1" t="s">
        <v>3565</v>
      </c>
      <c r="BH2063" s="1" t="s">
        <v>2196</v>
      </c>
      <c r="BI2063" s="1" t="s">
        <v>2857</v>
      </c>
      <c r="BJ2063" s="1" t="s">
        <v>126</v>
      </c>
      <c r="BK2063" s="1" t="s">
        <v>4118</v>
      </c>
      <c r="BL2063" s="1">
        <v>100</v>
      </c>
      <c r="BM2063" s="1">
        <v>100</v>
      </c>
      <c r="BN2063" s="1" t="s">
        <v>1485</v>
      </c>
      <c r="BO2063" s="1" t="s">
        <v>3581</v>
      </c>
      <c r="BP2063" s="1" t="s">
        <v>84</v>
      </c>
      <c r="BR2063" s="1">
        <v>0</v>
      </c>
      <c r="BS2063" s="1">
        <v>0</v>
      </c>
      <c r="BT2063" s="1">
        <v>0</v>
      </c>
      <c r="BU2063" s="1">
        <v>0</v>
      </c>
    </row>
    <row r="2064" spans="4:73" hidden="1" x14ac:dyDescent="0.25">
      <c r="D2064" s="4"/>
      <c r="E2064" s="5" t="str">
        <f t="shared" si="431"/>
        <v>DPP-2012-AUG</v>
      </c>
      <c r="F2064" s="5" t="str">
        <f t="shared" si="432"/>
        <v>Central</v>
      </c>
      <c r="G2064" s="5" t="str">
        <f t="shared" si="433"/>
        <v>Done</v>
      </c>
      <c r="H2064" s="6" t="str">
        <f t="shared" si="434"/>
        <v>In Service</v>
      </c>
      <c r="I2064" s="1" t="s">
        <v>4576</v>
      </c>
      <c r="O2064" s="1" t="str">
        <f t="shared" si="427"/>
        <v>NRIS</v>
      </c>
      <c r="Q2064" s="1">
        <f t="shared" si="435"/>
        <v>725</v>
      </c>
      <c r="S2064" s="1" t="str">
        <f t="shared" si="436"/>
        <v>Gas</v>
      </c>
      <c r="T2064" s="1" t="str">
        <f t="shared" si="437"/>
        <v>Morgan County</v>
      </c>
      <c r="U2064" s="1" t="str">
        <f t="shared" si="438"/>
        <v>IN</v>
      </c>
      <c r="AA2064" s="1"/>
      <c r="AB2064" s="1"/>
      <c r="AI2064" s="5"/>
      <c r="AJ2064" s="5"/>
      <c r="AK2064" s="5"/>
      <c r="AL2064" s="5"/>
      <c r="AM2064" s="5"/>
      <c r="AN2064" s="5"/>
      <c r="AO2064" s="5"/>
      <c r="AP2064" s="5"/>
      <c r="AQ2064" s="5"/>
      <c r="AR2064" s="5"/>
      <c r="AY2064" s="1" t="s">
        <v>58</v>
      </c>
      <c r="AZ2064" s="2">
        <v>40917</v>
      </c>
      <c r="BB2064" s="2">
        <v>41515</v>
      </c>
      <c r="BC2064" s="2">
        <v>42855</v>
      </c>
      <c r="BD2064" s="1" t="s">
        <v>132</v>
      </c>
      <c r="BE2064" s="1" t="s">
        <v>1856</v>
      </c>
      <c r="BF2064" s="1" t="s">
        <v>103</v>
      </c>
      <c r="BG2064" s="1" t="s">
        <v>1435</v>
      </c>
      <c r="BH2064" s="1" t="s">
        <v>2435</v>
      </c>
      <c r="BI2064" s="1" t="s">
        <v>134</v>
      </c>
      <c r="BJ2064" s="1" t="s">
        <v>126</v>
      </c>
      <c r="BK2064" s="1" t="s">
        <v>4577</v>
      </c>
      <c r="BL2064" s="1">
        <v>725</v>
      </c>
      <c r="BM2064" s="1">
        <v>725</v>
      </c>
      <c r="BN2064" s="1" t="s">
        <v>64</v>
      </c>
      <c r="BO2064" s="1" t="s">
        <v>94</v>
      </c>
      <c r="BP2064" s="1" t="s">
        <v>65</v>
      </c>
      <c r="BQ2064" s="2">
        <v>43313</v>
      </c>
      <c r="BR2064" s="1">
        <v>0</v>
      </c>
      <c r="BS2064" s="1">
        <v>0</v>
      </c>
      <c r="BT2064" s="1">
        <v>0</v>
      </c>
      <c r="BU2064" s="1">
        <v>0</v>
      </c>
    </row>
    <row r="2065" spans="4:73" hidden="1" x14ac:dyDescent="0.25">
      <c r="D2065" s="4"/>
      <c r="E2065" s="5" t="str">
        <f t="shared" si="431"/>
        <v>DPP-2013-FEB</v>
      </c>
      <c r="F2065" s="5" t="str">
        <f t="shared" si="432"/>
        <v>Central</v>
      </c>
      <c r="G2065" s="5" t="str">
        <f t="shared" si="433"/>
        <v>Done</v>
      </c>
      <c r="H2065" s="6" t="str">
        <f t="shared" si="434"/>
        <v>Withdrawn</v>
      </c>
      <c r="I2065" s="1" t="s">
        <v>4578</v>
      </c>
      <c r="O2065" s="1" t="str">
        <f t="shared" si="427"/>
        <v>NRIS</v>
      </c>
      <c r="Q2065" s="1">
        <f t="shared" si="435"/>
        <v>200</v>
      </c>
      <c r="S2065" s="1" t="str">
        <f t="shared" si="436"/>
        <v>Coal</v>
      </c>
      <c r="T2065" s="1" t="str">
        <f t="shared" si="437"/>
        <v>Morgan County</v>
      </c>
      <c r="U2065" s="1" t="str">
        <f t="shared" si="438"/>
        <v>IL</v>
      </c>
      <c r="AA2065" s="1"/>
      <c r="AB2065" s="1"/>
      <c r="AI2065" s="5"/>
      <c r="AJ2065" s="5"/>
      <c r="AK2065" s="5"/>
      <c r="AL2065" s="5"/>
      <c r="AM2065" s="5"/>
      <c r="AN2065" s="5"/>
      <c r="AO2065" s="5"/>
      <c r="AP2065" s="5"/>
      <c r="AQ2065" s="5"/>
      <c r="AR2065" s="5"/>
      <c r="AY2065" s="1" t="s">
        <v>58</v>
      </c>
      <c r="AZ2065" s="2">
        <v>40917</v>
      </c>
      <c r="BB2065" s="2">
        <v>42159</v>
      </c>
      <c r="BC2065" s="2">
        <v>43826</v>
      </c>
      <c r="BD2065" s="1" t="s">
        <v>122</v>
      </c>
      <c r="BE2065" s="1" t="s">
        <v>1856</v>
      </c>
      <c r="BF2065" s="1" t="s">
        <v>124</v>
      </c>
      <c r="BG2065" s="1" t="s">
        <v>1675</v>
      </c>
      <c r="BH2065" s="1" t="s">
        <v>2435</v>
      </c>
      <c r="BI2065" s="1" t="s">
        <v>77</v>
      </c>
      <c r="BJ2065" s="1" t="s">
        <v>126</v>
      </c>
      <c r="BK2065" s="1" t="s">
        <v>4579</v>
      </c>
      <c r="BL2065" s="1">
        <v>200</v>
      </c>
      <c r="BM2065" s="1">
        <v>200</v>
      </c>
      <c r="BN2065" s="1" t="s">
        <v>83</v>
      </c>
      <c r="BO2065" s="1" t="s">
        <v>94</v>
      </c>
      <c r="BP2065" s="1" t="s">
        <v>73</v>
      </c>
      <c r="BQ2065" s="2">
        <v>43616</v>
      </c>
      <c r="BR2065" s="1">
        <v>0</v>
      </c>
      <c r="BS2065" s="1">
        <v>0</v>
      </c>
      <c r="BT2065" s="1">
        <v>0</v>
      </c>
      <c r="BU2065" s="1">
        <v>0</v>
      </c>
    </row>
    <row r="2066" spans="4:73" hidden="1" x14ac:dyDescent="0.25">
      <c r="D2066" s="4"/>
      <c r="E2066" s="5" t="str">
        <f t="shared" si="431"/>
        <v>DPP-2020-Cycle</v>
      </c>
      <c r="F2066" s="5" t="str">
        <f t="shared" si="432"/>
        <v>Central</v>
      </c>
      <c r="G2066" s="5" t="str">
        <f t="shared" si="433"/>
        <v>Active</v>
      </c>
      <c r="H2066" s="6" t="str">
        <f t="shared" si="434"/>
        <v>Not Started</v>
      </c>
      <c r="I2066" s="1" t="s">
        <v>4119</v>
      </c>
      <c r="O2066" s="1" t="str">
        <f t="shared" ref="O2066:O2129" si="440">BJ2066</f>
        <v>NRIS</v>
      </c>
      <c r="Q2066" s="1">
        <f t="shared" si="435"/>
        <v>72</v>
      </c>
      <c r="S2066" s="1" t="str">
        <f t="shared" si="436"/>
        <v>Solar</v>
      </c>
      <c r="T2066" s="1" t="str">
        <f t="shared" si="437"/>
        <v>Dubois</v>
      </c>
      <c r="U2066" s="1" t="str">
        <f t="shared" si="438"/>
        <v>IN</v>
      </c>
      <c r="AA2066" s="1"/>
      <c r="AB2066" s="1"/>
      <c r="AI2066" s="5"/>
      <c r="AJ2066" s="5"/>
      <c r="AK2066" s="5"/>
      <c r="AL2066" s="5"/>
      <c r="AM2066" s="5"/>
      <c r="AN2066" s="5"/>
      <c r="AO2066" s="32"/>
      <c r="AP2066" s="32"/>
      <c r="AQ2066" s="28">
        <f>AO2066/($Q2066*1000)</f>
        <v>0</v>
      </c>
      <c r="AR2066" s="28">
        <f>AP2066/($Q2066*1000)</f>
        <v>0</v>
      </c>
      <c r="AY2066" s="1" t="s">
        <v>2374</v>
      </c>
      <c r="AZ2066" s="2">
        <v>44029</v>
      </c>
      <c r="BC2066" s="2">
        <v>45036</v>
      </c>
      <c r="BD2066" s="1" t="s">
        <v>3971</v>
      </c>
      <c r="BE2066" s="1" t="s">
        <v>4120</v>
      </c>
      <c r="BF2066" s="1" t="s">
        <v>103</v>
      </c>
      <c r="BG2066" s="1" t="s">
        <v>3565</v>
      </c>
      <c r="BH2066" s="1" t="s">
        <v>2435</v>
      </c>
      <c r="BI2066" s="1" t="s">
        <v>2857</v>
      </c>
      <c r="BJ2066" s="1" t="s">
        <v>126</v>
      </c>
      <c r="BK2066" s="1" t="s">
        <v>4121</v>
      </c>
      <c r="BL2066" s="1">
        <v>72</v>
      </c>
      <c r="BM2066" s="1">
        <v>72</v>
      </c>
      <c r="BN2066" s="1" t="s">
        <v>1485</v>
      </c>
      <c r="BO2066" s="1" t="s">
        <v>3581</v>
      </c>
      <c r="BP2066" s="1" t="s">
        <v>84</v>
      </c>
      <c r="BR2066" s="1">
        <v>0</v>
      </c>
      <c r="BS2066" s="1">
        <v>0</v>
      </c>
      <c r="BT2066" s="1">
        <v>0</v>
      </c>
      <c r="BU2066" s="1">
        <v>0</v>
      </c>
    </row>
    <row r="2067" spans="4:73" hidden="1" x14ac:dyDescent="0.25">
      <c r="D2067" s="4"/>
      <c r="E2067" s="5" t="str">
        <f t="shared" si="431"/>
        <v>DPP-2012-AUG</v>
      </c>
      <c r="F2067" s="5" t="str">
        <f t="shared" si="432"/>
        <v>East (ATC)</v>
      </c>
      <c r="G2067" s="5" t="str">
        <f t="shared" si="433"/>
        <v>Done</v>
      </c>
      <c r="H2067" s="6" t="str">
        <f t="shared" si="434"/>
        <v>In Service</v>
      </c>
      <c r="I2067" s="1" t="s">
        <v>4583</v>
      </c>
      <c r="O2067" s="1" t="str">
        <f t="shared" si="440"/>
        <v>NRIS</v>
      </c>
      <c r="Q2067" s="1">
        <f t="shared" si="435"/>
        <v>3.7</v>
      </c>
      <c r="S2067" s="1" t="str">
        <f t="shared" si="436"/>
        <v>Hydro</v>
      </c>
      <c r="T2067" s="1" t="str">
        <f t="shared" si="437"/>
        <v>Florence County</v>
      </c>
      <c r="U2067" s="1" t="str">
        <f t="shared" si="438"/>
        <v>WI</v>
      </c>
      <c r="AA2067" s="1"/>
      <c r="AB2067" s="1"/>
      <c r="AI2067" s="5"/>
      <c r="AJ2067" s="5"/>
      <c r="AK2067" s="5"/>
      <c r="AL2067" s="5"/>
      <c r="AM2067" s="5"/>
      <c r="AN2067" s="5"/>
      <c r="AO2067" s="5"/>
      <c r="AP2067" s="5"/>
      <c r="AQ2067" s="5"/>
      <c r="AR2067" s="5"/>
      <c r="AY2067" s="1" t="s">
        <v>58</v>
      </c>
      <c r="AZ2067" s="2">
        <v>41001</v>
      </c>
      <c r="BB2067" s="2">
        <v>41402</v>
      </c>
      <c r="BC2067" s="2">
        <v>42461</v>
      </c>
      <c r="BD2067" s="1" t="s">
        <v>74</v>
      </c>
      <c r="BE2067" s="1" t="s">
        <v>4584</v>
      </c>
      <c r="BF2067" s="1" t="s">
        <v>76</v>
      </c>
      <c r="BG2067" s="1" t="s">
        <v>1435</v>
      </c>
      <c r="BH2067" s="1" t="s">
        <v>2196</v>
      </c>
      <c r="BI2067" s="1" t="s">
        <v>134</v>
      </c>
      <c r="BJ2067" s="1" t="s">
        <v>126</v>
      </c>
      <c r="BK2067" s="1" t="s">
        <v>4585</v>
      </c>
      <c r="BL2067" s="1">
        <v>3.7</v>
      </c>
      <c r="BM2067" s="1">
        <v>3.7</v>
      </c>
      <c r="BN2067" s="1" t="s">
        <v>69</v>
      </c>
      <c r="BO2067" s="1" t="s">
        <v>150</v>
      </c>
      <c r="BP2067" s="1" t="s">
        <v>65</v>
      </c>
      <c r="BR2067" s="1">
        <v>0</v>
      </c>
      <c r="BS2067" s="1">
        <v>0</v>
      </c>
      <c r="BT2067" s="1">
        <v>0</v>
      </c>
      <c r="BU2067" s="1">
        <v>0</v>
      </c>
    </row>
    <row r="2068" spans="4:73" hidden="1" x14ac:dyDescent="0.25">
      <c r="D2068" s="4"/>
      <c r="E2068" s="5" t="str">
        <f t="shared" si="431"/>
        <v>DPP-2012-AUG</v>
      </c>
      <c r="F2068" s="5" t="str">
        <f t="shared" si="432"/>
        <v>MI</v>
      </c>
      <c r="G2068" s="5" t="str">
        <f t="shared" si="433"/>
        <v>Done</v>
      </c>
      <c r="H2068" s="6" t="str">
        <f t="shared" si="434"/>
        <v>In Service</v>
      </c>
      <c r="I2068" s="1" t="s">
        <v>4586</v>
      </c>
      <c r="O2068" s="1" t="str">
        <f t="shared" si="440"/>
        <v>NRIS</v>
      </c>
      <c r="Q2068" s="1">
        <f t="shared" si="435"/>
        <v>12.8</v>
      </c>
      <c r="S2068" s="1" t="str">
        <f t="shared" si="436"/>
        <v>Landfill Gas</v>
      </c>
      <c r="T2068" s="1" t="str">
        <f t="shared" si="437"/>
        <v>Macomb County</v>
      </c>
      <c r="U2068" s="1" t="str">
        <f t="shared" si="438"/>
        <v>MI</v>
      </c>
      <c r="AA2068" s="1"/>
      <c r="AB2068" s="1"/>
      <c r="AI2068" s="5"/>
      <c r="AJ2068" s="5"/>
      <c r="AK2068" s="5"/>
      <c r="AL2068" s="5"/>
      <c r="AM2068" s="5"/>
      <c r="AN2068" s="5"/>
      <c r="AO2068" s="5"/>
      <c r="AP2068" s="5"/>
      <c r="AQ2068" s="5"/>
      <c r="AR2068" s="5"/>
      <c r="AY2068" s="1" t="s">
        <v>58</v>
      </c>
      <c r="AZ2068" s="2">
        <v>41033</v>
      </c>
      <c r="BB2068" s="2">
        <v>41316</v>
      </c>
      <c r="BC2068" s="2">
        <v>40830</v>
      </c>
      <c r="BD2068" s="1" t="s">
        <v>128</v>
      </c>
      <c r="BE2068" s="1" t="s">
        <v>2218</v>
      </c>
      <c r="BF2068" s="1" t="s">
        <v>130</v>
      </c>
      <c r="BG2068" s="1" t="s">
        <v>1435</v>
      </c>
      <c r="BH2068" s="1" t="s">
        <v>130</v>
      </c>
      <c r="BI2068" s="1" t="s">
        <v>134</v>
      </c>
      <c r="BJ2068" s="1" t="s">
        <v>126</v>
      </c>
      <c r="BK2068" s="1" t="s">
        <v>2219</v>
      </c>
      <c r="BL2068" s="1">
        <v>12.8</v>
      </c>
      <c r="BM2068" s="1">
        <v>12.8</v>
      </c>
      <c r="BN2068" s="1" t="s">
        <v>1730</v>
      </c>
      <c r="BO2068" s="1" t="s">
        <v>208</v>
      </c>
      <c r="BP2068" s="1" t="s">
        <v>65</v>
      </c>
      <c r="BQ2068" s="2">
        <v>42644</v>
      </c>
      <c r="BR2068" s="1">
        <v>0</v>
      </c>
      <c r="BS2068" s="1">
        <v>0</v>
      </c>
      <c r="BT2068" s="1">
        <v>0</v>
      </c>
      <c r="BU2068" s="1">
        <v>0</v>
      </c>
    </row>
    <row r="2069" spans="4:73" hidden="1" x14ac:dyDescent="0.25">
      <c r="D2069" s="4"/>
      <c r="E2069" s="5" t="str">
        <f t="shared" si="431"/>
        <v>DPP-2020-Cycle</v>
      </c>
      <c r="F2069" s="5" t="str">
        <f t="shared" si="432"/>
        <v>East (ATC)</v>
      </c>
      <c r="G2069" s="5" t="str">
        <f t="shared" si="433"/>
        <v>Active</v>
      </c>
      <c r="H2069" s="6" t="str">
        <f t="shared" si="434"/>
        <v>Not Started</v>
      </c>
      <c r="I2069" s="1" t="s">
        <v>4122</v>
      </c>
      <c r="O2069" s="1" t="str">
        <f t="shared" si="440"/>
        <v>NRIS</v>
      </c>
      <c r="Q2069" s="1">
        <f t="shared" si="435"/>
        <v>75</v>
      </c>
      <c r="S2069" s="1" t="str">
        <f t="shared" si="436"/>
        <v>Solar</v>
      </c>
      <c r="T2069" s="1" t="str">
        <f t="shared" si="437"/>
        <v>Grant</v>
      </c>
      <c r="U2069" s="1" t="str">
        <f t="shared" si="438"/>
        <v>WI</v>
      </c>
      <c r="AA2069" s="1"/>
      <c r="AB2069" s="1"/>
      <c r="AI2069" s="5"/>
      <c r="AJ2069" s="5"/>
      <c r="AK2069" s="5"/>
      <c r="AL2069" s="5"/>
      <c r="AM2069" s="5"/>
      <c r="AN2069" s="5"/>
      <c r="AO2069" s="32"/>
      <c r="AP2069" s="32"/>
      <c r="AQ2069" s="28">
        <f t="shared" ref="AQ2069:AR2071" si="441">AO2069/($Q2069*1000)</f>
        <v>0</v>
      </c>
      <c r="AR2069" s="28">
        <f t="shared" si="441"/>
        <v>0</v>
      </c>
      <c r="AY2069" s="1" t="s">
        <v>2374</v>
      </c>
      <c r="AZ2069" s="2">
        <v>44029</v>
      </c>
      <c r="BC2069" s="2">
        <v>45809</v>
      </c>
      <c r="BD2069" s="1" t="s">
        <v>74</v>
      </c>
      <c r="BE2069" s="1" t="s">
        <v>3799</v>
      </c>
      <c r="BF2069" s="1" t="s">
        <v>76</v>
      </c>
      <c r="BG2069" s="1" t="s">
        <v>3565</v>
      </c>
      <c r="BH2069" s="1" t="s">
        <v>2196</v>
      </c>
      <c r="BI2069" s="1" t="s">
        <v>2857</v>
      </c>
      <c r="BJ2069" s="1" t="s">
        <v>126</v>
      </c>
      <c r="BK2069" s="1" t="s">
        <v>4123</v>
      </c>
      <c r="BL2069" s="1">
        <v>75</v>
      </c>
      <c r="BM2069" s="1">
        <v>75</v>
      </c>
      <c r="BN2069" s="1" t="s">
        <v>1485</v>
      </c>
      <c r="BO2069" s="1" t="s">
        <v>3581</v>
      </c>
      <c r="BP2069" s="1" t="s">
        <v>84</v>
      </c>
      <c r="BR2069" s="1">
        <v>0</v>
      </c>
      <c r="BS2069" s="1">
        <v>0</v>
      </c>
      <c r="BT2069" s="1">
        <v>0</v>
      </c>
      <c r="BU2069" s="1">
        <v>0</v>
      </c>
    </row>
    <row r="2070" spans="4:73" hidden="1" x14ac:dyDescent="0.25">
      <c r="D2070" s="4"/>
      <c r="E2070" s="5" t="str">
        <f t="shared" si="431"/>
        <v>DPP-2020-Cycle</v>
      </c>
      <c r="F2070" s="5" t="str">
        <f t="shared" si="432"/>
        <v>South</v>
      </c>
      <c r="G2070" s="5" t="str">
        <f t="shared" si="433"/>
        <v>Active</v>
      </c>
      <c r="H2070" s="6" t="str">
        <f t="shared" si="434"/>
        <v>Not Started</v>
      </c>
      <c r="I2070" s="1" t="s">
        <v>4124</v>
      </c>
      <c r="O2070" s="1" t="str">
        <f t="shared" si="440"/>
        <v>NRIS</v>
      </c>
      <c r="Q2070" s="1">
        <f t="shared" si="435"/>
        <v>100</v>
      </c>
      <c r="S2070" s="1" t="str">
        <f t="shared" si="436"/>
        <v>Battery Storage</v>
      </c>
      <c r="T2070" s="1" t="str">
        <f t="shared" si="437"/>
        <v>Grimes</v>
      </c>
      <c r="U2070" s="1" t="str">
        <f t="shared" si="438"/>
        <v>TX</v>
      </c>
      <c r="AA2070" s="1"/>
      <c r="AB2070" s="1"/>
      <c r="AI2070" s="5"/>
      <c r="AJ2070" s="5"/>
      <c r="AK2070" s="5"/>
      <c r="AL2070" s="5"/>
      <c r="AM2070" s="5"/>
      <c r="AN2070" s="5"/>
      <c r="AO2070" s="32"/>
      <c r="AP2070" s="32"/>
      <c r="AQ2070" s="28">
        <f t="shared" si="441"/>
        <v>0</v>
      </c>
      <c r="AR2070" s="28">
        <f t="shared" si="441"/>
        <v>0</v>
      </c>
      <c r="AY2070" s="1" t="s">
        <v>2374</v>
      </c>
      <c r="AZ2070" s="2">
        <v>44188</v>
      </c>
      <c r="BC2070" s="2">
        <v>44593</v>
      </c>
      <c r="BD2070" s="1" t="s">
        <v>4040</v>
      </c>
      <c r="BE2070" s="1" t="s">
        <v>4125</v>
      </c>
      <c r="BF2070" s="1" t="s">
        <v>67</v>
      </c>
      <c r="BG2070" s="1" t="s">
        <v>3565</v>
      </c>
      <c r="BH2070" s="1" t="s">
        <v>2395</v>
      </c>
      <c r="BI2070" s="1" t="s">
        <v>2857</v>
      </c>
      <c r="BJ2070" s="1" t="s">
        <v>126</v>
      </c>
      <c r="BK2070" s="1" t="s">
        <v>4126</v>
      </c>
      <c r="BL2070" s="1">
        <v>100</v>
      </c>
      <c r="BM2070" s="1">
        <v>100</v>
      </c>
      <c r="BN2070" s="1" t="s">
        <v>2498</v>
      </c>
      <c r="BO2070" s="1" t="s">
        <v>2498</v>
      </c>
      <c r="BP2070" s="1" t="s">
        <v>84</v>
      </c>
      <c r="BR2070" s="1">
        <v>0</v>
      </c>
      <c r="BS2070" s="1">
        <v>0</v>
      </c>
      <c r="BT2070" s="1">
        <v>0</v>
      </c>
      <c r="BU2070" s="1">
        <v>0</v>
      </c>
    </row>
    <row r="2071" spans="4:73" hidden="1" x14ac:dyDescent="0.25">
      <c r="D2071" s="4"/>
      <c r="E2071" s="5" t="str">
        <f t="shared" si="431"/>
        <v>DPP-2020-Cycle</v>
      </c>
      <c r="F2071" s="5" t="str">
        <f t="shared" si="432"/>
        <v>South</v>
      </c>
      <c r="G2071" s="5" t="str">
        <f t="shared" si="433"/>
        <v>Active</v>
      </c>
      <c r="H2071" s="6" t="str">
        <f t="shared" si="434"/>
        <v>Not Started</v>
      </c>
      <c r="I2071" s="1" t="s">
        <v>4129</v>
      </c>
      <c r="J2071" s="1" t="e">
        <f>VLOOKUP(I2071,#REF!,3,FALSE)</f>
        <v>#REF!</v>
      </c>
      <c r="O2071" s="1" t="str">
        <f t="shared" si="440"/>
        <v>NRIS</v>
      </c>
      <c r="Q2071" s="1">
        <f t="shared" si="435"/>
        <v>300</v>
      </c>
      <c r="S2071" s="1" t="str">
        <f t="shared" si="436"/>
        <v>Solar</v>
      </c>
      <c r="T2071" s="1" t="str">
        <f t="shared" si="437"/>
        <v>Lee</v>
      </c>
      <c r="U2071" s="1" t="str">
        <f t="shared" si="438"/>
        <v>AR</v>
      </c>
      <c r="AA2071" s="1" t="str">
        <f>BK2071</f>
        <v>Entergy Keo-Memphis 500kV Line Tap</v>
      </c>
      <c r="AB2071" s="1" t="str">
        <f>BD2071</f>
        <v>Entergy Arkansas LLC</v>
      </c>
      <c r="AI2071" s="17" t="e">
        <f>VLOOKUP(I2071,#REF!,7,FALSE)</f>
        <v>#REF!</v>
      </c>
      <c r="AJ2071" s="17"/>
      <c r="AK2071" s="17"/>
      <c r="AL2071" s="17"/>
      <c r="AM2071" s="17"/>
      <c r="AN2071" s="17"/>
      <c r="AO2071" s="32" t="e">
        <f>VLOOKUP(I2071,#REF!,5,FALSE)</f>
        <v>#REF!</v>
      </c>
      <c r="AP2071" s="32" t="e">
        <f>VLOOKUP(I2071,#REF!,6,FALSE)</f>
        <v>#REF!</v>
      </c>
      <c r="AQ2071" s="28" t="e">
        <f t="shared" si="441"/>
        <v>#REF!</v>
      </c>
      <c r="AR2071" s="28" t="e">
        <f t="shared" si="441"/>
        <v>#REF!</v>
      </c>
      <c r="AY2071" s="1" t="s">
        <v>2374</v>
      </c>
      <c r="AZ2071" s="2">
        <v>44188</v>
      </c>
      <c r="BC2071" s="2">
        <v>45182</v>
      </c>
      <c r="BD2071" s="1" t="s">
        <v>3586</v>
      </c>
      <c r="BE2071" s="1" t="s">
        <v>4130</v>
      </c>
      <c r="BF2071" s="1" t="s">
        <v>2394</v>
      </c>
      <c r="BG2071" s="1" t="s">
        <v>3565</v>
      </c>
      <c r="BH2071" s="1" t="s">
        <v>2395</v>
      </c>
      <c r="BI2071" s="1" t="s">
        <v>2857</v>
      </c>
      <c r="BJ2071" s="1" t="s">
        <v>126</v>
      </c>
      <c r="BK2071" s="1" t="s">
        <v>4131</v>
      </c>
      <c r="BL2071" s="1">
        <v>300</v>
      </c>
      <c r="BM2071" s="1">
        <v>300</v>
      </c>
      <c r="BN2071" s="1" t="s">
        <v>1485</v>
      </c>
      <c r="BO2071" s="1" t="s">
        <v>3581</v>
      </c>
      <c r="BP2071" s="1" t="s">
        <v>84</v>
      </c>
      <c r="BR2071" s="1">
        <v>0</v>
      </c>
      <c r="BS2071" s="1">
        <v>0</v>
      </c>
      <c r="BT2071" s="1">
        <v>0</v>
      </c>
      <c r="BU2071" s="1">
        <v>0</v>
      </c>
    </row>
    <row r="2072" spans="4:73" hidden="1" x14ac:dyDescent="0.25">
      <c r="D2072" s="4"/>
      <c r="E2072" s="5" t="str">
        <f t="shared" si="431"/>
        <v>DPP-2014-FEB</v>
      </c>
      <c r="F2072" s="5" t="str">
        <f t="shared" si="432"/>
        <v>East (ITC)</v>
      </c>
      <c r="G2072" s="5" t="str">
        <f t="shared" si="433"/>
        <v>Done</v>
      </c>
      <c r="H2072" s="6" t="str">
        <f t="shared" si="434"/>
        <v>In Service</v>
      </c>
      <c r="I2072" s="1" t="s">
        <v>4593</v>
      </c>
      <c r="O2072" s="1" t="str">
        <f t="shared" si="440"/>
        <v>NRIS</v>
      </c>
      <c r="Q2072" s="1">
        <f t="shared" si="435"/>
        <v>7</v>
      </c>
      <c r="S2072" s="1" t="str">
        <f t="shared" si="436"/>
        <v>Wind</v>
      </c>
      <c r="T2072" s="1" t="str">
        <f t="shared" si="437"/>
        <v>Gratiot County</v>
      </c>
      <c r="U2072" s="1" t="str">
        <f t="shared" si="438"/>
        <v>MI</v>
      </c>
      <c r="AA2072" s="1"/>
      <c r="AB2072" s="1"/>
      <c r="AI2072" s="5"/>
      <c r="AJ2072" s="5"/>
      <c r="AK2072" s="5"/>
      <c r="AL2072" s="5"/>
      <c r="AM2072" s="5"/>
      <c r="AN2072" s="5"/>
      <c r="AO2072" s="5"/>
      <c r="AP2072" s="5"/>
      <c r="AQ2072" s="5"/>
      <c r="AR2072" s="5"/>
      <c r="AY2072" s="1" t="s">
        <v>58</v>
      </c>
      <c r="AZ2072" s="2">
        <v>41050</v>
      </c>
      <c r="BB2072" s="2">
        <v>41904</v>
      </c>
      <c r="BC2072" s="2">
        <v>41929</v>
      </c>
      <c r="BD2072" s="1" t="s">
        <v>139</v>
      </c>
      <c r="BE2072" s="1" t="s">
        <v>1264</v>
      </c>
      <c r="BF2072" s="1" t="s">
        <v>130</v>
      </c>
      <c r="BG2072" s="1" t="s">
        <v>2749</v>
      </c>
      <c r="BH2072" s="1" t="s">
        <v>1808</v>
      </c>
      <c r="BI2072" s="1" t="s">
        <v>134</v>
      </c>
      <c r="BJ2072" s="1" t="s">
        <v>126</v>
      </c>
      <c r="BK2072" s="1" t="s">
        <v>4594</v>
      </c>
      <c r="BL2072" s="1">
        <v>7</v>
      </c>
      <c r="BM2072" s="1">
        <v>7</v>
      </c>
      <c r="BN2072" s="1" t="s">
        <v>97</v>
      </c>
      <c r="BO2072" s="1" t="s">
        <v>98</v>
      </c>
      <c r="BP2072" s="1" t="s">
        <v>65</v>
      </c>
      <c r="BQ2072" s="2">
        <v>42156</v>
      </c>
      <c r="BR2072" s="1">
        <v>0</v>
      </c>
      <c r="BS2072" s="1">
        <v>0</v>
      </c>
      <c r="BT2072" s="1">
        <v>0</v>
      </c>
      <c r="BU2072" s="1">
        <v>0</v>
      </c>
    </row>
    <row r="2073" spans="4:73" hidden="1" x14ac:dyDescent="0.25">
      <c r="D2073" s="4"/>
      <c r="E2073" s="5" t="str">
        <f t="shared" si="431"/>
        <v>DPP-2020-Cycle</v>
      </c>
      <c r="F2073" s="5" t="str">
        <f t="shared" si="432"/>
        <v>East (ATC)</v>
      </c>
      <c r="G2073" s="5" t="str">
        <f t="shared" si="433"/>
        <v>Withdrawn</v>
      </c>
      <c r="H2073" s="6" t="str">
        <f t="shared" si="434"/>
        <v>Not Started</v>
      </c>
      <c r="I2073" s="1" t="s">
        <v>5590</v>
      </c>
      <c r="O2073" s="1" t="str">
        <f t="shared" si="440"/>
        <v>NRIS</v>
      </c>
      <c r="Q2073" s="1">
        <f t="shared" si="435"/>
        <v>100</v>
      </c>
      <c r="S2073" s="1" t="str">
        <f t="shared" si="436"/>
        <v>Solar</v>
      </c>
      <c r="T2073" s="1" t="str">
        <f t="shared" si="437"/>
        <v>Green</v>
      </c>
      <c r="U2073" s="1" t="str">
        <f t="shared" si="438"/>
        <v>WI</v>
      </c>
      <c r="AA2073" s="1"/>
      <c r="AB2073" s="1"/>
      <c r="AI2073" s="5"/>
      <c r="AJ2073" s="5"/>
      <c r="AK2073" s="5"/>
      <c r="AL2073" s="5"/>
      <c r="AM2073" s="5"/>
      <c r="AN2073" s="5"/>
      <c r="AO2073" s="32"/>
      <c r="AP2073" s="32"/>
      <c r="AQ2073" s="28">
        <f>AO2073/($Q2073*1000)</f>
        <v>0</v>
      </c>
      <c r="AR2073" s="28">
        <f>AP2073/($Q2073*1000)</f>
        <v>0</v>
      </c>
      <c r="AY2073" s="1" t="s">
        <v>73</v>
      </c>
      <c r="AZ2073" s="2">
        <v>44032</v>
      </c>
      <c r="BA2073" s="2">
        <v>44165</v>
      </c>
      <c r="BC2073" s="2">
        <v>45170</v>
      </c>
      <c r="BD2073" s="1" t="s">
        <v>74</v>
      </c>
      <c r="BE2073" s="1" t="s">
        <v>4117</v>
      </c>
      <c r="BF2073" s="1" t="s">
        <v>76</v>
      </c>
      <c r="BG2073" s="1" t="s">
        <v>3565</v>
      </c>
      <c r="BH2073" s="1" t="s">
        <v>2196</v>
      </c>
      <c r="BI2073" s="1" t="s">
        <v>2857</v>
      </c>
      <c r="BJ2073" s="1" t="s">
        <v>126</v>
      </c>
      <c r="BK2073" s="1" t="s">
        <v>5591</v>
      </c>
      <c r="BL2073" s="1">
        <v>100</v>
      </c>
      <c r="BM2073" s="1">
        <v>100</v>
      </c>
      <c r="BN2073" s="1" t="s">
        <v>1485</v>
      </c>
      <c r="BO2073" s="1" t="s">
        <v>3581</v>
      </c>
      <c r="BP2073" s="1" t="s">
        <v>84</v>
      </c>
      <c r="BR2073" s="1">
        <v>0</v>
      </c>
      <c r="BS2073" s="1">
        <v>0</v>
      </c>
      <c r="BT2073" s="1">
        <v>0</v>
      </c>
      <c r="BU2073" s="1">
        <v>0</v>
      </c>
    </row>
    <row r="2074" spans="4:73" hidden="1" x14ac:dyDescent="0.25">
      <c r="D2074" s="4"/>
      <c r="E2074" s="5">
        <f t="shared" si="431"/>
        <v>0</v>
      </c>
      <c r="F2074" s="5">
        <f t="shared" si="432"/>
        <v>0</v>
      </c>
      <c r="G2074" s="5" t="str">
        <f t="shared" si="433"/>
        <v>Withdrawn</v>
      </c>
      <c r="H2074" s="6" t="str">
        <f t="shared" si="434"/>
        <v>Not Started</v>
      </c>
      <c r="I2074" s="1" t="s">
        <v>4598</v>
      </c>
      <c r="O2074" s="1" t="str">
        <f t="shared" si="440"/>
        <v>NRIS</v>
      </c>
      <c r="Q2074" s="1">
        <f t="shared" si="435"/>
        <v>2000</v>
      </c>
      <c r="S2074" s="1" t="str">
        <f t="shared" si="436"/>
        <v>High Voltage DC</v>
      </c>
      <c r="T2074" s="1" t="str">
        <f t="shared" si="437"/>
        <v>Cerro Gordo County</v>
      </c>
      <c r="U2074" s="1" t="str">
        <f t="shared" si="438"/>
        <v>IA</v>
      </c>
      <c r="AA2074" s="1"/>
      <c r="AB2074" s="1"/>
      <c r="AI2074" s="5"/>
      <c r="AJ2074" s="5"/>
      <c r="AK2074" s="5"/>
      <c r="AL2074" s="5"/>
      <c r="AM2074" s="5"/>
      <c r="AN2074" s="5"/>
      <c r="AO2074" s="5"/>
      <c r="AP2074" s="5"/>
      <c r="AQ2074" s="5"/>
      <c r="AR2074" s="5"/>
      <c r="AY2074" s="1" t="s">
        <v>73</v>
      </c>
      <c r="AZ2074" s="2">
        <v>42227</v>
      </c>
      <c r="BA2074" s="2">
        <v>43445</v>
      </c>
      <c r="BC2074" s="2">
        <v>44561</v>
      </c>
      <c r="BD2074" s="1" t="s">
        <v>87</v>
      </c>
      <c r="BE2074" s="1" t="s">
        <v>111</v>
      </c>
      <c r="BF2074" s="1" t="s">
        <v>89</v>
      </c>
      <c r="BJ2074" s="1" t="s">
        <v>126</v>
      </c>
      <c r="BK2074" s="1" t="s">
        <v>4599</v>
      </c>
      <c r="BL2074" s="1">
        <v>2000</v>
      </c>
      <c r="BM2074" s="1">
        <v>2000</v>
      </c>
      <c r="BN2074" s="1" t="s">
        <v>2911</v>
      </c>
      <c r="BO2074" s="1" t="s">
        <v>150</v>
      </c>
      <c r="BP2074" s="1" t="s">
        <v>84</v>
      </c>
      <c r="BR2074" s="1">
        <v>0</v>
      </c>
      <c r="BS2074" s="1">
        <v>0</v>
      </c>
      <c r="BT2074" s="1">
        <v>0</v>
      </c>
      <c r="BU2074" s="1">
        <v>0</v>
      </c>
    </row>
    <row r="2075" spans="4:73" hidden="1" x14ac:dyDescent="0.25">
      <c r="D2075" s="4"/>
      <c r="E2075" s="5" t="str">
        <f t="shared" si="431"/>
        <v>DPP-2012-AUG</v>
      </c>
      <c r="F2075" s="5" t="str">
        <f t="shared" si="432"/>
        <v>West</v>
      </c>
      <c r="G2075" s="5" t="str">
        <f t="shared" si="433"/>
        <v>Done</v>
      </c>
      <c r="H2075" s="6" t="str">
        <f t="shared" si="434"/>
        <v>In Service</v>
      </c>
      <c r="I2075" s="1" t="s">
        <v>4600</v>
      </c>
      <c r="O2075" s="1" t="str">
        <f t="shared" si="440"/>
        <v>NRIS Only</v>
      </c>
      <c r="Q2075" s="1">
        <f t="shared" si="435"/>
        <v>180</v>
      </c>
      <c r="S2075" s="1" t="str">
        <f t="shared" si="436"/>
        <v>Wind</v>
      </c>
      <c r="T2075" s="1" t="str">
        <f t="shared" si="437"/>
        <v>Dickey County</v>
      </c>
      <c r="U2075" s="1" t="str">
        <f t="shared" si="438"/>
        <v>ND</v>
      </c>
      <c r="AA2075" s="1"/>
      <c r="AB2075" s="1"/>
      <c r="AI2075" s="5"/>
      <c r="AJ2075" s="5"/>
      <c r="AK2075" s="5"/>
      <c r="AL2075" s="5"/>
      <c r="AM2075" s="5"/>
      <c r="AN2075" s="5"/>
      <c r="AO2075" s="5"/>
      <c r="AP2075" s="5"/>
      <c r="AQ2075" s="5"/>
      <c r="AR2075" s="5"/>
      <c r="AY2075" s="1" t="s">
        <v>58</v>
      </c>
      <c r="AZ2075" s="2">
        <v>41092</v>
      </c>
      <c r="BB2075" s="2">
        <v>41620</v>
      </c>
      <c r="BD2075" s="1" t="s">
        <v>192</v>
      </c>
      <c r="BE2075" s="1" t="s">
        <v>193</v>
      </c>
      <c r="BF2075" s="1" t="s">
        <v>194</v>
      </c>
      <c r="BG2075" s="1" t="s">
        <v>1435</v>
      </c>
      <c r="BH2075" s="1" t="s">
        <v>725</v>
      </c>
      <c r="BI2075" s="1" t="s">
        <v>134</v>
      </c>
      <c r="BJ2075" s="1" t="s">
        <v>1466</v>
      </c>
      <c r="BK2075" s="1" t="s">
        <v>4601</v>
      </c>
      <c r="BL2075" s="1">
        <v>180</v>
      </c>
      <c r="BM2075" s="1">
        <v>180</v>
      </c>
      <c r="BN2075" s="1" t="s">
        <v>97</v>
      </c>
      <c r="BO2075" s="1" t="s">
        <v>98</v>
      </c>
      <c r="BP2075" s="1" t="s">
        <v>65</v>
      </c>
      <c r="BQ2075" s="2">
        <v>41183</v>
      </c>
      <c r="BR2075" s="1">
        <v>0</v>
      </c>
      <c r="BS2075" s="1">
        <v>0</v>
      </c>
      <c r="BT2075" s="1">
        <v>0</v>
      </c>
      <c r="BU2075" s="1">
        <v>0</v>
      </c>
    </row>
    <row r="2076" spans="4:73" hidden="1" x14ac:dyDescent="0.25">
      <c r="D2076" s="4"/>
      <c r="E2076" s="5" t="str">
        <f t="shared" si="431"/>
        <v>DPP-2020-Cycle</v>
      </c>
      <c r="F2076" s="5" t="str">
        <f t="shared" si="432"/>
        <v>Central</v>
      </c>
      <c r="G2076" s="5" t="str">
        <f t="shared" si="433"/>
        <v>Active</v>
      </c>
      <c r="H2076" s="6" t="str">
        <f t="shared" si="434"/>
        <v>Not Started</v>
      </c>
      <c r="I2076" s="1" t="s">
        <v>4133</v>
      </c>
      <c r="O2076" s="1" t="str">
        <f t="shared" si="440"/>
        <v>NRIS</v>
      </c>
      <c r="Q2076" s="1">
        <f t="shared" si="435"/>
        <v>300</v>
      </c>
      <c r="S2076" s="1" t="str">
        <f t="shared" si="436"/>
        <v>Solar</v>
      </c>
      <c r="T2076" s="1" t="str">
        <f t="shared" si="437"/>
        <v>Perry</v>
      </c>
      <c r="U2076" s="1" t="str">
        <f t="shared" si="438"/>
        <v>IL</v>
      </c>
      <c r="AA2076" s="1"/>
      <c r="AB2076" s="1"/>
      <c r="AI2076" s="5"/>
      <c r="AJ2076" s="5"/>
      <c r="AK2076" s="5"/>
      <c r="AL2076" s="5"/>
      <c r="AM2076" s="5"/>
      <c r="AN2076" s="5"/>
      <c r="AO2076" s="32"/>
      <c r="AP2076" s="32"/>
      <c r="AQ2076" s="28">
        <f t="shared" ref="AQ2076:AR2080" si="442">AO2076/($Q2076*1000)</f>
        <v>0</v>
      </c>
      <c r="AR2076" s="28">
        <f t="shared" si="442"/>
        <v>0</v>
      </c>
      <c r="AY2076" s="1" t="s">
        <v>2374</v>
      </c>
      <c r="AZ2076" s="2">
        <v>44032</v>
      </c>
      <c r="BC2076" s="2">
        <v>44910</v>
      </c>
      <c r="BD2076" s="1" t="s">
        <v>122</v>
      </c>
      <c r="BE2076" s="1" t="s">
        <v>4094</v>
      </c>
      <c r="BF2076" s="1" t="s">
        <v>124</v>
      </c>
      <c r="BG2076" s="1" t="s">
        <v>3565</v>
      </c>
      <c r="BH2076" s="1" t="s">
        <v>2435</v>
      </c>
      <c r="BI2076" s="1" t="s">
        <v>2857</v>
      </c>
      <c r="BJ2076" s="1" t="s">
        <v>126</v>
      </c>
      <c r="BK2076" s="1" t="s">
        <v>4134</v>
      </c>
      <c r="BL2076" s="1">
        <v>300</v>
      </c>
      <c r="BM2076" s="1">
        <v>300</v>
      </c>
      <c r="BN2076" s="1" t="s">
        <v>1485</v>
      </c>
      <c r="BO2076" s="1" t="s">
        <v>3581</v>
      </c>
      <c r="BP2076" s="1" t="s">
        <v>84</v>
      </c>
      <c r="BR2076" s="1">
        <v>0</v>
      </c>
      <c r="BS2076" s="1">
        <v>0</v>
      </c>
      <c r="BT2076" s="1">
        <v>0</v>
      </c>
      <c r="BU2076" s="1">
        <v>0</v>
      </c>
    </row>
    <row r="2077" spans="4:73" hidden="1" x14ac:dyDescent="0.25">
      <c r="D2077" s="4"/>
      <c r="E2077" s="5" t="str">
        <f t="shared" si="431"/>
        <v>DPP-2020-Cycle</v>
      </c>
      <c r="F2077" s="5" t="str">
        <f t="shared" si="432"/>
        <v>Central</v>
      </c>
      <c r="G2077" s="5" t="str">
        <f t="shared" si="433"/>
        <v>Withdrawn</v>
      </c>
      <c r="H2077" s="6" t="str">
        <f t="shared" si="434"/>
        <v>Not Started</v>
      </c>
      <c r="I2077" s="1" t="s">
        <v>5816</v>
      </c>
      <c r="O2077" s="1" t="str">
        <f t="shared" si="440"/>
        <v>NRIS</v>
      </c>
      <c r="Q2077" s="1">
        <f t="shared" si="435"/>
        <v>147.19</v>
      </c>
      <c r="S2077" s="1" t="str">
        <f t="shared" si="436"/>
        <v>Wind</v>
      </c>
      <c r="T2077" s="1" t="str">
        <f t="shared" si="437"/>
        <v>Macon</v>
      </c>
      <c r="U2077" s="1" t="str">
        <f t="shared" si="438"/>
        <v>IL</v>
      </c>
      <c r="AA2077" s="1"/>
      <c r="AB2077" s="1"/>
      <c r="AI2077" s="5"/>
      <c r="AJ2077" s="5"/>
      <c r="AK2077" s="5"/>
      <c r="AL2077" s="5"/>
      <c r="AM2077" s="5"/>
      <c r="AN2077" s="5"/>
      <c r="AO2077" s="32"/>
      <c r="AP2077" s="32"/>
      <c r="AQ2077" s="28">
        <f t="shared" si="442"/>
        <v>0</v>
      </c>
      <c r="AR2077" s="28">
        <f t="shared" si="442"/>
        <v>0</v>
      </c>
      <c r="AY2077" s="1" t="s">
        <v>73</v>
      </c>
      <c r="AZ2077" s="2">
        <v>44032</v>
      </c>
      <c r="BA2077" s="2">
        <v>44239</v>
      </c>
      <c r="BC2077" s="2">
        <v>44774</v>
      </c>
      <c r="BD2077" s="1" t="s">
        <v>2444</v>
      </c>
      <c r="BE2077" s="1" t="s">
        <v>4055</v>
      </c>
      <c r="BF2077" s="1" t="s">
        <v>124</v>
      </c>
      <c r="BG2077" s="1" t="s">
        <v>3565</v>
      </c>
      <c r="BH2077" s="1" t="s">
        <v>2435</v>
      </c>
      <c r="BI2077" s="1" t="s">
        <v>2857</v>
      </c>
      <c r="BJ2077" s="1" t="s">
        <v>126</v>
      </c>
      <c r="BK2077" s="1" t="s">
        <v>5817</v>
      </c>
      <c r="BL2077" s="1">
        <v>147.19</v>
      </c>
      <c r="BM2077" s="1">
        <v>147.19</v>
      </c>
      <c r="BN2077" s="1" t="s">
        <v>97</v>
      </c>
      <c r="BO2077" s="1" t="s">
        <v>3613</v>
      </c>
      <c r="BP2077" s="1" t="s">
        <v>84</v>
      </c>
      <c r="BR2077" s="1">
        <v>0</v>
      </c>
      <c r="BS2077" s="1">
        <v>0</v>
      </c>
      <c r="BT2077" s="1">
        <v>0</v>
      </c>
      <c r="BU2077" s="1">
        <v>0</v>
      </c>
    </row>
    <row r="2078" spans="4:73" hidden="1" x14ac:dyDescent="0.25">
      <c r="D2078" s="4"/>
      <c r="E2078" s="5" t="str">
        <f t="shared" si="431"/>
        <v>DPP-2020-Cycle</v>
      </c>
      <c r="F2078" s="5" t="str">
        <f t="shared" si="432"/>
        <v>Central</v>
      </c>
      <c r="G2078" s="5" t="str">
        <f t="shared" si="433"/>
        <v>Active</v>
      </c>
      <c r="H2078" s="6" t="str">
        <f t="shared" si="434"/>
        <v>Not Started</v>
      </c>
      <c r="I2078" s="1" t="s">
        <v>4137</v>
      </c>
      <c r="O2078" s="1" t="str">
        <f t="shared" si="440"/>
        <v>NRIS</v>
      </c>
      <c r="Q2078" s="1">
        <f t="shared" si="435"/>
        <v>100</v>
      </c>
      <c r="S2078" s="1" t="str">
        <f t="shared" si="436"/>
        <v>Solar</v>
      </c>
      <c r="T2078" s="1" t="str">
        <f t="shared" si="437"/>
        <v>Fayette</v>
      </c>
      <c r="U2078" s="1" t="str">
        <f t="shared" si="438"/>
        <v>IL</v>
      </c>
      <c r="AA2078" s="1"/>
      <c r="AB2078" s="1"/>
      <c r="AI2078" s="5"/>
      <c r="AJ2078" s="5"/>
      <c r="AK2078" s="5"/>
      <c r="AL2078" s="5"/>
      <c r="AM2078" s="5"/>
      <c r="AN2078" s="5"/>
      <c r="AO2078" s="32"/>
      <c r="AP2078" s="32"/>
      <c r="AQ2078" s="28">
        <f t="shared" si="442"/>
        <v>0</v>
      </c>
      <c r="AR2078" s="28">
        <f t="shared" si="442"/>
        <v>0</v>
      </c>
      <c r="AY2078" s="1" t="s">
        <v>2374</v>
      </c>
      <c r="AZ2078" s="2">
        <v>44246</v>
      </c>
      <c r="BC2078" s="2">
        <v>45170</v>
      </c>
      <c r="BD2078" s="1" t="s">
        <v>122</v>
      </c>
      <c r="BE2078" s="1" t="s">
        <v>3931</v>
      </c>
      <c r="BF2078" s="1" t="s">
        <v>124</v>
      </c>
      <c r="BG2078" s="1" t="s">
        <v>3565</v>
      </c>
      <c r="BH2078" s="1" t="s">
        <v>2435</v>
      </c>
      <c r="BI2078" s="1" t="s">
        <v>2857</v>
      </c>
      <c r="BJ2078" s="1" t="s">
        <v>126</v>
      </c>
      <c r="BK2078" s="1" t="s">
        <v>4138</v>
      </c>
      <c r="BL2078" s="1">
        <v>100</v>
      </c>
      <c r="BM2078" s="1">
        <v>100</v>
      </c>
      <c r="BN2078" s="1" t="s">
        <v>1485</v>
      </c>
      <c r="BO2078" s="1" t="s">
        <v>3581</v>
      </c>
      <c r="BP2078" s="1" t="s">
        <v>84</v>
      </c>
      <c r="BR2078" s="1">
        <v>0</v>
      </c>
      <c r="BS2078" s="1">
        <v>0</v>
      </c>
      <c r="BT2078" s="1">
        <v>0</v>
      </c>
      <c r="BU2078" s="1">
        <v>0</v>
      </c>
    </row>
    <row r="2079" spans="4:73" hidden="1" x14ac:dyDescent="0.25">
      <c r="D2079" s="4"/>
      <c r="E2079" s="5" t="str">
        <f t="shared" si="431"/>
        <v>DPP-2020-Cycle</v>
      </c>
      <c r="F2079" s="5" t="str">
        <f t="shared" si="432"/>
        <v>Central</v>
      </c>
      <c r="G2079" s="5" t="str">
        <f t="shared" si="433"/>
        <v>Withdrawn</v>
      </c>
      <c r="H2079" s="6" t="str">
        <f t="shared" si="434"/>
        <v>Not Started</v>
      </c>
      <c r="I2079" s="1" t="s">
        <v>5665</v>
      </c>
      <c r="O2079" s="1" t="str">
        <f t="shared" si="440"/>
        <v>NRIS</v>
      </c>
      <c r="Q2079" s="1">
        <f t="shared" si="435"/>
        <v>145</v>
      </c>
      <c r="S2079" s="1" t="str">
        <f t="shared" si="436"/>
        <v>Solar</v>
      </c>
      <c r="T2079" s="1" t="str">
        <f t="shared" si="437"/>
        <v>Decatur</v>
      </c>
      <c r="U2079" s="1" t="str">
        <f t="shared" si="438"/>
        <v>IN</v>
      </c>
      <c r="AA2079" s="1"/>
      <c r="AB2079" s="1"/>
      <c r="AI2079" s="5"/>
      <c r="AJ2079" s="5"/>
      <c r="AK2079" s="5"/>
      <c r="AL2079" s="5"/>
      <c r="AM2079" s="5"/>
      <c r="AN2079" s="5"/>
      <c r="AO2079" s="32"/>
      <c r="AP2079" s="32"/>
      <c r="AQ2079" s="28">
        <f t="shared" si="442"/>
        <v>0</v>
      </c>
      <c r="AR2079" s="28">
        <f t="shared" si="442"/>
        <v>0</v>
      </c>
      <c r="AY2079" s="1" t="s">
        <v>73</v>
      </c>
      <c r="AZ2079" s="2">
        <v>44033</v>
      </c>
      <c r="BA2079" s="2">
        <v>44183</v>
      </c>
      <c r="BC2079" s="2">
        <v>45184</v>
      </c>
      <c r="BD2079" s="1" t="s">
        <v>3967</v>
      </c>
      <c r="BE2079" s="1" t="s">
        <v>4078</v>
      </c>
      <c r="BF2079" s="1" t="s">
        <v>103</v>
      </c>
      <c r="BG2079" s="1" t="s">
        <v>3565</v>
      </c>
      <c r="BH2079" s="1" t="s">
        <v>2435</v>
      </c>
      <c r="BI2079" s="1" t="s">
        <v>2857</v>
      </c>
      <c r="BJ2079" s="1" t="s">
        <v>126</v>
      </c>
      <c r="BK2079" s="1" t="s">
        <v>5666</v>
      </c>
      <c r="BL2079" s="1">
        <v>145</v>
      </c>
      <c r="BM2079" s="1">
        <v>145</v>
      </c>
      <c r="BN2079" s="1" t="s">
        <v>1485</v>
      </c>
      <c r="BO2079" s="1" t="s">
        <v>3581</v>
      </c>
      <c r="BP2079" s="1" t="s">
        <v>84</v>
      </c>
      <c r="BR2079" s="1">
        <v>0</v>
      </c>
      <c r="BS2079" s="1">
        <v>0</v>
      </c>
      <c r="BT2079" s="1">
        <v>0</v>
      </c>
      <c r="BU2079" s="1">
        <v>0</v>
      </c>
    </row>
    <row r="2080" spans="4:73" hidden="1" x14ac:dyDescent="0.25">
      <c r="D2080" s="4"/>
      <c r="E2080" s="5" t="str">
        <f t="shared" si="431"/>
        <v>DPP-2020-Cycle</v>
      </c>
      <c r="F2080" s="5" t="str">
        <f t="shared" si="432"/>
        <v>East (ATC)</v>
      </c>
      <c r="G2080" s="5" t="str">
        <f t="shared" si="433"/>
        <v>Active</v>
      </c>
      <c r="H2080" s="6" t="str">
        <f t="shared" si="434"/>
        <v>Not Started</v>
      </c>
      <c r="I2080" s="1" t="s">
        <v>4141</v>
      </c>
      <c r="O2080" s="1" t="str">
        <f t="shared" si="440"/>
        <v>NRIS</v>
      </c>
      <c r="Q2080" s="1">
        <f t="shared" si="435"/>
        <v>100</v>
      </c>
      <c r="S2080" s="1" t="str">
        <f t="shared" si="436"/>
        <v>Solar</v>
      </c>
      <c r="T2080" s="1" t="str">
        <f t="shared" si="437"/>
        <v>Fond du Lac</v>
      </c>
      <c r="U2080" s="1" t="str">
        <f t="shared" si="438"/>
        <v>WI</v>
      </c>
      <c r="AA2080" s="1"/>
      <c r="AB2080" s="1"/>
      <c r="AI2080" s="5"/>
      <c r="AJ2080" s="5"/>
      <c r="AK2080" s="5"/>
      <c r="AL2080" s="5"/>
      <c r="AM2080" s="5"/>
      <c r="AN2080" s="5"/>
      <c r="AO2080" s="32"/>
      <c r="AP2080" s="32"/>
      <c r="AQ2080" s="28">
        <f t="shared" si="442"/>
        <v>0</v>
      </c>
      <c r="AR2080" s="28">
        <f t="shared" si="442"/>
        <v>0</v>
      </c>
      <c r="AY2080" s="1" t="s">
        <v>2374</v>
      </c>
      <c r="AZ2080" s="2">
        <v>44246</v>
      </c>
      <c r="BC2080" s="2">
        <v>44774</v>
      </c>
      <c r="BD2080" s="1" t="s">
        <v>74</v>
      </c>
      <c r="BE2080" s="1" t="s">
        <v>4142</v>
      </c>
      <c r="BF2080" s="1" t="s">
        <v>76</v>
      </c>
      <c r="BG2080" s="1" t="s">
        <v>3565</v>
      </c>
      <c r="BH2080" s="1" t="s">
        <v>2196</v>
      </c>
      <c r="BI2080" s="1" t="s">
        <v>2857</v>
      </c>
      <c r="BJ2080" s="1" t="s">
        <v>126</v>
      </c>
      <c r="BK2080" s="1" t="s">
        <v>4143</v>
      </c>
      <c r="BL2080" s="1">
        <v>100</v>
      </c>
      <c r="BM2080" s="1">
        <v>100</v>
      </c>
      <c r="BN2080" s="1" t="s">
        <v>1485</v>
      </c>
      <c r="BO2080" s="1" t="s">
        <v>3581</v>
      </c>
      <c r="BP2080" s="1" t="s">
        <v>84</v>
      </c>
      <c r="BR2080" s="1">
        <v>0</v>
      </c>
      <c r="BS2080" s="1">
        <v>0</v>
      </c>
      <c r="BT2080" s="1">
        <v>0</v>
      </c>
      <c r="BU2080" s="1">
        <v>0</v>
      </c>
    </row>
    <row r="2081" spans="4:73" hidden="1" x14ac:dyDescent="0.25">
      <c r="D2081" s="4"/>
      <c r="E2081" s="5" t="str">
        <f t="shared" si="431"/>
        <v>DPP-2013-FEB</v>
      </c>
      <c r="F2081" s="5" t="str">
        <f t="shared" si="432"/>
        <v>Central</v>
      </c>
      <c r="G2081" s="5" t="str">
        <f t="shared" si="433"/>
        <v>Done</v>
      </c>
      <c r="H2081" s="6" t="str">
        <f t="shared" si="434"/>
        <v>In Service</v>
      </c>
      <c r="I2081" s="1" t="s">
        <v>4614</v>
      </c>
      <c r="O2081" s="1" t="str">
        <f t="shared" si="440"/>
        <v>ERIS</v>
      </c>
      <c r="Q2081" s="1">
        <f t="shared" si="435"/>
        <v>8</v>
      </c>
      <c r="S2081" s="1" t="str">
        <f t="shared" si="436"/>
        <v>Gas</v>
      </c>
      <c r="T2081" s="1" t="str">
        <f t="shared" si="437"/>
        <v>Marshall County</v>
      </c>
      <c r="U2081" s="1" t="str">
        <f t="shared" si="438"/>
        <v>IN</v>
      </c>
      <c r="AA2081" s="1"/>
      <c r="AB2081" s="1"/>
      <c r="AI2081" s="5"/>
      <c r="AJ2081" s="5"/>
      <c r="AK2081" s="5"/>
      <c r="AL2081" s="5"/>
      <c r="AM2081" s="5"/>
      <c r="AN2081" s="5"/>
      <c r="AO2081" s="5"/>
      <c r="AP2081" s="5"/>
      <c r="AQ2081" s="5"/>
      <c r="AR2081" s="5"/>
      <c r="AY2081" s="1" t="s">
        <v>58</v>
      </c>
      <c r="AZ2081" s="2">
        <v>41197</v>
      </c>
      <c r="BB2081" s="2">
        <v>41787</v>
      </c>
      <c r="BC2081" s="2">
        <v>41883</v>
      </c>
      <c r="BD2081" s="1" t="s">
        <v>804</v>
      </c>
      <c r="BE2081" s="1" t="s">
        <v>107</v>
      </c>
      <c r="BF2081" s="1" t="s">
        <v>103</v>
      </c>
      <c r="BG2081" s="1" t="s">
        <v>1675</v>
      </c>
      <c r="BH2081" s="1" t="s">
        <v>2435</v>
      </c>
      <c r="BI2081" s="1" t="s">
        <v>2320</v>
      </c>
      <c r="BJ2081" s="1" t="s">
        <v>62</v>
      </c>
      <c r="BK2081" s="1" t="s">
        <v>4615</v>
      </c>
      <c r="BL2081" s="1">
        <v>8</v>
      </c>
      <c r="BM2081" s="1">
        <v>8</v>
      </c>
      <c r="BN2081" s="1" t="s">
        <v>64</v>
      </c>
      <c r="BO2081" s="1" t="s">
        <v>208</v>
      </c>
      <c r="BP2081" s="1" t="s">
        <v>65</v>
      </c>
      <c r="BQ2081" s="2">
        <v>42308</v>
      </c>
      <c r="BR2081" s="1">
        <v>0</v>
      </c>
      <c r="BS2081" s="1">
        <v>0</v>
      </c>
      <c r="BT2081" s="1">
        <v>0</v>
      </c>
      <c r="BU2081" s="1">
        <v>0</v>
      </c>
    </row>
    <row r="2082" spans="4:73" hidden="1" x14ac:dyDescent="0.25">
      <c r="D2082" s="4"/>
      <c r="E2082" s="5" t="str">
        <f t="shared" si="431"/>
        <v>DPP-2020-Cycle</v>
      </c>
      <c r="F2082" s="5" t="str">
        <f t="shared" si="432"/>
        <v>Central</v>
      </c>
      <c r="G2082" s="5" t="str">
        <f t="shared" si="433"/>
        <v>Withdrawn</v>
      </c>
      <c r="H2082" s="6" t="str">
        <f t="shared" si="434"/>
        <v>Not Started</v>
      </c>
      <c r="I2082" s="1" t="s">
        <v>5667</v>
      </c>
      <c r="O2082" s="1" t="str">
        <f t="shared" si="440"/>
        <v>NRIS</v>
      </c>
      <c r="Q2082" s="1">
        <f t="shared" si="435"/>
        <v>150</v>
      </c>
      <c r="S2082" s="1" t="str">
        <f t="shared" si="436"/>
        <v>Solar</v>
      </c>
      <c r="T2082" s="1" t="str">
        <f t="shared" si="437"/>
        <v>Decatur</v>
      </c>
      <c r="U2082" s="1" t="str">
        <f t="shared" si="438"/>
        <v>IN</v>
      </c>
      <c r="AA2082" s="1"/>
      <c r="AB2082" s="1"/>
      <c r="AI2082" s="5"/>
      <c r="AJ2082" s="5"/>
      <c r="AK2082" s="5"/>
      <c r="AL2082" s="5"/>
      <c r="AM2082" s="5"/>
      <c r="AN2082" s="5"/>
      <c r="AO2082" s="32"/>
      <c r="AP2082" s="32"/>
      <c r="AQ2082" s="28">
        <f>AO2082/($Q2082*1000)</f>
        <v>0</v>
      </c>
      <c r="AR2082" s="28">
        <f>AP2082/($Q2082*1000)</f>
        <v>0</v>
      </c>
      <c r="AY2082" s="1" t="s">
        <v>73</v>
      </c>
      <c r="AZ2082" s="2">
        <v>44033</v>
      </c>
      <c r="BA2082" s="2">
        <v>44183</v>
      </c>
      <c r="BC2082" s="2">
        <v>45184</v>
      </c>
      <c r="BD2082" s="1" t="s">
        <v>2850</v>
      </c>
      <c r="BE2082" s="1" t="s">
        <v>4078</v>
      </c>
      <c r="BF2082" s="1" t="s">
        <v>103</v>
      </c>
      <c r="BG2082" s="1" t="s">
        <v>3565</v>
      </c>
      <c r="BH2082" s="1" t="s">
        <v>2435</v>
      </c>
      <c r="BI2082" s="1" t="s">
        <v>2857</v>
      </c>
      <c r="BJ2082" s="1" t="s">
        <v>126</v>
      </c>
      <c r="BK2082" s="1" t="s">
        <v>5668</v>
      </c>
      <c r="BL2082" s="1">
        <v>150</v>
      </c>
      <c r="BM2082" s="1">
        <v>150</v>
      </c>
      <c r="BN2082" s="1" t="s">
        <v>1485</v>
      </c>
      <c r="BO2082" s="1" t="s">
        <v>3581</v>
      </c>
      <c r="BP2082" s="1" t="s">
        <v>84</v>
      </c>
      <c r="BR2082" s="1">
        <v>0</v>
      </c>
      <c r="BS2082" s="1">
        <v>0</v>
      </c>
      <c r="BT2082" s="1">
        <v>0</v>
      </c>
      <c r="BU2082" s="1">
        <v>0</v>
      </c>
    </row>
    <row r="2083" spans="4:73" hidden="1" x14ac:dyDescent="0.25">
      <c r="D2083" s="4"/>
      <c r="E2083" s="5">
        <f t="shared" si="431"/>
        <v>0</v>
      </c>
      <c r="F2083" s="5">
        <f t="shared" si="432"/>
        <v>0</v>
      </c>
      <c r="G2083" s="5" t="str">
        <f t="shared" si="433"/>
        <v>Done</v>
      </c>
      <c r="H2083" s="6" t="str">
        <f t="shared" si="434"/>
        <v>Not Started</v>
      </c>
      <c r="I2083" s="1" t="s">
        <v>4618</v>
      </c>
      <c r="O2083" s="1" t="str">
        <f t="shared" si="440"/>
        <v>NRIS</v>
      </c>
      <c r="Q2083" s="1">
        <f t="shared" si="435"/>
        <v>1</v>
      </c>
      <c r="S2083" s="1" t="str">
        <f t="shared" si="436"/>
        <v>Diesel</v>
      </c>
      <c r="T2083" s="1" t="str">
        <f t="shared" si="437"/>
        <v>Stearns County</v>
      </c>
      <c r="U2083" s="1" t="str">
        <f t="shared" si="438"/>
        <v>MN</v>
      </c>
      <c r="AA2083" s="1"/>
      <c r="AB2083" s="1"/>
      <c r="AI2083" s="5"/>
      <c r="AJ2083" s="5"/>
      <c r="AK2083" s="5"/>
      <c r="AL2083" s="5"/>
      <c r="AM2083" s="5"/>
      <c r="AN2083" s="5"/>
      <c r="AO2083" s="5"/>
      <c r="AP2083" s="5"/>
      <c r="AQ2083" s="5"/>
      <c r="AR2083" s="5"/>
      <c r="AY2083" s="1" t="s">
        <v>58</v>
      </c>
      <c r="AZ2083" s="2">
        <v>41212</v>
      </c>
      <c r="BB2083" s="2">
        <v>41233</v>
      </c>
      <c r="BC2083" s="2">
        <v>41365</v>
      </c>
      <c r="BD2083" s="1" t="s">
        <v>236</v>
      </c>
      <c r="BE2083" s="1" t="s">
        <v>1245</v>
      </c>
      <c r="BF2083" s="1" t="s">
        <v>93</v>
      </c>
      <c r="BJ2083" s="1" t="s">
        <v>126</v>
      </c>
      <c r="BK2083" s="1" t="s">
        <v>4619</v>
      </c>
      <c r="BL2083" s="1">
        <v>1</v>
      </c>
      <c r="BM2083" s="1">
        <v>1</v>
      </c>
      <c r="BN2083" s="1" t="s">
        <v>207</v>
      </c>
      <c r="BO2083" s="1" t="s">
        <v>208</v>
      </c>
      <c r="BP2083" s="1" t="s">
        <v>84</v>
      </c>
      <c r="BQ2083" s="2">
        <v>41456</v>
      </c>
      <c r="BR2083" s="1">
        <v>0</v>
      </c>
      <c r="BS2083" s="1">
        <v>0</v>
      </c>
      <c r="BT2083" s="1">
        <v>0</v>
      </c>
      <c r="BU2083" s="1">
        <v>0</v>
      </c>
    </row>
    <row r="2084" spans="4:73" hidden="1" x14ac:dyDescent="0.25">
      <c r="D2084" s="4"/>
      <c r="E2084" s="5" t="str">
        <f t="shared" si="431"/>
        <v>DPP-2020-Cycle</v>
      </c>
      <c r="F2084" s="5" t="str">
        <f t="shared" si="432"/>
        <v>Central</v>
      </c>
      <c r="G2084" s="5" t="str">
        <f t="shared" si="433"/>
        <v>Withdrawn</v>
      </c>
      <c r="H2084" s="6" t="str">
        <f t="shared" si="434"/>
        <v>Not Started</v>
      </c>
      <c r="I2084" s="1" t="s">
        <v>5491</v>
      </c>
      <c r="O2084" s="1" t="str">
        <f t="shared" si="440"/>
        <v>NRIS</v>
      </c>
      <c r="Q2084" s="1">
        <f t="shared" si="435"/>
        <v>200</v>
      </c>
      <c r="S2084" s="1" t="str">
        <f t="shared" si="436"/>
        <v>Wind</v>
      </c>
      <c r="T2084" s="1" t="str">
        <f t="shared" si="437"/>
        <v>Vermilion</v>
      </c>
      <c r="U2084" s="1" t="str">
        <f t="shared" si="438"/>
        <v>IL</v>
      </c>
      <c r="AA2084" s="1"/>
      <c r="AB2084" s="1"/>
      <c r="AI2084" s="5"/>
      <c r="AJ2084" s="5"/>
      <c r="AK2084" s="5"/>
      <c r="AL2084" s="5"/>
      <c r="AM2084" s="5"/>
      <c r="AN2084" s="5"/>
      <c r="AO2084" s="32"/>
      <c r="AP2084" s="32"/>
      <c r="AQ2084" s="28">
        <f t="shared" ref="AQ2084:AR2086" si="443">AO2084/($Q2084*1000)</f>
        <v>0</v>
      </c>
      <c r="AR2084" s="28">
        <f t="shared" si="443"/>
        <v>0</v>
      </c>
      <c r="AY2084" s="1" t="s">
        <v>73</v>
      </c>
      <c r="AZ2084" s="2">
        <v>44033</v>
      </c>
      <c r="BA2084" s="2">
        <v>44092</v>
      </c>
      <c r="BC2084" s="2">
        <v>45184</v>
      </c>
      <c r="BD2084" s="1" t="s">
        <v>122</v>
      </c>
      <c r="BE2084" s="1" t="s">
        <v>4005</v>
      </c>
      <c r="BF2084" s="1" t="s">
        <v>124</v>
      </c>
      <c r="BG2084" s="1" t="s">
        <v>3565</v>
      </c>
      <c r="BH2084" s="1" t="s">
        <v>2435</v>
      </c>
      <c r="BI2084" s="1" t="s">
        <v>2857</v>
      </c>
      <c r="BJ2084" s="1" t="s">
        <v>126</v>
      </c>
      <c r="BK2084" s="1" t="s">
        <v>5492</v>
      </c>
      <c r="BL2084" s="1">
        <v>200</v>
      </c>
      <c r="BM2084" s="1">
        <v>200</v>
      </c>
      <c r="BN2084" s="1" t="s">
        <v>97</v>
      </c>
      <c r="BO2084" s="1" t="s">
        <v>3613</v>
      </c>
      <c r="BP2084" s="1" t="s">
        <v>84</v>
      </c>
      <c r="BR2084" s="1">
        <v>0</v>
      </c>
      <c r="BS2084" s="1">
        <v>0</v>
      </c>
      <c r="BT2084" s="1">
        <v>0</v>
      </c>
      <c r="BU2084" s="1">
        <v>0</v>
      </c>
    </row>
    <row r="2085" spans="4:73" hidden="1" x14ac:dyDescent="0.25">
      <c r="D2085" s="4"/>
      <c r="E2085" s="5" t="str">
        <f t="shared" si="431"/>
        <v>DPP-2020-Cycle</v>
      </c>
      <c r="F2085" s="5" t="str">
        <f t="shared" si="432"/>
        <v>East (ATC)</v>
      </c>
      <c r="G2085" s="5" t="str">
        <f t="shared" si="433"/>
        <v>Active</v>
      </c>
      <c r="H2085" s="6" t="str">
        <f t="shared" si="434"/>
        <v>Not Started</v>
      </c>
      <c r="I2085" s="1" t="s">
        <v>4146</v>
      </c>
      <c r="O2085" s="1" t="str">
        <f t="shared" si="440"/>
        <v>NRIS</v>
      </c>
      <c r="Q2085" s="1">
        <f t="shared" si="435"/>
        <v>100</v>
      </c>
      <c r="S2085" s="1" t="str">
        <f t="shared" si="436"/>
        <v>Solar</v>
      </c>
      <c r="T2085" s="1" t="str">
        <f t="shared" si="437"/>
        <v>Waushara</v>
      </c>
      <c r="U2085" s="1" t="str">
        <f t="shared" si="438"/>
        <v>WI</v>
      </c>
      <c r="AA2085" s="1"/>
      <c r="AB2085" s="1"/>
      <c r="AI2085" s="5"/>
      <c r="AJ2085" s="5"/>
      <c r="AK2085" s="5"/>
      <c r="AL2085" s="5"/>
      <c r="AM2085" s="5"/>
      <c r="AN2085" s="5"/>
      <c r="AO2085" s="32"/>
      <c r="AP2085" s="32"/>
      <c r="AQ2085" s="28">
        <f t="shared" si="443"/>
        <v>0</v>
      </c>
      <c r="AR2085" s="28">
        <f t="shared" si="443"/>
        <v>0</v>
      </c>
      <c r="AY2085" s="1" t="s">
        <v>2374</v>
      </c>
      <c r="AZ2085" s="2">
        <v>44250</v>
      </c>
      <c r="BC2085" s="2">
        <v>45170</v>
      </c>
      <c r="BD2085" s="1" t="s">
        <v>74</v>
      </c>
      <c r="BE2085" s="1" t="s">
        <v>4147</v>
      </c>
      <c r="BF2085" s="1" t="s">
        <v>76</v>
      </c>
      <c r="BG2085" s="1" t="s">
        <v>3565</v>
      </c>
      <c r="BH2085" s="1" t="s">
        <v>2196</v>
      </c>
      <c r="BI2085" s="1" t="s">
        <v>2857</v>
      </c>
      <c r="BJ2085" s="1" t="s">
        <v>126</v>
      </c>
      <c r="BK2085" s="1" t="s">
        <v>4148</v>
      </c>
      <c r="BL2085" s="1">
        <v>100</v>
      </c>
      <c r="BM2085" s="1">
        <v>100</v>
      </c>
      <c r="BN2085" s="1" t="s">
        <v>1485</v>
      </c>
      <c r="BO2085" s="1" t="s">
        <v>3581</v>
      </c>
      <c r="BP2085" s="1" t="s">
        <v>84</v>
      </c>
      <c r="BR2085" s="1">
        <v>0</v>
      </c>
      <c r="BS2085" s="1">
        <v>0</v>
      </c>
      <c r="BT2085" s="1">
        <v>0</v>
      </c>
      <c r="BU2085" s="1">
        <v>0</v>
      </c>
    </row>
    <row r="2086" spans="4:73" hidden="1" x14ac:dyDescent="0.25">
      <c r="D2086" s="4"/>
      <c r="E2086" s="5" t="str">
        <f t="shared" si="431"/>
        <v>DPP-2020-Cycle</v>
      </c>
      <c r="F2086" s="5" t="str">
        <f t="shared" si="432"/>
        <v>East (ATC)</v>
      </c>
      <c r="G2086" s="5" t="str">
        <f t="shared" si="433"/>
        <v>Active</v>
      </c>
      <c r="H2086" s="6" t="str">
        <f t="shared" si="434"/>
        <v>Not Started</v>
      </c>
      <c r="I2086" s="1" t="s">
        <v>4151</v>
      </c>
      <c r="O2086" s="1" t="str">
        <f t="shared" si="440"/>
        <v>NRIS</v>
      </c>
      <c r="Q2086" s="1">
        <f t="shared" si="435"/>
        <v>99</v>
      </c>
      <c r="S2086" s="1" t="str">
        <f t="shared" si="436"/>
        <v>Solar</v>
      </c>
      <c r="T2086" s="1" t="str">
        <f t="shared" si="437"/>
        <v>Columbia</v>
      </c>
      <c r="U2086" s="1" t="str">
        <f t="shared" si="438"/>
        <v>WI</v>
      </c>
      <c r="AA2086" s="1"/>
      <c r="AB2086" s="1"/>
      <c r="AI2086" s="5"/>
      <c r="AJ2086" s="5"/>
      <c r="AK2086" s="5"/>
      <c r="AL2086" s="5"/>
      <c r="AM2086" s="5"/>
      <c r="AN2086" s="5"/>
      <c r="AO2086" s="32"/>
      <c r="AP2086" s="32"/>
      <c r="AQ2086" s="28">
        <f t="shared" si="443"/>
        <v>0</v>
      </c>
      <c r="AR2086" s="28">
        <f t="shared" si="443"/>
        <v>0</v>
      </c>
      <c r="AY2086" s="1" t="s">
        <v>2374</v>
      </c>
      <c r="AZ2086" s="2">
        <v>44194</v>
      </c>
      <c r="BC2086" s="2">
        <v>45432</v>
      </c>
      <c r="BD2086" s="1" t="s">
        <v>74</v>
      </c>
      <c r="BE2086" s="1" t="s">
        <v>3936</v>
      </c>
      <c r="BF2086" s="1" t="s">
        <v>76</v>
      </c>
      <c r="BG2086" s="1" t="s">
        <v>3565</v>
      </c>
      <c r="BH2086" s="1" t="s">
        <v>2196</v>
      </c>
      <c r="BI2086" s="1" t="s">
        <v>2857</v>
      </c>
      <c r="BJ2086" s="1" t="s">
        <v>126</v>
      </c>
      <c r="BK2086" s="1" t="s">
        <v>4152</v>
      </c>
      <c r="BL2086" s="1">
        <v>99</v>
      </c>
      <c r="BM2086" s="1">
        <v>99</v>
      </c>
      <c r="BN2086" s="1" t="s">
        <v>1485</v>
      </c>
      <c r="BO2086" s="1" t="s">
        <v>3581</v>
      </c>
      <c r="BP2086" s="1" t="s">
        <v>84</v>
      </c>
      <c r="BR2086" s="1">
        <v>0</v>
      </c>
      <c r="BS2086" s="1">
        <v>0</v>
      </c>
      <c r="BT2086" s="1">
        <v>0</v>
      </c>
      <c r="BU2086" s="1">
        <v>0</v>
      </c>
    </row>
    <row r="2087" spans="4:73" hidden="1" x14ac:dyDescent="0.25">
      <c r="D2087" s="4"/>
      <c r="E2087" s="5" t="str">
        <f t="shared" si="431"/>
        <v>DPP-2013-FEB</v>
      </c>
      <c r="F2087" s="5" t="str">
        <f t="shared" si="432"/>
        <v>West</v>
      </c>
      <c r="G2087" s="5" t="str">
        <f t="shared" si="433"/>
        <v>Done</v>
      </c>
      <c r="H2087" s="6" t="str">
        <f t="shared" si="434"/>
        <v>In Service</v>
      </c>
      <c r="I2087" s="1" t="s">
        <v>4625</v>
      </c>
      <c r="O2087" s="1" t="str">
        <f t="shared" si="440"/>
        <v>NRIS</v>
      </c>
      <c r="Q2087" s="1">
        <f t="shared" si="435"/>
        <v>100</v>
      </c>
      <c r="S2087" s="1" t="str">
        <f t="shared" si="436"/>
        <v>Wind</v>
      </c>
      <c r="T2087" s="1" t="str">
        <f t="shared" si="437"/>
        <v>Stutsman County</v>
      </c>
      <c r="U2087" s="1" t="str">
        <f t="shared" si="438"/>
        <v>ND</v>
      </c>
      <c r="AA2087" s="1"/>
      <c r="AB2087" s="1"/>
      <c r="AI2087" s="5"/>
      <c r="AJ2087" s="5"/>
      <c r="AK2087" s="5"/>
      <c r="AL2087" s="5"/>
      <c r="AM2087" s="5"/>
      <c r="AN2087" s="5"/>
      <c r="AO2087" s="5"/>
      <c r="AP2087" s="5"/>
      <c r="AQ2087" s="5"/>
      <c r="AR2087" s="5"/>
      <c r="AY2087" s="1" t="s">
        <v>58</v>
      </c>
      <c r="AZ2087" s="2">
        <v>41281</v>
      </c>
      <c r="BB2087" s="2">
        <v>41980</v>
      </c>
      <c r="BC2087" s="2">
        <v>42338</v>
      </c>
      <c r="BD2087" s="1" t="s">
        <v>203</v>
      </c>
      <c r="BE2087" s="1" t="s">
        <v>291</v>
      </c>
      <c r="BF2087" s="1" t="s">
        <v>194</v>
      </c>
      <c r="BG2087" s="1" t="s">
        <v>1675</v>
      </c>
      <c r="BH2087" s="1" t="s">
        <v>725</v>
      </c>
      <c r="BI2087" s="1" t="s">
        <v>77</v>
      </c>
      <c r="BJ2087" s="1" t="s">
        <v>126</v>
      </c>
      <c r="BK2087" s="1" t="s">
        <v>4626</v>
      </c>
      <c r="BL2087" s="1">
        <v>100</v>
      </c>
      <c r="BM2087" s="1">
        <v>100</v>
      </c>
      <c r="BN2087" s="1" t="s">
        <v>97</v>
      </c>
      <c r="BO2087" s="1" t="s">
        <v>98</v>
      </c>
      <c r="BP2087" s="1" t="s">
        <v>65</v>
      </c>
      <c r="BQ2087" s="2">
        <v>41939</v>
      </c>
      <c r="BR2087" s="1">
        <v>0</v>
      </c>
      <c r="BS2087" s="1">
        <v>0</v>
      </c>
      <c r="BT2087" s="1">
        <v>0</v>
      </c>
      <c r="BU2087" s="1">
        <v>0</v>
      </c>
    </row>
    <row r="2088" spans="4:73" hidden="1" x14ac:dyDescent="0.25">
      <c r="D2088" s="4"/>
      <c r="E2088" s="5" t="str">
        <f t="shared" si="431"/>
        <v>DPP-2013-FEB</v>
      </c>
      <c r="F2088" s="5" t="str">
        <f t="shared" si="432"/>
        <v>West</v>
      </c>
      <c r="G2088" s="5" t="str">
        <f t="shared" si="433"/>
        <v>Done</v>
      </c>
      <c r="H2088" s="6" t="str">
        <f t="shared" si="434"/>
        <v>In Service</v>
      </c>
      <c r="I2088" s="1" t="s">
        <v>4627</v>
      </c>
      <c r="O2088" s="1" t="str">
        <f t="shared" si="440"/>
        <v>NRIS</v>
      </c>
      <c r="Q2088" s="1">
        <f t="shared" si="435"/>
        <v>100</v>
      </c>
      <c r="S2088" s="1" t="str">
        <f t="shared" si="436"/>
        <v>Wind</v>
      </c>
      <c r="T2088" s="1" t="str">
        <f t="shared" si="437"/>
        <v>Stutsman County</v>
      </c>
      <c r="U2088" s="1" t="str">
        <f t="shared" si="438"/>
        <v>ND</v>
      </c>
      <c r="AA2088" s="1"/>
      <c r="AB2088" s="1"/>
      <c r="AI2088" s="5"/>
      <c r="AJ2088" s="5"/>
      <c r="AK2088" s="5"/>
      <c r="AL2088" s="5"/>
      <c r="AM2088" s="5"/>
      <c r="AN2088" s="5"/>
      <c r="AO2088" s="5"/>
      <c r="AP2088" s="5"/>
      <c r="AQ2088" s="5"/>
      <c r="AR2088" s="5"/>
      <c r="AY2088" s="1" t="s">
        <v>58</v>
      </c>
      <c r="AZ2088" s="2">
        <v>41281</v>
      </c>
      <c r="BB2088" s="2">
        <v>41980</v>
      </c>
      <c r="BC2088" s="2">
        <v>42338</v>
      </c>
      <c r="BD2088" s="1" t="s">
        <v>203</v>
      </c>
      <c r="BE2088" s="1" t="s">
        <v>291</v>
      </c>
      <c r="BF2088" s="1" t="s">
        <v>194</v>
      </c>
      <c r="BG2088" s="1" t="s">
        <v>1675</v>
      </c>
      <c r="BH2088" s="1" t="s">
        <v>725</v>
      </c>
      <c r="BI2088" s="1" t="s">
        <v>77</v>
      </c>
      <c r="BJ2088" s="1" t="s">
        <v>126</v>
      </c>
      <c r="BK2088" s="1" t="s">
        <v>4628</v>
      </c>
      <c r="BL2088" s="1">
        <v>100</v>
      </c>
      <c r="BM2088" s="1">
        <v>100</v>
      </c>
      <c r="BN2088" s="1" t="s">
        <v>97</v>
      </c>
      <c r="BO2088" s="1" t="s">
        <v>98</v>
      </c>
      <c r="BP2088" s="1" t="s">
        <v>65</v>
      </c>
      <c r="BQ2088" s="2">
        <v>41939</v>
      </c>
      <c r="BR2088" s="1">
        <v>0</v>
      </c>
      <c r="BS2088" s="1">
        <v>0</v>
      </c>
      <c r="BT2088" s="1">
        <v>0</v>
      </c>
      <c r="BU2088" s="1">
        <v>0</v>
      </c>
    </row>
    <row r="2089" spans="4:73" hidden="1" x14ac:dyDescent="0.25">
      <c r="D2089" s="4"/>
      <c r="E2089" s="5" t="str">
        <f t="shared" si="431"/>
        <v>DPP-2020-Cycle</v>
      </c>
      <c r="F2089" s="5" t="str">
        <f t="shared" si="432"/>
        <v>Central</v>
      </c>
      <c r="G2089" s="5" t="str">
        <f t="shared" si="433"/>
        <v>Active</v>
      </c>
      <c r="H2089" s="6" t="str">
        <f t="shared" si="434"/>
        <v>Not Started</v>
      </c>
      <c r="I2089" s="1" t="s">
        <v>4153</v>
      </c>
      <c r="O2089" s="1" t="str">
        <f t="shared" si="440"/>
        <v>NRIS</v>
      </c>
      <c r="Q2089" s="1">
        <f t="shared" si="435"/>
        <v>175.12</v>
      </c>
      <c r="S2089" s="1" t="str">
        <f t="shared" si="436"/>
        <v>Solar</v>
      </c>
      <c r="T2089" s="1" t="str">
        <f t="shared" si="437"/>
        <v>Vigo</v>
      </c>
      <c r="U2089" s="1" t="str">
        <f t="shared" si="438"/>
        <v>IN</v>
      </c>
      <c r="AA2089" s="1"/>
      <c r="AB2089" s="1"/>
      <c r="AI2089" s="5"/>
      <c r="AJ2089" s="5"/>
      <c r="AK2089" s="5"/>
      <c r="AL2089" s="5"/>
      <c r="AM2089" s="5"/>
      <c r="AN2089" s="5"/>
      <c r="AO2089" s="32"/>
      <c r="AP2089" s="32"/>
      <c r="AQ2089" s="28">
        <f t="shared" ref="AQ2089:AQ2098" si="444">AO2089/($Q2089*1000)</f>
        <v>0</v>
      </c>
      <c r="AR2089" s="28">
        <f t="shared" ref="AR2089:AR2098" si="445">AP2089/($Q2089*1000)</f>
        <v>0</v>
      </c>
      <c r="AY2089" s="1" t="s">
        <v>2374</v>
      </c>
      <c r="AZ2089" s="2">
        <v>44267</v>
      </c>
      <c r="BC2089" s="2">
        <v>45078</v>
      </c>
      <c r="BD2089" s="1" t="s">
        <v>2850</v>
      </c>
      <c r="BE2089" s="1" t="s">
        <v>4154</v>
      </c>
      <c r="BF2089" s="1" t="s">
        <v>103</v>
      </c>
      <c r="BG2089" s="1" t="s">
        <v>3565</v>
      </c>
      <c r="BH2089" s="1" t="s">
        <v>2435</v>
      </c>
      <c r="BI2089" s="1" t="s">
        <v>2857</v>
      </c>
      <c r="BJ2089" s="1" t="s">
        <v>126</v>
      </c>
      <c r="BK2089" s="1" t="s">
        <v>4155</v>
      </c>
      <c r="BL2089" s="1">
        <v>175.12</v>
      </c>
      <c r="BM2089" s="1">
        <v>175.12</v>
      </c>
      <c r="BN2089" s="1" t="s">
        <v>1485</v>
      </c>
      <c r="BO2089" s="1" t="s">
        <v>3581</v>
      </c>
      <c r="BP2089" s="1" t="s">
        <v>84</v>
      </c>
      <c r="BR2089" s="1">
        <v>0</v>
      </c>
      <c r="BS2089" s="1">
        <v>0</v>
      </c>
      <c r="BT2089" s="1">
        <v>0</v>
      </c>
      <c r="BU2089" s="1">
        <v>0</v>
      </c>
    </row>
    <row r="2090" spans="4:73" hidden="1" x14ac:dyDescent="0.25">
      <c r="D2090" s="4"/>
      <c r="E2090" s="5" t="str">
        <f t="shared" si="431"/>
        <v>DPP-2020-Cycle</v>
      </c>
      <c r="F2090" s="5" t="str">
        <f t="shared" si="432"/>
        <v>South</v>
      </c>
      <c r="G2090" s="5" t="str">
        <f t="shared" si="433"/>
        <v>Active</v>
      </c>
      <c r="H2090" s="6" t="str">
        <f t="shared" si="434"/>
        <v>Not Started</v>
      </c>
      <c r="I2090" s="1" t="s">
        <v>4156</v>
      </c>
      <c r="J2090" s="1" t="e">
        <f>VLOOKUP(I2090,#REF!,3,FALSE)</f>
        <v>#REF!</v>
      </c>
      <c r="O2090" s="1" t="str">
        <f t="shared" si="440"/>
        <v>NRIS</v>
      </c>
      <c r="Q2090" s="1">
        <f t="shared" si="435"/>
        <v>100</v>
      </c>
      <c r="S2090" s="1" t="str">
        <f t="shared" si="436"/>
        <v>Solar</v>
      </c>
      <c r="T2090" s="1" t="str">
        <f t="shared" si="437"/>
        <v>Lonoke</v>
      </c>
      <c r="U2090" s="1" t="str">
        <f t="shared" si="438"/>
        <v>AR</v>
      </c>
      <c r="AA2090" s="1" t="str">
        <f>BK2090</f>
        <v>Galloway - Remigton 115kV  Transmission Line</v>
      </c>
      <c r="AB2090" s="1" t="str">
        <f>BD2090</f>
        <v>Entergy Arkansas LLC</v>
      </c>
      <c r="AI2090" s="17" t="e">
        <f>VLOOKUP(I2090,#REF!,7,FALSE)</f>
        <v>#REF!</v>
      </c>
      <c r="AJ2090" s="17"/>
      <c r="AK2090" s="17"/>
      <c r="AL2090" s="17"/>
      <c r="AM2090" s="17"/>
      <c r="AN2090" s="17"/>
      <c r="AO2090" s="32" t="e">
        <f>VLOOKUP(I2090,#REF!,5,FALSE)</f>
        <v>#REF!</v>
      </c>
      <c r="AP2090" s="32" t="e">
        <f>VLOOKUP(I2090,#REF!,6,FALSE)</f>
        <v>#REF!</v>
      </c>
      <c r="AQ2090" s="28" t="e">
        <f t="shared" si="444"/>
        <v>#REF!</v>
      </c>
      <c r="AR2090" s="28" t="e">
        <f t="shared" si="445"/>
        <v>#REF!</v>
      </c>
      <c r="AY2090" s="1" t="s">
        <v>2374</v>
      </c>
      <c r="AZ2090" s="2">
        <v>44194</v>
      </c>
      <c r="BC2090" s="2">
        <v>45331</v>
      </c>
      <c r="BD2090" s="1" t="s">
        <v>3586</v>
      </c>
      <c r="BE2090" s="1" t="s">
        <v>4157</v>
      </c>
      <c r="BF2090" s="1" t="s">
        <v>2394</v>
      </c>
      <c r="BG2090" s="1" t="s">
        <v>3565</v>
      </c>
      <c r="BH2090" s="1" t="s">
        <v>2395</v>
      </c>
      <c r="BI2090" s="1" t="s">
        <v>2857</v>
      </c>
      <c r="BJ2090" s="1" t="s">
        <v>126</v>
      </c>
      <c r="BK2090" s="1" t="s">
        <v>4158</v>
      </c>
      <c r="BL2090" s="1">
        <v>100</v>
      </c>
      <c r="BM2090" s="1">
        <v>100</v>
      </c>
      <c r="BN2090" s="1" t="s">
        <v>1485</v>
      </c>
      <c r="BO2090" s="1" t="s">
        <v>3581</v>
      </c>
      <c r="BP2090" s="1" t="s">
        <v>84</v>
      </c>
      <c r="BR2090" s="1">
        <v>0</v>
      </c>
      <c r="BS2090" s="1">
        <v>0</v>
      </c>
      <c r="BT2090" s="1">
        <v>0</v>
      </c>
      <c r="BU2090" s="1">
        <v>0</v>
      </c>
    </row>
    <row r="2091" spans="4:73" hidden="1" x14ac:dyDescent="0.25">
      <c r="D2091" s="4"/>
      <c r="E2091" s="5" t="str">
        <f t="shared" si="431"/>
        <v>DPP-2020-Cycle</v>
      </c>
      <c r="F2091" s="5" t="str">
        <f t="shared" si="432"/>
        <v>South</v>
      </c>
      <c r="G2091" s="5" t="str">
        <f t="shared" si="433"/>
        <v>Active</v>
      </c>
      <c r="H2091" s="6" t="str">
        <f t="shared" si="434"/>
        <v>Not Started</v>
      </c>
      <c r="I2091" s="1" t="s">
        <v>4159</v>
      </c>
      <c r="O2091" s="1" t="str">
        <f t="shared" si="440"/>
        <v>NRIS</v>
      </c>
      <c r="Q2091" s="1">
        <f t="shared" si="435"/>
        <v>10</v>
      </c>
      <c r="S2091" s="1" t="str">
        <f t="shared" si="436"/>
        <v>Battery Storage</v>
      </c>
      <c r="T2091" s="1" t="str">
        <f t="shared" si="437"/>
        <v>Cross</v>
      </c>
      <c r="U2091" s="1" t="str">
        <f t="shared" si="438"/>
        <v>AR</v>
      </c>
      <c r="AA2091" s="1"/>
      <c r="AB2091" s="1"/>
      <c r="AI2091" s="5"/>
      <c r="AJ2091" s="5"/>
      <c r="AK2091" s="5"/>
      <c r="AL2091" s="5"/>
      <c r="AM2091" s="5"/>
      <c r="AN2091" s="5"/>
      <c r="AO2091" s="32"/>
      <c r="AP2091" s="32"/>
      <c r="AQ2091" s="28">
        <f t="shared" si="444"/>
        <v>0</v>
      </c>
      <c r="AR2091" s="28">
        <f t="shared" si="445"/>
        <v>0</v>
      </c>
      <c r="AY2091" s="1" t="s">
        <v>2374</v>
      </c>
      <c r="AZ2091" s="2">
        <v>44033</v>
      </c>
      <c r="BC2091" s="2">
        <v>45017</v>
      </c>
      <c r="BD2091" s="1" t="s">
        <v>3586</v>
      </c>
      <c r="BE2091" s="1" t="s">
        <v>4160</v>
      </c>
      <c r="BF2091" s="1" t="s">
        <v>2394</v>
      </c>
      <c r="BG2091" s="1" t="s">
        <v>3565</v>
      </c>
      <c r="BH2091" s="1" t="s">
        <v>2395</v>
      </c>
      <c r="BI2091" s="1" t="s">
        <v>2857</v>
      </c>
      <c r="BJ2091" s="1" t="s">
        <v>126</v>
      </c>
      <c r="BK2091" s="1" t="s">
        <v>4161</v>
      </c>
      <c r="BL2091" s="1">
        <v>10</v>
      </c>
      <c r="BM2091" s="1">
        <v>10</v>
      </c>
      <c r="BN2091" s="1" t="s">
        <v>2498</v>
      </c>
      <c r="BO2091" s="1" t="s">
        <v>2498</v>
      </c>
      <c r="BP2091" s="1" t="s">
        <v>84</v>
      </c>
      <c r="BR2091" s="1">
        <v>0</v>
      </c>
      <c r="BS2091" s="1">
        <v>0</v>
      </c>
      <c r="BT2091" s="1">
        <v>0</v>
      </c>
      <c r="BU2091" s="1">
        <v>0</v>
      </c>
    </row>
    <row r="2092" spans="4:73" hidden="1" x14ac:dyDescent="0.25">
      <c r="D2092" s="4"/>
      <c r="E2092" s="5" t="str">
        <f t="shared" si="431"/>
        <v>DPP-2020-Cycle</v>
      </c>
      <c r="F2092" s="5" t="str">
        <f t="shared" si="432"/>
        <v>Central</v>
      </c>
      <c r="G2092" s="5" t="str">
        <f t="shared" si="433"/>
        <v>Active</v>
      </c>
      <c r="H2092" s="6" t="str">
        <f t="shared" si="434"/>
        <v>Not Started</v>
      </c>
      <c r="I2092" s="1" t="s">
        <v>4162</v>
      </c>
      <c r="O2092" s="1" t="str">
        <f t="shared" si="440"/>
        <v>NRIS</v>
      </c>
      <c r="Q2092" s="1">
        <f t="shared" si="435"/>
        <v>150</v>
      </c>
      <c r="S2092" s="1" t="str">
        <f t="shared" si="436"/>
        <v>Solar</v>
      </c>
      <c r="T2092" s="1" t="str">
        <f t="shared" si="437"/>
        <v>LaPorte</v>
      </c>
      <c r="U2092" s="1" t="str">
        <f t="shared" si="438"/>
        <v>IN</v>
      </c>
      <c r="AA2092" s="1"/>
      <c r="AB2092" s="1"/>
      <c r="AI2092" s="5"/>
      <c r="AJ2092" s="5"/>
      <c r="AK2092" s="5"/>
      <c r="AL2092" s="5"/>
      <c r="AM2092" s="5"/>
      <c r="AN2092" s="5"/>
      <c r="AO2092" s="32"/>
      <c r="AP2092" s="32"/>
      <c r="AQ2092" s="28">
        <f t="shared" si="444"/>
        <v>0</v>
      </c>
      <c r="AR2092" s="28">
        <f t="shared" si="445"/>
        <v>0</v>
      </c>
      <c r="AY2092" s="1" t="s">
        <v>2374</v>
      </c>
      <c r="AZ2092" s="2">
        <v>44264</v>
      </c>
      <c r="BC2092" s="2">
        <v>45184</v>
      </c>
      <c r="BD2092" s="1" t="s">
        <v>804</v>
      </c>
      <c r="BE2092" s="1" t="s">
        <v>4163</v>
      </c>
      <c r="BF2092" s="1" t="s">
        <v>103</v>
      </c>
      <c r="BG2092" s="1" t="s">
        <v>3565</v>
      </c>
      <c r="BH2092" s="1" t="s">
        <v>2435</v>
      </c>
      <c r="BI2092" s="1" t="s">
        <v>2857</v>
      </c>
      <c r="BJ2092" s="1" t="s">
        <v>126</v>
      </c>
      <c r="BK2092" s="1" t="s">
        <v>4164</v>
      </c>
      <c r="BL2092" s="1">
        <v>150</v>
      </c>
      <c r="BM2092" s="1">
        <v>150</v>
      </c>
      <c r="BN2092" s="1" t="s">
        <v>1485</v>
      </c>
      <c r="BO2092" s="1" t="s">
        <v>3581</v>
      </c>
      <c r="BP2092" s="1" t="s">
        <v>84</v>
      </c>
      <c r="BR2092" s="1">
        <v>0</v>
      </c>
      <c r="BS2092" s="1">
        <v>0</v>
      </c>
      <c r="BT2092" s="1">
        <v>0</v>
      </c>
      <c r="BU2092" s="1">
        <v>0</v>
      </c>
    </row>
    <row r="2093" spans="4:73" hidden="1" x14ac:dyDescent="0.25">
      <c r="D2093" s="4"/>
      <c r="E2093" s="5" t="str">
        <f t="shared" si="431"/>
        <v>DPP-2020-Cycle</v>
      </c>
      <c r="F2093" s="5" t="str">
        <f t="shared" si="432"/>
        <v>Central</v>
      </c>
      <c r="G2093" s="5" t="str">
        <f t="shared" si="433"/>
        <v>Active</v>
      </c>
      <c r="H2093" s="6" t="str">
        <f t="shared" si="434"/>
        <v>Not Started</v>
      </c>
      <c r="I2093" s="1" t="s">
        <v>4165</v>
      </c>
      <c r="O2093" s="1" t="str">
        <f t="shared" si="440"/>
        <v>NRIS</v>
      </c>
      <c r="Q2093" s="1">
        <f t="shared" si="435"/>
        <v>100</v>
      </c>
      <c r="S2093" s="1" t="str">
        <f t="shared" si="436"/>
        <v>Wind</v>
      </c>
      <c r="T2093" s="1" t="str">
        <f t="shared" si="437"/>
        <v>Tazewell</v>
      </c>
      <c r="U2093" s="1" t="str">
        <f t="shared" si="438"/>
        <v>IL</v>
      </c>
      <c r="AA2093" s="1"/>
      <c r="AB2093" s="1"/>
      <c r="AI2093" s="5"/>
      <c r="AJ2093" s="5"/>
      <c r="AK2093" s="5"/>
      <c r="AL2093" s="5"/>
      <c r="AM2093" s="5"/>
      <c r="AN2093" s="5"/>
      <c r="AO2093" s="32"/>
      <c r="AP2093" s="32"/>
      <c r="AQ2093" s="28">
        <f t="shared" si="444"/>
        <v>0</v>
      </c>
      <c r="AR2093" s="28">
        <f t="shared" si="445"/>
        <v>0</v>
      </c>
      <c r="AY2093" s="1" t="s">
        <v>2374</v>
      </c>
      <c r="AZ2093" s="2">
        <v>44033</v>
      </c>
      <c r="BC2093" s="2">
        <v>45536</v>
      </c>
      <c r="BD2093" s="1" t="s">
        <v>122</v>
      </c>
      <c r="BE2093" s="1" t="s">
        <v>3998</v>
      </c>
      <c r="BF2093" s="1" t="s">
        <v>124</v>
      </c>
      <c r="BG2093" s="1" t="s">
        <v>3565</v>
      </c>
      <c r="BH2093" s="1" t="s">
        <v>2435</v>
      </c>
      <c r="BI2093" s="1" t="s">
        <v>2857</v>
      </c>
      <c r="BJ2093" s="1" t="s">
        <v>126</v>
      </c>
      <c r="BK2093" s="1" t="s">
        <v>4166</v>
      </c>
      <c r="BL2093" s="1">
        <v>100</v>
      </c>
      <c r="BM2093" s="1">
        <v>100</v>
      </c>
      <c r="BN2093" s="1" t="s">
        <v>97</v>
      </c>
      <c r="BO2093" s="1" t="s">
        <v>3613</v>
      </c>
      <c r="BP2093" s="1" t="s">
        <v>84</v>
      </c>
      <c r="BR2093" s="1">
        <v>0</v>
      </c>
      <c r="BS2093" s="1">
        <v>0</v>
      </c>
      <c r="BT2093" s="1">
        <v>0</v>
      </c>
      <c r="BU2093" s="1">
        <v>0</v>
      </c>
    </row>
    <row r="2094" spans="4:73" hidden="1" x14ac:dyDescent="0.25">
      <c r="D2094" s="4"/>
      <c r="E2094" s="5" t="str">
        <f t="shared" si="431"/>
        <v>DPP-2020-Cycle</v>
      </c>
      <c r="F2094" s="5" t="str">
        <f t="shared" si="432"/>
        <v>Central</v>
      </c>
      <c r="G2094" s="5" t="str">
        <f t="shared" si="433"/>
        <v>Active</v>
      </c>
      <c r="H2094" s="6" t="str">
        <f t="shared" si="434"/>
        <v>Not Started</v>
      </c>
      <c r="I2094" s="1" t="s">
        <v>4167</v>
      </c>
      <c r="O2094" s="1" t="str">
        <f t="shared" si="440"/>
        <v>NRIS</v>
      </c>
      <c r="Q2094" s="1">
        <f t="shared" si="435"/>
        <v>200</v>
      </c>
      <c r="S2094" s="1" t="str">
        <f t="shared" si="436"/>
        <v>Solar</v>
      </c>
      <c r="T2094" s="1" t="str">
        <f t="shared" si="437"/>
        <v>Pulaski</v>
      </c>
      <c r="U2094" s="1" t="str">
        <f t="shared" si="438"/>
        <v>IN</v>
      </c>
      <c r="AA2094" s="1"/>
      <c r="AB2094" s="1"/>
      <c r="AI2094" s="5"/>
      <c r="AJ2094" s="5"/>
      <c r="AK2094" s="5"/>
      <c r="AL2094" s="5"/>
      <c r="AM2094" s="5"/>
      <c r="AN2094" s="5"/>
      <c r="AO2094" s="32"/>
      <c r="AP2094" s="32"/>
      <c r="AQ2094" s="28">
        <f t="shared" si="444"/>
        <v>0</v>
      </c>
      <c r="AR2094" s="28">
        <f t="shared" si="445"/>
        <v>0</v>
      </c>
      <c r="AY2094" s="1" t="s">
        <v>2374</v>
      </c>
      <c r="AZ2094" s="2">
        <v>44033</v>
      </c>
      <c r="BC2094" s="2">
        <v>45200</v>
      </c>
      <c r="BD2094" s="1" t="s">
        <v>804</v>
      </c>
      <c r="BE2094" s="1" t="s">
        <v>4168</v>
      </c>
      <c r="BF2094" s="1" t="s">
        <v>103</v>
      </c>
      <c r="BG2094" s="1" t="s">
        <v>3565</v>
      </c>
      <c r="BH2094" s="1" t="s">
        <v>2435</v>
      </c>
      <c r="BI2094" s="1" t="s">
        <v>2857</v>
      </c>
      <c r="BJ2094" s="1" t="s">
        <v>126</v>
      </c>
      <c r="BK2094" s="1" t="s">
        <v>4169</v>
      </c>
      <c r="BL2094" s="1">
        <v>200</v>
      </c>
      <c r="BM2094" s="1">
        <v>200</v>
      </c>
      <c r="BN2094" s="1" t="s">
        <v>1485</v>
      </c>
      <c r="BO2094" s="1" t="s">
        <v>3581</v>
      </c>
      <c r="BP2094" s="1" t="s">
        <v>84</v>
      </c>
      <c r="BR2094" s="1">
        <v>0</v>
      </c>
      <c r="BS2094" s="1">
        <v>0</v>
      </c>
      <c r="BT2094" s="1">
        <v>0</v>
      </c>
      <c r="BU2094" s="1">
        <v>0</v>
      </c>
    </row>
    <row r="2095" spans="4:73" hidden="1" x14ac:dyDescent="0.25">
      <c r="D2095" s="4"/>
      <c r="E2095" s="5" t="str">
        <f t="shared" si="431"/>
        <v>DPP-2020-Cycle</v>
      </c>
      <c r="F2095" s="5" t="str">
        <f t="shared" si="432"/>
        <v>West</v>
      </c>
      <c r="G2095" s="5" t="str">
        <f t="shared" si="433"/>
        <v>Withdrawn</v>
      </c>
      <c r="H2095" s="6" t="str">
        <f t="shared" si="434"/>
        <v>Not Started</v>
      </c>
      <c r="I2095" s="1" t="s">
        <v>5515</v>
      </c>
      <c r="O2095" s="1" t="str">
        <f t="shared" si="440"/>
        <v>NRIS</v>
      </c>
      <c r="Q2095" s="1">
        <f t="shared" si="435"/>
        <v>33.75</v>
      </c>
      <c r="S2095" s="1" t="str">
        <f t="shared" si="436"/>
        <v>Wind</v>
      </c>
      <c r="T2095" s="1" t="str">
        <f t="shared" si="437"/>
        <v>Hancock</v>
      </c>
      <c r="U2095" s="1" t="str">
        <f t="shared" si="438"/>
        <v>IA</v>
      </c>
      <c r="AA2095" s="1"/>
      <c r="AB2095" s="1"/>
      <c r="AI2095" s="5"/>
      <c r="AJ2095" s="5"/>
      <c r="AK2095" s="5"/>
      <c r="AL2095" s="5"/>
      <c r="AM2095" s="5"/>
      <c r="AN2095" s="5"/>
      <c r="AO2095" s="32"/>
      <c r="AP2095" s="32"/>
      <c r="AQ2095" s="28">
        <f t="shared" si="444"/>
        <v>0</v>
      </c>
      <c r="AR2095" s="28">
        <f t="shared" si="445"/>
        <v>0</v>
      </c>
      <c r="AY2095" s="1" t="s">
        <v>73</v>
      </c>
      <c r="AZ2095" s="2">
        <v>44033</v>
      </c>
      <c r="BA2095" s="2">
        <v>44112</v>
      </c>
      <c r="BC2095" s="2">
        <v>45261</v>
      </c>
      <c r="BD2095" s="1" t="s">
        <v>87</v>
      </c>
      <c r="BE2095" s="1" t="s">
        <v>3959</v>
      </c>
      <c r="BF2095" s="1" t="s">
        <v>89</v>
      </c>
      <c r="BG2095" s="1" t="s">
        <v>3565</v>
      </c>
      <c r="BH2095" s="1" t="s">
        <v>725</v>
      </c>
      <c r="BI2095" s="1" t="s">
        <v>2857</v>
      </c>
      <c r="BJ2095" s="1" t="s">
        <v>126</v>
      </c>
      <c r="BK2095" s="1" t="s">
        <v>5516</v>
      </c>
      <c r="BL2095" s="1">
        <v>33.75</v>
      </c>
      <c r="BM2095" s="1">
        <v>33.75</v>
      </c>
      <c r="BN2095" s="1" t="s">
        <v>97</v>
      </c>
      <c r="BO2095" s="1" t="s">
        <v>3613</v>
      </c>
      <c r="BP2095" s="1" t="s">
        <v>84</v>
      </c>
      <c r="BR2095" s="1">
        <v>0</v>
      </c>
      <c r="BS2095" s="1">
        <v>0</v>
      </c>
      <c r="BT2095" s="1">
        <v>0</v>
      </c>
      <c r="BU2095" s="1">
        <v>0</v>
      </c>
    </row>
    <row r="2096" spans="4:73" hidden="1" x14ac:dyDescent="0.25">
      <c r="D2096" s="4"/>
      <c r="E2096" s="5" t="str">
        <f t="shared" si="431"/>
        <v>DPP-2020-Cycle</v>
      </c>
      <c r="F2096" s="5" t="str">
        <f t="shared" si="432"/>
        <v>West</v>
      </c>
      <c r="G2096" s="5" t="str">
        <f t="shared" si="433"/>
        <v>Withdrawn</v>
      </c>
      <c r="H2096" s="6" t="str">
        <f t="shared" si="434"/>
        <v>Not Started</v>
      </c>
      <c r="I2096" s="1" t="s">
        <v>5517</v>
      </c>
      <c r="O2096" s="1" t="str">
        <f t="shared" si="440"/>
        <v>NRIS Only</v>
      </c>
      <c r="Q2096" s="1">
        <f t="shared" si="435"/>
        <v>39</v>
      </c>
      <c r="S2096" s="1" t="str">
        <f t="shared" si="436"/>
        <v>Wind</v>
      </c>
      <c r="T2096" s="1" t="str">
        <f t="shared" si="437"/>
        <v>Story</v>
      </c>
      <c r="U2096" s="1" t="str">
        <f t="shared" si="438"/>
        <v>IA</v>
      </c>
      <c r="AA2096" s="1"/>
      <c r="AB2096" s="1"/>
      <c r="AI2096" s="5"/>
      <c r="AJ2096" s="5"/>
      <c r="AK2096" s="5"/>
      <c r="AL2096" s="5"/>
      <c r="AM2096" s="5"/>
      <c r="AN2096" s="5"/>
      <c r="AO2096" s="32"/>
      <c r="AP2096" s="32"/>
      <c r="AQ2096" s="28">
        <f t="shared" si="444"/>
        <v>0</v>
      </c>
      <c r="AR2096" s="28">
        <f t="shared" si="445"/>
        <v>0</v>
      </c>
      <c r="AY2096" s="1" t="s">
        <v>73</v>
      </c>
      <c r="AZ2096" s="2">
        <v>44033</v>
      </c>
      <c r="BA2096" s="2">
        <v>44112</v>
      </c>
      <c r="BC2096" s="2">
        <v>45261</v>
      </c>
      <c r="BD2096" s="1" t="s">
        <v>87</v>
      </c>
      <c r="BE2096" s="1" t="s">
        <v>4354</v>
      </c>
      <c r="BF2096" s="1" t="s">
        <v>89</v>
      </c>
      <c r="BG2096" s="1" t="s">
        <v>3565</v>
      </c>
      <c r="BH2096" s="1" t="s">
        <v>725</v>
      </c>
      <c r="BI2096" s="1" t="s">
        <v>2857</v>
      </c>
      <c r="BJ2096" s="1" t="s">
        <v>1466</v>
      </c>
      <c r="BK2096" s="1" t="s">
        <v>4355</v>
      </c>
      <c r="BL2096" s="1">
        <v>39</v>
      </c>
      <c r="BM2096" s="1">
        <v>39</v>
      </c>
      <c r="BN2096" s="1" t="s">
        <v>97</v>
      </c>
      <c r="BO2096" s="1" t="s">
        <v>3613</v>
      </c>
      <c r="BP2096" s="1" t="s">
        <v>84</v>
      </c>
      <c r="BR2096" s="1">
        <v>0</v>
      </c>
      <c r="BS2096" s="1">
        <v>0</v>
      </c>
      <c r="BT2096" s="1">
        <v>0</v>
      </c>
      <c r="BU2096" s="1">
        <v>0</v>
      </c>
    </row>
    <row r="2097" spans="4:73" hidden="1" x14ac:dyDescent="0.25">
      <c r="D2097" s="4"/>
      <c r="E2097" s="5" t="str">
        <f t="shared" si="431"/>
        <v>DPP-2020-Cycle</v>
      </c>
      <c r="F2097" s="5" t="str">
        <f t="shared" si="432"/>
        <v>West</v>
      </c>
      <c r="G2097" s="5" t="str">
        <f t="shared" si="433"/>
        <v>Withdrawn</v>
      </c>
      <c r="H2097" s="6" t="str">
        <f t="shared" si="434"/>
        <v>Not Started</v>
      </c>
      <c r="I2097" s="1" t="s">
        <v>5518</v>
      </c>
      <c r="O2097" s="1" t="str">
        <f t="shared" si="440"/>
        <v>NRIS Only</v>
      </c>
      <c r="Q2097" s="1">
        <f t="shared" si="435"/>
        <v>43</v>
      </c>
      <c r="S2097" s="1" t="str">
        <f t="shared" si="436"/>
        <v>Wind</v>
      </c>
      <c r="T2097" s="1" t="str">
        <f t="shared" si="437"/>
        <v>Hancock</v>
      </c>
      <c r="U2097" s="1" t="str">
        <f t="shared" si="438"/>
        <v>IA</v>
      </c>
      <c r="AA2097" s="1"/>
      <c r="AB2097" s="1"/>
      <c r="AI2097" s="5"/>
      <c r="AJ2097" s="5"/>
      <c r="AK2097" s="5"/>
      <c r="AL2097" s="5"/>
      <c r="AM2097" s="5"/>
      <c r="AN2097" s="5"/>
      <c r="AO2097" s="32"/>
      <c r="AP2097" s="32"/>
      <c r="AQ2097" s="28">
        <f t="shared" si="444"/>
        <v>0</v>
      </c>
      <c r="AR2097" s="28">
        <f t="shared" si="445"/>
        <v>0</v>
      </c>
      <c r="AY2097" s="1" t="s">
        <v>73</v>
      </c>
      <c r="AZ2097" s="2">
        <v>44033</v>
      </c>
      <c r="BA2097" s="2">
        <v>44112</v>
      </c>
      <c r="BC2097" s="2">
        <v>45261</v>
      </c>
      <c r="BD2097" s="1" t="s">
        <v>87</v>
      </c>
      <c r="BE2097" s="1" t="s">
        <v>3959</v>
      </c>
      <c r="BF2097" s="1" t="s">
        <v>89</v>
      </c>
      <c r="BG2097" s="1" t="s">
        <v>3565</v>
      </c>
      <c r="BH2097" s="1" t="s">
        <v>725</v>
      </c>
      <c r="BI2097" s="1" t="s">
        <v>2857</v>
      </c>
      <c r="BJ2097" s="1" t="s">
        <v>1466</v>
      </c>
      <c r="BK2097" s="1" t="s">
        <v>5516</v>
      </c>
      <c r="BL2097" s="1">
        <v>43</v>
      </c>
      <c r="BM2097" s="1">
        <v>43</v>
      </c>
      <c r="BN2097" s="1" t="s">
        <v>97</v>
      </c>
      <c r="BO2097" s="1" t="s">
        <v>3613</v>
      </c>
      <c r="BP2097" s="1" t="s">
        <v>84</v>
      </c>
      <c r="BR2097" s="1">
        <v>0</v>
      </c>
      <c r="BS2097" s="1">
        <v>0</v>
      </c>
      <c r="BT2097" s="1">
        <v>0</v>
      </c>
      <c r="BU2097" s="1">
        <v>0</v>
      </c>
    </row>
    <row r="2098" spans="4:73" hidden="1" x14ac:dyDescent="0.25">
      <c r="D2098" s="4"/>
      <c r="E2098" s="5" t="str">
        <f t="shared" si="431"/>
        <v>DPP-2020-Cycle</v>
      </c>
      <c r="F2098" s="5" t="str">
        <f t="shared" si="432"/>
        <v>West</v>
      </c>
      <c r="G2098" s="5" t="str">
        <f t="shared" si="433"/>
        <v>Active</v>
      </c>
      <c r="H2098" s="6" t="str">
        <f t="shared" si="434"/>
        <v>Not Started</v>
      </c>
      <c r="I2098" s="1" t="s">
        <v>4175</v>
      </c>
      <c r="O2098" s="1" t="str">
        <f t="shared" si="440"/>
        <v>NRIS</v>
      </c>
      <c r="Q2098" s="1">
        <f t="shared" si="435"/>
        <v>300</v>
      </c>
      <c r="S2098" s="1" t="str">
        <f t="shared" si="436"/>
        <v>Solar</v>
      </c>
      <c r="T2098" s="1" t="str">
        <f t="shared" si="437"/>
        <v>Dunn</v>
      </c>
      <c r="U2098" s="1" t="str">
        <f t="shared" si="438"/>
        <v>WI</v>
      </c>
      <c r="AA2098" s="1"/>
      <c r="AB2098" s="1"/>
      <c r="AI2098" s="5"/>
      <c r="AJ2098" s="5"/>
      <c r="AK2098" s="5"/>
      <c r="AL2098" s="5"/>
      <c r="AM2098" s="5"/>
      <c r="AN2098" s="5"/>
      <c r="AO2098" s="32"/>
      <c r="AP2098" s="32"/>
      <c r="AQ2098" s="28">
        <f t="shared" si="444"/>
        <v>0</v>
      </c>
      <c r="AR2098" s="28">
        <f t="shared" si="445"/>
        <v>0</v>
      </c>
      <c r="AY2098" s="1" t="s">
        <v>2374</v>
      </c>
      <c r="AZ2098" s="2">
        <v>44033</v>
      </c>
      <c r="BC2098" s="2">
        <v>45449</v>
      </c>
      <c r="BD2098" s="1" t="s">
        <v>91</v>
      </c>
      <c r="BE2098" s="1" t="s">
        <v>3663</v>
      </c>
      <c r="BF2098" s="1" t="s">
        <v>76</v>
      </c>
      <c r="BG2098" s="1" t="s">
        <v>3565</v>
      </c>
      <c r="BH2098" s="1" t="s">
        <v>725</v>
      </c>
      <c r="BI2098" s="1" t="s">
        <v>2857</v>
      </c>
      <c r="BJ2098" s="1" t="s">
        <v>126</v>
      </c>
      <c r="BK2098" s="1" t="s">
        <v>4176</v>
      </c>
      <c r="BL2098" s="1">
        <v>300</v>
      </c>
      <c r="BM2098" s="1">
        <v>300</v>
      </c>
      <c r="BN2098" s="1" t="s">
        <v>1485</v>
      </c>
      <c r="BO2098" s="1" t="s">
        <v>3581</v>
      </c>
      <c r="BP2098" s="1" t="s">
        <v>84</v>
      </c>
      <c r="BR2098" s="1">
        <v>0</v>
      </c>
      <c r="BS2098" s="1">
        <v>0</v>
      </c>
      <c r="BT2098" s="1">
        <v>0</v>
      </c>
      <c r="BU2098" s="1">
        <v>0</v>
      </c>
    </row>
    <row r="2099" spans="4:73" hidden="1" x14ac:dyDescent="0.25">
      <c r="D2099" s="4"/>
      <c r="E2099" s="5" t="str">
        <f t="shared" si="431"/>
        <v>DPP-2013-AUG</v>
      </c>
      <c r="F2099" s="5" t="str">
        <f t="shared" si="432"/>
        <v>West</v>
      </c>
      <c r="G2099" s="5" t="str">
        <f t="shared" si="433"/>
        <v>Done</v>
      </c>
      <c r="H2099" s="6" t="str">
        <f t="shared" si="434"/>
        <v>In Service</v>
      </c>
      <c r="I2099" s="1" t="s">
        <v>4652</v>
      </c>
      <c r="O2099" s="1" t="str">
        <f t="shared" si="440"/>
        <v>NRIS</v>
      </c>
      <c r="Q2099" s="1">
        <f t="shared" si="435"/>
        <v>100</v>
      </c>
      <c r="S2099" s="1" t="str">
        <f t="shared" si="436"/>
        <v>Wind</v>
      </c>
      <c r="T2099" s="1" t="str">
        <f t="shared" si="437"/>
        <v>Madison County</v>
      </c>
      <c r="U2099" s="1" t="str">
        <f t="shared" si="438"/>
        <v>IA</v>
      </c>
      <c r="AA2099" s="1"/>
      <c r="AB2099" s="1"/>
      <c r="AI2099" s="5"/>
      <c r="AJ2099" s="5"/>
      <c r="AK2099" s="5"/>
      <c r="AL2099" s="5"/>
      <c r="AM2099" s="5"/>
      <c r="AN2099" s="5"/>
      <c r="AO2099" s="5"/>
      <c r="AP2099" s="5"/>
      <c r="AQ2099" s="5"/>
      <c r="AR2099" s="5"/>
      <c r="AY2099" s="1" t="s">
        <v>58</v>
      </c>
      <c r="AZ2099" s="2">
        <v>41347</v>
      </c>
      <c r="BB2099" s="2">
        <v>42013</v>
      </c>
      <c r="BC2099" s="2">
        <v>41869</v>
      </c>
      <c r="BD2099" s="1" t="s">
        <v>251</v>
      </c>
      <c r="BE2099" s="1" t="s">
        <v>620</v>
      </c>
      <c r="BF2099" s="1" t="s">
        <v>89</v>
      </c>
      <c r="BG2099" s="1" t="s">
        <v>1937</v>
      </c>
      <c r="BH2099" s="1" t="s">
        <v>725</v>
      </c>
      <c r="BI2099" s="1" t="s">
        <v>77</v>
      </c>
      <c r="BJ2099" s="1" t="s">
        <v>126</v>
      </c>
      <c r="BK2099" s="1" t="s">
        <v>4653</v>
      </c>
      <c r="BL2099" s="1">
        <v>100</v>
      </c>
      <c r="BM2099" s="1">
        <v>100</v>
      </c>
      <c r="BN2099" s="1" t="s">
        <v>97</v>
      </c>
      <c r="BO2099" s="1" t="s">
        <v>98</v>
      </c>
      <c r="BP2099" s="1" t="s">
        <v>65</v>
      </c>
      <c r="BQ2099" s="2">
        <v>41913</v>
      </c>
      <c r="BR2099" s="1">
        <v>0</v>
      </c>
      <c r="BS2099" s="1">
        <v>0</v>
      </c>
      <c r="BT2099" s="1">
        <v>0</v>
      </c>
      <c r="BU2099" s="1">
        <v>0</v>
      </c>
    </row>
    <row r="2100" spans="4:73" hidden="1" x14ac:dyDescent="0.25">
      <c r="D2100" s="4"/>
      <c r="E2100" s="5" t="str">
        <f t="shared" si="431"/>
        <v>DPP-2020-Cycle</v>
      </c>
      <c r="F2100" s="5" t="str">
        <f t="shared" si="432"/>
        <v>Central</v>
      </c>
      <c r="G2100" s="5" t="str">
        <f t="shared" si="433"/>
        <v>Withdrawn</v>
      </c>
      <c r="H2100" s="6" t="str">
        <f t="shared" si="434"/>
        <v>Not Started</v>
      </c>
      <c r="I2100" s="1" t="s">
        <v>5924</v>
      </c>
      <c r="O2100" s="1" t="str">
        <f t="shared" si="440"/>
        <v>NRIS</v>
      </c>
      <c r="Q2100" s="1">
        <f t="shared" si="435"/>
        <v>100</v>
      </c>
      <c r="S2100" s="1" t="str">
        <f t="shared" si="436"/>
        <v>Battery Storage</v>
      </c>
      <c r="T2100" s="1" t="str">
        <f t="shared" si="437"/>
        <v>Madison</v>
      </c>
      <c r="U2100" s="1" t="str">
        <f t="shared" si="438"/>
        <v>IN</v>
      </c>
      <c r="AA2100" s="1"/>
      <c r="AB2100" s="1"/>
      <c r="AI2100" s="5"/>
      <c r="AJ2100" s="5"/>
      <c r="AK2100" s="5"/>
      <c r="AL2100" s="5"/>
      <c r="AM2100" s="5"/>
      <c r="AN2100" s="5"/>
      <c r="AO2100" s="32"/>
      <c r="AP2100" s="32"/>
      <c r="AQ2100" s="28">
        <f>AO2100/($Q2100*1000)</f>
        <v>0</v>
      </c>
      <c r="AR2100" s="28">
        <f>AP2100/($Q2100*1000)</f>
        <v>0</v>
      </c>
      <c r="AY2100" s="1" t="s">
        <v>73</v>
      </c>
      <c r="AZ2100" s="2">
        <v>44256</v>
      </c>
      <c r="BA2100" s="2">
        <v>44267</v>
      </c>
      <c r="BC2100" s="2">
        <v>44593</v>
      </c>
      <c r="BD2100" s="1" t="s">
        <v>4239</v>
      </c>
      <c r="BE2100" s="1" t="s">
        <v>3940</v>
      </c>
      <c r="BF2100" s="1" t="s">
        <v>103</v>
      </c>
      <c r="BG2100" s="1" t="s">
        <v>3565</v>
      </c>
      <c r="BH2100" s="1" t="s">
        <v>2435</v>
      </c>
      <c r="BI2100" s="1" t="s">
        <v>2857</v>
      </c>
      <c r="BJ2100" s="1" t="s">
        <v>126</v>
      </c>
      <c r="BK2100" s="1" t="s">
        <v>5925</v>
      </c>
      <c r="BL2100" s="1">
        <v>100</v>
      </c>
      <c r="BM2100" s="1">
        <v>100</v>
      </c>
      <c r="BN2100" s="1" t="s">
        <v>2498</v>
      </c>
      <c r="BO2100" s="1" t="s">
        <v>2498</v>
      </c>
      <c r="BP2100" s="1" t="s">
        <v>84</v>
      </c>
      <c r="BR2100" s="1">
        <v>0</v>
      </c>
      <c r="BS2100" s="1">
        <v>0</v>
      </c>
      <c r="BT2100" s="1">
        <v>0</v>
      </c>
      <c r="BU2100" s="1">
        <v>0</v>
      </c>
    </row>
    <row r="2101" spans="4:73" hidden="1" x14ac:dyDescent="0.25">
      <c r="D2101" s="4"/>
      <c r="E2101" s="5" t="str">
        <f t="shared" si="431"/>
        <v>DPP-2014-FEB</v>
      </c>
      <c r="F2101" s="5" t="str">
        <f t="shared" si="432"/>
        <v>Central</v>
      </c>
      <c r="G2101" s="5" t="str">
        <f t="shared" si="433"/>
        <v>Done</v>
      </c>
      <c r="H2101" s="6" t="str">
        <f t="shared" si="434"/>
        <v>Withdrawn</v>
      </c>
      <c r="I2101" s="1" t="s">
        <v>4656</v>
      </c>
      <c r="O2101" s="1" t="str">
        <f t="shared" si="440"/>
        <v>NRIS Only</v>
      </c>
      <c r="Q2101" s="1">
        <f t="shared" si="435"/>
        <v>150</v>
      </c>
      <c r="S2101" s="1" t="str">
        <f t="shared" si="436"/>
        <v>Wind</v>
      </c>
      <c r="T2101" s="1" t="str">
        <f t="shared" si="437"/>
        <v>Iroquois County</v>
      </c>
      <c r="U2101" s="1" t="str">
        <f t="shared" si="438"/>
        <v>IL</v>
      </c>
      <c r="AA2101" s="1"/>
      <c r="AB2101" s="1"/>
      <c r="AI2101" s="5"/>
      <c r="AJ2101" s="5"/>
      <c r="AK2101" s="5"/>
      <c r="AL2101" s="5"/>
      <c r="AM2101" s="5"/>
      <c r="AN2101" s="5"/>
      <c r="AO2101" s="5"/>
      <c r="AP2101" s="5"/>
      <c r="AQ2101" s="5"/>
      <c r="AR2101" s="5"/>
      <c r="AY2101" s="1" t="s">
        <v>58</v>
      </c>
      <c r="AZ2101" s="2">
        <v>41351</v>
      </c>
      <c r="BB2101" s="2">
        <v>42054</v>
      </c>
      <c r="BC2101" s="2">
        <v>43830</v>
      </c>
      <c r="BD2101" s="1" t="s">
        <v>122</v>
      </c>
      <c r="BE2101" s="1" t="s">
        <v>754</v>
      </c>
      <c r="BF2101" s="1" t="s">
        <v>124</v>
      </c>
      <c r="BG2101" s="1" t="s">
        <v>2749</v>
      </c>
      <c r="BH2101" s="1" t="s">
        <v>2435</v>
      </c>
      <c r="BI2101" s="1" t="s">
        <v>134</v>
      </c>
      <c r="BJ2101" s="1" t="s">
        <v>1466</v>
      </c>
      <c r="BK2101" s="1" t="s">
        <v>4657</v>
      </c>
      <c r="BL2101" s="1">
        <v>150</v>
      </c>
      <c r="BM2101" s="1">
        <v>150</v>
      </c>
      <c r="BN2101" s="1" t="s">
        <v>97</v>
      </c>
      <c r="BO2101" s="1" t="s">
        <v>2499</v>
      </c>
      <c r="BP2101" s="1" t="s">
        <v>73</v>
      </c>
      <c r="BQ2101" s="2">
        <v>41866</v>
      </c>
      <c r="BR2101" s="1">
        <v>0</v>
      </c>
      <c r="BS2101" s="1">
        <v>0</v>
      </c>
      <c r="BT2101" s="1">
        <v>0</v>
      </c>
      <c r="BU2101" s="1">
        <v>0</v>
      </c>
    </row>
    <row r="2102" spans="4:73" hidden="1" x14ac:dyDescent="0.25">
      <c r="D2102" s="4"/>
      <c r="E2102" s="5" t="str">
        <f t="shared" si="431"/>
        <v>DPP-2020-Cycle</v>
      </c>
      <c r="F2102" s="5" t="str">
        <f t="shared" si="432"/>
        <v>East (ATC)</v>
      </c>
      <c r="G2102" s="5" t="str">
        <f t="shared" si="433"/>
        <v>Active</v>
      </c>
      <c r="H2102" s="6" t="str">
        <f t="shared" si="434"/>
        <v>Not Started</v>
      </c>
      <c r="I2102" s="1" t="s">
        <v>4178</v>
      </c>
      <c r="O2102" s="1" t="str">
        <f t="shared" si="440"/>
        <v>NRIS</v>
      </c>
      <c r="Q2102" s="1">
        <f t="shared" si="435"/>
        <v>98.4</v>
      </c>
      <c r="S2102" s="1" t="str">
        <f t="shared" si="436"/>
        <v>Solar</v>
      </c>
      <c r="T2102" s="1" t="str">
        <f t="shared" si="437"/>
        <v>Columbia</v>
      </c>
      <c r="U2102" s="1" t="str">
        <f t="shared" si="438"/>
        <v>WI</v>
      </c>
      <c r="AA2102" s="1"/>
      <c r="AB2102" s="1"/>
      <c r="AI2102" s="5"/>
      <c r="AJ2102" s="5"/>
      <c r="AK2102" s="5"/>
      <c r="AL2102" s="5"/>
      <c r="AM2102" s="5"/>
      <c r="AN2102" s="5"/>
      <c r="AO2102" s="32"/>
      <c r="AP2102" s="32"/>
      <c r="AQ2102" s="28">
        <f>AO2102/($Q2102*1000)</f>
        <v>0</v>
      </c>
      <c r="AR2102" s="28">
        <f>AP2102/($Q2102*1000)</f>
        <v>0</v>
      </c>
      <c r="AY2102" s="1" t="s">
        <v>2374</v>
      </c>
      <c r="AZ2102" s="2">
        <v>44246</v>
      </c>
      <c r="BC2102" s="2">
        <v>45657</v>
      </c>
      <c r="BD2102" s="1" t="s">
        <v>74</v>
      </c>
      <c r="BE2102" s="1" t="s">
        <v>3936</v>
      </c>
      <c r="BF2102" s="1" t="s">
        <v>76</v>
      </c>
      <c r="BG2102" s="1" t="s">
        <v>3565</v>
      </c>
      <c r="BH2102" s="1" t="s">
        <v>2196</v>
      </c>
      <c r="BI2102" s="1" t="s">
        <v>2857</v>
      </c>
      <c r="BJ2102" s="1" t="s">
        <v>126</v>
      </c>
      <c r="BK2102" s="1" t="s">
        <v>4179</v>
      </c>
      <c r="BL2102" s="1">
        <v>98.4</v>
      </c>
      <c r="BM2102" s="1">
        <v>98.4</v>
      </c>
      <c r="BN2102" s="1" t="s">
        <v>1485</v>
      </c>
      <c r="BO2102" s="1" t="s">
        <v>3581</v>
      </c>
      <c r="BP2102" s="1" t="s">
        <v>84</v>
      </c>
      <c r="BR2102" s="1">
        <v>0</v>
      </c>
      <c r="BS2102" s="1">
        <v>0</v>
      </c>
      <c r="BT2102" s="1">
        <v>0</v>
      </c>
      <c r="BU2102" s="1">
        <v>0</v>
      </c>
    </row>
    <row r="2103" spans="4:73" hidden="1" x14ac:dyDescent="0.25">
      <c r="D2103" s="4"/>
      <c r="E2103" s="5" t="str">
        <f t="shared" si="431"/>
        <v>DPP-2013-AUG</v>
      </c>
      <c r="F2103" s="5" t="str">
        <f t="shared" si="432"/>
        <v>West</v>
      </c>
      <c r="G2103" s="5" t="str">
        <f t="shared" si="433"/>
        <v>Done</v>
      </c>
      <c r="H2103" s="6" t="str">
        <f t="shared" si="434"/>
        <v>In Service</v>
      </c>
      <c r="I2103" s="1" t="s">
        <v>4660</v>
      </c>
      <c r="O2103" s="1" t="str">
        <f t="shared" si="440"/>
        <v>NRIS</v>
      </c>
      <c r="Q2103" s="1">
        <f t="shared" si="435"/>
        <v>200</v>
      </c>
      <c r="S2103" s="1" t="str">
        <f t="shared" si="436"/>
        <v>Wind</v>
      </c>
      <c r="T2103" s="1" t="str">
        <f t="shared" si="437"/>
        <v>Mower County</v>
      </c>
      <c r="U2103" s="1" t="str">
        <f t="shared" si="438"/>
        <v>MN</v>
      </c>
      <c r="AA2103" s="1"/>
      <c r="AB2103" s="1"/>
      <c r="AI2103" s="5"/>
      <c r="AJ2103" s="5"/>
      <c r="AK2103" s="5"/>
      <c r="AL2103" s="5"/>
      <c r="AM2103" s="5"/>
      <c r="AN2103" s="5"/>
      <c r="AO2103" s="5"/>
      <c r="AP2103" s="5"/>
      <c r="AQ2103" s="5"/>
      <c r="AR2103" s="5"/>
      <c r="AY2103" s="1" t="s">
        <v>58</v>
      </c>
      <c r="AZ2103" s="2">
        <v>41351</v>
      </c>
      <c r="BB2103" s="2">
        <v>41837</v>
      </c>
      <c r="BC2103" s="2">
        <v>42292</v>
      </c>
      <c r="BD2103" s="1" t="s">
        <v>153</v>
      </c>
      <c r="BE2103" s="1" t="s">
        <v>179</v>
      </c>
      <c r="BF2103" s="1" t="s">
        <v>93</v>
      </c>
      <c r="BG2103" s="1" t="s">
        <v>1937</v>
      </c>
      <c r="BH2103" s="1" t="s">
        <v>725</v>
      </c>
      <c r="BI2103" s="1" t="s">
        <v>77</v>
      </c>
      <c r="BJ2103" s="1" t="s">
        <v>126</v>
      </c>
      <c r="BK2103" s="1" t="s">
        <v>4661</v>
      </c>
      <c r="BL2103" s="1">
        <v>200</v>
      </c>
      <c r="BM2103" s="1">
        <v>200</v>
      </c>
      <c r="BN2103" s="1" t="s">
        <v>97</v>
      </c>
      <c r="BO2103" s="1" t="s">
        <v>98</v>
      </c>
      <c r="BP2103" s="1" t="s">
        <v>65</v>
      </c>
      <c r="BQ2103" s="2">
        <v>41883</v>
      </c>
      <c r="BR2103" s="1">
        <v>0</v>
      </c>
      <c r="BS2103" s="1">
        <v>0</v>
      </c>
      <c r="BT2103" s="1">
        <v>0</v>
      </c>
      <c r="BU2103" s="1">
        <v>0</v>
      </c>
    </row>
    <row r="2104" spans="4:73" hidden="1" x14ac:dyDescent="0.25">
      <c r="D2104" s="4"/>
      <c r="E2104" s="5" t="str">
        <f t="shared" si="431"/>
        <v>DPP-2013-AUG</v>
      </c>
      <c r="F2104" s="5" t="str">
        <f t="shared" si="432"/>
        <v>West</v>
      </c>
      <c r="G2104" s="5" t="str">
        <f t="shared" si="433"/>
        <v>Done</v>
      </c>
      <c r="H2104" s="6" t="str">
        <f t="shared" si="434"/>
        <v>In Service</v>
      </c>
      <c r="I2104" s="1" t="s">
        <v>4662</v>
      </c>
      <c r="O2104" s="1" t="str">
        <f t="shared" si="440"/>
        <v>NRIS</v>
      </c>
      <c r="Q2104" s="1">
        <f t="shared" si="435"/>
        <v>30</v>
      </c>
      <c r="S2104" s="1" t="str">
        <f t="shared" si="436"/>
        <v>Coal</v>
      </c>
      <c r="T2104" s="1" t="str">
        <f t="shared" si="437"/>
        <v>Woodbury County</v>
      </c>
      <c r="U2104" s="1" t="str">
        <f t="shared" si="438"/>
        <v>IA</v>
      </c>
      <c r="AA2104" s="1"/>
      <c r="AB2104" s="1"/>
      <c r="AI2104" s="5"/>
      <c r="AJ2104" s="5"/>
      <c r="AK2104" s="5"/>
      <c r="AL2104" s="5"/>
      <c r="AM2104" s="5"/>
      <c r="AN2104" s="5"/>
      <c r="AO2104" s="5"/>
      <c r="AP2104" s="5"/>
      <c r="AQ2104" s="5"/>
      <c r="AR2104" s="5"/>
      <c r="AY2104" s="1" t="s">
        <v>58</v>
      </c>
      <c r="AZ2104" s="2">
        <v>41351</v>
      </c>
      <c r="BB2104" s="2">
        <v>42388</v>
      </c>
      <c r="BC2104" s="2">
        <v>42370</v>
      </c>
      <c r="BD2104" s="1" t="s">
        <v>251</v>
      </c>
      <c r="BE2104" s="1" t="s">
        <v>2458</v>
      </c>
      <c r="BF2104" s="1" t="s">
        <v>89</v>
      </c>
      <c r="BG2104" s="1" t="s">
        <v>1937</v>
      </c>
      <c r="BH2104" s="1" t="s">
        <v>725</v>
      </c>
      <c r="BI2104" s="1" t="s">
        <v>77</v>
      </c>
      <c r="BJ2104" s="1" t="s">
        <v>126</v>
      </c>
      <c r="BK2104" s="1" t="s">
        <v>4663</v>
      </c>
      <c r="BL2104" s="1">
        <v>30</v>
      </c>
      <c r="BM2104" s="1">
        <v>30</v>
      </c>
      <c r="BN2104" s="1" t="s">
        <v>83</v>
      </c>
      <c r="BO2104" s="1" t="s">
        <v>1049</v>
      </c>
      <c r="BP2104" s="1" t="s">
        <v>65</v>
      </c>
      <c r="BQ2104" s="2">
        <v>42675</v>
      </c>
      <c r="BR2104" s="1">
        <v>0</v>
      </c>
      <c r="BS2104" s="1">
        <v>0</v>
      </c>
      <c r="BT2104" s="1">
        <v>0</v>
      </c>
      <c r="BU2104" s="1">
        <v>0</v>
      </c>
    </row>
    <row r="2105" spans="4:73" hidden="1" x14ac:dyDescent="0.25">
      <c r="D2105" s="4"/>
      <c r="E2105" s="5" t="str">
        <f t="shared" ref="E2105:E2168" si="446">BG2105</f>
        <v>DPP-2020-Cycle</v>
      </c>
      <c r="F2105" s="5" t="str">
        <f t="shared" ref="F2105:F2168" si="447">BH2105</f>
        <v>West</v>
      </c>
      <c r="G2105" s="5" t="str">
        <f t="shared" ref="G2105:G2168" si="448">AY2105</f>
        <v>Active</v>
      </c>
      <c r="H2105" s="6" t="str">
        <f t="shared" ref="H2105:H2168" si="449">BP2105</f>
        <v>Not Started</v>
      </c>
      <c r="I2105" s="1" t="s">
        <v>4180</v>
      </c>
      <c r="O2105" s="1" t="str">
        <f t="shared" si="440"/>
        <v>NRIS</v>
      </c>
      <c r="Q2105" s="1">
        <f t="shared" ref="Q2105:Q2168" si="450">BM2105</f>
        <v>50</v>
      </c>
      <c r="S2105" s="1" t="str">
        <f t="shared" ref="S2105:S2168" si="451">BN2105</f>
        <v>Battery Storage</v>
      </c>
      <c r="T2105" s="1" t="str">
        <f t="shared" ref="T2105:T2168" si="452">BE2105</f>
        <v>Allamakee</v>
      </c>
      <c r="U2105" s="1" t="str">
        <f t="shared" ref="U2105:U2168" si="453">BF2105</f>
        <v>IA</v>
      </c>
      <c r="AA2105" s="1"/>
      <c r="AB2105" s="1"/>
      <c r="AI2105" s="5"/>
      <c r="AJ2105" s="5"/>
      <c r="AK2105" s="5"/>
      <c r="AL2105" s="5"/>
      <c r="AM2105" s="5"/>
      <c r="AN2105" s="5"/>
      <c r="AO2105" s="32"/>
      <c r="AP2105" s="32"/>
      <c r="AQ2105" s="28">
        <f t="shared" ref="AQ2105:AR2109" si="454">AO2105/($Q2105*1000)</f>
        <v>0</v>
      </c>
      <c r="AR2105" s="28">
        <f t="shared" si="454"/>
        <v>0</v>
      </c>
      <c r="AY2105" s="1" t="s">
        <v>2374</v>
      </c>
      <c r="AZ2105" s="2">
        <v>44033</v>
      </c>
      <c r="BC2105" s="2">
        <v>45809</v>
      </c>
      <c r="BD2105" s="1" t="s">
        <v>87</v>
      </c>
      <c r="BE2105" s="1" t="s">
        <v>4181</v>
      </c>
      <c r="BF2105" s="1" t="s">
        <v>89</v>
      </c>
      <c r="BG2105" s="1" t="s">
        <v>3565</v>
      </c>
      <c r="BH2105" s="1" t="s">
        <v>725</v>
      </c>
      <c r="BI2105" s="1" t="s">
        <v>2857</v>
      </c>
      <c r="BJ2105" s="1" t="s">
        <v>126</v>
      </c>
      <c r="BK2105" s="1" t="s">
        <v>4182</v>
      </c>
      <c r="BL2105" s="1">
        <v>50</v>
      </c>
      <c r="BM2105" s="1">
        <v>50</v>
      </c>
      <c r="BN2105" s="1" t="s">
        <v>2498</v>
      </c>
      <c r="BO2105" s="1" t="s">
        <v>2498</v>
      </c>
      <c r="BP2105" s="1" t="s">
        <v>84</v>
      </c>
      <c r="BR2105" s="1">
        <v>0</v>
      </c>
      <c r="BS2105" s="1">
        <v>0</v>
      </c>
      <c r="BT2105" s="1">
        <v>0</v>
      </c>
      <c r="BU2105" s="1">
        <v>0</v>
      </c>
    </row>
    <row r="2106" spans="4:73" hidden="1" x14ac:dyDescent="0.25">
      <c r="D2106" s="4"/>
      <c r="E2106" s="5" t="str">
        <f t="shared" si="446"/>
        <v>DPP-2020-Cycle</v>
      </c>
      <c r="F2106" s="5" t="str">
        <f t="shared" si="447"/>
        <v>West</v>
      </c>
      <c r="G2106" s="5" t="str">
        <f t="shared" si="448"/>
        <v>Active</v>
      </c>
      <c r="H2106" s="6" t="str">
        <f t="shared" si="449"/>
        <v>Not Started</v>
      </c>
      <c r="I2106" s="1" t="s">
        <v>4183</v>
      </c>
      <c r="O2106" s="1" t="str">
        <f t="shared" si="440"/>
        <v>NRIS</v>
      </c>
      <c r="Q2106" s="1">
        <f t="shared" si="450"/>
        <v>150</v>
      </c>
      <c r="S2106" s="1" t="str">
        <f t="shared" si="451"/>
        <v>Solar</v>
      </c>
      <c r="T2106" s="1" t="str">
        <f t="shared" si="452"/>
        <v>Lee</v>
      </c>
      <c r="U2106" s="1" t="str">
        <f t="shared" si="453"/>
        <v>IA</v>
      </c>
      <c r="AA2106" s="1"/>
      <c r="AB2106" s="1"/>
      <c r="AI2106" s="5"/>
      <c r="AJ2106" s="5"/>
      <c r="AK2106" s="5"/>
      <c r="AL2106" s="5"/>
      <c r="AM2106" s="5"/>
      <c r="AN2106" s="5"/>
      <c r="AO2106" s="32"/>
      <c r="AP2106" s="32"/>
      <c r="AQ2106" s="28">
        <f t="shared" si="454"/>
        <v>0</v>
      </c>
      <c r="AR2106" s="28">
        <f t="shared" si="454"/>
        <v>0</v>
      </c>
      <c r="AY2106" s="1" t="s">
        <v>2374</v>
      </c>
      <c r="AZ2106" s="2">
        <v>44033</v>
      </c>
      <c r="BC2106" s="2">
        <v>45809</v>
      </c>
      <c r="BD2106" s="1" t="s">
        <v>87</v>
      </c>
      <c r="BE2106" s="1" t="s">
        <v>4130</v>
      </c>
      <c r="BF2106" s="1" t="s">
        <v>89</v>
      </c>
      <c r="BG2106" s="1" t="s">
        <v>3565</v>
      </c>
      <c r="BH2106" s="1" t="s">
        <v>725</v>
      </c>
      <c r="BI2106" s="1" t="s">
        <v>2857</v>
      </c>
      <c r="BJ2106" s="1" t="s">
        <v>126</v>
      </c>
      <c r="BK2106" s="1" t="s">
        <v>4184</v>
      </c>
      <c r="BL2106" s="1">
        <v>150</v>
      </c>
      <c r="BM2106" s="1">
        <v>150</v>
      </c>
      <c r="BN2106" s="1" t="s">
        <v>1485</v>
      </c>
      <c r="BO2106" s="1" t="s">
        <v>3581</v>
      </c>
      <c r="BP2106" s="1" t="s">
        <v>84</v>
      </c>
      <c r="BR2106" s="1">
        <v>0</v>
      </c>
      <c r="BS2106" s="1">
        <v>0</v>
      </c>
      <c r="BT2106" s="1">
        <v>0</v>
      </c>
      <c r="BU2106" s="1">
        <v>0</v>
      </c>
    </row>
    <row r="2107" spans="4:73" hidden="1" x14ac:dyDescent="0.25">
      <c r="D2107" s="4"/>
      <c r="E2107" s="5" t="str">
        <f t="shared" si="446"/>
        <v>DPP-2020-Cycle</v>
      </c>
      <c r="F2107" s="5" t="str">
        <f t="shared" si="447"/>
        <v>East (ATC)</v>
      </c>
      <c r="G2107" s="5" t="str">
        <f t="shared" si="448"/>
        <v>Active</v>
      </c>
      <c r="H2107" s="6" t="str">
        <f t="shared" si="449"/>
        <v>Not Started</v>
      </c>
      <c r="I2107" s="1" t="s">
        <v>4185</v>
      </c>
      <c r="O2107" s="1" t="str">
        <f t="shared" si="440"/>
        <v>NRIS</v>
      </c>
      <c r="Q2107" s="1">
        <f t="shared" si="450"/>
        <v>75</v>
      </c>
      <c r="S2107" s="1" t="str">
        <f t="shared" si="451"/>
        <v>Solar</v>
      </c>
      <c r="T2107" s="1" t="str">
        <f t="shared" si="452"/>
        <v>Rock</v>
      </c>
      <c r="U2107" s="1" t="str">
        <f t="shared" si="453"/>
        <v>WI</v>
      </c>
      <c r="AA2107" s="1"/>
      <c r="AB2107" s="1"/>
      <c r="AI2107" s="5"/>
      <c r="AJ2107" s="5"/>
      <c r="AK2107" s="5"/>
      <c r="AL2107" s="5"/>
      <c r="AM2107" s="5"/>
      <c r="AN2107" s="5"/>
      <c r="AO2107" s="32"/>
      <c r="AP2107" s="32"/>
      <c r="AQ2107" s="28">
        <f t="shared" si="454"/>
        <v>0</v>
      </c>
      <c r="AR2107" s="28">
        <f t="shared" si="454"/>
        <v>0</v>
      </c>
      <c r="AY2107" s="1" t="s">
        <v>2374</v>
      </c>
      <c r="AZ2107" s="2">
        <v>44244</v>
      </c>
      <c r="BC2107" s="2">
        <v>45809</v>
      </c>
      <c r="BD2107" s="1" t="s">
        <v>74</v>
      </c>
      <c r="BE2107" s="1" t="s">
        <v>4186</v>
      </c>
      <c r="BF2107" s="1" t="s">
        <v>76</v>
      </c>
      <c r="BG2107" s="1" t="s">
        <v>3565</v>
      </c>
      <c r="BH2107" s="1" t="s">
        <v>2196</v>
      </c>
      <c r="BI2107" s="1" t="s">
        <v>2857</v>
      </c>
      <c r="BJ2107" s="1" t="s">
        <v>126</v>
      </c>
      <c r="BK2107" s="1" t="s">
        <v>4187</v>
      </c>
      <c r="BL2107" s="1">
        <v>75</v>
      </c>
      <c r="BM2107" s="1">
        <v>75</v>
      </c>
      <c r="BN2107" s="1" t="s">
        <v>1485</v>
      </c>
      <c r="BO2107" s="1" t="s">
        <v>3581</v>
      </c>
      <c r="BP2107" s="1" t="s">
        <v>84</v>
      </c>
      <c r="BR2107" s="1">
        <v>0</v>
      </c>
      <c r="BS2107" s="1">
        <v>0</v>
      </c>
      <c r="BT2107" s="1">
        <v>0</v>
      </c>
      <c r="BU2107" s="1">
        <v>0</v>
      </c>
    </row>
    <row r="2108" spans="4:73" hidden="1" x14ac:dyDescent="0.25">
      <c r="D2108" s="4"/>
      <c r="E2108" s="5" t="str">
        <f t="shared" si="446"/>
        <v>DPP-2020-Cycle</v>
      </c>
      <c r="F2108" s="5" t="str">
        <f t="shared" si="447"/>
        <v>Central</v>
      </c>
      <c r="G2108" s="5" t="str">
        <f t="shared" si="448"/>
        <v>Active</v>
      </c>
      <c r="H2108" s="6" t="str">
        <f t="shared" si="449"/>
        <v>Not Started</v>
      </c>
      <c r="I2108" s="1" t="s">
        <v>4188</v>
      </c>
      <c r="O2108" s="1" t="str">
        <f t="shared" si="440"/>
        <v>NRIS</v>
      </c>
      <c r="Q2108" s="1">
        <f t="shared" si="450"/>
        <v>100</v>
      </c>
      <c r="S2108" s="1" t="str">
        <f t="shared" si="451"/>
        <v>Solar</v>
      </c>
      <c r="T2108" s="1" t="str">
        <f t="shared" si="452"/>
        <v>Dubois</v>
      </c>
      <c r="U2108" s="1" t="str">
        <f t="shared" si="453"/>
        <v>IN</v>
      </c>
      <c r="AA2108" s="1"/>
      <c r="AB2108" s="1"/>
      <c r="AI2108" s="5"/>
      <c r="AJ2108" s="5"/>
      <c r="AK2108" s="5"/>
      <c r="AL2108" s="5"/>
      <c r="AM2108" s="5"/>
      <c r="AN2108" s="5"/>
      <c r="AO2108" s="32"/>
      <c r="AP2108" s="32"/>
      <c r="AQ2108" s="28">
        <f t="shared" si="454"/>
        <v>0</v>
      </c>
      <c r="AR2108" s="28">
        <f t="shared" si="454"/>
        <v>0</v>
      </c>
      <c r="AY2108" s="1" t="s">
        <v>2374</v>
      </c>
      <c r="AZ2108" s="2">
        <v>44033</v>
      </c>
      <c r="BC2108" s="2">
        <v>45169</v>
      </c>
      <c r="BD2108" s="1" t="s">
        <v>3971</v>
      </c>
      <c r="BE2108" s="1" t="s">
        <v>4120</v>
      </c>
      <c r="BF2108" s="1" t="s">
        <v>103</v>
      </c>
      <c r="BG2108" s="1" t="s">
        <v>3565</v>
      </c>
      <c r="BH2108" s="1" t="s">
        <v>2435</v>
      </c>
      <c r="BI2108" s="1" t="s">
        <v>2857</v>
      </c>
      <c r="BJ2108" s="1" t="s">
        <v>126</v>
      </c>
      <c r="BK2108" s="1" t="s">
        <v>4189</v>
      </c>
      <c r="BL2108" s="1">
        <v>100</v>
      </c>
      <c r="BM2108" s="1">
        <v>100</v>
      </c>
      <c r="BN2108" s="1" t="s">
        <v>1485</v>
      </c>
      <c r="BO2108" s="1" t="s">
        <v>3581</v>
      </c>
      <c r="BP2108" s="1" t="s">
        <v>84</v>
      </c>
      <c r="BR2108" s="1">
        <v>0</v>
      </c>
      <c r="BS2108" s="1">
        <v>0</v>
      </c>
      <c r="BT2108" s="1">
        <v>0</v>
      </c>
      <c r="BU2108" s="1">
        <v>0</v>
      </c>
    </row>
    <row r="2109" spans="4:73" hidden="1" x14ac:dyDescent="0.25">
      <c r="D2109" s="4"/>
      <c r="E2109" s="5" t="str">
        <f t="shared" si="446"/>
        <v>DPP-2020-Cycle</v>
      </c>
      <c r="F2109" s="5" t="str">
        <f t="shared" si="447"/>
        <v>Central</v>
      </c>
      <c r="G2109" s="5" t="str">
        <f t="shared" si="448"/>
        <v>Active</v>
      </c>
      <c r="H2109" s="6" t="str">
        <f t="shared" si="449"/>
        <v>Not Started</v>
      </c>
      <c r="I2109" s="1" t="s">
        <v>4190</v>
      </c>
      <c r="O2109" s="1" t="str">
        <f t="shared" si="440"/>
        <v>NRIS</v>
      </c>
      <c r="Q2109" s="1">
        <f t="shared" si="450"/>
        <v>210</v>
      </c>
      <c r="S2109" s="1" t="str">
        <f t="shared" si="451"/>
        <v>Solar</v>
      </c>
      <c r="T2109" s="1">
        <f t="shared" si="452"/>
        <v>0</v>
      </c>
      <c r="U2109" s="1" t="str">
        <f t="shared" si="453"/>
        <v>IN</v>
      </c>
      <c r="AA2109" s="1"/>
      <c r="AB2109" s="1"/>
      <c r="AI2109" s="5"/>
      <c r="AJ2109" s="5"/>
      <c r="AK2109" s="5"/>
      <c r="AL2109" s="5"/>
      <c r="AM2109" s="5"/>
      <c r="AN2109" s="5"/>
      <c r="AO2109" s="32"/>
      <c r="AP2109" s="32"/>
      <c r="AQ2109" s="28">
        <f t="shared" si="454"/>
        <v>0</v>
      </c>
      <c r="AR2109" s="28">
        <f t="shared" si="454"/>
        <v>0</v>
      </c>
      <c r="AY2109" s="1" t="s">
        <v>2374</v>
      </c>
      <c r="AZ2109" s="2">
        <v>44033</v>
      </c>
      <c r="BC2109" s="2">
        <v>45036</v>
      </c>
      <c r="BD2109" s="1" t="s">
        <v>2850</v>
      </c>
      <c r="BF2109" s="1" t="s">
        <v>103</v>
      </c>
      <c r="BG2109" s="1" t="s">
        <v>3565</v>
      </c>
      <c r="BH2109" s="1" t="s">
        <v>2435</v>
      </c>
      <c r="BI2109" s="1" t="s">
        <v>2857</v>
      </c>
      <c r="BJ2109" s="1" t="s">
        <v>126</v>
      </c>
      <c r="BK2109" s="1" t="s">
        <v>4191</v>
      </c>
      <c r="BL2109" s="1">
        <v>210</v>
      </c>
      <c r="BM2109" s="1">
        <v>210</v>
      </c>
      <c r="BN2109" s="1" t="s">
        <v>1485</v>
      </c>
      <c r="BP2109" s="1" t="s">
        <v>84</v>
      </c>
      <c r="BR2109" s="1">
        <v>0</v>
      </c>
      <c r="BS2109" s="1">
        <v>0</v>
      </c>
      <c r="BT2109" s="1">
        <v>0</v>
      </c>
      <c r="BU2109" s="1">
        <v>0</v>
      </c>
    </row>
    <row r="2110" spans="4:73" hidden="1" x14ac:dyDescent="0.25">
      <c r="D2110" s="4"/>
      <c r="E2110" s="5" t="str">
        <f t="shared" si="446"/>
        <v>DPP-2014-AUG</v>
      </c>
      <c r="F2110" s="5" t="str">
        <f t="shared" si="447"/>
        <v>West</v>
      </c>
      <c r="G2110" s="5" t="str">
        <f t="shared" si="448"/>
        <v>Done</v>
      </c>
      <c r="H2110" s="6" t="str">
        <f t="shared" si="449"/>
        <v>In Service</v>
      </c>
      <c r="I2110" s="1" t="s">
        <v>4676</v>
      </c>
      <c r="O2110" s="1" t="str">
        <f t="shared" si="440"/>
        <v>NRIS</v>
      </c>
      <c r="Q2110" s="1">
        <f t="shared" si="450"/>
        <v>250</v>
      </c>
      <c r="S2110" s="1" t="str">
        <f t="shared" si="451"/>
        <v>Wind</v>
      </c>
      <c r="T2110" s="1" t="str">
        <f t="shared" si="452"/>
        <v>O'Brien County</v>
      </c>
      <c r="U2110" s="1" t="str">
        <f t="shared" si="453"/>
        <v>IA</v>
      </c>
      <c r="AA2110" s="1"/>
      <c r="AB2110" s="1"/>
      <c r="AI2110" s="5"/>
      <c r="AJ2110" s="5"/>
      <c r="AK2110" s="5"/>
      <c r="AL2110" s="5"/>
      <c r="AM2110" s="5"/>
      <c r="AN2110" s="5"/>
      <c r="AO2110" s="5"/>
      <c r="AP2110" s="5"/>
      <c r="AQ2110" s="5"/>
      <c r="AR2110" s="5"/>
      <c r="AY2110" s="1" t="s">
        <v>58</v>
      </c>
      <c r="AZ2110" s="2">
        <v>41414</v>
      </c>
      <c r="BB2110" s="2">
        <v>42499</v>
      </c>
      <c r="BC2110" s="2">
        <v>42644</v>
      </c>
      <c r="BD2110" s="1" t="s">
        <v>251</v>
      </c>
      <c r="BE2110" s="1" t="s">
        <v>254</v>
      </c>
      <c r="BF2110" s="1" t="s">
        <v>89</v>
      </c>
      <c r="BG2110" s="1" t="s">
        <v>2584</v>
      </c>
      <c r="BH2110" s="1" t="s">
        <v>725</v>
      </c>
      <c r="BI2110" s="1" t="s">
        <v>134</v>
      </c>
      <c r="BJ2110" s="1" t="s">
        <v>126</v>
      </c>
      <c r="BK2110" s="1" t="s">
        <v>4677</v>
      </c>
      <c r="BL2110" s="1">
        <v>250</v>
      </c>
      <c r="BM2110" s="1">
        <v>250</v>
      </c>
      <c r="BN2110" s="1" t="s">
        <v>97</v>
      </c>
      <c r="BO2110" s="1" t="s">
        <v>98</v>
      </c>
      <c r="BP2110" s="1" t="s">
        <v>65</v>
      </c>
      <c r="BQ2110" s="2">
        <v>43100</v>
      </c>
      <c r="BR2110" s="1">
        <v>0</v>
      </c>
      <c r="BS2110" s="1">
        <v>0</v>
      </c>
      <c r="BT2110" s="1">
        <v>0</v>
      </c>
      <c r="BU2110" s="1">
        <v>0</v>
      </c>
    </row>
    <row r="2111" spans="4:73" hidden="1" x14ac:dyDescent="0.25">
      <c r="D2111" s="4"/>
      <c r="E2111" s="5" t="str">
        <f t="shared" si="446"/>
        <v>DPP-2020-Cycle</v>
      </c>
      <c r="F2111" s="5" t="str">
        <f t="shared" si="447"/>
        <v>West</v>
      </c>
      <c r="G2111" s="5" t="str">
        <f t="shared" si="448"/>
        <v>Withdrawn</v>
      </c>
      <c r="H2111" s="6" t="str">
        <f t="shared" si="449"/>
        <v>Not Started</v>
      </c>
      <c r="I2111" s="1" t="s">
        <v>5600</v>
      </c>
      <c r="O2111" s="1" t="str">
        <f t="shared" si="440"/>
        <v>NRIS</v>
      </c>
      <c r="Q2111" s="1">
        <f t="shared" si="450"/>
        <v>20</v>
      </c>
      <c r="S2111" s="1" t="str">
        <f t="shared" si="451"/>
        <v>Hybrid</v>
      </c>
      <c r="T2111" s="1" t="str">
        <f t="shared" si="452"/>
        <v>McPherson</v>
      </c>
      <c r="U2111" s="1" t="str">
        <f t="shared" si="453"/>
        <v>SD</v>
      </c>
      <c r="AA2111" s="1"/>
      <c r="AB2111" s="1"/>
      <c r="AI2111" s="5"/>
      <c r="AJ2111" s="5"/>
      <c r="AK2111" s="5"/>
      <c r="AL2111" s="5"/>
      <c r="AM2111" s="5"/>
      <c r="AN2111" s="5"/>
      <c r="AO2111" s="32"/>
      <c r="AP2111" s="32"/>
      <c r="AQ2111" s="28">
        <f t="shared" ref="AQ2111:AR2113" si="455">AO2111/($Q2111*1000)</f>
        <v>0</v>
      </c>
      <c r="AR2111" s="28">
        <f t="shared" si="455"/>
        <v>0</v>
      </c>
      <c r="AY2111" s="1" t="s">
        <v>73</v>
      </c>
      <c r="AZ2111" s="2">
        <v>44033</v>
      </c>
      <c r="BA2111" s="2">
        <v>44167</v>
      </c>
      <c r="BC2111" s="2">
        <v>45061</v>
      </c>
      <c r="BD2111" s="1" t="s">
        <v>192</v>
      </c>
      <c r="BE2111" s="1" t="s">
        <v>3918</v>
      </c>
      <c r="BF2111" s="1" t="s">
        <v>205</v>
      </c>
      <c r="BG2111" s="1" t="s">
        <v>3565</v>
      </c>
      <c r="BH2111" s="1" t="s">
        <v>725</v>
      </c>
      <c r="BI2111" s="1" t="s">
        <v>2857</v>
      </c>
      <c r="BJ2111" s="1" t="s">
        <v>126</v>
      </c>
      <c r="BK2111" s="1" t="s">
        <v>5601</v>
      </c>
      <c r="BL2111" s="1">
        <v>20</v>
      </c>
      <c r="BM2111" s="1">
        <v>20</v>
      </c>
      <c r="BN2111" s="1" t="s">
        <v>2880</v>
      </c>
      <c r="BO2111" s="1" t="s">
        <v>2881</v>
      </c>
      <c r="BP2111" s="1" t="s">
        <v>84</v>
      </c>
      <c r="BR2111" s="1">
        <v>0</v>
      </c>
      <c r="BS2111" s="1">
        <v>0</v>
      </c>
      <c r="BT2111" s="1">
        <v>0</v>
      </c>
      <c r="BU2111" s="1">
        <v>0</v>
      </c>
    </row>
    <row r="2112" spans="4:73" hidden="1" x14ac:dyDescent="0.25">
      <c r="D2112" s="4"/>
      <c r="E2112" s="5" t="str">
        <f t="shared" si="446"/>
        <v>DPP-2020-Cycle</v>
      </c>
      <c r="F2112" s="5" t="str">
        <f t="shared" si="447"/>
        <v>East (ATC)</v>
      </c>
      <c r="G2112" s="5" t="str">
        <f t="shared" si="448"/>
        <v>Withdrawn</v>
      </c>
      <c r="H2112" s="6" t="str">
        <f t="shared" si="449"/>
        <v>Not Started</v>
      </c>
      <c r="I2112" s="1" t="s">
        <v>5862</v>
      </c>
      <c r="O2112" s="1" t="str">
        <f t="shared" si="440"/>
        <v>NRIS</v>
      </c>
      <c r="Q2112" s="1">
        <f t="shared" si="450"/>
        <v>50</v>
      </c>
      <c r="S2112" s="1" t="str">
        <f t="shared" si="451"/>
        <v>Battery Storage</v>
      </c>
      <c r="T2112" s="1" t="str">
        <f t="shared" si="452"/>
        <v>Waushara</v>
      </c>
      <c r="U2112" s="1" t="str">
        <f t="shared" si="453"/>
        <v>WI</v>
      </c>
      <c r="AA2112" s="1"/>
      <c r="AB2112" s="1"/>
      <c r="AI2112" s="5"/>
      <c r="AJ2112" s="5"/>
      <c r="AK2112" s="5"/>
      <c r="AL2112" s="5"/>
      <c r="AM2112" s="5"/>
      <c r="AN2112" s="5"/>
      <c r="AO2112" s="32"/>
      <c r="AP2112" s="32"/>
      <c r="AQ2112" s="28">
        <f t="shared" si="455"/>
        <v>0</v>
      </c>
      <c r="AR2112" s="28">
        <f t="shared" si="455"/>
        <v>0</v>
      </c>
      <c r="AY2112" s="1" t="s">
        <v>73</v>
      </c>
      <c r="AZ2112" s="2">
        <v>44246</v>
      </c>
      <c r="BA2112" s="2">
        <v>44250</v>
      </c>
      <c r="BC2112" s="2">
        <v>45170</v>
      </c>
      <c r="BD2112" s="1" t="s">
        <v>74</v>
      </c>
      <c r="BE2112" s="1" t="s">
        <v>4147</v>
      </c>
      <c r="BF2112" s="1" t="s">
        <v>76</v>
      </c>
      <c r="BG2112" s="1" t="s">
        <v>3565</v>
      </c>
      <c r="BH2112" s="1" t="s">
        <v>2196</v>
      </c>
      <c r="BI2112" s="1" t="s">
        <v>2857</v>
      </c>
      <c r="BJ2112" s="1" t="s">
        <v>126</v>
      </c>
      <c r="BK2112" s="1" t="s">
        <v>4148</v>
      </c>
      <c r="BL2112" s="1">
        <v>50</v>
      </c>
      <c r="BM2112" s="1">
        <v>50</v>
      </c>
      <c r="BN2112" s="1" t="s">
        <v>2498</v>
      </c>
      <c r="BO2112" s="1" t="s">
        <v>2498</v>
      </c>
      <c r="BP2112" s="1" t="s">
        <v>84</v>
      </c>
      <c r="BR2112" s="1">
        <v>0</v>
      </c>
      <c r="BS2112" s="1">
        <v>0</v>
      </c>
      <c r="BT2112" s="1">
        <v>0</v>
      </c>
      <c r="BU2112" s="1">
        <v>0</v>
      </c>
    </row>
    <row r="2113" spans="4:73" hidden="1" x14ac:dyDescent="0.25">
      <c r="D2113" s="4"/>
      <c r="E2113" s="5" t="str">
        <f t="shared" si="446"/>
        <v>DPP-2020-Cycle</v>
      </c>
      <c r="F2113" s="5" t="str">
        <f t="shared" si="447"/>
        <v>East (ATC)</v>
      </c>
      <c r="G2113" s="5" t="str">
        <f t="shared" si="448"/>
        <v>Active</v>
      </c>
      <c r="H2113" s="6" t="str">
        <f t="shared" si="449"/>
        <v>Not Started</v>
      </c>
      <c r="I2113" s="1" t="s">
        <v>4198</v>
      </c>
      <c r="O2113" s="1" t="str">
        <f t="shared" si="440"/>
        <v>NRIS</v>
      </c>
      <c r="Q2113" s="1">
        <f t="shared" si="450"/>
        <v>100</v>
      </c>
      <c r="S2113" s="1" t="str">
        <f t="shared" si="451"/>
        <v>Solar</v>
      </c>
      <c r="T2113" s="1" t="str">
        <f t="shared" si="452"/>
        <v>Walworth</v>
      </c>
      <c r="U2113" s="1" t="str">
        <f t="shared" si="453"/>
        <v>WI</v>
      </c>
      <c r="AA2113" s="1"/>
      <c r="AB2113" s="1"/>
      <c r="AI2113" s="5"/>
      <c r="AJ2113" s="5"/>
      <c r="AK2113" s="5"/>
      <c r="AL2113" s="5"/>
      <c r="AM2113" s="5"/>
      <c r="AN2113" s="5"/>
      <c r="AO2113" s="32"/>
      <c r="AP2113" s="32"/>
      <c r="AQ2113" s="28">
        <f t="shared" si="455"/>
        <v>0</v>
      </c>
      <c r="AR2113" s="28">
        <f t="shared" si="455"/>
        <v>0</v>
      </c>
      <c r="AY2113" s="1" t="s">
        <v>2374</v>
      </c>
      <c r="AZ2113" s="2">
        <v>44033</v>
      </c>
      <c r="BC2113" s="2">
        <v>45170</v>
      </c>
      <c r="BD2113" s="1" t="s">
        <v>74</v>
      </c>
      <c r="BE2113" s="1" t="s">
        <v>4199</v>
      </c>
      <c r="BF2113" s="1" t="s">
        <v>76</v>
      </c>
      <c r="BG2113" s="1" t="s">
        <v>3565</v>
      </c>
      <c r="BH2113" s="1" t="s">
        <v>2196</v>
      </c>
      <c r="BI2113" s="1" t="s">
        <v>2857</v>
      </c>
      <c r="BJ2113" s="1" t="s">
        <v>126</v>
      </c>
      <c r="BK2113" s="1" t="s">
        <v>4200</v>
      </c>
      <c r="BL2113" s="1">
        <v>100</v>
      </c>
      <c r="BM2113" s="1">
        <v>100</v>
      </c>
      <c r="BN2113" s="1" t="s">
        <v>1485</v>
      </c>
      <c r="BO2113" s="1" t="s">
        <v>3581</v>
      </c>
      <c r="BP2113" s="1" t="s">
        <v>84</v>
      </c>
      <c r="BR2113" s="1">
        <v>0</v>
      </c>
      <c r="BS2113" s="1">
        <v>0</v>
      </c>
      <c r="BT2113" s="1">
        <v>0</v>
      </c>
      <c r="BU2113" s="1">
        <v>0</v>
      </c>
    </row>
    <row r="2114" spans="4:73" hidden="1" x14ac:dyDescent="0.25">
      <c r="D2114" s="4"/>
      <c r="E2114" s="5" t="str">
        <f t="shared" si="446"/>
        <v>DPP-2014-AUG</v>
      </c>
      <c r="F2114" s="5" t="str">
        <f t="shared" si="447"/>
        <v>West</v>
      </c>
      <c r="G2114" s="5" t="str">
        <f t="shared" si="448"/>
        <v>Done</v>
      </c>
      <c r="H2114" s="6" t="str">
        <f t="shared" si="449"/>
        <v>In Service</v>
      </c>
      <c r="I2114" s="1" t="s">
        <v>4685</v>
      </c>
      <c r="O2114" s="1" t="str">
        <f t="shared" si="440"/>
        <v>NRIS</v>
      </c>
      <c r="Q2114" s="1">
        <f t="shared" si="450"/>
        <v>20</v>
      </c>
      <c r="S2114" s="1" t="str">
        <f t="shared" si="451"/>
        <v>Wind</v>
      </c>
      <c r="T2114" s="1" t="str">
        <f t="shared" si="452"/>
        <v>Madison County</v>
      </c>
      <c r="U2114" s="1" t="str">
        <f t="shared" si="453"/>
        <v>IA</v>
      </c>
      <c r="AA2114" s="1"/>
      <c r="AB2114" s="1"/>
      <c r="AI2114" s="5"/>
      <c r="AJ2114" s="5"/>
      <c r="AK2114" s="5"/>
      <c r="AL2114" s="5"/>
      <c r="AM2114" s="5"/>
      <c r="AN2114" s="5"/>
      <c r="AO2114" s="5"/>
      <c r="AP2114" s="5"/>
      <c r="AQ2114" s="5"/>
      <c r="AR2114" s="5"/>
      <c r="AY2114" s="1" t="s">
        <v>58</v>
      </c>
      <c r="AZ2114" s="2">
        <v>41466</v>
      </c>
      <c r="BB2114" s="2">
        <v>42429</v>
      </c>
      <c r="BC2114" s="2">
        <v>41869</v>
      </c>
      <c r="BD2114" s="1" t="s">
        <v>251</v>
      </c>
      <c r="BE2114" s="1" t="s">
        <v>620</v>
      </c>
      <c r="BF2114" s="1" t="s">
        <v>89</v>
      </c>
      <c r="BG2114" s="1" t="s">
        <v>2584</v>
      </c>
      <c r="BH2114" s="1" t="s">
        <v>725</v>
      </c>
      <c r="BI2114" s="1" t="s">
        <v>134</v>
      </c>
      <c r="BJ2114" s="1" t="s">
        <v>126</v>
      </c>
      <c r="BK2114" s="1" t="s">
        <v>4686</v>
      </c>
      <c r="BL2114" s="1">
        <v>20</v>
      </c>
      <c r="BM2114" s="1">
        <v>20</v>
      </c>
      <c r="BN2114" s="1" t="s">
        <v>97</v>
      </c>
      <c r="BO2114" s="1" t="s">
        <v>98</v>
      </c>
      <c r="BP2114" s="1" t="s">
        <v>65</v>
      </c>
      <c r="BQ2114" s="2">
        <v>41579</v>
      </c>
      <c r="BR2114" s="1">
        <v>0</v>
      </c>
      <c r="BS2114" s="1">
        <v>0</v>
      </c>
      <c r="BT2114" s="1">
        <v>0</v>
      </c>
      <c r="BU2114" s="1">
        <v>0</v>
      </c>
    </row>
    <row r="2115" spans="4:73" hidden="1" x14ac:dyDescent="0.25">
      <c r="D2115" s="4"/>
      <c r="E2115" s="5" t="str">
        <f t="shared" si="446"/>
        <v>DPP-2013-AUG</v>
      </c>
      <c r="F2115" s="5" t="str">
        <f t="shared" si="447"/>
        <v>West</v>
      </c>
      <c r="G2115" s="5" t="str">
        <f t="shared" si="448"/>
        <v>Done</v>
      </c>
      <c r="H2115" s="6" t="str">
        <f t="shared" si="449"/>
        <v>In Service</v>
      </c>
      <c r="I2115" s="1" t="s">
        <v>4687</v>
      </c>
      <c r="O2115" s="1" t="str">
        <f t="shared" si="440"/>
        <v>NRIS</v>
      </c>
      <c r="Q2115" s="1">
        <f t="shared" si="450"/>
        <v>150</v>
      </c>
      <c r="S2115" s="1" t="str">
        <f t="shared" si="451"/>
        <v>Wind</v>
      </c>
      <c r="T2115" s="1" t="str">
        <f t="shared" si="452"/>
        <v>Rolette County</v>
      </c>
      <c r="U2115" s="1" t="str">
        <f t="shared" si="453"/>
        <v>ND</v>
      </c>
      <c r="AA2115" s="1"/>
      <c r="AB2115" s="1"/>
      <c r="AI2115" s="5"/>
      <c r="AJ2115" s="5"/>
      <c r="AK2115" s="5"/>
      <c r="AL2115" s="5"/>
      <c r="AM2115" s="5"/>
      <c r="AN2115" s="5"/>
      <c r="AO2115" s="5"/>
      <c r="AP2115" s="5"/>
      <c r="AQ2115" s="5"/>
      <c r="AR2115" s="5"/>
      <c r="AY2115" s="1" t="s">
        <v>58</v>
      </c>
      <c r="AZ2115" s="2">
        <v>41491</v>
      </c>
      <c r="BB2115" s="2">
        <v>41836</v>
      </c>
      <c r="BC2115" s="2">
        <v>42292</v>
      </c>
      <c r="BD2115" s="1" t="s">
        <v>91</v>
      </c>
      <c r="BE2115" s="1" t="s">
        <v>471</v>
      </c>
      <c r="BF2115" s="1" t="s">
        <v>194</v>
      </c>
      <c r="BG2115" s="1" t="s">
        <v>1937</v>
      </c>
      <c r="BH2115" s="1" t="s">
        <v>725</v>
      </c>
      <c r="BI2115" s="1" t="s">
        <v>134</v>
      </c>
      <c r="BJ2115" s="1" t="s">
        <v>126</v>
      </c>
      <c r="BK2115" s="1" t="s">
        <v>4688</v>
      </c>
      <c r="BL2115" s="1">
        <v>150</v>
      </c>
      <c r="BM2115" s="1">
        <v>150</v>
      </c>
      <c r="BN2115" s="1" t="s">
        <v>97</v>
      </c>
      <c r="BO2115" s="1" t="s">
        <v>98</v>
      </c>
      <c r="BP2115" s="1" t="s">
        <v>65</v>
      </c>
      <c r="BQ2115" s="2">
        <v>41852</v>
      </c>
      <c r="BR2115" s="1">
        <v>0</v>
      </c>
      <c r="BS2115" s="1">
        <v>0</v>
      </c>
      <c r="BT2115" s="1">
        <v>0</v>
      </c>
      <c r="BU2115" s="1">
        <v>0</v>
      </c>
    </row>
    <row r="2116" spans="4:73" hidden="1" x14ac:dyDescent="0.25">
      <c r="D2116" s="4"/>
      <c r="E2116" s="5" t="str">
        <f t="shared" si="446"/>
        <v>DPP-2015-AUG</v>
      </c>
      <c r="F2116" s="5" t="str">
        <f t="shared" si="447"/>
        <v>Central</v>
      </c>
      <c r="G2116" s="5" t="str">
        <f t="shared" si="448"/>
        <v>Done</v>
      </c>
      <c r="H2116" s="6" t="str">
        <f t="shared" si="449"/>
        <v>In Service</v>
      </c>
      <c r="I2116" s="1" t="s">
        <v>4689</v>
      </c>
      <c r="O2116" s="1" t="str">
        <f t="shared" si="440"/>
        <v>NRIS</v>
      </c>
      <c r="Q2116" s="1">
        <f t="shared" si="450"/>
        <v>45</v>
      </c>
      <c r="S2116" s="1" t="str">
        <f t="shared" si="451"/>
        <v>Gas</v>
      </c>
      <c r="T2116" s="1" t="str">
        <f t="shared" si="452"/>
        <v>Scott County</v>
      </c>
      <c r="U2116" s="1" t="str">
        <f t="shared" si="453"/>
        <v>IL</v>
      </c>
      <c r="AA2116" s="1"/>
      <c r="AB2116" s="1"/>
      <c r="AI2116" s="5"/>
      <c r="AJ2116" s="5"/>
      <c r="AK2116" s="5"/>
      <c r="AL2116" s="5"/>
      <c r="AM2116" s="5"/>
      <c r="AN2116" s="5"/>
      <c r="AO2116" s="5"/>
      <c r="AP2116" s="5"/>
      <c r="AQ2116" s="5"/>
      <c r="AR2116" s="5"/>
      <c r="AY2116" s="1" t="s">
        <v>58</v>
      </c>
      <c r="AZ2116" s="2">
        <v>41498</v>
      </c>
      <c r="BB2116" s="2">
        <v>42485</v>
      </c>
      <c r="BC2116" s="2">
        <v>42503</v>
      </c>
      <c r="BD2116" s="1" t="s">
        <v>2424</v>
      </c>
      <c r="BE2116" s="1" t="s">
        <v>265</v>
      </c>
      <c r="BF2116" s="1" t="s">
        <v>124</v>
      </c>
      <c r="BG2116" s="1" t="s">
        <v>1807</v>
      </c>
      <c r="BH2116" s="1" t="s">
        <v>2435</v>
      </c>
      <c r="BI2116" s="1" t="s">
        <v>134</v>
      </c>
      <c r="BJ2116" s="1" t="s">
        <v>126</v>
      </c>
      <c r="BK2116" s="1" t="s">
        <v>4690</v>
      </c>
      <c r="BL2116" s="1">
        <v>42</v>
      </c>
      <c r="BM2116" s="1">
        <v>45</v>
      </c>
      <c r="BN2116" s="1" t="s">
        <v>64</v>
      </c>
      <c r="BO2116" s="1" t="s">
        <v>94</v>
      </c>
      <c r="BP2116" s="1" t="s">
        <v>65</v>
      </c>
      <c r="BQ2116" s="2">
        <v>42614</v>
      </c>
      <c r="BR2116" s="1">
        <v>0</v>
      </c>
      <c r="BS2116" s="1">
        <v>0</v>
      </c>
      <c r="BT2116" s="1">
        <v>0</v>
      </c>
      <c r="BU2116" s="1">
        <v>0</v>
      </c>
    </row>
    <row r="2117" spans="4:73" hidden="1" x14ac:dyDescent="0.25">
      <c r="D2117" s="4"/>
      <c r="E2117" s="5" t="str">
        <f t="shared" si="446"/>
        <v>DPP-2014-FEB</v>
      </c>
      <c r="F2117" s="5" t="str">
        <f t="shared" si="447"/>
        <v>West</v>
      </c>
      <c r="G2117" s="5" t="str">
        <f t="shared" si="448"/>
        <v>Done</v>
      </c>
      <c r="H2117" s="6" t="str">
        <f t="shared" si="449"/>
        <v>In Service</v>
      </c>
      <c r="I2117" s="1" t="s">
        <v>4691</v>
      </c>
      <c r="O2117" s="1" t="str">
        <f t="shared" si="440"/>
        <v>External NRIS</v>
      </c>
      <c r="Q2117" s="1">
        <f t="shared" si="450"/>
        <v>3576</v>
      </c>
      <c r="S2117" s="1" t="str">
        <f t="shared" si="451"/>
        <v>Hydro</v>
      </c>
      <c r="T2117" s="1" t="str">
        <f t="shared" si="452"/>
        <v>Churchill</v>
      </c>
      <c r="U2117" s="1">
        <f t="shared" si="453"/>
        <v>0</v>
      </c>
      <c r="AA2117" s="1"/>
      <c r="AB2117" s="1"/>
      <c r="AI2117" s="5"/>
      <c r="AJ2117" s="5"/>
      <c r="AK2117" s="5"/>
      <c r="AL2117" s="5"/>
      <c r="AM2117" s="5"/>
      <c r="AN2117" s="5"/>
      <c r="AO2117" s="5"/>
      <c r="AP2117" s="5"/>
      <c r="AQ2117" s="5"/>
      <c r="AR2117" s="5"/>
      <c r="AY2117" s="1" t="s">
        <v>58</v>
      </c>
      <c r="AZ2117" s="2">
        <v>41499</v>
      </c>
      <c r="BB2117" s="2">
        <v>42248</v>
      </c>
      <c r="BD2117" s="1" t="s">
        <v>4692</v>
      </c>
      <c r="BE2117" s="1" t="s">
        <v>4693</v>
      </c>
      <c r="BG2117" s="1" t="s">
        <v>2749</v>
      </c>
      <c r="BH2117" s="1" t="s">
        <v>725</v>
      </c>
      <c r="BI2117" s="1" t="s">
        <v>134</v>
      </c>
      <c r="BJ2117" s="1" t="s">
        <v>2993</v>
      </c>
      <c r="BK2117" s="1" t="s">
        <v>4694</v>
      </c>
      <c r="BL2117" s="1">
        <v>3576</v>
      </c>
      <c r="BM2117" s="1">
        <v>3576</v>
      </c>
      <c r="BN2117" s="1" t="s">
        <v>69</v>
      </c>
      <c r="BO2117" s="1" t="s">
        <v>1066</v>
      </c>
      <c r="BP2117" s="1" t="s">
        <v>65</v>
      </c>
      <c r="BQ2117" s="2">
        <v>42644</v>
      </c>
      <c r="BR2117" s="1">
        <v>0</v>
      </c>
      <c r="BS2117" s="1">
        <v>0</v>
      </c>
      <c r="BT2117" s="1">
        <v>0</v>
      </c>
      <c r="BU2117" s="1">
        <v>0</v>
      </c>
    </row>
    <row r="2118" spans="4:73" hidden="1" x14ac:dyDescent="0.25">
      <c r="D2118" s="4"/>
      <c r="E2118" s="5" t="str">
        <f t="shared" si="446"/>
        <v>DPP-2020-Cycle</v>
      </c>
      <c r="F2118" s="5" t="str">
        <f t="shared" si="447"/>
        <v>Central</v>
      </c>
      <c r="G2118" s="5" t="str">
        <f t="shared" si="448"/>
        <v>Withdrawn</v>
      </c>
      <c r="H2118" s="6" t="str">
        <f t="shared" si="449"/>
        <v>Not Started</v>
      </c>
      <c r="I2118" s="1" t="s">
        <v>5604</v>
      </c>
      <c r="O2118" s="1" t="str">
        <f t="shared" si="440"/>
        <v>NRIS</v>
      </c>
      <c r="Q2118" s="1">
        <f t="shared" si="450"/>
        <v>270</v>
      </c>
      <c r="S2118" s="1" t="str">
        <f t="shared" si="451"/>
        <v>Solar</v>
      </c>
      <c r="T2118" s="1" t="str">
        <f t="shared" si="452"/>
        <v>Cass</v>
      </c>
      <c r="U2118" s="1" t="str">
        <f t="shared" si="453"/>
        <v>IN</v>
      </c>
      <c r="AA2118" s="1"/>
      <c r="AB2118" s="1"/>
      <c r="AI2118" s="5"/>
      <c r="AJ2118" s="5"/>
      <c r="AK2118" s="5"/>
      <c r="AL2118" s="5"/>
      <c r="AM2118" s="5"/>
      <c r="AN2118" s="5"/>
      <c r="AO2118" s="32"/>
      <c r="AP2118" s="32"/>
      <c r="AQ2118" s="28">
        <f t="shared" ref="AQ2118:AR2123" si="456">AO2118/($Q2118*1000)</f>
        <v>0</v>
      </c>
      <c r="AR2118" s="28">
        <f t="shared" si="456"/>
        <v>0</v>
      </c>
      <c r="AY2118" s="1" t="s">
        <v>73</v>
      </c>
      <c r="AZ2118" s="2">
        <v>44033</v>
      </c>
      <c r="BA2118" s="2">
        <v>44168</v>
      </c>
      <c r="BC2118" s="2">
        <v>45078</v>
      </c>
      <c r="BD2118" s="1" t="s">
        <v>2850</v>
      </c>
      <c r="BE2118" s="1" t="s">
        <v>3830</v>
      </c>
      <c r="BF2118" s="1" t="s">
        <v>103</v>
      </c>
      <c r="BG2118" s="1" t="s">
        <v>3565</v>
      </c>
      <c r="BH2118" s="1" t="s">
        <v>2435</v>
      </c>
      <c r="BI2118" s="1" t="s">
        <v>2857</v>
      </c>
      <c r="BJ2118" s="1" t="s">
        <v>126</v>
      </c>
      <c r="BK2118" s="1" t="s">
        <v>5605</v>
      </c>
      <c r="BL2118" s="1">
        <v>270</v>
      </c>
      <c r="BM2118" s="1">
        <v>270</v>
      </c>
      <c r="BN2118" s="1" t="s">
        <v>1485</v>
      </c>
      <c r="BO2118" s="1" t="s">
        <v>3581</v>
      </c>
      <c r="BP2118" s="1" t="s">
        <v>84</v>
      </c>
      <c r="BR2118" s="1">
        <v>0</v>
      </c>
      <c r="BS2118" s="1">
        <v>0</v>
      </c>
      <c r="BT2118" s="1">
        <v>0</v>
      </c>
      <c r="BU2118" s="1">
        <v>0</v>
      </c>
    </row>
    <row r="2119" spans="4:73" hidden="1" x14ac:dyDescent="0.25">
      <c r="D2119" s="4"/>
      <c r="E2119" s="5" t="str">
        <f t="shared" si="446"/>
        <v>DPP-2020-Cycle</v>
      </c>
      <c r="F2119" s="5" t="str">
        <f t="shared" si="447"/>
        <v>Central</v>
      </c>
      <c r="G2119" s="5" t="str">
        <f t="shared" si="448"/>
        <v>Withdrawn</v>
      </c>
      <c r="H2119" s="6" t="str">
        <f t="shared" si="449"/>
        <v>Not Started</v>
      </c>
      <c r="I2119" s="1" t="s">
        <v>5614</v>
      </c>
      <c r="O2119" s="1" t="str">
        <f t="shared" si="440"/>
        <v>NRIS</v>
      </c>
      <c r="Q2119" s="1">
        <f t="shared" si="450"/>
        <v>294.10000000000002</v>
      </c>
      <c r="S2119" s="1" t="str">
        <f t="shared" si="451"/>
        <v>Solar</v>
      </c>
      <c r="T2119" s="1" t="str">
        <f t="shared" si="452"/>
        <v>Porter</v>
      </c>
      <c r="U2119" s="1" t="str">
        <f t="shared" si="453"/>
        <v>IN</v>
      </c>
      <c r="AA2119" s="1"/>
      <c r="AB2119" s="1"/>
      <c r="AI2119" s="5"/>
      <c r="AJ2119" s="5"/>
      <c r="AK2119" s="5"/>
      <c r="AL2119" s="5"/>
      <c r="AM2119" s="5"/>
      <c r="AN2119" s="5"/>
      <c r="AO2119" s="32"/>
      <c r="AP2119" s="32"/>
      <c r="AQ2119" s="28">
        <f t="shared" si="456"/>
        <v>0</v>
      </c>
      <c r="AR2119" s="28">
        <f t="shared" si="456"/>
        <v>0</v>
      </c>
      <c r="AY2119" s="1" t="s">
        <v>73</v>
      </c>
      <c r="AZ2119" s="2">
        <v>44033</v>
      </c>
      <c r="BA2119" s="2">
        <v>44179</v>
      </c>
      <c r="BC2119" s="2">
        <v>45139</v>
      </c>
      <c r="BD2119" s="1" t="s">
        <v>804</v>
      </c>
      <c r="BE2119" s="1" t="s">
        <v>5609</v>
      </c>
      <c r="BF2119" s="1" t="s">
        <v>103</v>
      </c>
      <c r="BG2119" s="1" t="s">
        <v>3565</v>
      </c>
      <c r="BH2119" s="1" t="s">
        <v>2435</v>
      </c>
      <c r="BI2119" s="1" t="s">
        <v>2857</v>
      </c>
      <c r="BJ2119" s="1" t="s">
        <v>126</v>
      </c>
      <c r="BK2119" s="1" t="s">
        <v>5610</v>
      </c>
      <c r="BL2119" s="1">
        <v>294.10000000000002</v>
      </c>
      <c r="BM2119" s="1">
        <v>294.10000000000002</v>
      </c>
      <c r="BN2119" s="1" t="s">
        <v>1485</v>
      </c>
      <c r="BO2119" s="1" t="s">
        <v>3581</v>
      </c>
      <c r="BP2119" s="1" t="s">
        <v>84</v>
      </c>
      <c r="BR2119" s="1">
        <v>0</v>
      </c>
      <c r="BS2119" s="1">
        <v>0</v>
      </c>
      <c r="BT2119" s="1">
        <v>0</v>
      </c>
      <c r="BU2119" s="1">
        <v>0</v>
      </c>
    </row>
    <row r="2120" spans="4:73" hidden="1" x14ac:dyDescent="0.25">
      <c r="D2120" s="4"/>
      <c r="E2120" s="5" t="str">
        <f t="shared" si="446"/>
        <v>DPP-2020-Cycle</v>
      </c>
      <c r="F2120" s="5" t="str">
        <f t="shared" si="447"/>
        <v>Central</v>
      </c>
      <c r="G2120" s="5" t="str">
        <f t="shared" si="448"/>
        <v>Active</v>
      </c>
      <c r="H2120" s="6" t="str">
        <f t="shared" si="449"/>
        <v>Not Started</v>
      </c>
      <c r="I2120" s="1" t="s">
        <v>4205</v>
      </c>
      <c r="O2120" s="1" t="str">
        <f t="shared" si="440"/>
        <v>NRIS</v>
      </c>
      <c r="Q2120" s="1">
        <f t="shared" si="450"/>
        <v>292.89</v>
      </c>
      <c r="S2120" s="1" t="str">
        <f t="shared" si="451"/>
        <v>Solar</v>
      </c>
      <c r="T2120" s="1" t="str">
        <f t="shared" si="452"/>
        <v>Miami</v>
      </c>
      <c r="U2120" s="1" t="str">
        <f t="shared" si="453"/>
        <v>IN</v>
      </c>
      <c r="AA2120" s="1"/>
      <c r="AB2120" s="1"/>
      <c r="AI2120" s="5"/>
      <c r="AJ2120" s="5"/>
      <c r="AK2120" s="5"/>
      <c r="AL2120" s="5"/>
      <c r="AM2120" s="5"/>
      <c r="AN2120" s="5"/>
      <c r="AO2120" s="32"/>
      <c r="AP2120" s="32"/>
      <c r="AQ2120" s="28">
        <f t="shared" si="456"/>
        <v>0</v>
      </c>
      <c r="AR2120" s="28">
        <f t="shared" si="456"/>
        <v>0</v>
      </c>
      <c r="AY2120" s="1" t="s">
        <v>2374</v>
      </c>
      <c r="AZ2120" s="2">
        <v>44033</v>
      </c>
      <c r="BC2120" s="2">
        <v>45139</v>
      </c>
      <c r="BD2120" s="1" t="s">
        <v>2850</v>
      </c>
      <c r="BE2120" s="1" t="s">
        <v>4058</v>
      </c>
      <c r="BF2120" s="1" t="s">
        <v>103</v>
      </c>
      <c r="BG2120" s="1" t="s">
        <v>3565</v>
      </c>
      <c r="BH2120" s="1" t="s">
        <v>2435</v>
      </c>
      <c r="BI2120" s="1" t="s">
        <v>2857</v>
      </c>
      <c r="BJ2120" s="1" t="s">
        <v>126</v>
      </c>
      <c r="BK2120" s="1" t="s">
        <v>4206</v>
      </c>
      <c r="BL2120" s="1">
        <v>292.89</v>
      </c>
      <c r="BM2120" s="1">
        <v>292.89</v>
      </c>
      <c r="BN2120" s="1" t="s">
        <v>1485</v>
      </c>
      <c r="BO2120" s="1" t="s">
        <v>3581</v>
      </c>
      <c r="BP2120" s="1" t="s">
        <v>84</v>
      </c>
      <c r="BR2120" s="1">
        <v>0</v>
      </c>
      <c r="BS2120" s="1">
        <v>0</v>
      </c>
      <c r="BT2120" s="1">
        <v>0</v>
      </c>
      <c r="BU2120" s="1">
        <v>0</v>
      </c>
    </row>
    <row r="2121" spans="4:73" hidden="1" x14ac:dyDescent="0.25">
      <c r="D2121" s="4"/>
      <c r="E2121" s="5" t="str">
        <f t="shared" si="446"/>
        <v>DPP-2020-Cycle</v>
      </c>
      <c r="F2121" s="5" t="str">
        <f t="shared" si="447"/>
        <v>Central</v>
      </c>
      <c r="G2121" s="5" t="str">
        <f t="shared" si="448"/>
        <v>Active</v>
      </c>
      <c r="H2121" s="6" t="str">
        <f t="shared" si="449"/>
        <v>Not Started</v>
      </c>
      <c r="I2121" s="1" t="s">
        <v>4207</v>
      </c>
      <c r="O2121" s="1" t="str">
        <f t="shared" si="440"/>
        <v>NRIS</v>
      </c>
      <c r="Q2121" s="1">
        <f t="shared" si="450"/>
        <v>149.5</v>
      </c>
      <c r="S2121" s="1" t="str">
        <f t="shared" si="451"/>
        <v>Solar</v>
      </c>
      <c r="T2121" s="1" t="str">
        <f t="shared" si="452"/>
        <v>Cumberland</v>
      </c>
      <c r="U2121" s="1" t="str">
        <f t="shared" si="453"/>
        <v>IL</v>
      </c>
      <c r="AA2121" s="1"/>
      <c r="AB2121" s="1"/>
      <c r="AI2121" s="5"/>
      <c r="AJ2121" s="5"/>
      <c r="AK2121" s="5"/>
      <c r="AL2121" s="5"/>
      <c r="AM2121" s="5"/>
      <c r="AN2121" s="5"/>
      <c r="AO2121" s="32"/>
      <c r="AP2121" s="32"/>
      <c r="AQ2121" s="28">
        <f t="shared" si="456"/>
        <v>0</v>
      </c>
      <c r="AR2121" s="28">
        <f t="shared" si="456"/>
        <v>0</v>
      </c>
      <c r="AY2121" s="1" t="s">
        <v>2374</v>
      </c>
      <c r="AZ2121" s="2">
        <v>44033</v>
      </c>
      <c r="BC2121" s="2">
        <v>45139</v>
      </c>
      <c r="BD2121" s="1" t="s">
        <v>122</v>
      </c>
      <c r="BE2121" s="1" t="s">
        <v>4208</v>
      </c>
      <c r="BF2121" s="1" t="s">
        <v>124</v>
      </c>
      <c r="BG2121" s="1" t="s">
        <v>3565</v>
      </c>
      <c r="BH2121" s="1" t="s">
        <v>2435</v>
      </c>
      <c r="BI2121" s="1" t="s">
        <v>2857</v>
      </c>
      <c r="BJ2121" s="1" t="s">
        <v>126</v>
      </c>
      <c r="BK2121" s="1" t="s">
        <v>4209</v>
      </c>
      <c r="BL2121" s="1">
        <v>149.5</v>
      </c>
      <c r="BM2121" s="1">
        <v>149.5</v>
      </c>
      <c r="BN2121" s="1" t="s">
        <v>1485</v>
      </c>
      <c r="BO2121" s="1" t="s">
        <v>3581</v>
      </c>
      <c r="BP2121" s="1" t="s">
        <v>84</v>
      </c>
      <c r="BR2121" s="1">
        <v>0</v>
      </c>
      <c r="BS2121" s="1">
        <v>0</v>
      </c>
      <c r="BT2121" s="1">
        <v>0</v>
      </c>
      <c r="BU2121" s="1">
        <v>0</v>
      </c>
    </row>
    <row r="2122" spans="4:73" hidden="1" x14ac:dyDescent="0.25">
      <c r="D2122" s="4"/>
      <c r="E2122" s="5" t="str">
        <f t="shared" si="446"/>
        <v>DPP-2020-Cycle</v>
      </c>
      <c r="F2122" s="5" t="str">
        <f t="shared" si="447"/>
        <v>East (ATC)</v>
      </c>
      <c r="G2122" s="5" t="str">
        <f t="shared" si="448"/>
        <v>Active</v>
      </c>
      <c r="H2122" s="6" t="str">
        <f t="shared" si="449"/>
        <v>Not Started</v>
      </c>
      <c r="I2122" s="1" t="s">
        <v>4210</v>
      </c>
      <c r="O2122" s="1" t="str">
        <f t="shared" si="440"/>
        <v>NRIS</v>
      </c>
      <c r="Q2122" s="1">
        <f t="shared" si="450"/>
        <v>100</v>
      </c>
      <c r="S2122" s="1" t="str">
        <f t="shared" si="451"/>
        <v>Solar</v>
      </c>
      <c r="T2122" s="1" t="str">
        <f t="shared" si="452"/>
        <v>Winnebago</v>
      </c>
      <c r="U2122" s="1" t="str">
        <f t="shared" si="453"/>
        <v>WI</v>
      </c>
      <c r="AA2122" s="1"/>
      <c r="AB2122" s="1"/>
      <c r="AI2122" s="5"/>
      <c r="AJ2122" s="5"/>
      <c r="AK2122" s="5"/>
      <c r="AL2122" s="5"/>
      <c r="AM2122" s="5"/>
      <c r="AN2122" s="5"/>
      <c r="AO2122" s="32"/>
      <c r="AP2122" s="32"/>
      <c r="AQ2122" s="28">
        <f t="shared" si="456"/>
        <v>0</v>
      </c>
      <c r="AR2122" s="28">
        <f t="shared" si="456"/>
        <v>0</v>
      </c>
      <c r="AY2122" s="1" t="s">
        <v>2374</v>
      </c>
      <c r="AZ2122" s="2">
        <v>44033</v>
      </c>
      <c r="BC2122" s="2">
        <v>45809</v>
      </c>
      <c r="BD2122" s="1" t="s">
        <v>74</v>
      </c>
      <c r="BE2122" s="1" t="s">
        <v>4211</v>
      </c>
      <c r="BF2122" s="1" t="s">
        <v>76</v>
      </c>
      <c r="BG2122" s="1" t="s">
        <v>3565</v>
      </c>
      <c r="BH2122" s="1" t="s">
        <v>2196</v>
      </c>
      <c r="BI2122" s="1" t="s">
        <v>2857</v>
      </c>
      <c r="BJ2122" s="1" t="s">
        <v>126</v>
      </c>
      <c r="BK2122" s="1" t="s">
        <v>4212</v>
      </c>
      <c r="BL2122" s="1">
        <v>100</v>
      </c>
      <c r="BM2122" s="1">
        <v>100</v>
      </c>
      <c r="BN2122" s="1" t="s">
        <v>1485</v>
      </c>
      <c r="BO2122" s="1" t="s">
        <v>3581</v>
      </c>
      <c r="BP2122" s="1" t="s">
        <v>84</v>
      </c>
      <c r="BR2122" s="1">
        <v>0</v>
      </c>
      <c r="BS2122" s="1">
        <v>0</v>
      </c>
      <c r="BT2122" s="1">
        <v>0</v>
      </c>
      <c r="BU2122" s="1">
        <v>0</v>
      </c>
    </row>
    <row r="2123" spans="4:73" hidden="1" x14ac:dyDescent="0.25">
      <c r="D2123" s="4"/>
      <c r="E2123" s="5" t="str">
        <f t="shared" si="446"/>
        <v>DPP-2020-Cycle</v>
      </c>
      <c r="F2123" s="5" t="str">
        <f t="shared" si="447"/>
        <v>East (ATC)</v>
      </c>
      <c r="G2123" s="5" t="str">
        <f t="shared" si="448"/>
        <v>Active</v>
      </c>
      <c r="H2123" s="6" t="str">
        <f t="shared" si="449"/>
        <v>Not Started</v>
      </c>
      <c r="I2123" s="1" t="s">
        <v>4213</v>
      </c>
      <c r="O2123" s="1" t="str">
        <f t="shared" si="440"/>
        <v>NRIS</v>
      </c>
      <c r="Q2123" s="1">
        <f t="shared" si="450"/>
        <v>150</v>
      </c>
      <c r="S2123" s="1" t="str">
        <f t="shared" si="451"/>
        <v>Solar</v>
      </c>
      <c r="T2123" s="1" t="str">
        <f t="shared" si="452"/>
        <v>Columbia</v>
      </c>
      <c r="U2123" s="1" t="str">
        <f t="shared" si="453"/>
        <v>WI</v>
      </c>
      <c r="AA2123" s="1"/>
      <c r="AB2123" s="1"/>
      <c r="AI2123" s="5"/>
      <c r="AJ2123" s="5"/>
      <c r="AK2123" s="5"/>
      <c r="AL2123" s="5"/>
      <c r="AM2123" s="5"/>
      <c r="AN2123" s="5"/>
      <c r="AO2123" s="32"/>
      <c r="AP2123" s="32"/>
      <c r="AQ2123" s="28">
        <f t="shared" si="456"/>
        <v>0</v>
      </c>
      <c r="AR2123" s="28">
        <f t="shared" si="456"/>
        <v>0</v>
      </c>
      <c r="AY2123" s="1" t="s">
        <v>2374</v>
      </c>
      <c r="AZ2123" s="2">
        <v>44033</v>
      </c>
      <c r="BC2123" s="2">
        <v>45809</v>
      </c>
      <c r="BD2123" s="1" t="s">
        <v>74</v>
      </c>
      <c r="BE2123" s="1" t="s">
        <v>3936</v>
      </c>
      <c r="BF2123" s="1" t="s">
        <v>76</v>
      </c>
      <c r="BG2123" s="1" t="s">
        <v>3565</v>
      </c>
      <c r="BH2123" s="1" t="s">
        <v>2196</v>
      </c>
      <c r="BI2123" s="1" t="s">
        <v>2857</v>
      </c>
      <c r="BJ2123" s="1" t="s">
        <v>126</v>
      </c>
      <c r="BK2123" s="1" t="s">
        <v>4214</v>
      </c>
      <c r="BL2123" s="1">
        <v>150</v>
      </c>
      <c r="BM2123" s="1">
        <v>150</v>
      </c>
      <c r="BN2123" s="1" t="s">
        <v>1485</v>
      </c>
      <c r="BO2123" s="1" t="s">
        <v>3581</v>
      </c>
      <c r="BP2123" s="1" t="s">
        <v>84</v>
      </c>
      <c r="BR2123" s="1">
        <v>0</v>
      </c>
      <c r="BS2123" s="1">
        <v>0</v>
      </c>
      <c r="BT2123" s="1">
        <v>0</v>
      </c>
      <c r="BU2123" s="1">
        <v>0</v>
      </c>
    </row>
    <row r="2124" spans="4:73" hidden="1" x14ac:dyDescent="0.25">
      <c r="D2124" s="4"/>
      <c r="E2124" s="5" t="str">
        <f t="shared" si="446"/>
        <v>DPP-2015-FEB</v>
      </c>
      <c r="F2124" s="5" t="str">
        <f t="shared" si="447"/>
        <v>West</v>
      </c>
      <c r="G2124" s="5" t="str">
        <f t="shared" si="448"/>
        <v>Done</v>
      </c>
      <c r="H2124" s="6" t="str">
        <f t="shared" si="449"/>
        <v>Under Construction</v>
      </c>
      <c r="I2124" s="1" t="s">
        <v>4706</v>
      </c>
      <c r="O2124" s="1" t="str">
        <f t="shared" si="440"/>
        <v>ERIS</v>
      </c>
      <c r="Q2124" s="1">
        <f t="shared" si="450"/>
        <v>73</v>
      </c>
      <c r="S2124" s="1" t="str">
        <f t="shared" si="451"/>
        <v>Combined Cycle</v>
      </c>
      <c r="T2124" s="1" t="str">
        <f t="shared" si="452"/>
        <v>Blue Earth County</v>
      </c>
      <c r="U2124" s="1" t="str">
        <f t="shared" si="453"/>
        <v>MN</v>
      </c>
      <c r="AA2124" s="1"/>
      <c r="AB2124" s="1"/>
      <c r="AI2124" s="5"/>
      <c r="AJ2124" s="5"/>
      <c r="AK2124" s="5"/>
      <c r="AL2124" s="5"/>
      <c r="AM2124" s="5"/>
      <c r="AN2124" s="5"/>
      <c r="AO2124" s="5"/>
      <c r="AP2124" s="5"/>
      <c r="AQ2124" s="5"/>
      <c r="AR2124" s="5"/>
      <c r="AY2124" s="1" t="s">
        <v>58</v>
      </c>
      <c r="AZ2124" s="2">
        <v>41596</v>
      </c>
      <c r="BB2124" s="2">
        <v>42621</v>
      </c>
      <c r="BC2124" s="2">
        <v>39203</v>
      </c>
      <c r="BD2124" s="1" t="s">
        <v>91</v>
      </c>
      <c r="BE2124" s="1" t="s">
        <v>524</v>
      </c>
      <c r="BF2124" s="1" t="s">
        <v>93</v>
      </c>
      <c r="BG2124" s="1" t="s">
        <v>1438</v>
      </c>
      <c r="BH2124" s="1" t="s">
        <v>725</v>
      </c>
      <c r="BI2124" s="1" t="s">
        <v>134</v>
      </c>
      <c r="BJ2124" s="1" t="s">
        <v>62</v>
      </c>
      <c r="BK2124" s="1" t="s">
        <v>4707</v>
      </c>
      <c r="BL2124" s="1">
        <v>0</v>
      </c>
      <c r="BM2124" s="1">
        <v>73</v>
      </c>
      <c r="BN2124" s="1" t="s">
        <v>94</v>
      </c>
      <c r="BO2124" s="1" t="s">
        <v>94</v>
      </c>
      <c r="BP2124" s="1" t="s">
        <v>71</v>
      </c>
      <c r="BQ2124" s="2">
        <v>43383</v>
      </c>
      <c r="BR2124" s="1">
        <v>0</v>
      </c>
      <c r="BS2124" s="1">
        <v>0</v>
      </c>
      <c r="BT2124" s="1">
        <v>0</v>
      </c>
      <c r="BU2124" s="1">
        <v>0</v>
      </c>
    </row>
    <row r="2125" spans="4:73" hidden="1" x14ac:dyDescent="0.25">
      <c r="D2125" s="4"/>
      <c r="E2125" s="5" t="str">
        <f t="shared" si="446"/>
        <v>DPP-2020-Cycle</v>
      </c>
      <c r="F2125" s="5" t="str">
        <f t="shared" si="447"/>
        <v>South</v>
      </c>
      <c r="G2125" s="5" t="str">
        <f t="shared" si="448"/>
        <v>Active</v>
      </c>
      <c r="H2125" s="6" t="str">
        <f t="shared" si="449"/>
        <v>Not Started</v>
      </c>
      <c r="I2125" s="1" t="s">
        <v>4215</v>
      </c>
      <c r="J2125" s="1" t="e">
        <f>VLOOKUP(I2125,#REF!,3,FALSE)</f>
        <v>#REF!</v>
      </c>
      <c r="O2125" s="1" t="str">
        <f t="shared" si="440"/>
        <v>NRIS</v>
      </c>
      <c r="Q2125" s="1">
        <f t="shared" si="450"/>
        <v>50</v>
      </c>
      <c r="S2125" s="1" t="str">
        <f t="shared" si="451"/>
        <v>Solar</v>
      </c>
      <c r="T2125" s="1" t="str">
        <f t="shared" si="452"/>
        <v>Madison</v>
      </c>
      <c r="U2125" s="1" t="str">
        <f t="shared" si="453"/>
        <v>MS</v>
      </c>
      <c r="AA2125" s="1" t="str">
        <f>BK2125</f>
        <v>J830 POI</v>
      </c>
      <c r="AB2125" s="1" t="str">
        <f>BD2125</f>
        <v>Entergy Mississippi LLC</v>
      </c>
      <c r="AI2125" s="17" t="e">
        <f>VLOOKUP(I2125,#REF!,7,FALSE)</f>
        <v>#REF!</v>
      </c>
      <c r="AJ2125" s="17"/>
      <c r="AK2125" s="17"/>
      <c r="AL2125" s="17"/>
      <c r="AM2125" s="17"/>
      <c r="AN2125" s="17"/>
      <c r="AO2125" s="32" t="e">
        <f>VLOOKUP(I2125,#REF!,5,FALSE)</f>
        <v>#REF!</v>
      </c>
      <c r="AP2125" s="32" t="e">
        <f>VLOOKUP(I2125,#REF!,6,FALSE)</f>
        <v>#REF!</v>
      </c>
      <c r="AQ2125" s="28" t="e">
        <f>AO2125/($Q2125*1000)</f>
        <v>#REF!</v>
      </c>
      <c r="AR2125" s="28" t="e">
        <f>AP2125/($Q2125*1000)</f>
        <v>#REF!</v>
      </c>
      <c r="AY2125" s="1" t="s">
        <v>2374</v>
      </c>
      <c r="AZ2125" s="2">
        <v>44188</v>
      </c>
      <c r="BC2125" s="2">
        <v>44620</v>
      </c>
      <c r="BD2125" s="1" t="s">
        <v>3615</v>
      </c>
      <c r="BE2125" s="1" t="s">
        <v>3940</v>
      </c>
      <c r="BF2125" s="1" t="s">
        <v>2526</v>
      </c>
      <c r="BG2125" s="1" t="s">
        <v>3565</v>
      </c>
      <c r="BH2125" s="1" t="s">
        <v>2395</v>
      </c>
      <c r="BI2125" s="1" t="s">
        <v>2857</v>
      </c>
      <c r="BJ2125" s="1" t="s">
        <v>126</v>
      </c>
      <c r="BK2125" s="1" t="s">
        <v>4216</v>
      </c>
      <c r="BL2125" s="1">
        <v>50</v>
      </c>
      <c r="BM2125" s="1">
        <v>50</v>
      </c>
      <c r="BN2125" s="1" t="s">
        <v>1485</v>
      </c>
      <c r="BO2125" s="1" t="s">
        <v>3581</v>
      </c>
      <c r="BP2125" s="1" t="s">
        <v>84</v>
      </c>
      <c r="BR2125" s="1">
        <v>0</v>
      </c>
      <c r="BS2125" s="1">
        <v>0</v>
      </c>
      <c r="BT2125" s="1">
        <v>0</v>
      </c>
      <c r="BU2125" s="1">
        <v>0</v>
      </c>
    </row>
    <row r="2126" spans="4:73" hidden="1" x14ac:dyDescent="0.25">
      <c r="D2126" s="4"/>
      <c r="E2126" s="5" t="str">
        <f t="shared" si="446"/>
        <v>DPP-2015-FEB</v>
      </c>
      <c r="F2126" s="5" t="str">
        <f t="shared" si="447"/>
        <v>East (ITC)</v>
      </c>
      <c r="G2126" s="5" t="str">
        <f t="shared" si="448"/>
        <v>Done</v>
      </c>
      <c r="H2126" s="6" t="str">
        <f t="shared" si="449"/>
        <v>In Service</v>
      </c>
      <c r="I2126" s="1" t="s">
        <v>4710</v>
      </c>
      <c r="O2126" s="1" t="str">
        <f t="shared" si="440"/>
        <v>NRIS</v>
      </c>
      <c r="Q2126" s="1">
        <f t="shared" si="450"/>
        <v>101</v>
      </c>
      <c r="S2126" s="1" t="str">
        <f t="shared" si="451"/>
        <v>Wind</v>
      </c>
      <c r="T2126" s="1" t="str">
        <f t="shared" si="452"/>
        <v>Tuscola County</v>
      </c>
      <c r="U2126" s="1" t="str">
        <f t="shared" si="453"/>
        <v>MI</v>
      </c>
      <c r="AA2126" s="1"/>
      <c r="AB2126" s="1"/>
      <c r="AI2126" s="5"/>
      <c r="AJ2126" s="5"/>
      <c r="AK2126" s="5"/>
      <c r="AL2126" s="5"/>
      <c r="AM2126" s="5"/>
      <c r="AN2126" s="5"/>
      <c r="AO2126" s="5"/>
      <c r="AP2126" s="5"/>
      <c r="AQ2126" s="5"/>
      <c r="AR2126" s="5"/>
      <c r="AY2126" s="1" t="s">
        <v>58</v>
      </c>
      <c r="AZ2126" s="2">
        <v>41596</v>
      </c>
      <c r="BB2126" s="2">
        <v>42557</v>
      </c>
      <c r="BC2126" s="2">
        <v>42248</v>
      </c>
      <c r="BD2126" s="1" t="s">
        <v>128</v>
      </c>
      <c r="BE2126" s="1" t="s">
        <v>1504</v>
      </c>
      <c r="BF2126" s="1" t="s">
        <v>130</v>
      </c>
      <c r="BG2126" s="1" t="s">
        <v>1438</v>
      </c>
      <c r="BH2126" s="1" t="s">
        <v>1808</v>
      </c>
      <c r="BI2126" s="1" t="s">
        <v>2320</v>
      </c>
      <c r="BJ2126" s="1" t="s">
        <v>126</v>
      </c>
      <c r="BK2126" s="1" t="s">
        <v>4711</v>
      </c>
      <c r="BL2126" s="1">
        <v>101</v>
      </c>
      <c r="BM2126" s="1">
        <v>101</v>
      </c>
      <c r="BN2126" s="1" t="s">
        <v>97</v>
      </c>
      <c r="BO2126" s="1" t="s">
        <v>98</v>
      </c>
      <c r="BP2126" s="1" t="s">
        <v>65</v>
      </c>
      <c r="BQ2126" s="2">
        <v>42917</v>
      </c>
      <c r="BR2126" s="1">
        <v>0</v>
      </c>
      <c r="BS2126" s="1">
        <v>0</v>
      </c>
      <c r="BT2126" s="1">
        <v>0</v>
      </c>
      <c r="BU2126" s="1">
        <v>0</v>
      </c>
    </row>
    <row r="2127" spans="4:73" hidden="1" x14ac:dyDescent="0.25">
      <c r="D2127" s="4"/>
      <c r="E2127" s="5" t="str">
        <f t="shared" si="446"/>
        <v>DPP-2016-AUG</v>
      </c>
      <c r="F2127" s="5" t="str">
        <f t="shared" si="447"/>
        <v>West</v>
      </c>
      <c r="G2127" s="5" t="str">
        <f t="shared" si="448"/>
        <v>Done</v>
      </c>
      <c r="H2127" s="6" t="str">
        <f t="shared" si="449"/>
        <v>In Service</v>
      </c>
      <c r="I2127" s="1" t="s">
        <v>4712</v>
      </c>
      <c r="O2127" s="1" t="str">
        <f t="shared" si="440"/>
        <v>NRIS</v>
      </c>
      <c r="Q2127" s="1">
        <f t="shared" si="450"/>
        <v>101.2</v>
      </c>
      <c r="S2127" s="1" t="str">
        <f t="shared" si="451"/>
        <v>Wind</v>
      </c>
      <c r="T2127" s="1" t="str">
        <f t="shared" si="452"/>
        <v>Emmons County,Logan County</v>
      </c>
      <c r="U2127" s="1" t="str">
        <f t="shared" si="453"/>
        <v>ND</v>
      </c>
      <c r="AA2127" s="1"/>
      <c r="AB2127" s="1"/>
      <c r="AI2127" s="5"/>
      <c r="AJ2127" s="5"/>
      <c r="AK2127" s="5"/>
      <c r="AL2127" s="5"/>
      <c r="AM2127" s="5"/>
      <c r="AN2127" s="5"/>
      <c r="AO2127" s="5"/>
      <c r="AP2127" s="5"/>
      <c r="AQ2127" s="5"/>
      <c r="AR2127" s="5"/>
      <c r="AY2127" s="1" t="s">
        <v>58</v>
      </c>
      <c r="AZ2127" s="2">
        <v>41596</v>
      </c>
      <c r="BB2127" s="2">
        <v>43815</v>
      </c>
      <c r="BC2127" s="2">
        <v>43728</v>
      </c>
      <c r="BD2127" s="1" t="s">
        <v>192</v>
      </c>
      <c r="BE2127" s="1" t="s">
        <v>4713</v>
      </c>
      <c r="BF2127" s="1" t="s">
        <v>194</v>
      </c>
      <c r="BG2127" s="1" t="s">
        <v>3161</v>
      </c>
      <c r="BH2127" s="1" t="s">
        <v>725</v>
      </c>
      <c r="BI2127" s="1" t="s">
        <v>726</v>
      </c>
      <c r="BJ2127" s="1" t="s">
        <v>126</v>
      </c>
      <c r="BK2127" s="1" t="s">
        <v>4714</v>
      </c>
      <c r="BL2127" s="1">
        <v>101.2</v>
      </c>
      <c r="BM2127" s="1">
        <v>101.2</v>
      </c>
      <c r="BN2127" s="1" t="s">
        <v>97</v>
      </c>
      <c r="BO2127" s="1" t="s">
        <v>98</v>
      </c>
      <c r="BP2127" s="1" t="s">
        <v>65</v>
      </c>
      <c r="BQ2127" s="2">
        <v>43784</v>
      </c>
      <c r="BR2127" s="1">
        <v>100</v>
      </c>
      <c r="BS2127" s="1">
        <v>100</v>
      </c>
      <c r="BT2127" s="1">
        <v>100</v>
      </c>
      <c r="BU2127" s="1">
        <v>100</v>
      </c>
    </row>
    <row r="2128" spans="4:73" hidden="1" x14ac:dyDescent="0.25">
      <c r="D2128" s="4"/>
      <c r="E2128" s="5" t="str">
        <f t="shared" si="446"/>
        <v>DPP-2020-Cycle</v>
      </c>
      <c r="F2128" s="5" t="str">
        <f t="shared" si="447"/>
        <v>South</v>
      </c>
      <c r="G2128" s="5" t="str">
        <f t="shared" si="448"/>
        <v>Active</v>
      </c>
      <c r="H2128" s="6" t="str">
        <f t="shared" si="449"/>
        <v>Not Started</v>
      </c>
      <c r="I2128" s="1" t="s">
        <v>4217</v>
      </c>
      <c r="J2128" s="1" t="e">
        <f>VLOOKUP(I2128,#REF!,3,FALSE)</f>
        <v>#REF!</v>
      </c>
      <c r="O2128" s="1" t="str">
        <f t="shared" si="440"/>
        <v>NRIS</v>
      </c>
      <c r="Q2128" s="1">
        <f t="shared" si="450"/>
        <v>100</v>
      </c>
      <c r="S2128" s="1" t="str">
        <f t="shared" si="451"/>
        <v>Solar</v>
      </c>
      <c r="T2128" s="1" t="str">
        <f t="shared" si="452"/>
        <v>DeSoto</v>
      </c>
      <c r="U2128" s="1" t="str">
        <f t="shared" si="453"/>
        <v>MS</v>
      </c>
      <c r="AA2128" s="1" t="str">
        <f>BK2128</f>
        <v>Twinkletown 230 kV</v>
      </c>
      <c r="AB2128" s="1" t="str">
        <f>BD2128</f>
        <v>Entergy Mississippi LLC</v>
      </c>
      <c r="AI2128" s="17" t="e">
        <f>VLOOKUP(I2128,#REF!,7,FALSE)</f>
        <v>#REF!</v>
      </c>
      <c r="AJ2128" s="17"/>
      <c r="AK2128" s="17"/>
      <c r="AL2128" s="17"/>
      <c r="AM2128" s="17"/>
      <c r="AN2128" s="17"/>
      <c r="AO2128" s="32" t="e">
        <f>VLOOKUP(I2128,#REF!,5,FALSE)</f>
        <v>#REF!</v>
      </c>
      <c r="AP2128" s="32" t="e">
        <f>VLOOKUP(I2128,#REF!,6,FALSE)</f>
        <v>#REF!</v>
      </c>
      <c r="AQ2128" s="28" t="e">
        <f t="shared" ref="AQ2128:AQ2136" si="457">AO2128/($Q2128*1000)</f>
        <v>#REF!</v>
      </c>
      <c r="AR2128" s="28" t="e">
        <f t="shared" ref="AR2128:AR2136" si="458">AP2128/($Q2128*1000)</f>
        <v>#REF!</v>
      </c>
      <c r="AY2128" s="1" t="s">
        <v>2374</v>
      </c>
      <c r="AZ2128" s="2">
        <v>44188</v>
      </c>
      <c r="BC2128" s="2">
        <v>45153</v>
      </c>
      <c r="BD2128" s="1" t="s">
        <v>3615</v>
      </c>
      <c r="BE2128" s="1" t="s">
        <v>4218</v>
      </c>
      <c r="BF2128" s="1" t="s">
        <v>2526</v>
      </c>
      <c r="BG2128" s="1" t="s">
        <v>3565</v>
      </c>
      <c r="BH2128" s="1" t="s">
        <v>2395</v>
      </c>
      <c r="BI2128" s="1" t="s">
        <v>2857</v>
      </c>
      <c r="BJ2128" s="1" t="s">
        <v>126</v>
      </c>
      <c r="BK2128" s="1" t="s">
        <v>4219</v>
      </c>
      <c r="BL2128" s="1">
        <v>100</v>
      </c>
      <c r="BM2128" s="1">
        <v>100</v>
      </c>
      <c r="BN2128" s="1" t="s">
        <v>1485</v>
      </c>
      <c r="BO2128" s="1" t="s">
        <v>3581</v>
      </c>
      <c r="BP2128" s="1" t="s">
        <v>84</v>
      </c>
      <c r="BR2128" s="1">
        <v>0</v>
      </c>
      <c r="BS2128" s="1">
        <v>0</v>
      </c>
      <c r="BT2128" s="1">
        <v>0</v>
      </c>
      <c r="BU2128" s="1">
        <v>0</v>
      </c>
    </row>
    <row r="2129" spans="4:73" hidden="1" x14ac:dyDescent="0.25">
      <c r="D2129" s="4"/>
      <c r="E2129" s="5" t="str">
        <f t="shared" si="446"/>
        <v>DPP-2020-Cycle</v>
      </c>
      <c r="F2129" s="5" t="str">
        <f t="shared" si="447"/>
        <v>South</v>
      </c>
      <c r="G2129" s="5" t="str">
        <f t="shared" si="448"/>
        <v>Active</v>
      </c>
      <c r="H2129" s="6" t="str">
        <f t="shared" si="449"/>
        <v>Not Started</v>
      </c>
      <c r="I2129" s="1" t="s">
        <v>4220</v>
      </c>
      <c r="O2129" s="1" t="str">
        <f t="shared" si="440"/>
        <v>NRIS</v>
      </c>
      <c r="Q2129" s="1">
        <f t="shared" si="450"/>
        <v>50</v>
      </c>
      <c r="S2129" s="1" t="str">
        <f t="shared" si="451"/>
        <v>Hybrid</v>
      </c>
      <c r="T2129" s="1" t="str">
        <f t="shared" si="452"/>
        <v>West Baton Rouge</v>
      </c>
      <c r="U2129" s="1" t="str">
        <f t="shared" si="453"/>
        <v>LA</v>
      </c>
      <c r="AA2129" s="1"/>
      <c r="AB2129" s="1"/>
      <c r="AI2129" s="5"/>
      <c r="AJ2129" s="5"/>
      <c r="AK2129" s="5"/>
      <c r="AL2129" s="5"/>
      <c r="AM2129" s="5"/>
      <c r="AN2129" s="5"/>
      <c r="AO2129" s="32"/>
      <c r="AP2129" s="32"/>
      <c r="AQ2129" s="28">
        <f t="shared" si="457"/>
        <v>0</v>
      </c>
      <c r="AR2129" s="28">
        <f t="shared" si="458"/>
        <v>0</v>
      </c>
      <c r="AY2129" s="1" t="s">
        <v>2374</v>
      </c>
      <c r="AZ2129" s="2">
        <v>44098</v>
      </c>
      <c r="BC2129" s="2">
        <v>44774</v>
      </c>
      <c r="BD2129" s="1" t="s">
        <v>3695</v>
      </c>
      <c r="BE2129" s="1" t="s">
        <v>3696</v>
      </c>
      <c r="BF2129" s="1" t="s">
        <v>61</v>
      </c>
      <c r="BG2129" s="1" t="s">
        <v>3565</v>
      </c>
      <c r="BH2129" s="1" t="s">
        <v>2395</v>
      </c>
      <c r="BI2129" s="1" t="s">
        <v>2857</v>
      </c>
      <c r="BJ2129" s="1" t="s">
        <v>126</v>
      </c>
      <c r="BK2129" s="1" t="s">
        <v>4221</v>
      </c>
      <c r="BL2129" s="1">
        <v>50</v>
      </c>
      <c r="BM2129" s="1">
        <v>50</v>
      </c>
      <c r="BN2129" s="1" t="s">
        <v>2880</v>
      </c>
      <c r="BO2129" s="1" t="s">
        <v>2881</v>
      </c>
      <c r="BP2129" s="1" t="s">
        <v>84</v>
      </c>
      <c r="BR2129" s="1">
        <v>0</v>
      </c>
      <c r="BS2129" s="1">
        <v>0</v>
      </c>
      <c r="BT2129" s="1">
        <v>0</v>
      </c>
      <c r="BU2129" s="1">
        <v>0</v>
      </c>
    </row>
    <row r="2130" spans="4:73" hidden="1" x14ac:dyDescent="0.25">
      <c r="D2130" s="4"/>
      <c r="E2130" s="5" t="str">
        <f t="shared" si="446"/>
        <v>DPP-2020-Cycle</v>
      </c>
      <c r="F2130" s="5" t="str">
        <f t="shared" si="447"/>
        <v>East (ATC)</v>
      </c>
      <c r="G2130" s="5" t="str">
        <f t="shared" si="448"/>
        <v>Active</v>
      </c>
      <c r="H2130" s="6" t="str">
        <f t="shared" si="449"/>
        <v>Not Started</v>
      </c>
      <c r="I2130" s="1" t="s">
        <v>4224</v>
      </c>
      <c r="O2130" s="1" t="str">
        <f t="shared" ref="O2130:O2193" si="459">BJ2130</f>
        <v>NRIS</v>
      </c>
      <c r="Q2130" s="1">
        <f t="shared" si="450"/>
        <v>149.69</v>
      </c>
      <c r="S2130" s="1" t="str">
        <f t="shared" si="451"/>
        <v>Solar</v>
      </c>
      <c r="T2130" s="1" t="str">
        <f t="shared" si="452"/>
        <v>Marquette</v>
      </c>
      <c r="U2130" s="1" t="str">
        <f t="shared" si="453"/>
        <v>MI</v>
      </c>
      <c r="AA2130" s="1"/>
      <c r="AB2130" s="1"/>
      <c r="AI2130" s="5"/>
      <c r="AJ2130" s="5"/>
      <c r="AK2130" s="5"/>
      <c r="AL2130" s="5"/>
      <c r="AM2130" s="5"/>
      <c r="AN2130" s="5"/>
      <c r="AO2130" s="32"/>
      <c r="AP2130" s="32"/>
      <c r="AQ2130" s="28">
        <f t="shared" si="457"/>
        <v>0</v>
      </c>
      <c r="AR2130" s="28">
        <f t="shared" si="458"/>
        <v>0</v>
      </c>
      <c r="AY2130" s="1" t="s">
        <v>2374</v>
      </c>
      <c r="AZ2130" s="2">
        <v>44245</v>
      </c>
      <c r="BC2130" s="2">
        <v>45139</v>
      </c>
      <c r="BD2130" s="1" t="s">
        <v>74</v>
      </c>
      <c r="BE2130" s="1" t="s">
        <v>4225</v>
      </c>
      <c r="BF2130" s="1" t="s">
        <v>130</v>
      </c>
      <c r="BG2130" s="1" t="s">
        <v>3565</v>
      </c>
      <c r="BH2130" s="1" t="s">
        <v>2196</v>
      </c>
      <c r="BI2130" s="1" t="s">
        <v>2857</v>
      </c>
      <c r="BJ2130" s="1" t="s">
        <v>126</v>
      </c>
      <c r="BK2130" s="1" t="s">
        <v>4226</v>
      </c>
      <c r="BL2130" s="1">
        <v>149.69</v>
      </c>
      <c r="BM2130" s="1">
        <v>149.69</v>
      </c>
      <c r="BN2130" s="1" t="s">
        <v>1485</v>
      </c>
      <c r="BO2130" s="1" t="s">
        <v>3581</v>
      </c>
      <c r="BP2130" s="1" t="s">
        <v>84</v>
      </c>
      <c r="BR2130" s="1">
        <v>0</v>
      </c>
      <c r="BS2130" s="1">
        <v>0</v>
      </c>
      <c r="BT2130" s="1">
        <v>0</v>
      </c>
      <c r="BU2130" s="1">
        <v>0</v>
      </c>
    </row>
    <row r="2131" spans="4:73" hidden="1" x14ac:dyDescent="0.25">
      <c r="D2131" s="4"/>
      <c r="E2131" s="5" t="str">
        <f t="shared" si="446"/>
        <v>DPP-2020-Cycle</v>
      </c>
      <c r="F2131" s="5" t="str">
        <f t="shared" si="447"/>
        <v>East (ATC)</v>
      </c>
      <c r="G2131" s="5" t="str">
        <f t="shared" si="448"/>
        <v>Active</v>
      </c>
      <c r="H2131" s="6" t="str">
        <f t="shared" si="449"/>
        <v>Not Started</v>
      </c>
      <c r="I2131" s="1" t="s">
        <v>4227</v>
      </c>
      <c r="O2131" s="1" t="str">
        <f t="shared" si="459"/>
        <v>NRIS</v>
      </c>
      <c r="Q2131" s="1">
        <f t="shared" si="450"/>
        <v>150.5</v>
      </c>
      <c r="S2131" s="1" t="str">
        <f t="shared" si="451"/>
        <v>Solar</v>
      </c>
      <c r="T2131" s="1" t="str">
        <f t="shared" si="452"/>
        <v>Wood</v>
      </c>
      <c r="U2131" s="1" t="str">
        <f t="shared" si="453"/>
        <v>WI</v>
      </c>
      <c r="AA2131" s="1"/>
      <c r="AB2131" s="1"/>
      <c r="AI2131" s="5"/>
      <c r="AJ2131" s="5"/>
      <c r="AK2131" s="5"/>
      <c r="AL2131" s="5"/>
      <c r="AM2131" s="5"/>
      <c r="AN2131" s="5"/>
      <c r="AO2131" s="32"/>
      <c r="AP2131" s="32"/>
      <c r="AQ2131" s="28">
        <f t="shared" si="457"/>
        <v>0</v>
      </c>
      <c r="AR2131" s="28">
        <f t="shared" si="458"/>
        <v>0</v>
      </c>
      <c r="AY2131" s="1" t="s">
        <v>2374</v>
      </c>
      <c r="AZ2131" s="2">
        <v>44034</v>
      </c>
      <c r="BC2131" s="2">
        <v>45139</v>
      </c>
      <c r="BD2131" s="1" t="s">
        <v>74</v>
      </c>
      <c r="BE2131" s="1" t="s">
        <v>1273</v>
      </c>
      <c r="BF2131" s="1" t="s">
        <v>76</v>
      </c>
      <c r="BG2131" s="1" t="s">
        <v>3565</v>
      </c>
      <c r="BH2131" s="1" t="s">
        <v>2196</v>
      </c>
      <c r="BI2131" s="1" t="s">
        <v>2857</v>
      </c>
      <c r="BJ2131" s="1" t="s">
        <v>126</v>
      </c>
      <c r="BK2131" s="1" t="s">
        <v>4228</v>
      </c>
      <c r="BL2131" s="1">
        <v>150.5</v>
      </c>
      <c r="BM2131" s="1">
        <v>150.5</v>
      </c>
      <c r="BN2131" s="1" t="s">
        <v>1485</v>
      </c>
      <c r="BO2131" s="1" t="s">
        <v>3581</v>
      </c>
      <c r="BP2131" s="1" t="s">
        <v>84</v>
      </c>
      <c r="BR2131" s="1">
        <v>0</v>
      </c>
      <c r="BS2131" s="1">
        <v>0</v>
      </c>
      <c r="BT2131" s="1">
        <v>0</v>
      </c>
      <c r="BU2131" s="1">
        <v>0</v>
      </c>
    </row>
    <row r="2132" spans="4:73" hidden="1" x14ac:dyDescent="0.25">
      <c r="D2132" s="4"/>
      <c r="E2132" s="5" t="str">
        <f t="shared" si="446"/>
        <v>DPP-2020-Cycle</v>
      </c>
      <c r="F2132" s="5" t="str">
        <f t="shared" si="447"/>
        <v>East (ATC)</v>
      </c>
      <c r="G2132" s="5" t="str">
        <f t="shared" si="448"/>
        <v>Active</v>
      </c>
      <c r="H2132" s="6" t="str">
        <f t="shared" si="449"/>
        <v>Not Started</v>
      </c>
      <c r="I2132" s="1" t="s">
        <v>4229</v>
      </c>
      <c r="O2132" s="1" t="str">
        <f t="shared" si="459"/>
        <v>NRIS</v>
      </c>
      <c r="Q2132" s="1">
        <f t="shared" si="450"/>
        <v>148.1</v>
      </c>
      <c r="S2132" s="1" t="str">
        <f t="shared" si="451"/>
        <v>Solar</v>
      </c>
      <c r="T2132" s="1" t="str">
        <f t="shared" si="452"/>
        <v>Portage</v>
      </c>
      <c r="U2132" s="1" t="str">
        <f t="shared" si="453"/>
        <v>WI</v>
      </c>
      <c r="AA2132" s="1"/>
      <c r="AB2132" s="1"/>
      <c r="AI2132" s="5"/>
      <c r="AJ2132" s="5"/>
      <c r="AK2132" s="5"/>
      <c r="AL2132" s="5"/>
      <c r="AM2132" s="5"/>
      <c r="AN2132" s="5"/>
      <c r="AO2132" s="32"/>
      <c r="AP2132" s="32"/>
      <c r="AQ2132" s="28">
        <f t="shared" si="457"/>
        <v>0</v>
      </c>
      <c r="AR2132" s="28">
        <f t="shared" si="458"/>
        <v>0</v>
      </c>
      <c r="AY2132" s="1" t="s">
        <v>2374</v>
      </c>
      <c r="AZ2132" s="2">
        <v>44246</v>
      </c>
      <c r="BC2132" s="2">
        <v>45139</v>
      </c>
      <c r="BD2132" s="1" t="s">
        <v>74</v>
      </c>
      <c r="BE2132" s="1" t="s">
        <v>3788</v>
      </c>
      <c r="BF2132" s="1" t="s">
        <v>76</v>
      </c>
      <c r="BG2132" s="1" t="s">
        <v>3565</v>
      </c>
      <c r="BH2132" s="1" t="s">
        <v>2196</v>
      </c>
      <c r="BI2132" s="1" t="s">
        <v>2857</v>
      </c>
      <c r="BJ2132" s="1" t="s">
        <v>126</v>
      </c>
      <c r="BK2132" s="1" t="s">
        <v>4230</v>
      </c>
      <c r="BL2132" s="1">
        <v>148.1</v>
      </c>
      <c r="BM2132" s="1">
        <v>148.1</v>
      </c>
      <c r="BN2132" s="1" t="s">
        <v>1485</v>
      </c>
      <c r="BO2132" s="1" t="s">
        <v>3581</v>
      </c>
      <c r="BP2132" s="1" t="s">
        <v>84</v>
      </c>
      <c r="BR2132" s="1">
        <v>0</v>
      </c>
      <c r="BS2132" s="1">
        <v>0</v>
      </c>
      <c r="BT2132" s="1">
        <v>0</v>
      </c>
      <c r="BU2132" s="1">
        <v>0</v>
      </c>
    </row>
    <row r="2133" spans="4:73" hidden="1" x14ac:dyDescent="0.25">
      <c r="D2133" s="4"/>
      <c r="E2133" s="5" t="str">
        <f t="shared" si="446"/>
        <v>DPP-2020-Cycle</v>
      </c>
      <c r="F2133" s="5" t="str">
        <f t="shared" si="447"/>
        <v>East (ATC)</v>
      </c>
      <c r="G2133" s="5" t="str">
        <f t="shared" si="448"/>
        <v>Withdrawn</v>
      </c>
      <c r="H2133" s="6" t="str">
        <f t="shared" si="449"/>
        <v>Not Started</v>
      </c>
      <c r="I2133" s="1" t="s">
        <v>5592</v>
      </c>
      <c r="O2133" s="1" t="str">
        <f t="shared" si="459"/>
        <v>NRIS</v>
      </c>
      <c r="Q2133" s="1">
        <f t="shared" si="450"/>
        <v>300</v>
      </c>
      <c r="S2133" s="1" t="str">
        <f t="shared" si="451"/>
        <v>Solar</v>
      </c>
      <c r="T2133" s="1" t="str">
        <f t="shared" si="452"/>
        <v>Green</v>
      </c>
      <c r="U2133" s="1" t="str">
        <f t="shared" si="453"/>
        <v>WI</v>
      </c>
      <c r="AA2133" s="1"/>
      <c r="AB2133" s="1"/>
      <c r="AI2133" s="5"/>
      <c r="AJ2133" s="5"/>
      <c r="AK2133" s="5"/>
      <c r="AL2133" s="5"/>
      <c r="AM2133" s="5"/>
      <c r="AN2133" s="5"/>
      <c r="AO2133" s="32"/>
      <c r="AP2133" s="32"/>
      <c r="AQ2133" s="28">
        <f t="shared" si="457"/>
        <v>0</v>
      </c>
      <c r="AR2133" s="28">
        <f t="shared" si="458"/>
        <v>0</v>
      </c>
      <c r="AY2133" s="1" t="s">
        <v>73</v>
      </c>
      <c r="AZ2133" s="2">
        <v>44034</v>
      </c>
      <c r="BA2133" s="2">
        <v>44166</v>
      </c>
      <c r="BC2133" s="2">
        <v>45444</v>
      </c>
      <c r="BD2133" s="1" t="s">
        <v>74</v>
      </c>
      <c r="BE2133" s="1" t="s">
        <v>4117</v>
      </c>
      <c r="BF2133" s="1" t="s">
        <v>76</v>
      </c>
      <c r="BG2133" s="1" t="s">
        <v>3565</v>
      </c>
      <c r="BH2133" s="1" t="s">
        <v>2196</v>
      </c>
      <c r="BI2133" s="1" t="s">
        <v>2857</v>
      </c>
      <c r="BJ2133" s="1" t="s">
        <v>126</v>
      </c>
      <c r="BK2133" s="1" t="s">
        <v>5593</v>
      </c>
      <c r="BL2133" s="1">
        <v>300</v>
      </c>
      <c r="BM2133" s="1">
        <v>300</v>
      </c>
      <c r="BN2133" s="1" t="s">
        <v>1485</v>
      </c>
      <c r="BO2133" s="1" t="s">
        <v>3581</v>
      </c>
      <c r="BP2133" s="1" t="s">
        <v>84</v>
      </c>
      <c r="BR2133" s="1">
        <v>0</v>
      </c>
      <c r="BS2133" s="1">
        <v>0</v>
      </c>
      <c r="BT2133" s="1">
        <v>0</v>
      </c>
      <c r="BU2133" s="1">
        <v>0</v>
      </c>
    </row>
    <row r="2134" spans="4:73" hidden="1" x14ac:dyDescent="0.25">
      <c r="D2134" s="4"/>
      <c r="E2134" s="5" t="str">
        <f t="shared" si="446"/>
        <v>DPP-2020-Cycle</v>
      </c>
      <c r="F2134" s="5" t="str">
        <f t="shared" si="447"/>
        <v>West</v>
      </c>
      <c r="G2134" s="5" t="str">
        <f t="shared" si="448"/>
        <v>Active</v>
      </c>
      <c r="H2134" s="6" t="str">
        <f t="shared" si="449"/>
        <v>Not Started</v>
      </c>
      <c r="I2134" s="1" t="s">
        <v>4233</v>
      </c>
      <c r="O2134" s="1" t="str">
        <f t="shared" si="459"/>
        <v>NRIS</v>
      </c>
      <c r="Q2134" s="1">
        <f t="shared" si="450"/>
        <v>200</v>
      </c>
      <c r="S2134" s="1" t="str">
        <f t="shared" si="451"/>
        <v>Wind</v>
      </c>
      <c r="T2134" s="1" t="str">
        <f t="shared" si="452"/>
        <v>McHenry</v>
      </c>
      <c r="U2134" s="1" t="str">
        <f t="shared" si="453"/>
        <v>ND</v>
      </c>
      <c r="AA2134" s="1"/>
      <c r="AB2134" s="1"/>
      <c r="AI2134" s="5"/>
      <c r="AJ2134" s="5"/>
      <c r="AK2134" s="5"/>
      <c r="AL2134" s="5"/>
      <c r="AM2134" s="5"/>
      <c r="AN2134" s="5"/>
      <c r="AO2134" s="32"/>
      <c r="AP2134" s="32"/>
      <c r="AQ2134" s="28">
        <f t="shared" si="457"/>
        <v>0</v>
      </c>
      <c r="AR2134" s="28">
        <f t="shared" si="458"/>
        <v>0</v>
      </c>
      <c r="AY2134" s="1" t="s">
        <v>2374</v>
      </c>
      <c r="AZ2134" s="2">
        <v>44246</v>
      </c>
      <c r="BC2134" s="2">
        <v>45017</v>
      </c>
      <c r="BD2134" s="1" t="s">
        <v>153</v>
      </c>
      <c r="BE2134" s="1" t="s">
        <v>4234</v>
      </c>
      <c r="BF2134" s="1" t="s">
        <v>194</v>
      </c>
      <c r="BG2134" s="1" t="s">
        <v>3565</v>
      </c>
      <c r="BH2134" s="1" t="s">
        <v>725</v>
      </c>
      <c r="BI2134" s="1" t="s">
        <v>2857</v>
      </c>
      <c r="BJ2134" s="1" t="s">
        <v>126</v>
      </c>
      <c r="BK2134" s="1" t="s">
        <v>4235</v>
      </c>
      <c r="BL2134" s="1">
        <v>200</v>
      </c>
      <c r="BM2134" s="1">
        <v>200</v>
      </c>
      <c r="BN2134" s="1" t="s">
        <v>97</v>
      </c>
      <c r="BO2134" s="1" t="s">
        <v>3613</v>
      </c>
      <c r="BP2134" s="1" t="s">
        <v>84</v>
      </c>
      <c r="BR2134" s="1">
        <v>0</v>
      </c>
      <c r="BS2134" s="1">
        <v>0</v>
      </c>
      <c r="BT2134" s="1">
        <v>0</v>
      </c>
      <c r="BU2134" s="1">
        <v>0</v>
      </c>
    </row>
    <row r="2135" spans="4:73" hidden="1" x14ac:dyDescent="0.25">
      <c r="D2135" s="4"/>
      <c r="E2135" s="5" t="str">
        <f t="shared" si="446"/>
        <v>DPP-2020-Cycle</v>
      </c>
      <c r="F2135" s="5" t="str">
        <f t="shared" si="447"/>
        <v>Central</v>
      </c>
      <c r="G2135" s="5" t="str">
        <f t="shared" si="448"/>
        <v>Withdrawn</v>
      </c>
      <c r="H2135" s="6" t="str">
        <f t="shared" si="449"/>
        <v>Not Started</v>
      </c>
      <c r="I2135" s="1" t="s">
        <v>5818</v>
      </c>
      <c r="O2135" s="1" t="str">
        <f t="shared" si="459"/>
        <v>NRIS</v>
      </c>
      <c r="Q2135" s="1">
        <f t="shared" si="450"/>
        <v>147.19</v>
      </c>
      <c r="S2135" s="1" t="str">
        <f t="shared" si="451"/>
        <v>Wind</v>
      </c>
      <c r="T2135" s="1" t="str">
        <f t="shared" si="452"/>
        <v>Bureau</v>
      </c>
      <c r="U2135" s="1" t="str">
        <f t="shared" si="453"/>
        <v>IL</v>
      </c>
      <c r="AA2135" s="1"/>
      <c r="AB2135" s="1"/>
      <c r="AI2135" s="5"/>
      <c r="AJ2135" s="5"/>
      <c r="AK2135" s="5"/>
      <c r="AL2135" s="5"/>
      <c r="AM2135" s="5"/>
      <c r="AN2135" s="5"/>
      <c r="AO2135" s="32"/>
      <c r="AP2135" s="32"/>
      <c r="AQ2135" s="28">
        <f t="shared" si="457"/>
        <v>0</v>
      </c>
      <c r="AR2135" s="28">
        <f t="shared" si="458"/>
        <v>0</v>
      </c>
      <c r="AY2135" s="1" t="s">
        <v>73</v>
      </c>
      <c r="AZ2135" s="2">
        <v>44034</v>
      </c>
      <c r="BA2135" s="2">
        <v>44239</v>
      </c>
      <c r="BC2135" s="2">
        <v>44774</v>
      </c>
      <c r="BD2135" s="1" t="s">
        <v>122</v>
      </c>
      <c r="BE2135" s="1" t="s">
        <v>5819</v>
      </c>
      <c r="BF2135" s="1" t="s">
        <v>124</v>
      </c>
      <c r="BG2135" s="1" t="s">
        <v>3565</v>
      </c>
      <c r="BH2135" s="1" t="s">
        <v>2435</v>
      </c>
      <c r="BI2135" s="1" t="s">
        <v>2857</v>
      </c>
      <c r="BJ2135" s="1" t="s">
        <v>126</v>
      </c>
      <c r="BK2135" s="1" t="s">
        <v>5820</v>
      </c>
      <c r="BL2135" s="1">
        <v>147.19</v>
      </c>
      <c r="BM2135" s="1">
        <v>147.19</v>
      </c>
      <c r="BN2135" s="1" t="s">
        <v>97</v>
      </c>
      <c r="BO2135" s="1" t="s">
        <v>3613</v>
      </c>
      <c r="BP2135" s="1" t="s">
        <v>84</v>
      </c>
      <c r="BR2135" s="1">
        <v>0</v>
      </c>
      <c r="BS2135" s="1">
        <v>0</v>
      </c>
      <c r="BT2135" s="1">
        <v>0</v>
      </c>
      <c r="BU2135" s="1">
        <v>0</v>
      </c>
    </row>
    <row r="2136" spans="4:73" hidden="1" x14ac:dyDescent="0.25">
      <c r="D2136" s="4"/>
      <c r="E2136" s="5" t="str">
        <f t="shared" si="446"/>
        <v>DPP-2020-Cycle</v>
      </c>
      <c r="F2136" s="5" t="str">
        <f t="shared" si="447"/>
        <v>Central</v>
      </c>
      <c r="G2136" s="5" t="str">
        <f t="shared" si="448"/>
        <v>Active</v>
      </c>
      <c r="H2136" s="6" t="str">
        <f t="shared" si="449"/>
        <v>Not Started</v>
      </c>
      <c r="I2136" s="1" t="s">
        <v>4238</v>
      </c>
      <c r="O2136" s="1" t="str">
        <f t="shared" si="459"/>
        <v>NRIS</v>
      </c>
      <c r="Q2136" s="1">
        <f t="shared" si="450"/>
        <v>309</v>
      </c>
      <c r="S2136" s="1" t="str">
        <f t="shared" si="451"/>
        <v>Hybrid</v>
      </c>
      <c r="T2136" s="1" t="str">
        <f t="shared" si="452"/>
        <v>Shelby</v>
      </c>
      <c r="U2136" s="1" t="str">
        <f t="shared" si="453"/>
        <v>IN</v>
      </c>
      <c r="AA2136" s="1"/>
      <c r="AB2136" s="1"/>
      <c r="AI2136" s="5"/>
      <c r="AJ2136" s="5"/>
      <c r="AK2136" s="5"/>
      <c r="AL2136" s="5"/>
      <c r="AM2136" s="5"/>
      <c r="AN2136" s="5"/>
      <c r="AO2136" s="32"/>
      <c r="AP2136" s="32"/>
      <c r="AQ2136" s="28">
        <f t="shared" si="457"/>
        <v>0</v>
      </c>
      <c r="AR2136" s="28">
        <f t="shared" si="458"/>
        <v>0</v>
      </c>
      <c r="AY2136" s="1" t="s">
        <v>2374</v>
      </c>
      <c r="AZ2136" s="2">
        <v>44188</v>
      </c>
      <c r="BC2136" s="2">
        <v>45016</v>
      </c>
      <c r="BD2136" s="1" t="s">
        <v>4239</v>
      </c>
      <c r="BE2136" s="1" t="s">
        <v>4102</v>
      </c>
      <c r="BF2136" s="1" t="s">
        <v>103</v>
      </c>
      <c r="BG2136" s="1" t="s">
        <v>3565</v>
      </c>
      <c r="BH2136" s="1" t="s">
        <v>2435</v>
      </c>
      <c r="BI2136" s="1" t="s">
        <v>2857</v>
      </c>
      <c r="BJ2136" s="1" t="s">
        <v>126</v>
      </c>
      <c r="BK2136" s="1" t="s">
        <v>4240</v>
      </c>
      <c r="BL2136" s="1">
        <v>309</v>
      </c>
      <c r="BM2136" s="1">
        <v>309</v>
      </c>
      <c r="BN2136" s="1" t="s">
        <v>2880</v>
      </c>
      <c r="BO2136" s="1" t="s">
        <v>2881</v>
      </c>
      <c r="BP2136" s="1" t="s">
        <v>84</v>
      </c>
      <c r="BR2136" s="1">
        <v>0</v>
      </c>
      <c r="BS2136" s="1">
        <v>0</v>
      </c>
      <c r="BT2136" s="1">
        <v>0</v>
      </c>
      <c r="BU2136" s="1">
        <v>0</v>
      </c>
    </row>
    <row r="2137" spans="4:73" hidden="1" x14ac:dyDescent="0.25">
      <c r="D2137" s="4"/>
      <c r="E2137" s="5" t="str">
        <f t="shared" si="446"/>
        <v>DPP-2016-AUG</v>
      </c>
      <c r="F2137" s="5" t="str">
        <f t="shared" si="447"/>
        <v>West</v>
      </c>
      <c r="G2137" s="5" t="str">
        <f t="shared" si="448"/>
        <v>Withdrawn</v>
      </c>
      <c r="H2137" s="6" t="str">
        <f t="shared" si="449"/>
        <v>Not Started</v>
      </c>
      <c r="I2137" s="1" t="s">
        <v>4735</v>
      </c>
      <c r="O2137" s="1" t="str">
        <f t="shared" si="459"/>
        <v>NRIS</v>
      </c>
      <c r="Q2137" s="1">
        <f t="shared" si="450"/>
        <v>150</v>
      </c>
      <c r="S2137" s="1" t="str">
        <f t="shared" si="451"/>
        <v>Wind</v>
      </c>
      <c r="T2137" s="1" t="str">
        <f t="shared" si="452"/>
        <v>Dickey County</v>
      </c>
      <c r="U2137" s="1" t="str">
        <f t="shared" si="453"/>
        <v>ND</v>
      </c>
      <c r="AA2137" s="1"/>
      <c r="AB2137" s="1"/>
      <c r="AI2137" s="5"/>
      <c r="AJ2137" s="5"/>
      <c r="AK2137" s="5"/>
      <c r="AL2137" s="5"/>
      <c r="AM2137" s="5"/>
      <c r="AN2137" s="5"/>
      <c r="AO2137" s="5"/>
      <c r="AP2137" s="5"/>
      <c r="AQ2137" s="5"/>
      <c r="AR2137" s="5"/>
      <c r="AY2137" s="1" t="s">
        <v>73</v>
      </c>
      <c r="AZ2137" s="2">
        <v>42142</v>
      </c>
      <c r="BA2137" s="2">
        <v>43479</v>
      </c>
      <c r="BC2137" s="2">
        <v>42993</v>
      </c>
      <c r="BD2137" s="1" t="s">
        <v>192</v>
      </c>
      <c r="BE2137" s="1" t="s">
        <v>193</v>
      </c>
      <c r="BF2137" s="1" t="s">
        <v>194</v>
      </c>
      <c r="BG2137" s="1" t="s">
        <v>3161</v>
      </c>
      <c r="BH2137" s="1" t="s">
        <v>725</v>
      </c>
      <c r="BI2137" s="1" t="s">
        <v>726</v>
      </c>
      <c r="BJ2137" s="1" t="s">
        <v>126</v>
      </c>
      <c r="BK2137" s="1" t="s">
        <v>727</v>
      </c>
      <c r="BL2137" s="1">
        <v>150</v>
      </c>
      <c r="BM2137" s="1">
        <v>150</v>
      </c>
      <c r="BN2137" s="1" t="s">
        <v>97</v>
      </c>
      <c r="BO2137" s="1" t="s">
        <v>98</v>
      </c>
      <c r="BP2137" s="1" t="s">
        <v>84</v>
      </c>
      <c r="BQ2137" s="2">
        <v>42401</v>
      </c>
      <c r="BR2137" s="1">
        <v>150</v>
      </c>
      <c r="BS2137" s="1">
        <v>0</v>
      </c>
      <c r="BT2137" s="1">
        <v>0</v>
      </c>
      <c r="BU2137" s="1">
        <v>0</v>
      </c>
    </row>
    <row r="2138" spans="4:73" hidden="1" x14ac:dyDescent="0.25">
      <c r="D2138" s="4"/>
      <c r="E2138" s="5" t="str">
        <f t="shared" si="446"/>
        <v>DPP-2020-Cycle</v>
      </c>
      <c r="F2138" s="5" t="str">
        <f t="shared" si="447"/>
        <v>Central</v>
      </c>
      <c r="G2138" s="5" t="str">
        <f t="shared" si="448"/>
        <v>Withdrawn</v>
      </c>
      <c r="H2138" s="6" t="str">
        <f t="shared" si="449"/>
        <v>Not Started</v>
      </c>
      <c r="I2138" s="1" t="s">
        <v>5615</v>
      </c>
      <c r="O2138" s="1" t="str">
        <f t="shared" si="459"/>
        <v>NRIS</v>
      </c>
      <c r="Q2138" s="1">
        <f t="shared" si="450"/>
        <v>300</v>
      </c>
      <c r="S2138" s="1" t="str">
        <f t="shared" si="451"/>
        <v>Wind</v>
      </c>
      <c r="T2138" s="1" t="str">
        <f t="shared" si="452"/>
        <v>Coles</v>
      </c>
      <c r="U2138" s="1" t="str">
        <f t="shared" si="453"/>
        <v>IL</v>
      </c>
      <c r="AA2138" s="1"/>
      <c r="AB2138" s="1"/>
      <c r="AI2138" s="5"/>
      <c r="AJ2138" s="5"/>
      <c r="AK2138" s="5"/>
      <c r="AL2138" s="5"/>
      <c r="AM2138" s="5"/>
      <c r="AN2138" s="5"/>
      <c r="AO2138" s="32"/>
      <c r="AP2138" s="32"/>
      <c r="AQ2138" s="28">
        <f t="shared" ref="AQ2138:AR2140" si="460">AO2138/($Q2138*1000)</f>
        <v>0</v>
      </c>
      <c r="AR2138" s="28">
        <f t="shared" si="460"/>
        <v>0</v>
      </c>
      <c r="AY2138" s="1" t="s">
        <v>73</v>
      </c>
      <c r="AZ2138" s="2">
        <v>44034</v>
      </c>
      <c r="BA2138" s="2">
        <v>44179</v>
      </c>
      <c r="BC2138" s="2">
        <v>45036</v>
      </c>
      <c r="BD2138" s="1" t="s">
        <v>2444</v>
      </c>
      <c r="BE2138" s="1" t="s">
        <v>5616</v>
      </c>
      <c r="BF2138" s="1" t="s">
        <v>124</v>
      </c>
      <c r="BG2138" s="1" t="s">
        <v>3565</v>
      </c>
      <c r="BH2138" s="1" t="s">
        <v>2435</v>
      </c>
      <c r="BI2138" s="1" t="s">
        <v>2857</v>
      </c>
      <c r="BJ2138" s="1" t="s">
        <v>126</v>
      </c>
      <c r="BK2138" s="1" t="s">
        <v>5617</v>
      </c>
      <c r="BL2138" s="1">
        <v>300</v>
      </c>
      <c r="BM2138" s="1">
        <v>300</v>
      </c>
      <c r="BN2138" s="1" t="s">
        <v>97</v>
      </c>
      <c r="BO2138" s="1" t="s">
        <v>3613</v>
      </c>
      <c r="BP2138" s="1" t="s">
        <v>84</v>
      </c>
      <c r="BR2138" s="1">
        <v>0</v>
      </c>
      <c r="BS2138" s="1">
        <v>0</v>
      </c>
      <c r="BT2138" s="1">
        <v>0</v>
      </c>
      <c r="BU2138" s="1">
        <v>0</v>
      </c>
    </row>
    <row r="2139" spans="4:73" hidden="1" x14ac:dyDescent="0.25">
      <c r="D2139" s="4"/>
      <c r="E2139" s="5" t="str">
        <f t="shared" si="446"/>
        <v>DPP-2020-Cycle</v>
      </c>
      <c r="F2139" s="5" t="str">
        <f t="shared" si="447"/>
        <v>West</v>
      </c>
      <c r="G2139" s="5" t="str">
        <f t="shared" si="448"/>
        <v>Withdrawn</v>
      </c>
      <c r="H2139" s="6" t="str">
        <f t="shared" si="449"/>
        <v>Not Started</v>
      </c>
      <c r="I2139" s="1" t="s">
        <v>5519</v>
      </c>
      <c r="O2139" s="1" t="str">
        <f t="shared" si="459"/>
        <v>NRIS</v>
      </c>
      <c r="Q2139" s="1">
        <f t="shared" si="450"/>
        <v>42</v>
      </c>
      <c r="S2139" s="1" t="str">
        <f t="shared" si="451"/>
        <v>Wind</v>
      </c>
      <c r="T2139" s="1" t="str">
        <f t="shared" si="452"/>
        <v>Barnes</v>
      </c>
      <c r="U2139" s="1" t="str">
        <f t="shared" si="453"/>
        <v>ND</v>
      </c>
      <c r="AA2139" s="1"/>
      <c r="AB2139" s="1"/>
      <c r="AI2139" s="5"/>
      <c r="AJ2139" s="5"/>
      <c r="AK2139" s="5"/>
      <c r="AL2139" s="5"/>
      <c r="AM2139" s="5"/>
      <c r="AN2139" s="5"/>
      <c r="AO2139" s="32"/>
      <c r="AP2139" s="32"/>
      <c r="AQ2139" s="28">
        <f t="shared" si="460"/>
        <v>0</v>
      </c>
      <c r="AR2139" s="28">
        <f t="shared" si="460"/>
        <v>0</v>
      </c>
      <c r="AY2139" s="1" t="s">
        <v>73</v>
      </c>
      <c r="AZ2139" s="2">
        <v>44034</v>
      </c>
      <c r="BA2139" s="2">
        <v>44112</v>
      </c>
      <c r="BC2139" s="2">
        <v>45261</v>
      </c>
      <c r="BD2139" s="1" t="s">
        <v>91</v>
      </c>
      <c r="BE2139" s="1" t="s">
        <v>5520</v>
      </c>
      <c r="BF2139" s="1" t="s">
        <v>194</v>
      </c>
      <c r="BG2139" s="1" t="s">
        <v>3565</v>
      </c>
      <c r="BH2139" s="1" t="s">
        <v>725</v>
      </c>
      <c r="BI2139" s="1" t="s">
        <v>2857</v>
      </c>
      <c r="BJ2139" s="1" t="s">
        <v>126</v>
      </c>
      <c r="BK2139" s="1" t="s">
        <v>5521</v>
      </c>
      <c r="BL2139" s="1">
        <v>42</v>
      </c>
      <c r="BM2139" s="1">
        <v>42</v>
      </c>
      <c r="BN2139" s="1" t="s">
        <v>97</v>
      </c>
      <c r="BO2139" s="1" t="s">
        <v>3613</v>
      </c>
      <c r="BP2139" s="1" t="s">
        <v>84</v>
      </c>
      <c r="BR2139" s="1">
        <v>0</v>
      </c>
      <c r="BS2139" s="1">
        <v>0</v>
      </c>
      <c r="BT2139" s="1">
        <v>0</v>
      </c>
      <c r="BU2139" s="1">
        <v>0</v>
      </c>
    </row>
    <row r="2140" spans="4:73" hidden="1" x14ac:dyDescent="0.25">
      <c r="D2140" s="4"/>
      <c r="E2140" s="5" t="str">
        <f t="shared" si="446"/>
        <v>DPP-2020-Cycle</v>
      </c>
      <c r="F2140" s="5" t="str">
        <f t="shared" si="447"/>
        <v>South</v>
      </c>
      <c r="G2140" s="5" t="str">
        <f t="shared" si="448"/>
        <v>Active</v>
      </c>
      <c r="H2140" s="6" t="str">
        <f t="shared" si="449"/>
        <v>Not Started</v>
      </c>
      <c r="I2140" s="1" t="s">
        <v>4246</v>
      </c>
      <c r="O2140" s="1" t="str">
        <f t="shared" si="459"/>
        <v>NRIS</v>
      </c>
      <c r="Q2140" s="1">
        <f t="shared" si="450"/>
        <v>0</v>
      </c>
      <c r="S2140" s="1" t="str">
        <f t="shared" si="451"/>
        <v>Battery Storage</v>
      </c>
      <c r="T2140" s="1" t="str">
        <f t="shared" si="452"/>
        <v>Sabine</v>
      </c>
      <c r="U2140" s="1" t="str">
        <f t="shared" si="453"/>
        <v>LA</v>
      </c>
      <c r="AA2140" s="1"/>
      <c r="AB2140" s="1"/>
      <c r="AI2140" s="5"/>
      <c r="AJ2140" s="5"/>
      <c r="AK2140" s="5"/>
      <c r="AL2140" s="5"/>
      <c r="AM2140" s="5"/>
      <c r="AN2140" s="5"/>
      <c r="AO2140" s="32"/>
      <c r="AP2140" s="32"/>
      <c r="AQ2140" s="28" t="e">
        <f t="shared" si="460"/>
        <v>#DIV/0!</v>
      </c>
      <c r="AR2140" s="28" t="e">
        <f t="shared" si="460"/>
        <v>#DIV/0!</v>
      </c>
      <c r="AY2140" s="1" t="s">
        <v>2374</v>
      </c>
      <c r="AZ2140" s="2">
        <v>44186</v>
      </c>
      <c r="BC2140" s="2">
        <v>45306</v>
      </c>
      <c r="BD2140" s="1" t="s">
        <v>2711</v>
      </c>
      <c r="BE2140" s="1" t="s">
        <v>4047</v>
      </c>
      <c r="BF2140" s="1" t="s">
        <v>61</v>
      </c>
      <c r="BG2140" s="1" t="s">
        <v>3565</v>
      </c>
      <c r="BH2140" s="1" t="s">
        <v>2395</v>
      </c>
      <c r="BI2140" s="1" t="s">
        <v>2857</v>
      </c>
      <c r="BJ2140" s="1" t="s">
        <v>126</v>
      </c>
      <c r="BK2140" s="1" t="s">
        <v>4048</v>
      </c>
      <c r="BL2140" s="1">
        <v>0</v>
      </c>
      <c r="BM2140" s="1">
        <v>0</v>
      </c>
      <c r="BN2140" s="1" t="s">
        <v>2498</v>
      </c>
      <c r="BO2140" s="1" t="s">
        <v>2498</v>
      </c>
      <c r="BP2140" s="1" t="s">
        <v>84</v>
      </c>
      <c r="BR2140" s="1">
        <v>0</v>
      </c>
      <c r="BS2140" s="1">
        <v>0</v>
      </c>
      <c r="BT2140" s="1">
        <v>0</v>
      </c>
      <c r="BU2140" s="1">
        <v>0</v>
      </c>
    </row>
    <row r="2141" spans="4:73" hidden="1" x14ac:dyDescent="0.25">
      <c r="D2141" s="4"/>
      <c r="E2141" s="5" t="str">
        <f t="shared" si="446"/>
        <v>DPP-2014-AUG</v>
      </c>
      <c r="F2141" s="5" t="str">
        <f t="shared" si="447"/>
        <v>West</v>
      </c>
      <c r="G2141" s="5" t="str">
        <f t="shared" si="448"/>
        <v>Done</v>
      </c>
      <c r="H2141" s="6" t="str">
        <f t="shared" si="449"/>
        <v>In Service</v>
      </c>
      <c r="I2141" s="1" t="s">
        <v>4741</v>
      </c>
      <c r="O2141" s="1" t="str">
        <f t="shared" si="459"/>
        <v>NRIS</v>
      </c>
      <c r="Q2141" s="1">
        <f t="shared" si="450"/>
        <v>150</v>
      </c>
      <c r="S2141" s="1" t="str">
        <f t="shared" si="451"/>
        <v>Wind</v>
      </c>
      <c r="T2141" s="1" t="str">
        <f t="shared" si="452"/>
        <v>Dickey County</v>
      </c>
      <c r="U2141" s="1" t="str">
        <f t="shared" si="453"/>
        <v>ND</v>
      </c>
      <c r="AA2141" s="1"/>
      <c r="AB2141" s="1"/>
      <c r="AI2141" s="5"/>
      <c r="AJ2141" s="5"/>
      <c r="AK2141" s="5"/>
      <c r="AL2141" s="5"/>
      <c r="AM2141" s="5"/>
      <c r="AN2141" s="5"/>
      <c r="AO2141" s="5"/>
      <c r="AP2141" s="5"/>
      <c r="AQ2141" s="5"/>
      <c r="AR2141" s="5"/>
      <c r="AY2141" s="1" t="s">
        <v>58</v>
      </c>
      <c r="AZ2141" s="2">
        <v>41596</v>
      </c>
      <c r="BB2141" s="2">
        <v>42612</v>
      </c>
      <c r="BC2141" s="2">
        <v>42979</v>
      </c>
      <c r="BD2141" s="1" t="s">
        <v>192</v>
      </c>
      <c r="BE2141" s="1" t="s">
        <v>193</v>
      </c>
      <c r="BF2141" s="1" t="s">
        <v>194</v>
      </c>
      <c r="BG2141" s="1" t="s">
        <v>2584</v>
      </c>
      <c r="BH2141" s="1" t="s">
        <v>725</v>
      </c>
      <c r="BI2141" s="1" t="s">
        <v>134</v>
      </c>
      <c r="BJ2141" s="1" t="s">
        <v>126</v>
      </c>
      <c r="BK2141" s="1" t="s">
        <v>4742</v>
      </c>
      <c r="BL2141" s="1">
        <v>150</v>
      </c>
      <c r="BM2141" s="1">
        <v>150</v>
      </c>
      <c r="BN2141" s="1" t="s">
        <v>97</v>
      </c>
      <c r="BO2141" s="1" t="s">
        <v>98</v>
      </c>
      <c r="BP2141" s="1" t="s">
        <v>65</v>
      </c>
      <c r="BQ2141" s="2">
        <v>42644</v>
      </c>
      <c r="BR2141" s="1">
        <v>0</v>
      </c>
      <c r="BS2141" s="1">
        <v>0</v>
      </c>
      <c r="BT2141" s="1">
        <v>0</v>
      </c>
      <c r="BU2141" s="1">
        <v>0</v>
      </c>
    </row>
    <row r="2142" spans="4:73" hidden="1" x14ac:dyDescent="0.25">
      <c r="D2142" s="4"/>
      <c r="E2142" s="5" t="str">
        <f t="shared" si="446"/>
        <v>DPP-2020-Cycle</v>
      </c>
      <c r="F2142" s="5" t="str">
        <f t="shared" si="447"/>
        <v>South</v>
      </c>
      <c r="G2142" s="5" t="str">
        <f t="shared" si="448"/>
        <v>Active</v>
      </c>
      <c r="H2142" s="6" t="str">
        <f t="shared" si="449"/>
        <v>Not Started</v>
      </c>
      <c r="I2142" s="1" t="s">
        <v>4249</v>
      </c>
      <c r="J2142" s="1" t="e">
        <f>VLOOKUP(I2142,#REF!,3,FALSE)</f>
        <v>#REF!</v>
      </c>
      <c r="O2142" s="1" t="str">
        <f t="shared" si="459"/>
        <v>NRIS</v>
      </c>
      <c r="Q2142" s="1">
        <f t="shared" si="450"/>
        <v>250</v>
      </c>
      <c r="S2142" s="1" t="str">
        <f t="shared" si="451"/>
        <v>Solar</v>
      </c>
      <c r="T2142" s="1" t="str">
        <f t="shared" si="452"/>
        <v>Liberty</v>
      </c>
      <c r="U2142" s="1" t="str">
        <f t="shared" si="453"/>
        <v>TX</v>
      </c>
      <c r="AA2142" s="1" t="str">
        <f>BK2142</f>
        <v>Timberland 230kV</v>
      </c>
      <c r="AB2142" s="1" t="str">
        <f>BD2142</f>
        <v>Entergy Texas Inc</v>
      </c>
      <c r="AI2142" s="17" t="e">
        <f>VLOOKUP(I2142,#REF!,7,FALSE)</f>
        <v>#REF!</v>
      </c>
      <c r="AJ2142" s="17"/>
      <c r="AK2142" s="17"/>
      <c r="AL2142" s="17"/>
      <c r="AM2142" s="17"/>
      <c r="AN2142" s="17"/>
      <c r="AO2142" s="32" t="e">
        <f>VLOOKUP(I2142,#REF!,5,FALSE)</f>
        <v>#REF!</v>
      </c>
      <c r="AP2142" s="32" t="e">
        <f>VLOOKUP(I2142,#REF!,6,FALSE)</f>
        <v>#REF!</v>
      </c>
      <c r="AQ2142" s="28" t="e">
        <f t="shared" ref="AQ2142:AR2144" si="461">AO2142/($Q2142*1000)</f>
        <v>#REF!</v>
      </c>
      <c r="AR2142" s="28" t="e">
        <f t="shared" si="461"/>
        <v>#REF!</v>
      </c>
      <c r="AY2142" s="1" t="s">
        <v>2374</v>
      </c>
      <c r="AZ2142" s="2">
        <v>44034</v>
      </c>
      <c r="BC2142" s="2">
        <v>45200</v>
      </c>
      <c r="BD2142" s="1" t="s">
        <v>4040</v>
      </c>
      <c r="BE2142" s="1" t="s">
        <v>4250</v>
      </c>
      <c r="BF2142" s="1" t="s">
        <v>67</v>
      </c>
      <c r="BG2142" s="1" t="s">
        <v>3565</v>
      </c>
      <c r="BH2142" s="1" t="s">
        <v>2395</v>
      </c>
      <c r="BI2142" s="1" t="s">
        <v>2857</v>
      </c>
      <c r="BJ2142" s="1" t="s">
        <v>126</v>
      </c>
      <c r="BK2142" s="1" t="s">
        <v>4251</v>
      </c>
      <c r="BL2142" s="1">
        <v>250</v>
      </c>
      <c r="BM2142" s="1">
        <v>250</v>
      </c>
      <c r="BN2142" s="1" t="s">
        <v>1485</v>
      </c>
      <c r="BO2142" s="1" t="s">
        <v>3581</v>
      </c>
      <c r="BP2142" s="1" t="s">
        <v>84</v>
      </c>
      <c r="BR2142" s="1">
        <v>0</v>
      </c>
      <c r="BS2142" s="1">
        <v>0</v>
      </c>
      <c r="BT2142" s="1">
        <v>0</v>
      </c>
      <c r="BU2142" s="1">
        <v>0</v>
      </c>
    </row>
    <row r="2143" spans="4:73" hidden="1" x14ac:dyDescent="0.25">
      <c r="D2143" s="4"/>
      <c r="E2143" s="5" t="str">
        <f t="shared" si="446"/>
        <v>DPP-2020-Cycle</v>
      </c>
      <c r="F2143" s="5" t="str">
        <f t="shared" si="447"/>
        <v>West</v>
      </c>
      <c r="G2143" s="5" t="str">
        <f t="shared" si="448"/>
        <v>Withdrawn</v>
      </c>
      <c r="H2143" s="6" t="str">
        <f t="shared" si="449"/>
        <v>Not Started</v>
      </c>
      <c r="I2143" s="1" t="s">
        <v>5523</v>
      </c>
      <c r="O2143" s="1" t="str">
        <f t="shared" si="459"/>
        <v>External NRIS</v>
      </c>
      <c r="Q2143" s="1">
        <f t="shared" si="450"/>
        <v>39</v>
      </c>
      <c r="S2143" s="1" t="str">
        <f t="shared" si="451"/>
        <v>Wind</v>
      </c>
      <c r="T2143" s="1" t="str">
        <f t="shared" si="452"/>
        <v>Barnes</v>
      </c>
      <c r="U2143" s="1" t="str">
        <f t="shared" si="453"/>
        <v>ND</v>
      </c>
      <c r="AA2143" s="1"/>
      <c r="AB2143" s="1"/>
      <c r="AI2143" s="5"/>
      <c r="AJ2143" s="5"/>
      <c r="AK2143" s="5"/>
      <c r="AL2143" s="5"/>
      <c r="AM2143" s="5"/>
      <c r="AN2143" s="5"/>
      <c r="AO2143" s="32"/>
      <c r="AP2143" s="32"/>
      <c r="AQ2143" s="28">
        <f t="shared" si="461"/>
        <v>0</v>
      </c>
      <c r="AR2143" s="28">
        <f t="shared" si="461"/>
        <v>0</v>
      </c>
      <c r="AY2143" s="1" t="s">
        <v>73</v>
      </c>
      <c r="AZ2143" s="2">
        <v>44034</v>
      </c>
      <c r="BA2143" s="2">
        <v>44112</v>
      </c>
      <c r="BC2143" s="2">
        <v>45261</v>
      </c>
      <c r="BD2143" s="1" t="s">
        <v>91</v>
      </c>
      <c r="BE2143" s="1" t="s">
        <v>5520</v>
      </c>
      <c r="BF2143" s="1" t="s">
        <v>194</v>
      </c>
      <c r="BG2143" s="1" t="s">
        <v>3565</v>
      </c>
      <c r="BH2143" s="1" t="s">
        <v>725</v>
      </c>
      <c r="BI2143" s="1" t="s">
        <v>2857</v>
      </c>
      <c r="BJ2143" s="1" t="s">
        <v>2993</v>
      </c>
      <c r="BK2143" s="1" t="s">
        <v>5524</v>
      </c>
      <c r="BL2143" s="1">
        <v>39</v>
      </c>
      <c r="BM2143" s="1">
        <v>39</v>
      </c>
      <c r="BN2143" s="1" t="s">
        <v>97</v>
      </c>
      <c r="BO2143" s="1" t="s">
        <v>3613</v>
      </c>
      <c r="BP2143" s="1" t="s">
        <v>84</v>
      </c>
      <c r="BR2143" s="1">
        <v>0</v>
      </c>
      <c r="BS2143" s="1">
        <v>0</v>
      </c>
      <c r="BT2143" s="1">
        <v>0</v>
      </c>
      <c r="BU2143" s="1">
        <v>0</v>
      </c>
    </row>
    <row r="2144" spans="4:73" hidden="1" x14ac:dyDescent="0.25">
      <c r="D2144" s="4"/>
      <c r="E2144" s="5" t="str">
        <f t="shared" si="446"/>
        <v>DPP-2020-Cycle</v>
      </c>
      <c r="F2144" s="5" t="str">
        <f t="shared" si="447"/>
        <v>East (ATC)</v>
      </c>
      <c r="G2144" s="5" t="str">
        <f t="shared" si="448"/>
        <v>Withdrawn</v>
      </c>
      <c r="H2144" s="6" t="str">
        <f t="shared" si="449"/>
        <v>Not Started</v>
      </c>
      <c r="I2144" s="1" t="s">
        <v>5835</v>
      </c>
      <c r="O2144" s="1" t="str">
        <f t="shared" si="459"/>
        <v>NRIS</v>
      </c>
      <c r="Q2144" s="1">
        <f t="shared" si="450"/>
        <v>22.5</v>
      </c>
      <c r="S2144" s="1" t="str">
        <f t="shared" si="451"/>
        <v>Solar</v>
      </c>
      <c r="T2144" s="1" t="str">
        <f t="shared" si="452"/>
        <v>Iron</v>
      </c>
      <c r="U2144" s="1" t="str">
        <f t="shared" si="453"/>
        <v>MI</v>
      </c>
      <c r="AA2144" s="1"/>
      <c r="AB2144" s="1"/>
      <c r="AI2144" s="5"/>
      <c r="AJ2144" s="5"/>
      <c r="AK2144" s="5"/>
      <c r="AL2144" s="5"/>
      <c r="AM2144" s="5"/>
      <c r="AN2144" s="5"/>
      <c r="AO2144" s="32"/>
      <c r="AP2144" s="32"/>
      <c r="AQ2144" s="28">
        <f t="shared" si="461"/>
        <v>0</v>
      </c>
      <c r="AR2144" s="28">
        <f t="shared" si="461"/>
        <v>0</v>
      </c>
      <c r="AY2144" s="1" t="s">
        <v>73</v>
      </c>
      <c r="AZ2144" s="2">
        <v>44034</v>
      </c>
      <c r="BA2144" s="2">
        <v>44246</v>
      </c>
      <c r="BC2144" s="2">
        <v>45184</v>
      </c>
      <c r="BD2144" s="1" t="s">
        <v>74</v>
      </c>
      <c r="BE2144" s="1" t="s">
        <v>5836</v>
      </c>
      <c r="BF2144" s="1" t="s">
        <v>130</v>
      </c>
      <c r="BG2144" s="1" t="s">
        <v>3565</v>
      </c>
      <c r="BH2144" s="1" t="s">
        <v>2196</v>
      </c>
      <c r="BI2144" s="1" t="s">
        <v>2857</v>
      </c>
      <c r="BJ2144" s="1" t="s">
        <v>126</v>
      </c>
      <c r="BK2144" s="1" t="s">
        <v>5837</v>
      </c>
      <c r="BL2144" s="1">
        <v>22.5</v>
      </c>
      <c r="BM2144" s="1">
        <v>22.5</v>
      </c>
      <c r="BN2144" s="1" t="s">
        <v>1485</v>
      </c>
      <c r="BO2144" s="1" t="s">
        <v>3581</v>
      </c>
      <c r="BP2144" s="1" t="s">
        <v>84</v>
      </c>
      <c r="BR2144" s="1">
        <v>0</v>
      </c>
      <c r="BS2144" s="1">
        <v>0</v>
      </c>
      <c r="BT2144" s="1">
        <v>0</v>
      </c>
      <c r="BU2144" s="1">
        <v>0</v>
      </c>
    </row>
    <row r="2145" spans="4:73" hidden="1" x14ac:dyDescent="0.25">
      <c r="D2145" s="4"/>
      <c r="E2145" s="5" t="str">
        <f t="shared" si="446"/>
        <v>DPP-2014-AUG</v>
      </c>
      <c r="F2145" s="5" t="str">
        <f t="shared" si="447"/>
        <v>West</v>
      </c>
      <c r="G2145" s="5" t="str">
        <f t="shared" si="448"/>
        <v>Done</v>
      </c>
      <c r="H2145" s="6" t="str">
        <f t="shared" si="449"/>
        <v>In Service</v>
      </c>
      <c r="I2145" s="1" t="s">
        <v>4751</v>
      </c>
      <c r="O2145" s="1" t="str">
        <f t="shared" si="459"/>
        <v>ERIS</v>
      </c>
      <c r="Q2145" s="1">
        <f t="shared" si="450"/>
        <v>55</v>
      </c>
      <c r="S2145" s="1" t="str">
        <f t="shared" si="451"/>
        <v>Gas</v>
      </c>
      <c r="T2145" s="1" t="str">
        <f t="shared" si="452"/>
        <v>Ramsey County</v>
      </c>
      <c r="U2145" s="1" t="str">
        <f t="shared" si="453"/>
        <v>MN</v>
      </c>
      <c r="AA2145" s="1"/>
      <c r="AB2145" s="1"/>
      <c r="AI2145" s="5"/>
      <c r="AJ2145" s="5"/>
      <c r="AK2145" s="5"/>
      <c r="AL2145" s="5"/>
      <c r="AM2145" s="5"/>
      <c r="AN2145" s="5"/>
      <c r="AO2145" s="5"/>
      <c r="AP2145" s="5"/>
      <c r="AQ2145" s="5"/>
      <c r="AR2145" s="5"/>
      <c r="AY2145" s="1" t="s">
        <v>58</v>
      </c>
      <c r="AZ2145" s="2">
        <v>41652</v>
      </c>
      <c r="BB2145" s="2">
        <v>42416</v>
      </c>
      <c r="BC2145" s="2">
        <v>42430</v>
      </c>
      <c r="BD2145" s="1" t="s">
        <v>2432</v>
      </c>
      <c r="BE2145" s="1" t="s">
        <v>167</v>
      </c>
      <c r="BF2145" s="1" t="s">
        <v>93</v>
      </c>
      <c r="BG2145" s="1" t="s">
        <v>2584</v>
      </c>
      <c r="BH2145" s="1" t="s">
        <v>725</v>
      </c>
      <c r="BI2145" s="1" t="s">
        <v>134</v>
      </c>
      <c r="BJ2145" s="1" t="s">
        <v>62</v>
      </c>
      <c r="BK2145" s="1" t="s">
        <v>4752</v>
      </c>
      <c r="BL2145" s="1">
        <v>0</v>
      </c>
      <c r="BM2145" s="1">
        <v>55</v>
      </c>
      <c r="BN2145" s="1" t="s">
        <v>64</v>
      </c>
      <c r="BO2145" s="1" t="s">
        <v>94</v>
      </c>
      <c r="BP2145" s="1" t="s">
        <v>65</v>
      </c>
      <c r="BQ2145" s="2">
        <v>42675</v>
      </c>
      <c r="BR2145" s="1">
        <v>0</v>
      </c>
      <c r="BS2145" s="1">
        <v>0</v>
      </c>
      <c r="BT2145" s="1">
        <v>0</v>
      </c>
      <c r="BU2145" s="1">
        <v>0</v>
      </c>
    </row>
    <row r="2146" spans="4:73" hidden="1" x14ac:dyDescent="0.25">
      <c r="D2146" s="4"/>
      <c r="E2146" s="5" t="str">
        <f t="shared" si="446"/>
        <v>DPP-2020-Cycle</v>
      </c>
      <c r="F2146" s="5" t="str">
        <f t="shared" si="447"/>
        <v>West</v>
      </c>
      <c r="G2146" s="5" t="str">
        <f t="shared" si="448"/>
        <v>Withdrawn</v>
      </c>
      <c r="H2146" s="6" t="str">
        <f t="shared" si="449"/>
        <v>Not Started</v>
      </c>
      <c r="I2146" s="1" t="s">
        <v>5525</v>
      </c>
      <c r="O2146" s="1" t="str">
        <f t="shared" si="459"/>
        <v>NRIS Only</v>
      </c>
      <c r="Q2146" s="1">
        <f t="shared" si="450"/>
        <v>33</v>
      </c>
      <c r="S2146" s="1" t="str">
        <f t="shared" si="451"/>
        <v>Wind</v>
      </c>
      <c r="T2146" s="1" t="str">
        <f t="shared" si="452"/>
        <v>Cavalier</v>
      </c>
      <c r="U2146" s="1" t="str">
        <f t="shared" si="453"/>
        <v>ND</v>
      </c>
      <c r="AA2146" s="1"/>
      <c r="AB2146" s="1"/>
      <c r="AI2146" s="5"/>
      <c r="AJ2146" s="5"/>
      <c r="AK2146" s="5"/>
      <c r="AL2146" s="5"/>
      <c r="AM2146" s="5"/>
      <c r="AN2146" s="5"/>
      <c r="AO2146" s="32"/>
      <c r="AP2146" s="32"/>
      <c r="AQ2146" s="28">
        <f t="shared" ref="AQ2146:AR2149" si="462">AO2146/($Q2146*1000)</f>
        <v>0</v>
      </c>
      <c r="AR2146" s="28">
        <f t="shared" si="462"/>
        <v>0</v>
      </c>
      <c r="AY2146" s="1" t="s">
        <v>73</v>
      </c>
      <c r="AZ2146" s="2">
        <v>44034</v>
      </c>
      <c r="BA2146" s="2">
        <v>44112</v>
      </c>
      <c r="BC2146" s="2">
        <v>45261</v>
      </c>
      <c r="BD2146" s="1" t="s">
        <v>203</v>
      </c>
      <c r="BE2146" s="1" t="s">
        <v>5526</v>
      </c>
      <c r="BF2146" s="1" t="s">
        <v>194</v>
      </c>
      <c r="BG2146" s="1" t="s">
        <v>3565</v>
      </c>
      <c r="BH2146" s="1" t="s">
        <v>725</v>
      </c>
      <c r="BI2146" s="1" t="s">
        <v>2857</v>
      </c>
      <c r="BJ2146" s="1" t="s">
        <v>1466</v>
      </c>
      <c r="BK2146" s="1" t="s">
        <v>5527</v>
      </c>
      <c r="BL2146" s="1">
        <v>33</v>
      </c>
      <c r="BM2146" s="1">
        <v>33</v>
      </c>
      <c r="BN2146" s="1" t="s">
        <v>97</v>
      </c>
      <c r="BO2146" s="1" t="s">
        <v>3613</v>
      </c>
      <c r="BP2146" s="1" t="s">
        <v>84</v>
      </c>
      <c r="BR2146" s="1">
        <v>0</v>
      </c>
      <c r="BS2146" s="1">
        <v>0</v>
      </c>
      <c r="BT2146" s="1">
        <v>0</v>
      </c>
      <c r="BU2146" s="1">
        <v>0</v>
      </c>
    </row>
    <row r="2147" spans="4:73" hidden="1" x14ac:dyDescent="0.25">
      <c r="D2147" s="4"/>
      <c r="E2147" s="5" t="str">
        <f t="shared" si="446"/>
        <v>DPP-2020-Cycle</v>
      </c>
      <c r="F2147" s="5" t="str">
        <f t="shared" si="447"/>
        <v>Central</v>
      </c>
      <c r="G2147" s="5" t="str">
        <f t="shared" si="448"/>
        <v>Withdrawn</v>
      </c>
      <c r="H2147" s="6" t="str">
        <f t="shared" si="449"/>
        <v>Not Started</v>
      </c>
      <c r="I2147" s="1" t="s">
        <v>5596</v>
      </c>
      <c r="O2147" s="1" t="str">
        <f t="shared" si="459"/>
        <v>NRIS</v>
      </c>
      <c r="Q2147" s="1">
        <f t="shared" si="450"/>
        <v>125</v>
      </c>
      <c r="S2147" s="1" t="str">
        <f t="shared" si="451"/>
        <v>Solar</v>
      </c>
      <c r="T2147" s="1" t="str">
        <f t="shared" si="452"/>
        <v>Perry</v>
      </c>
      <c r="U2147" s="1" t="str">
        <f t="shared" si="453"/>
        <v>MO</v>
      </c>
      <c r="AA2147" s="1"/>
      <c r="AB2147" s="1"/>
      <c r="AI2147" s="5"/>
      <c r="AJ2147" s="5"/>
      <c r="AK2147" s="5"/>
      <c r="AL2147" s="5"/>
      <c r="AM2147" s="5"/>
      <c r="AN2147" s="5"/>
      <c r="AO2147" s="32"/>
      <c r="AP2147" s="32"/>
      <c r="AQ2147" s="28">
        <f t="shared" si="462"/>
        <v>0</v>
      </c>
      <c r="AR2147" s="28">
        <f t="shared" si="462"/>
        <v>0</v>
      </c>
      <c r="AY2147" s="1" t="s">
        <v>73</v>
      </c>
      <c r="AZ2147" s="2">
        <v>44034</v>
      </c>
      <c r="BA2147" s="2">
        <v>44166</v>
      </c>
      <c r="BC2147" s="2">
        <v>45170</v>
      </c>
      <c r="BD2147" s="1" t="s">
        <v>5597</v>
      </c>
      <c r="BE2147" s="1" t="s">
        <v>4094</v>
      </c>
      <c r="BF2147" s="1" t="s">
        <v>488</v>
      </c>
      <c r="BG2147" s="1" t="s">
        <v>3565</v>
      </c>
      <c r="BH2147" s="1" t="s">
        <v>2435</v>
      </c>
      <c r="BI2147" s="1" t="s">
        <v>2857</v>
      </c>
      <c r="BJ2147" s="1" t="s">
        <v>126</v>
      </c>
      <c r="BK2147" s="1" t="s">
        <v>5598</v>
      </c>
      <c r="BL2147" s="1">
        <v>125</v>
      </c>
      <c r="BM2147" s="1">
        <v>125</v>
      </c>
      <c r="BN2147" s="1" t="s">
        <v>1485</v>
      </c>
      <c r="BO2147" s="1" t="s">
        <v>3581</v>
      </c>
      <c r="BP2147" s="1" t="s">
        <v>84</v>
      </c>
      <c r="BR2147" s="1">
        <v>0</v>
      </c>
      <c r="BS2147" s="1">
        <v>0</v>
      </c>
      <c r="BT2147" s="1">
        <v>0</v>
      </c>
      <c r="BU2147" s="1">
        <v>0</v>
      </c>
    </row>
    <row r="2148" spans="4:73" hidden="1" x14ac:dyDescent="0.25">
      <c r="D2148" s="4"/>
      <c r="E2148" s="5" t="str">
        <f t="shared" si="446"/>
        <v>DPP-2020-Cycle</v>
      </c>
      <c r="F2148" s="5" t="str">
        <f t="shared" si="447"/>
        <v>Central</v>
      </c>
      <c r="G2148" s="5" t="str">
        <f t="shared" si="448"/>
        <v>Active</v>
      </c>
      <c r="H2148" s="6" t="str">
        <f t="shared" si="449"/>
        <v>Not Started</v>
      </c>
      <c r="I2148" s="1" t="s">
        <v>4261</v>
      </c>
      <c r="O2148" s="1" t="str">
        <f t="shared" si="459"/>
        <v>NRIS</v>
      </c>
      <c r="Q2148" s="1">
        <f t="shared" si="450"/>
        <v>150</v>
      </c>
      <c r="S2148" s="1" t="str">
        <f t="shared" si="451"/>
        <v>Solar</v>
      </c>
      <c r="T2148" s="1" t="str">
        <f t="shared" si="452"/>
        <v>Tipton</v>
      </c>
      <c r="U2148" s="1" t="str">
        <f t="shared" si="453"/>
        <v>IN</v>
      </c>
      <c r="AA2148" s="1"/>
      <c r="AB2148" s="1"/>
      <c r="AI2148" s="5"/>
      <c r="AJ2148" s="5"/>
      <c r="AK2148" s="5"/>
      <c r="AL2148" s="5"/>
      <c r="AM2148" s="5"/>
      <c r="AN2148" s="5"/>
      <c r="AO2148" s="32"/>
      <c r="AP2148" s="32"/>
      <c r="AQ2148" s="28">
        <f t="shared" si="462"/>
        <v>0</v>
      </c>
      <c r="AR2148" s="28">
        <f t="shared" si="462"/>
        <v>0</v>
      </c>
      <c r="AY2148" s="1" t="s">
        <v>2374</v>
      </c>
      <c r="AZ2148" s="2">
        <v>44034</v>
      </c>
      <c r="BC2148" s="2">
        <v>45200</v>
      </c>
      <c r="BD2148" s="1" t="s">
        <v>2850</v>
      </c>
      <c r="BE2148" s="1" t="s">
        <v>3928</v>
      </c>
      <c r="BF2148" s="1" t="s">
        <v>103</v>
      </c>
      <c r="BG2148" s="1" t="s">
        <v>3565</v>
      </c>
      <c r="BH2148" s="1" t="s">
        <v>2435</v>
      </c>
      <c r="BI2148" s="1" t="s">
        <v>2857</v>
      </c>
      <c r="BJ2148" s="1" t="s">
        <v>126</v>
      </c>
      <c r="BK2148" s="1" t="s">
        <v>4262</v>
      </c>
      <c r="BL2148" s="1">
        <v>150</v>
      </c>
      <c r="BM2148" s="1">
        <v>150</v>
      </c>
      <c r="BN2148" s="1" t="s">
        <v>1485</v>
      </c>
      <c r="BO2148" s="1" t="s">
        <v>3581</v>
      </c>
      <c r="BP2148" s="1" t="s">
        <v>84</v>
      </c>
      <c r="BR2148" s="1">
        <v>0</v>
      </c>
      <c r="BS2148" s="1">
        <v>0</v>
      </c>
      <c r="BT2148" s="1">
        <v>0</v>
      </c>
      <c r="BU2148" s="1">
        <v>0</v>
      </c>
    </row>
    <row r="2149" spans="4:73" hidden="1" x14ac:dyDescent="0.25">
      <c r="D2149" s="4"/>
      <c r="E2149" s="5" t="str">
        <f t="shared" si="446"/>
        <v>DPP-2020-Cycle</v>
      </c>
      <c r="F2149" s="5" t="str">
        <f t="shared" si="447"/>
        <v>West</v>
      </c>
      <c r="G2149" s="5" t="str">
        <f t="shared" si="448"/>
        <v>Active</v>
      </c>
      <c r="H2149" s="6" t="str">
        <f t="shared" si="449"/>
        <v>Not Started</v>
      </c>
      <c r="I2149" s="1" t="s">
        <v>4263</v>
      </c>
      <c r="O2149" s="1" t="str">
        <f t="shared" si="459"/>
        <v>NRIS</v>
      </c>
      <c r="Q2149" s="1">
        <f t="shared" si="450"/>
        <v>20</v>
      </c>
      <c r="S2149" s="1" t="str">
        <f t="shared" si="451"/>
        <v>Hybrid</v>
      </c>
      <c r="T2149" s="1" t="str">
        <f t="shared" si="452"/>
        <v>Fallon</v>
      </c>
      <c r="U2149" s="1" t="str">
        <f t="shared" si="453"/>
        <v>MT</v>
      </c>
      <c r="AA2149" s="1"/>
      <c r="AB2149" s="1"/>
      <c r="AI2149" s="5"/>
      <c r="AJ2149" s="5"/>
      <c r="AK2149" s="5"/>
      <c r="AL2149" s="5"/>
      <c r="AM2149" s="5"/>
      <c r="AN2149" s="5"/>
      <c r="AO2149" s="32"/>
      <c r="AP2149" s="32"/>
      <c r="AQ2149" s="28">
        <f t="shared" si="462"/>
        <v>0</v>
      </c>
      <c r="AR2149" s="28">
        <f t="shared" si="462"/>
        <v>0</v>
      </c>
      <c r="AY2149" s="1" t="s">
        <v>2374</v>
      </c>
      <c r="AZ2149" s="2">
        <v>44034</v>
      </c>
      <c r="BC2149" s="2">
        <v>45214</v>
      </c>
      <c r="BD2149" s="1" t="s">
        <v>192</v>
      </c>
      <c r="BE2149" s="1" t="s">
        <v>4264</v>
      </c>
      <c r="BF2149" s="1" t="s">
        <v>513</v>
      </c>
      <c r="BG2149" s="1" t="s">
        <v>3565</v>
      </c>
      <c r="BH2149" s="1" t="s">
        <v>725</v>
      </c>
      <c r="BI2149" s="1" t="s">
        <v>2857</v>
      </c>
      <c r="BJ2149" s="1" t="s">
        <v>126</v>
      </c>
      <c r="BK2149" s="1" t="s">
        <v>4265</v>
      </c>
      <c r="BL2149" s="1">
        <v>20</v>
      </c>
      <c r="BM2149" s="1">
        <v>20</v>
      </c>
      <c r="BN2149" s="1" t="s">
        <v>2880</v>
      </c>
      <c r="BO2149" s="1" t="s">
        <v>2881</v>
      </c>
      <c r="BP2149" s="1" t="s">
        <v>84</v>
      </c>
      <c r="BR2149" s="1">
        <v>0</v>
      </c>
      <c r="BS2149" s="1">
        <v>0</v>
      </c>
      <c r="BT2149" s="1">
        <v>0</v>
      </c>
      <c r="BU2149" s="1">
        <v>0</v>
      </c>
    </row>
    <row r="2150" spans="4:73" hidden="1" x14ac:dyDescent="0.25">
      <c r="D2150" s="4"/>
      <c r="E2150" s="5" t="str">
        <f t="shared" si="446"/>
        <v>DPP-2014-AUG</v>
      </c>
      <c r="F2150" s="5" t="str">
        <f t="shared" si="447"/>
        <v>East (ITC)</v>
      </c>
      <c r="G2150" s="5" t="str">
        <f t="shared" si="448"/>
        <v>Done</v>
      </c>
      <c r="H2150" s="6" t="str">
        <f t="shared" si="449"/>
        <v>In Service</v>
      </c>
      <c r="I2150" s="1" t="s">
        <v>4763</v>
      </c>
      <c r="O2150" s="1" t="str">
        <f t="shared" si="459"/>
        <v>ERIS</v>
      </c>
      <c r="Q2150" s="1">
        <f t="shared" si="450"/>
        <v>4</v>
      </c>
      <c r="S2150" s="1" t="str">
        <f t="shared" si="451"/>
        <v>Wind</v>
      </c>
      <c r="T2150" s="1" t="str">
        <f t="shared" si="452"/>
        <v>Huron County</v>
      </c>
      <c r="U2150" s="1" t="str">
        <f t="shared" si="453"/>
        <v>MI</v>
      </c>
      <c r="AA2150" s="1"/>
      <c r="AB2150" s="1"/>
      <c r="AI2150" s="5"/>
      <c r="AJ2150" s="5"/>
      <c r="AK2150" s="5"/>
      <c r="AL2150" s="5"/>
      <c r="AM2150" s="5"/>
      <c r="AN2150" s="5"/>
      <c r="AO2150" s="5"/>
      <c r="AP2150" s="5"/>
      <c r="AQ2150" s="5"/>
      <c r="AR2150" s="5"/>
      <c r="AY2150" s="1" t="s">
        <v>58</v>
      </c>
      <c r="AZ2150" s="2">
        <v>41710</v>
      </c>
      <c r="BB2150" s="2">
        <v>42163</v>
      </c>
      <c r="BC2150" s="2">
        <v>42156</v>
      </c>
      <c r="BD2150" s="1" t="s">
        <v>128</v>
      </c>
      <c r="BE2150" s="1" t="s">
        <v>546</v>
      </c>
      <c r="BF2150" s="1" t="s">
        <v>130</v>
      </c>
      <c r="BG2150" s="1" t="s">
        <v>2584</v>
      </c>
      <c r="BH2150" s="1" t="s">
        <v>1808</v>
      </c>
      <c r="BI2150" s="1" t="s">
        <v>134</v>
      </c>
      <c r="BJ2150" s="1" t="s">
        <v>62</v>
      </c>
      <c r="BK2150" s="1" t="s">
        <v>4764</v>
      </c>
      <c r="BL2150" s="1">
        <v>4</v>
      </c>
      <c r="BM2150" s="1">
        <v>4</v>
      </c>
      <c r="BN2150" s="1" t="s">
        <v>97</v>
      </c>
      <c r="BO2150" s="1" t="s">
        <v>98</v>
      </c>
      <c r="BP2150" s="1" t="s">
        <v>65</v>
      </c>
      <c r="BQ2150" s="2">
        <v>42433</v>
      </c>
      <c r="BR2150" s="1">
        <v>0</v>
      </c>
      <c r="BS2150" s="1">
        <v>0</v>
      </c>
      <c r="BT2150" s="1">
        <v>0</v>
      </c>
      <c r="BU2150" s="1">
        <v>0</v>
      </c>
    </row>
    <row r="2151" spans="4:73" hidden="1" x14ac:dyDescent="0.25">
      <c r="D2151" s="4"/>
      <c r="E2151" s="5" t="str">
        <f t="shared" si="446"/>
        <v>DPP-2020-Cycle</v>
      </c>
      <c r="F2151" s="5" t="str">
        <f t="shared" si="447"/>
        <v>West</v>
      </c>
      <c r="G2151" s="5" t="str">
        <f t="shared" si="448"/>
        <v>Withdrawn</v>
      </c>
      <c r="H2151" s="6" t="str">
        <f t="shared" si="449"/>
        <v>Not Started</v>
      </c>
      <c r="I2151" s="1" t="s">
        <v>5528</v>
      </c>
      <c r="O2151" s="1" t="str">
        <f t="shared" si="459"/>
        <v>NRIS Only</v>
      </c>
      <c r="Q2151" s="1">
        <f t="shared" si="450"/>
        <v>37</v>
      </c>
      <c r="S2151" s="1" t="str">
        <f t="shared" si="451"/>
        <v>Wind</v>
      </c>
      <c r="T2151" s="1" t="str">
        <f t="shared" si="452"/>
        <v>Hancock</v>
      </c>
      <c r="U2151" s="1" t="str">
        <f t="shared" si="453"/>
        <v>IA</v>
      </c>
      <c r="AA2151" s="1"/>
      <c r="AB2151" s="1"/>
      <c r="AI2151" s="5"/>
      <c r="AJ2151" s="5"/>
      <c r="AK2151" s="5"/>
      <c r="AL2151" s="5"/>
      <c r="AM2151" s="5"/>
      <c r="AN2151" s="5"/>
      <c r="AO2151" s="32"/>
      <c r="AP2151" s="32"/>
      <c r="AQ2151" s="28">
        <f>AO2151/($Q2151*1000)</f>
        <v>0</v>
      </c>
      <c r="AR2151" s="28">
        <f>AP2151/($Q2151*1000)</f>
        <v>0</v>
      </c>
      <c r="AY2151" s="1" t="s">
        <v>73</v>
      </c>
      <c r="AZ2151" s="2">
        <v>44034</v>
      </c>
      <c r="BA2151" s="2">
        <v>44112</v>
      </c>
      <c r="BC2151" s="2">
        <v>45261</v>
      </c>
      <c r="BD2151" s="1" t="s">
        <v>87</v>
      </c>
      <c r="BE2151" s="1" t="s">
        <v>3959</v>
      </c>
      <c r="BF2151" s="1" t="s">
        <v>89</v>
      </c>
      <c r="BG2151" s="1" t="s">
        <v>3565</v>
      </c>
      <c r="BH2151" s="1" t="s">
        <v>725</v>
      </c>
      <c r="BI2151" s="1" t="s">
        <v>2857</v>
      </c>
      <c r="BJ2151" s="1" t="s">
        <v>1466</v>
      </c>
      <c r="BK2151" s="1" t="s">
        <v>5529</v>
      </c>
      <c r="BL2151" s="1">
        <v>37</v>
      </c>
      <c r="BM2151" s="1">
        <v>37</v>
      </c>
      <c r="BN2151" s="1" t="s">
        <v>97</v>
      </c>
      <c r="BO2151" s="1" t="s">
        <v>3613</v>
      </c>
      <c r="BP2151" s="1" t="s">
        <v>84</v>
      </c>
      <c r="BR2151" s="1">
        <v>0</v>
      </c>
      <c r="BS2151" s="1">
        <v>0</v>
      </c>
      <c r="BT2151" s="1">
        <v>0</v>
      </c>
      <c r="BU2151" s="1">
        <v>0</v>
      </c>
    </row>
    <row r="2152" spans="4:73" hidden="1" x14ac:dyDescent="0.25">
      <c r="D2152" s="4"/>
      <c r="E2152" s="5" t="str">
        <f t="shared" si="446"/>
        <v>DPP-2014-AUG</v>
      </c>
      <c r="F2152" s="5" t="str">
        <f t="shared" si="447"/>
        <v>East (ITC)</v>
      </c>
      <c r="G2152" s="5" t="str">
        <f t="shared" si="448"/>
        <v>Done</v>
      </c>
      <c r="H2152" s="6" t="str">
        <f t="shared" si="449"/>
        <v>In Service</v>
      </c>
      <c r="I2152" s="1" t="s">
        <v>4766</v>
      </c>
      <c r="O2152" s="1" t="str">
        <f t="shared" si="459"/>
        <v>NRIS</v>
      </c>
      <c r="Q2152" s="1">
        <f t="shared" si="450"/>
        <v>150</v>
      </c>
      <c r="S2152" s="1" t="str">
        <f t="shared" si="451"/>
        <v>Wind</v>
      </c>
      <c r="T2152" s="1" t="str">
        <f t="shared" si="452"/>
        <v>Huron County</v>
      </c>
      <c r="U2152" s="1" t="str">
        <f t="shared" si="453"/>
        <v>MI</v>
      </c>
      <c r="AA2152" s="1"/>
      <c r="AB2152" s="1"/>
      <c r="AI2152" s="5"/>
      <c r="AJ2152" s="5"/>
      <c r="AK2152" s="5"/>
      <c r="AL2152" s="5"/>
      <c r="AM2152" s="5"/>
      <c r="AN2152" s="5"/>
      <c r="AO2152" s="5"/>
      <c r="AP2152" s="5"/>
      <c r="AQ2152" s="5"/>
      <c r="AR2152" s="5"/>
      <c r="AY2152" s="1" t="s">
        <v>58</v>
      </c>
      <c r="AZ2152" s="2">
        <v>41715</v>
      </c>
      <c r="BB2152" s="2">
        <v>42160</v>
      </c>
      <c r="BC2152" s="2">
        <v>42566</v>
      </c>
      <c r="BD2152" s="1" t="s">
        <v>128</v>
      </c>
      <c r="BE2152" s="1" t="s">
        <v>546</v>
      </c>
      <c r="BF2152" s="1" t="s">
        <v>130</v>
      </c>
      <c r="BG2152" s="1" t="s">
        <v>2584</v>
      </c>
      <c r="BH2152" s="1" t="s">
        <v>1808</v>
      </c>
      <c r="BI2152" s="1" t="s">
        <v>134</v>
      </c>
      <c r="BJ2152" s="1" t="s">
        <v>126</v>
      </c>
      <c r="BK2152" s="1" t="s">
        <v>4767</v>
      </c>
      <c r="BL2152" s="1">
        <v>150</v>
      </c>
      <c r="BM2152" s="1">
        <v>150</v>
      </c>
      <c r="BN2152" s="1" t="s">
        <v>97</v>
      </c>
      <c r="BO2152" s="1" t="s">
        <v>98</v>
      </c>
      <c r="BP2152" s="1" t="s">
        <v>65</v>
      </c>
      <c r="BQ2152" s="2">
        <v>43465</v>
      </c>
      <c r="BR2152" s="1">
        <v>0</v>
      </c>
      <c r="BS2152" s="1">
        <v>0</v>
      </c>
      <c r="BT2152" s="1">
        <v>0</v>
      </c>
      <c r="BU2152" s="1">
        <v>0</v>
      </c>
    </row>
    <row r="2153" spans="4:73" hidden="1" x14ac:dyDescent="0.25">
      <c r="D2153" s="4"/>
      <c r="E2153" s="5" t="str">
        <f t="shared" si="446"/>
        <v>DPP-2014-AUG</v>
      </c>
      <c r="F2153" s="5" t="str">
        <f t="shared" si="447"/>
        <v>South</v>
      </c>
      <c r="G2153" s="5" t="str">
        <f t="shared" si="448"/>
        <v>Done</v>
      </c>
      <c r="H2153" s="6" t="str">
        <f t="shared" si="449"/>
        <v>In Service</v>
      </c>
      <c r="I2153" s="1" t="s">
        <v>4768</v>
      </c>
      <c r="O2153" s="1" t="str">
        <f t="shared" si="459"/>
        <v>NRIS Only</v>
      </c>
      <c r="Q2153" s="1">
        <f t="shared" si="450"/>
        <v>160</v>
      </c>
      <c r="S2153" s="1" t="str">
        <f t="shared" si="451"/>
        <v>Gas</v>
      </c>
      <c r="T2153" s="1" t="str">
        <f t="shared" si="452"/>
        <v>Jefferson County</v>
      </c>
      <c r="U2153" s="1" t="str">
        <f t="shared" si="453"/>
        <v>AR</v>
      </c>
      <c r="AA2153" s="1"/>
      <c r="AB2153" s="1"/>
      <c r="AI2153" s="5"/>
      <c r="AJ2153" s="5"/>
      <c r="AK2153" s="5"/>
      <c r="AL2153" s="5"/>
      <c r="AM2153" s="5"/>
      <c r="AN2153" s="5"/>
      <c r="AO2153" s="5"/>
      <c r="AP2153" s="5"/>
      <c r="AQ2153" s="5"/>
      <c r="AR2153" s="5"/>
      <c r="AY2153" s="1" t="s">
        <v>58</v>
      </c>
      <c r="AZ2153" s="2">
        <v>41718</v>
      </c>
      <c r="BB2153" s="2">
        <v>42220</v>
      </c>
      <c r="BC2153" s="2">
        <v>42220</v>
      </c>
      <c r="BD2153" s="1" t="s">
        <v>59</v>
      </c>
      <c r="BE2153" s="1" t="s">
        <v>1073</v>
      </c>
      <c r="BF2153" s="1" t="s">
        <v>2394</v>
      </c>
      <c r="BG2153" s="1" t="s">
        <v>2584</v>
      </c>
      <c r="BH2153" s="1" t="s">
        <v>2395</v>
      </c>
      <c r="BI2153" s="1" t="s">
        <v>134</v>
      </c>
      <c r="BJ2153" s="1" t="s">
        <v>1466</v>
      </c>
      <c r="BK2153" s="1" t="s">
        <v>4769</v>
      </c>
      <c r="BL2153" s="1">
        <v>160</v>
      </c>
      <c r="BM2153" s="1">
        <v>160</v>
      </c>
      <c r="BN2153" s="1" t="s">
        <v>64</v>
      </c>
      <c r="BO2153" s="1" t="s">
        <v>1592</v>
      </c>
      <c r="BP2153" s="1" t="s">
        <v>65</v>
      </c>
      <c r="BQ2153" s="2">
        <v>42613</v>
      </c>
      <c r="BR2153" s="1">
        <v>0</v>
      </c>
      <c r="BS2153" s="1">
        <v>0</v>
      </c>
      <c r="BT2153" s="1">
        <v>0</v>
      </c>
      <c r="BU2153" s="1">
        <v>0</v>
      </c>
    </row>
    <row r="2154" spans="4:73" hidden="1" x14ac:dyDescent="0.25">
      <c r="D2154" s="4"/>
      <c r="E2154" s="5" t="str">
        <f t="shared" si="446"/>
        <v>DPP-2014-AUG</v>
      </c>
      <c r="F2154" s="5" t="str">
        <f t="shared" si="447"/>
        <v>West</v>
      </c>
      <c r="G2154" s="5" t="str">
        <f t="shared" si="448"/>
        <v>Done</v>
      </c>
      <c r="H2154" s="6" t="str">
        <f t="shared" si="449"/>
        <v>Under Construction</v>
      </c>
      <c r="I2154" s="1" t="s">
        <v>4770</v>
      </c>
      <c r="O2154" s="1" t="str">
        <f t="shared" si="459"/>
        <v>NRIS</v>
      </c>
      <c r="Q2154" s="1">
        <f t="shared" si="450"/>
        <v>55</v>
      </c>
      <c r="S2154" s="1" t="str">
        <f t="shared" si="451"/>
        <v>Hydro</v>
      </c>
      <c r="T2154" s="1" t="str">
        <f t="shared" si="452"/>
        <v>Marion County</v>
      </c>
      <c r="U2154" s="1" t="str">
        <f t="shared" si="453"/>
        <v>IA</v>
      </c>
      <c r="AA2154" s="1"/>
      <c r="AB2154" s="1"/>
      <c r="AI2154" s="5"/>
      <c r="AJ2154" s="5"/>
      <c r="AK2154" s="5"/>
      <c r="AL2154" s="5"/>
      <c r="AM2154" s="5"/>
      <c r="AN2154" s="5"/>
      <c r="AO2154" s="5"/>
      <c r="AP2154" s="5"/>
      <c r="AQ2154" s="5"/>
      <c r="AR2154" s="5"/>
      <c r="AY2154" s="1" t="s">
        <v>58</v>
      </c>
      <c r="AZ2154" s="2">
        <v>41746</v>
      </c>
      <c r="BB2154" s="2">
        <v>42482</v>
      </c>
      <c r="BC2154" s="2">
        <v>42948</v>
      </c>
      <c r="BD2154" s="1" t="s">
        <v>4771</v>
      </c>
      <c r="BE2154" s="1" t="s">
        <v>133</v>
      </c>
      <c r="BF2154" s="1" t="s">
        <v>89</v>
      </c>
      <c r="BG2154" s="1" t="s">
        <v>2584</v>
      </c>
      <c r="BH2154" s="1" t="s">
        <v>725</v>
      </c>
      <c r="BI2154" s="1" t="s">
        <v>134</v>
      </c>
      <c r="BJ2154" s="1" t="s">
        <v>126</v>
      </c>
      <c r="BK2154" s="1" t="s">
        <v>4772</v>
      </c>
      <c r="BL2154" s="1">
        <v>55</v>
      </c>
      <c r="BM2154" s="1">
        <v>55</v>
      </c>
      <c r="BN2154" s="1" t="s">
        <v>69</v>
      </c>
      <c r="BP2154" s="1" t="s">
        <v>71</v>
      </c>
      <c r="BQ2154" s="2">
        <v>43616</v>
      </c>
      <c r="BR2154" s="1">
        <v>0</v>
      </c>
      <c r="BS2154" s="1">
        <v>0</v>
      </c>
      <c r="BT2154" s="1">
        <v>0</v>
      </c>
      <c r="BU2154" s="1">
        <v>0</v>
      </c>
    </row>
    <row r="2155" spans="4:73" hidden="1" x14ac:dyDescent="0.25">
      <c r="D2155" s="4"/>
      <c r="E2155" s="5" t="str">
        <f t="shared" si="446"/>
        <v>DPP-2020-Cycle</v>
      </c>
      <c r="F2155" s="5" t="str">
        <f t="shared" si="447"/>
        <v>Central</v>
      </c>
      <c r="G2155" s="5" t="str">
        <f t="shared" si="448"/>
        <v>Withdrawn</v>
      </c>
      <c r="H2155" s="6" t="str">
        <f t="shared" si="449"/>
        <v>Not Started</v>
      </c>
      <c r="I2155" s="1" t="s">
        <v>5669</v>
      </c>
      <c r="O2155" s="1" t="str">
        <f t="shared" si="459"/>
        <v>NRIS</v>
      </c>
      <c r="Q2155" s="1">
        <f t="shared" si="450"/>
        <v>200</v>
      </c>
      <c r="S2155" s="1" t="str">
        <f t="shared" si="451"/>
        <v>Solar</v>
      </c>
      <c r="T2155" s="1" t="str">
        <f t="shared" si="452"/>
        <v>Orange</v>
      </c>
      <c r="U2155" s="1" t="str">
        <f t="shared" si="453"/>
        <v>IN</v>
      </c>
      <c r="AA2155" s="1"/>
      <c r="AB2155" s="1"/>
      <c r="AI2155" s="5"/>
      <c r="AJ2155" s="5"/>
      <c r="AK2155" s="5"/>
      <c r="AL2155" s="5"/>
      <c r="AM2155" s="5"/>
      <c r="AN2155" s="5"/>
      <c r="AO2155" s="32"/>
      <c r="AP2155" s="32"/>
      <c r="AQ2155" s="28">
        <f t="shared" ref="AQ2155:AR2157" si="463">AO2155/($Q2155*1000)</f>
        <v>0</v>
      </c>
      <c r="AR2155" s="28">
        <f t="shared" si="463"/>
        <v>0</v>
      </c>
      <c r="AY2155" s="1" t="s">
        <v>73</v>
      </c>
      <c r="AZ2155" s="2">
        <v>44035</v>
      </c>
      <c r="BA2155" s="2">
        <v>44183</v>
      </c>
      <c r="BC2155" s="2">
        <v>45017</v>
      </c>
      <c r="BD2155" s="1" t="s">
        <v>2850</v>
      </c>
      <c r="BE2155" s="1" t="s">
        <v>4439</v>
      </c>
      <c r="BF2155" s="1" t="s">
        <v>103</v>
      </c>
      <c r="BG2155" s="1" t="s">
        <v>3565</v>
      </c>
      <c r="BH2155" s="1" t="s">
        <v>2435</v>
      </c>
      <c r="BI2155" s="1" t="s">
        <v>2857</v>
      </c>
      <c r="BJ2155" s="1" t="s">
        <v>126</v>
      </c>
      <c r="BK2155" s="1" t="s">
        <v>5670</v>
      </c>
      <c r="BL2155" s="1">
        <v>200</v>
      </c>
      <c r="BM2155" s="1">
        <v>200</v>
      </c>
      <c r="BN2155" s="1" t="s">
        <v>1485</v>
      </c>
      <c r="BO2155" s="1" t="s">
        <v>3581</v>
      </c>
      <c r="BP2155" s="1" t="s">
        <v>84</v>
      </c>
      <c r="BR2155" s="1">
        <v>0</v>
      </c>
      <c r="BS2155" s="1">
        <v>0</v>
      </c>
      <c r="BT2155" s="1">
        <v>0</v>
      </c>
      <c r="BU2155" s="1">
        <v>0</v>
      </c>
    </row>
    <row r="2156" spans="4:73" hidden="1" x14ac:dyDescent="0.25">
      <c r="D2156" s="4"/>
      <c r="E2156" s="5" t="str">
        <f t="shared" si="446"/>
        <v>DPP-2020-Cycle</v>
      </c>
      <c r="F2156" s="5" t="str">
        <f t="shared" si="447"/>
        <v>West</v>
      </c>
      <c r="G2156" s="5" t="str">
        <f t="shared" si="448"/>
        <v>Active</v>
      </c>
      <c r="H2156" s="6" t="str">
        <f t="shared" si="449"/>
        <v>Not Started</v>
      </c>
      <c r="I2156" s="1" t="s">
        <v>4270</v>
      </c>
      <c r="O2156" s="1" t="str">
        <f t="shared" si="459"/>
        <v>NRIS</v>
      </c>
      <c r="Q2156" s="1">
        <f t="shared" si="450"/>
        <v>120</v>
      </c>
      <c r="S2156" s="1" t="str">
        <f t="shared" si="451"/>
        <v>Wind</v>
      </c>
      <c r="T2156" s="1" t="str">
        <f t="shared" si="452"/>
        <v>Howard</v>
      </c>
      <c r="U2156" s="1" t="str">
        <f t="shared" si="453"/>
        <v>IA</v>
      </c>
      <c r="AA2156" s="1"/>
      <c r="AB2156" s="1"/>
      <c r="AI2156" s="5"/>
      <c r="AJ2156" s="5"/>
      <c r="AK2156" s="5"/>
      <c r="AL2156" s="5"/>
      <c r="AM2156" s="5"/>
      <c r="AN2156" s="5"/>
      <c r="AO2156" s="32"/>
      <c r="AP2156" s="32"/>
      <c r="AQ2156" s="28">
        <f t="shared" si="463"/>
        <v>0</v>
      </c>
      <c r="AR2156" s="28">
        <f t="shared" si="463"/>
        <v>0</v>
      </c>
      <c r="AY2156" s="1" t="s">
        <v>2374</v>
      </c>
      <c r="AZ2156" s="2">
        <v>44267</v>
      </c>
      <c r="BC2156" s="2">
        <v>45200</v>
      </c>
      <c r="BD2156" s="1" t="s">
        <v>447</v>
      </c>
      <c r="BE2156" s="1" t="s">
        <v>4271</v>
      </c>
      <c r="BF2156" s="1" t="s">
        <v>89</v>
      </c>
      <c r="BG2156" s="1" t="s">
        <v>3565</v>
      </c>
      <c r="BH2156" s="1" t="s">
        <v>725</v>
      </c>
      <c r="BI2156" s="1" t="s">
        <v>2857</v>
      </c>
      <c r="BJ2156" s="1" t="s">
        <v>126</v>
      </c>
      <c r="BK2156" s="1" t="s">
        <v>4272</v>
      </c>
      <c r="BL2156" s="1">
        <v>120</v>
      </c>
      <c r="BM2156" s="1">
        <v>120</v>
      </c>
      <c r="BN2156" s="1" t="s">
        <v>97</v>
      </c>
      <c r="BO2156" s="1" t="s">
        <v>3613</v>
      </c>
      <c r="BP2156" s="1" t="s">
        <v>84</v>
      </c>
      <c r="BR2156" s="1">
        <v>0</v>
      </c>
      <c r="BS2156" s="1">
        <v>0</v>
      </c>
      <c r="BT2156" s="1">
        <v>0</v>
      </c>
      <c r="BU2156" s="1">
        <v>0</v>
      </c>
    </row>
    <row r="2157" spans="4:73" hidden="1" x14ac:dyDescent="0.25">
      <c r="D2157" s="4"/>
      <c r="E2157" s="5" t="str">
        <f t="shared" si="446"/>
        <v>DPP-2020-Cycle</v>
      </c>
      <c r="F2157" s="5" t="str">
        <f t="shared" si="447"/>
        <v>Central</v>
      </c>
      <c r="G2157" s="5" t="str">
        <f t="shared" si="448"/>
        <v>Active</v>
      </c>
      <c r="H2157" s="6" t="str">
        <f t="shared" si="449"/>
        <v>Not Started</v>
      </c>
      <c r="I2157" s="1" t="s">
        <v>4275</v>
      </c>
      <c r="O2157" s="1" t="str">
        <f t="shared" si="459"/>
        <v>ERIS</v>
      </c>
      <c r="Q2157" s="1">
        <f t="shared" si="450"/>
        <v>150</v>
      </c>
      <c r="S2157" s="1" t="str">
        <f t="shared" si="451"/>
        <v>Wind</v>
      </c>
      <c r="T2157" s="1">
        <f t="shared" si="452"/>
        <v>0</v>
      </c>
      <c r="U2157" s="1" t="str">
        <f t="shared" si="453"/>
        <v>IL</v>
      </c>
      <c r="AA2157" s="1"/>
      <c r="AB2157" s="1"/>
      <c r="AI2157" s="5"/>
      <c r="AJ2157" s="5"/>
      <c r="AK2157" s="5"/>
      <c r="AL2157" s="5"/>
      <c r="AM2157" s="5"/>
      <c r="AN2157" s="5"/>
      <c r="AO2157" s="32"/>
      <c r="AP2157" s="32"/>
      <c r="AQ2157" s="28">
        <f t="shared" si="463"/>
        <v>0</v>
      </c>
      <c r="AR2157" s="28">
        <f t="shared" si="463"/>
        <v>0</v>
      </c>
      <c r="AY2157" s="1" t="s">
        <v>2374</v>
      </c>
      <c r="AZ2157" s="2">
        <v>44035</v>
      </c>
      <c r="BC2157" s="2">
        <v>45596</v>
      </c>
      <c r="BD2157" s="1" t="s">
        <v>122</v>
      </c>
      <c r="BF2157" s="1" t="s">
        <v>124</v>
      </c>
      <c r="BG2157" s="1" t="s">
        <v>3565</v>
      </c>
      <c r="BH2157" s="1" t="s">
        <v>2435</v>
      </c>
      <c r="BI2157" s="1" t="s">
        <v>2857</v>
      </c>
      <c r="BJ2157" s="1" t="s">
        <v>62</v>
      </c>
      <c r="BK2157" s="1" t="s">
        <v>4276</v>
      </c>
      <c r="BL2157" s="1">
        <v>150</v>
      </c>
      <c r="BM2157" s="1">
        <v>150</v>
      </c>
      <c r="BN2157" s="1" t="s">
        <v>97</v>
      </c>
      <c r="BP2157" s="1" t="s">
        <v>84</v>
      </c>
      <c r="BR2157" s="1">
        <v>0</v>
      </c>
      <c r="BS2157" s="1">
        <v>0</v>
      </c>
      <c r="BT2157" s="1">
        <v>0</v>
      </c>
      <c r="BU2157" s="1">
        <v>0</v>
      </c>
    </row>
    <row r="2158" spans="4:73" hidden="1" x14ac:dyDescent="0.25">
      <c r="D2158" s="4"/>
      <c r="E2158" s="5" t="str">
        <f t="shared" si="446"/>
        <v>DPP-2014-AUG</v>
      </c>
      <c r="F2158" s="5" t="str">
        <f t="shared" si="447"/>
        <v>Central</v>
      </c>
      <c r="G2158" s="5" t="str">
        <f t="shared" si="448"/>
        <v>Done</v>
      </c>
      <c r="H2158" s="6" t="str">
        <f t="shared" si="449"/>
        <v>Retired</v>
      </c>
      <c r="I2158" s="1" t="s">
        <v>4779</v>
      </c>
      <c r="O2158" s="1" t="str">
        <f t="shared" si="459"/>
        <v>NRIS</v>
      </c>
      <c r="Q2158" s="1">
        <f t="shared" si="450"/>
        <v>170</v>
      </c>
      <c r="S2158" s="1" t="str">
        <f t="shared" si="451"/>
        <v>Coal</v>
      </c>
      <c r="T2158" s="1" t="str">
        <f t="shared" si="452"/>
        <v>Vigo County</v>
      </c>
      <c r="U2158" s="1" t="str">
        <f t="shared" si="453"/>
        <v>IN</v>
      </c>
      <c r="AA2158" s="1"/>
      <c r="AB2158" s="1"/>
      <c r="AI2158" s="5"/>
      <c r="AJ2158" s="5"/>
      <c r="AK2158" s="5"/>
      <c r="AL2158" s="5"/>
      <c r="AM2158" s="5"/>
      <c r="AN2158" s="5"/>
      <c r="AO2158" s="5"/>
      <c r="AP2158" s="5"/>
      <c r="AQ2158" s="5"/>
      <c r="AR2158" s="5"/>
      <c r="AY2158" s="1" t="s">
        <v>58</v>
      </c>
      <c r="AZ2158" s="2">
        <v>41775</v>
      </c>
      <c r="BB2158" s="2">
        <v>41963</v>
      </c>
      <c r="BD2158" s="1" t="s">
        <v>101</v>
      </c>
      <c r="BE2158" s="1" t="s">
        <v>102</v>
      </c>
      <c r="BF2158" s="1" t="s">
        <v>103</v>
      </c>
      <c r="BG2158" s="1" t="s">
        <v>2584</v>
      </c>
      <c r="BH2158" s="1" t="s">
        <v>2435</v>
      </c>
      <c r="BI2158" s="1" t="s">
        <v>134</v>
      </c>
      <c r="BJ2158" s="1" t="s">
        <v>126</v>
      </c>
      <c r="BK2158" s="1" t="s">
        <v>4780</v>
      </c>
      <c r="BL2158" s="1">
        <v>170</v>
      </c>
      <c r="BM2158" s="1">
        <v>170</v>
      </c>
      <c r="BN2158" s="1" t="s">
        <v>83</v>
      </c>
      <c r="BO2158" s="1" t="s">
        <v>1260</v>
      </c>
      <c r="BP2158" s="1" t="s">
        <v>650</v>
      </c>
      <c r="BQ2158" s="2">
        <v>40543</v>
      </c>
      <c r="BR2158" s="1">
        <v>0</v>
      </c>
      <c r="BS2158" s="1">
        <v>0</v>
      </c>
      <c r="BT2158" s="1">
        <v>0</v>
      </c>
      <c r="BU2158" s="1">
        <v>0</v>
      </c>
    </row>
    <row r="2159" spans="4:73" hidden="1" x14ac:dyDescent="0.25">
      <c r="D2159" s="4"/>
      <c r="E2159" s="5" t="str">
        <f t="shared" si="446"/>
        <v>DPP-2014-AUG</v>
      </c>
      <c r="F2159" s="5" t="str">
        <f t="shared" si="447"/>
        <v>Central</v>
      </c>
      <c r="G2159" s="5" t="str">
        <f t="shared" si="448"/>
        <v>Done</v>
      </c>
      <c r="H2159" s="6" t="str">
        <f t="shared" si="449"/>
        <v>Retired</v>
      </c>
      <c r="I2159" s="1" t="s">
        <v>4781</v>
      </c>
      <c r="O2159" s="1" t="str">
        <f t="shared" si="459"/>
        <v>NRIS</v>
      </c>
      <c r="Q2159" s="1">
        <f t="shared" si="450"/>
        <v>180</v>
      </c>
      <c r="S2159" s="1" t="str">
        <f t="shared" si="451"/>
        <v>Coal</v>
      </c>
      <c r="T2159" s="1" t="str">
        <f t="shared" si="452"/>
        <v>Vigo County</v>
      </c>
      <c r="U2159" s="1" t="str">
        <f t="shared" si="453"/>
        <v>IN</v>
      </c>
      <c r="AA2159" s="1"/>
      <c r="AB2159" s="1"/>
      <c r="AI2159" s="5"/>
      <c r="AJ2159" s="5"/>
      <c r="AK2159" s="5"/>
      <c r="AL2159" s="5"/>
      <c r="AM2159" s="5"/>
      <c r="AN2159" s="5"/>
      <c r="AO2159" s="5"/>
      <c r="AP2159" s="5"/>
      <c r="AQ2159" s="5"/>
      <c r="AR2159" s="5"/>
      <c r="AY2159" s="1" t="s">
        <v>58</v>
      </c>
      <c r="AZ2159" s="2">
        <v>41775</v>
      </c>
      <c r="BB2159" s="2">
        <v>41963</v>
      </c>
      <c r="BD2159" s="1" t="s">
        <v>101</v>
      </c>
      <c r="BE2159" s="1" t="s">
        <v>102</v>
      </c>
      <c r="BF2159" s="1" t="s">
        <v>103</v>
      </c>
      <c r="BG2159" s="1" t="s">
        <v>2584</v>
      </c>
      <c r="BH2159" s="1" t="s">
        <v>2435</v>
      </c>
      <c r="BI2159" s="1" t="s">
        <v>134</v>
      </c>
      <c r="BJ2159" s="1" t="s">
        <v>126</v>
      </c>
      <c r="BK2159" s="1" t="s">
        <v>4782</v>
      </c>
      <c r="BL2159" s="1">
        <v>180</v>
      </c>
      <c r="BM2159" s="1">
        <v>180</v>
      </c>
      <c r="BN2159" s="1" t="s">
        <v>83</v>
      </c>
      <c r="BO2159" s="1" t="s">
        <v>1260</v>
      </c>
      <c r="BP2159" s="1" t="s">
        <v>650</v>
      </c>
      <c r="BQ2159" s="2">
        <v>40543</v>
      </c>
      <c r="BR2159" s="1">
        <v>0</v>
      </c>
      <c r="BS2159" s="1">
        <v>0</v>
      </c>
      <c r="BT2159" s="1">
        <v>0</v>
      </c>
      <c r="BU2159" s="1">
        <v>0</v>
      </c>
    </row>
    <row r="2160" spans="4:73" hidden="1" x14ac:dyDescent="0.25">
      <c r="D2160" s="4"/>
      <c r="E2160" s="5" t="str">
        <f t="shared" si="446"/>
        <v>DPP-2019-Cycle</v>
      </c>
      <c r="F2160" s="5" t="str">
        <f t="shared" si="447"/>
        <v>West</v>
      </c>
      <c r="G2160" s="5" t="str">
        <f t="shared" si="448"/>
        <v>Active</v>
      </c>
      <c r="H2160" s="6" t="str">
        <f t="shared" si="449"/>
        <v>Not Started</v>
      </c>
      <c r="I2160" s="1" t="s">
        <v>3251</v>
      </c>
      <c r="O2160" s="1" t="str">
        <f t="shared" si="459"/>
        <v>NRIS</v>
      </c>
      <c r="Q2160" s="1">
        <f t="shared" si="450"/>
        <v>95</v>
      </c>
      <c r="S2160" s="1" t="str">
        <f t="shared" si="451"/>
        <v>Gas</v>
      </c>
      <c r="T2160" s="1" t="str">
        <f t="shared" si="452"/>
        <v>Linn County</v>
      </c>
      <c r="U2160" s="1" t="str">
        <f t="shared" si="453"/>
        <v>IA</v>
      </c>
      <c r="AA2160" s="1"/>
      <c r="AB2160" s="1"/>
      <c r="AI2160" s="5"/>
      <c r="AJ2160" s="5"/>
      <c r="AK2160" s="5"/>
      <c r="AL2160" s="5"/>
      <c r="AM2160" s="5"/>
      <c r="AN2160" s="5"/>
      <c r="AO2160" s="5"/>
      <c r="AP2160" s="5"/>
      <c r="AQ2160" s="5"/>
      <c r="AR2160" s="5"/>
      <c r="AY2160" s="1" t="s">
        <v>2374</v>
      </c>
      <c r="AZ2160" s="2">
        <v>43584</v>
      </c>
      <c r="BC2160" s="2">
        <v>44621</v>
      </c>
      <c r="BD2160" s="1" t="s">
        <v>87</v>
      </c>
      <c r="BE2160" s="1" t="s">
        <v>463</v>
      </c>
      <c r="BF2160" s="1" t="s">
        <v>89</v>
      </c>
      <c r="BG2160" s="1" t="s">
        <v>2856</v>
      </c>
      <c r="BH2160" s="1" t="s">
        <v>725</v>
      </c>
      <c r="BI2160" s="1" t="s">
        <v>2857</v>
      </c>
      <c r="BJ2160" s="1" t="s">
        <v>126</v>
      </c>
      <c r="BK2160" s="1" t="s">
        <v>3252</v>
      </c>
      <c r="BL2160" s="1">
        <v>95</v>
      </c>
      <c r="BM2160" s="1">
        <v>95</v>
      </c>
      <c r="BN2160" s="1" t="s">
        <v>64</v>
      </c>
      <c r="BO2160" s="1" t="s">
        <v>172</v>
      </c>
      <c r="BP2160" s="1" t="s">
        <v>84</v>
      </c>
      <c r="BR2160" s="1">
        <v>0</v>
      </c>
      <c r="BS2160" s="1">
        <v>0</v>
      </c>
      <c r="BT2160" s="1">
        <v>0</v>
      </c>
      <c r="BU2160" s="1">
        <v>0</v>
      </c>
    </row>
    <row r="2161" spans="4:73" hidden="1" x14ac:dyDescent="0.25">
      <c r="D2161" s="4"/>
      <c r="E2161" s="5" t="str">
        <f t="shared" si="446"/>
        <v>DPP-2020-Cycle</v>
      </c>
      <c r="F2161" s="5" t="str">
        <f t="shared" si="447"/>
        <v>Central</v>
      </c>
      <c r="G2161" s="5" t="str">
        <f t="shared" si="448"/>
        <v>Withdrawn</v>
      </c>
      <c r="H2161" s="6" t="str">
        <f t="shared" si="449"/>
        <v>Not Started</v>
      </c>
      <c r="I2161" s="1" t="s">
        <v>5945</v>
      </c>
      <c r="O2161" s="1" t="str">
        <f t="shared" si="459"/>
        <v>NRIS</v>
      </c>
      <c r="Q2161" s="1">
        <f t="shared" si="450"/>
        <v>197.3</v>
      </c>
      <c r="S2161" s="1" t="str">
        <f t="shared" si="451"/>
        <v>Solar</v>
      </c>
      <c r="T2161" s="1" t="str">
        <f t="shared" si="452"/>
        <v>Cumberland</v>
      </c>
      <c r="U2161" s="1" t="str">
        <f t="shared" si="453"/>
        <v>IL</v>
      </c>
      <c r="AA2161" s="1"/>
      <c r="AB2161" s="1"/>
      <c r="AI2161" s="5"/>
      <c r="AJ2161" s="5"/>
      <c r="AK2161" s="5"/>
      <c r="AL2161" s="5"/>
      <c r="AM2161" s="5"/>
      <c r="AN2161" s="5"/>
      <c r="AO2161" s="32"/>
      <c r="AP2161" s="32"/>
      <c r="AQ2161" s="28">
        <f t="shared" ref="AQ2161:AR2163" si="464">AO2161/($Q2161*1000)</f>
        <v>0</v>
      </c>
      <c r="AR2161" s="28">
        <f t="shared" si="464"/>
        <v>0</v>
      </c>
      <c r="AY2161" s="1" t="s">
        <v>73</v>
      </c>
      <c r="AZ2161" s="2">
        <v>44035</v>
      </c>
      <c r="BA2161" s="2">
        <v>44270</v>
      </c>
      <c r="BC2161" s="2">
        <v>45139</v>
      </c>
      <c r="BD2161" s="1" t="s">
        <v>122</v>
      </c>
      <c r="BE2161" s="1" t="s">
        <v>4208</v>
      </c>
      <c r="BF2161" s="1" t="s">
        <v>124</v>
      </c>
      <c r="BG2161" s="1" t="s">
        <v>3565</v>
      </c>
      <c r="BH2161" s="1" t="s">
        <v>2435</v>
      </c>
      <c r="BI2161" s="1" t="s">
        <v>2857</v>
      </c>
      <c r="BJ2161" s="1" t="s">
        <v>126</v>
      </c>
      <c r="BK2161" s="1" t="s">
        <v>5946</v>
      </c>
      <c r="BL2161" s="1">
        <v>197.3</v>
      </c>
      <c r="BM2161" s="1">
        <v>197.3</v>
      </c>
      <c r="BN2161" s="1" t="s">
        <v>1485</v>
      </c>
      <c r="BO2161" s="1" t="s">
        <v>3581</v>
      </c>
      <c r="BP2161" s="1" t="s">
        <v>84</v>
      </c>
      <c r="BR2161" s="1">
        <v>0</v>
      </c>
      <c r="BS2161" s="1">
        <v>0</v>
      </c>
      <c r="BT2161" s="1">
        <v>0</v>
      </c>
      <c r="BU2161" s="1">
        <v>0</v>
      </c>
    </row>
    <row r="2162" spans="4:73" hidden="1" x14ac:dyDescent="0.25">
      <c r="D2162" s="4"/>
      <c r="E2162" s="5" t="str">
        <f t="shared" si="446"/>
        <v>DPP-2020-Cycle</v>
      </c>
      <c r="F2162" s="5" t="str">
        <f t="shared" si="447"/>
        <v>Central</v>
      </c>
      <c r="G2162" s="5" t="str">
        <f t="shared" si="448"/>
        <v>Active</v>
      </c>
      <c r="H2162" s="6" t="str">
        <f t="shared" si="449"/>
        <v>Not Started</v>
      </c>
      <c r="I2162" s="1" t="s">
        <v>4280</v>
      </c>
      <c r="O2162" s="1" t="str">
        <f t="shared" si="459"/>
        <v>NRIS</v>
      </c>
      <c r="Q2162" s="1">
        <f t="shared" si="450"/>
        <v>200</v>
      </c>
      <c r="S2162" s="1" t="str">
        <f t="shared" si="451"/>
        <v>Solar</v>
      </c>
      <c r="T2162" s="1" t="str">
        <f t="shared" si="452"/>
        <v>White</v>
      </c>
      <c r="U2162" s="1" t="str">
        <f t="shared" si="453"/>
        <v>IN</v>
      </c>
      <c r="AA2162" s="1"/>
      <c r="AB2162" s="1"/>
      <c r="AI2162" s="5"/>
      <c r="AJ2162" s="5"/>
      <c r="AK2162" s="5"/>
      <c r="AL2162" s="5"/>
      <c r="AM2162" s="5"/>
      <c r="AN2162" s="5"/>
      <c r="AO2162" s="32"/>
      <c r="AP2162" s="32"/>
      <c r="AQ2162" s="28">
        <f t="shared" si="464"/>
        <v>0</v>
      </c>
      <c r="AR2162" s="28">
        <f t="shared" si="464"/>
        <v>0</v>
      </c>
      <c r="AY2162" s="1" t="s">
        <v>2374</v>
      </c>
      <c r="AZ2162" s="2">
        <v>44035</v>
      </c>
      <c r="BC2162" s="2">
        <v>45169</v>
      </c>
      <c r="BD2162" s="1" t="s">
        <v>804</v>
      </c>
      <c r="BE2162" s="1" t="s">
        <v>4281</v>
      </c>
      <c r="BF2162" s="1" t="s">
        <v>103</v>
      </c>
      <c r="BG2162" s="1" t="s">
        <v>3565</v>
      </c>
      <c r="BH2162" s="1" t="s">
        <v>2435</v>
      </c>
      <c r="BI2162" s="1" t="s">
        <v>2857</v>
      </c>
      <c r="BJ2162" s="1" t="s">
        <v>126</v>
      </c>
      <c r="BK2162" s="1" t="s">
        <v>4282</v>
      </c>
      <c r="BL2162" s="1">
        <v>200</v>
      </c>
      <c r="BM2162" s="1">
        <v>200</v>
      </c>
      <c r="BN2162" s="1" t="s">
        <v>1485</v>
      </c>
      <c r="BO2162" s="1" t="s">
        <v>3581</v>
      </c>
      <c r="BP2162" s="1" t="s">
        <v>84</v>
      </c>
      <c r="BR2162" s="1">
        <v>0</v>
      </c>
      <c r="BS2162" s="1">
        <v>0</v>
      </c>
      <c r="BT2162" s="1">
        <v>0</v>
      </c>
      <c r="BU2162" s="1">
        <v>0</v>
      </c>
    </row>
    <row r="2163" spans="4:73" hidden="1" x14ac:dyDescent="0.25">
      <c r="D2163" s="4"/>
      <c r="E2163" s="5" t="str">
        <f t="shared" si="446"/>
        <v>DPP-2020-Cycle</v>
      </c>
      <c r="F2163" s="5" t="str">
        <f t="shared" si="447"/>
        <v>East (ATC)</v>
      </c>
      <c r="G2163" s="5" t="str">
        <f t="shared" si="448"/>
        <v>Active</v>
      </c>
      <c r="H2163" s="6" t="str">
        <f t="shared" si="449"/>
        <v>Not Started</v>
      </c>
      <c r="I2163" s="1" t="s">
        <v>4283</v>
      </c>
      <c r="O2163" s="1" t="str">
        <f t="shared" si="459"/>
        <v>NRIS</v>
      </c>
      <c r="Q2163" s="1">
        <f t="shared" si="450"/>
        <v>300</v>
      </c>
      <c r="S2163" s="1" t="str">
        <f t="shared" si="451"/>
        <v>Wind</v>
      </c>
      <c r="T2163" s="1" t="str">
        <f t="shared" si="452"/>
        <v>Iowa,Lafayette</v>
      </c>
      <c r="U2163" s="1" t="str">
        <f t="shared" si="453"/>
        <v>WI</v>
      </c>
      <c r="AA2163" s="1"/>
      <c r="AB2163" s="1"/>
      <c r="AI2163" s="5"/>
      <c r="AJ2163" s="5"/>
      <c r="AK2163" s="5"/>
      <c r="AL2163" s="5"/>
      <c r="AM2163" s="5"/>
      <c r="AN2163" s="5"/>
      <c r="AO2163" s="32"/>
      <c r="AP2163" s="32"/>
      <c r="AQ2163" s="28">
        <f t="shared" si="464"/>
        <v>0</v>
      </c>
      <c r="AR2163" s="28">
        <f t="shared" si="464"/>
        <v>0</v>
      </c>
      <c r="AY2163" s="1" t="s">
        <v>2374</v>
      </c>
      <c r="AZ2163" s="2">
        <v>44035</v>
      </c>
      <c r="BC2163" s="2">
        <v>45397</v>
      </c>
      <c r="BD2163" s="1" t="s">
        <v>74</v>
      </c>
      <c r="BE2163" s="1" t="s">
        <v>4284</v>
      </c>
      <c r="BF2163" s="1" t="s">
        <v>76</v>
      </c>
      <c r="BG2163" s="1" t="s">
        <v>3565</v>
      </c>
      <c r="BH2163" s="1" t="s">
        <v>2196</v>
      </c>
      <c r="BI2163" s="1" t="s">
        <v>2857</v>
      </c>
      <c r="BJ2163" s="1" t="s">
        <v>126</v>
      </c>
      <c r="BK2163" s="1" t="s">
        <v>4285</v>
      </c>
      <c r="BL2163" s="1">
        <v>300</v>
      </c>
      <c r="BM2163" s="1">
        <v>300</v>
      </c>
      <c r="BN2163" s="1" t="s">
        <v>97</v>
      </c>
      <c r="BO2163" s="1" t="s">
        <v>3613</v>
      </c>
      <c r="BP2163" s="1" t="s">
        <v>84</v>
      </c>
      <c r="BR2163" s="1">
        <v>0</v>
      </c>
      <c r="BS2163" s="1">
        <v>0</v>
      </c>
      <c r="BT2163" s="1">
        <v>0</v>
      </c>
      <c r="BU2163" s="1">
        <v>0</v>
      </c>
    </row>
    <row r="2164" spans="4:73" hidden="1" x14ac:dyDescent="0.25">
      <c r="D2164" s="4"/>
      <c r="E2164" s="5" t="str">
        <f t="shared" si="446"/>
        <v>DPP-2014-AUG</v>
      </c>
      <c r="F2164" s="5" t="str">
        <f t="shared" si="447"/>
        <v>Central</v>
      </c>
      <c r="G2164" s="5" t="str">
        <f t="shared" si="448"/>
        <v>Done</v>
      </c>
      <c r="H2164" s="6" t="str">
        <f t="shared" si="449"/>
        <v>In Service</v>
      </c>
      <c r="I2164" s="1" t="s">
        <v>4793</v>
      </c>
      <c r="O2164" s="1" t="str">
        <f t="shared" si="459"/>
        <v>NRIS Only</v>
      </c>
      <c r="Q2164" s="1">
        <f t="shared" si="450"/>
        <v>96</v>
      </c>
      <c r="S2164" s="1" t="str">
        <f t="shared" si="451"/>
        <v>Gas</v>
      </c>
      <c r="T2164" s="1" t="str">
        <f t="shared" si="452"/>
        <v>Ford County</v>
      </c>
      <c r="U2164" s="1" t="str">
        <f t="shared" si="453"/>
        <v>IL</v>
      </c>
      <c r="AA2164" s="1"/>
      <c r="AB2164" s="1"/>
      <c r="AI2164" s="5"/>
      <c r="AJ2164" s="5"/>
      <c r="AK2164" s="5"/>
      <c r="AL2164" s="5"/>
      <c r="AM2164" s="5"/>
      <c r="AN2164" s="5"/>
      <c r="AO2164" s="5"/>
      <c r="AP2164" s="5"/>
      <c r="AQ2164" s="5"/>
      <c r="AR2164" s="5"/>
      <c r="AY2164" s="1" t="s">
        <v>58</v>
      </c>
      <c r="AZ2164" s="2">
        <v>41775</v>
      </c>
      <c r="BB2164" s="2">
        <v>42383</v>
      </c>
      <c r="BC2164" s="2">
        <v>36161</v>
      </c>
      <c r="BD2164" s="1" t="s">
        <v>122</v>
      </c>
      <c r="BE2164" s="1" t="s">
        <v>736</v>
      </c>
      <c r="BF2164" s="1" t="s">
        <v>124</v>
      </c>
      <c r="BG2164" s="1" t="s">
        <v>2584</v>
      </c>
      <c r="BH2164" s="1" t="s">
        <v>2435</v>
      </c>
      <c r="BI2164" s="1" t="s">
        <v>134</v>
      </c>
      <c r="BJ2164" s="1" t="s">
        <v>1466</v>
      </c>
      <c r="BK2164" s="1" t="s">
        <v>4794</v>
      </c>
      <c r="BL2164" s="1">
        <v>68</v>
      </c>
      <c r="BM2164" s="1">
        <v>96</v>
      </c>
      <c r="BN2164" s="1" t="s">
        <v>64</v>
      </c>
      <c r="BO2164" s="1" t="s">
        <v>172</v>
      </c>
      <c r="BP2164" s="1" t="s">
        <v>65</v>
      </c>
      <c r="BQ2164" s="2">
        <v>42674</v>
      </c>
      <c r="BR2164" s="1">
        <v>0</v>
      </c>
      <c r="BS2164" s="1">
        <v>0</v>
      </c>
      <c r="BT2164" s="1">
        <v>0</v>
      </c>
      <c r="BU2164" s="1">
        <v>0</v>
      </c>
    </row>
    <row r="2165" spans="4:73" hidden="1" x14ac:dyDescent="0.25">
      <c r="D2165" s="4"/>
      <c r="E2165" s="5" t="str">
        <f t="shared" si="446"/>
        <v>DPP-2014-AUG</v>
      </c>
      <c r="F2165" s="5" t="str">
        <f t="shared" si="447"/>
        <v>East (ITC)</v>
      </c>
      <c r="G2165" s="5" t="str">
        <f t="shared" si="448"/>
        <v>Done</v>
      </c>
      <c r="H2165" s="6" t="str">
        <f t="shared" si="449"/>
        <v>In Service</v>
      </c>
      <c r="I2165" s="1" t="s">
        <v>4795</v>
      </c>
      <c r="O2165" s="1" t="str">
        <f t="shared" si="459"/>
        <v>NRIS</v>
      </c>
      <c r="Q2165" s="1">
        <f t="shared" si="450"/>
        <v>100</v>
      </c>
      <c r="S2165" s="1" t="str">
        <f t="shared" si="451"/>
        <v>Wind</v>
      </c>
      <c r="T2165" s="1" t="str">
        <f t="shared" si="452"/>
        <v>Huron County</v>
      </c>
      <c r="U2165" s="1" t="str">
        <f t="shared" si="453"/>
        <v>MI</v>
      </c>
      <c r="AA2165" s="1"/>
      <c r="AB2165" s="1"/>
      <c r="AI2165" s="5"/>
      <c r="AJ2165" s="5"/>
      <c r="AK2165" s="5"/>
      <c r="AL2165" s="5"/>
      <c r="AM2165" s="5"/>
      <c r="AN2165" s="5"/>
      <c r="AO2165" s="5"/>
      <c r="AP2165" s="5"/>
      <c r="AQ2165" s="5"/>
      <c r="AR2165" s="5"/>
      <c r="AY2165" s="1" t="s">
        <v>58</v>
      </c>
      <c r="AZ2165" s="2">
        <v>41775</v>
      </c>
      <c r="BB2165" s="2">
        <v>42242</v>
      </c>
      <c r="BC2165" s="2">
        <v>42979</v>
      </c>
      <c r="BD2165" s="1" t="s">
        <v>128</v>
      </c>
      <c r="BE2165" s="1" t="s">
        <v>546</v>
      </c>
      <c r="BF2165" s="1" t="s">
        <v>130</v>
      </c>
      <c r="BG2165" s="1" t="s">
        <v>2584</v>
      </c>
      <c r="BH2165" s="1" t="s">
        <v>1808</v>
      </c>
      <c r="BI2165" s="1" t="s">
        <v>134</v>
      </c>
      <c r="BJ2165" s="1" t="s">
        <v>126</v>
      </c>
      <c r="BK2165" s="1" t="s">
        <v>4796</v>
      </c>
      <c r="BL2165" s="1">
        <v>100</v>
      </c>
      <c r="BM2165" s="1">
        <v>100</v>
      </c>
      <c r="BN2165" s="1" t="s">
        <v>97</v>
      </c>
      <c r="BO2165" s="1" t="s">
        <v>98</v>
      </c>
      <c r="BP2165" s="1" t="s">
        <v>65</v>
      </c>
      <c r="BQ2165" s="2">
        <v>42614</v>
      </c>
      <c r="BR2165" s="1">
        <v>0</v>
      </c>
      <c r="BS2165" s="1">
        <v>0</v>
      </c>
      <c r="BT2165" s="1">
        <v>0</v>
      </c>
      <c r="BU2165" s="1">
        <v>0</v>
      </c>
    </row>
    <row r="2166" spans="4:73" hidden="1" x14ac:dyDescent="0.25">
      <c r="D2166" s="4"/>
      <c r="E2166" s="5" t="str">
        <f t="shared" si="446"/>
        <v>DPP-2020-Cycle</v>
      </c>
      <c r="F2166" s="5" t="str">
        <f t="shared" si="447"/>
        <v>Central</v>
      </c>
      <c r="G2166" s="5" t="str">
        <f t="shared" si="448"/>
        <v>Active</v>
      </c>
      <c r="H2166" s="6" t="str">
        <f t="shared" si="449"/>
        <v>Not Started</v>
      </c>
      <c r="I2166" s="1" t="s">
        <v>4286</v>
      </c>
      <c r="O2166" s="1" t="str">
        <f t="shared" si="459"/>
        <v>NRIS Only</v>
      </c>
      <c r="Q2166" s="1">
        <f t="shared" si="450"/>
        <v>50</v>
      </c>
      <c r="S2166" s="1" t="str">
        <f t="shared" si="451"/>
        <v>Wind</v>
      </c>
      <c r="T2166" s="1" t="str">
        <f t="shared" si="452"/>
        <v>Warren</v>
      </c>
      <c r="U2166" s="1" t="str">
        <f t="shared" si="453"/>
        <v>IN</v>
      </c>
      <c r="AA2166" s="1"/>
      <c r="AB2166" s="1"/>
      <c r="AI2166" s="5"/>
      <c r="AJ2166" s="5"/>
      <c r="AK2166" s="5"/>
      <c r="AL2166" s="5"/>
      <c r="AM2166" s="5"/>
      <c r="AN2166" s="5"/>
      <c r="AO2166" s="32"/>
      <c r="AP2166" s="32"/>
      <c r="AQ2166" s="28">
        <f>AO2166/($Q2166*1000)</f>
        <v>0</v>
      </c>
      <c r="AR2166" s="28">
        <f>AP2166/($Q2166*1000)</f>
        <v>0</v>
      </c>
      <c r="AY2166" s="1" t="s">
        <v>2374</v>
      </c>
      <c r="AZ2166" s="2">
        <v>44035</v>
      </c>
      <c r="BC2166" s="2">
        <v>45047</v>
      </c>
      <c r="BD2166" s="1" t="s">
        <v>2850</v>
      </c>
      <c r="BE2166" s="1" t="s">
        <v>4287</v>
      </c>
      <c r="BF2166" s="1" t="s">
        <v>103</v>
      </c>
      <c r="BG2166" s="1" t="s">
        <v>3565</v>
      </c>
      <c r="BH2166" s="1" t="s">
        <v>2435</v>
      </c>
      <c r="BI2166" s="1" t="s">
        <v>2857</v>
      </c>
      <c r="BJ2166" s="1" t="s">
        <v>1466</v>
      </c>
      <c r="BK2166" s="1" t="s">
        <v>4288</v>
      </c>
      <c r="BL2166" s="1">
        <v>50</v>
      </c>
      <c r="BM2166" s="1">
        <v>50</v>
      </c>
      <c r="BN2166" s="1" t="s">
        <v>97</v>
      </c>
      <c r="BO2166" s="1" t="s">
        <v>3613</v>
      </c>
      <c r="BP2166" s="1" t="s">
        <v>84</v>
      </c>
      <c r="BR2166" s="1">
        <v>0</v>
      </c>
      <c r="BS2166" s="1">
        <v>0</v>
      </c>
      <c r="BT2166" s="1">
        <v>0</v>
      </c>
      <c r="BU2166" s="1">
        <v>0</v>
      </c>
    </row>
    <row r="2167" spans="4:73" hidden="1" x14ac:dyDescent="0.25">
      <c r="D2167" s="4"/>
      <c r="E2167" s="5" t="str">
        <f t="shared" si="446"/>
        <v>DPP-2020-Cycle</v>
      </c>
      <c r="F2167" s="5" t="str">
        <f t="shared" si="447"/>
        <v>East (ATC)</v>
      </c>
      <c r="G2167" s="5" t="str">
        <f t="shared" si="448"/>
        <v>Withdrawn</v>
      </c>
      <c r="H2167" s="6" t="str">
        <f t="shared" si="449"/>
        <v>Not Started</v>
      </c>
      <c r="I2167" s="1" t="s">
        <v>5550</v>
      </c>
      <c r="O2167" s="1" t="str">
        <f t="shared" si="459"/>
        <v>NRIS</v>
      </c>
      <c r="Q2167" s="1">
        <f t="shared" si="450"/>
        <v>150</v>
      </c>
      <c r="S2167" s="1" t="str">
        <f t="shared" si="451"/>
        <v>Solar</v>
      </c>
      <c r="T2167" s="1" t="str">
        <f t="shared" si="452"/>
        <v>Calumet</v>
      </c>
      <c r="U2167" s="1" t="str">
        <f t="shared" si="453"/>
        <v>WI</v>
      </c>
      <c r="AA2167" s="1"/>
      <c r="AB2167" s="1"/>
      <c r="AI2167" s="5"/>
      <c r="AJ2167" s="5"/>
      <c r="AK2167" s="5"/>
      <c r="AL2167" s="5"/>
      <c r="AM2167" s="5"/>
      <c r="AN2167" s="5"/>
      <c r="AO2167" s="32"/>
      <c r="AP2167" s="32"/>
      <c r="AQ2167" s="28">
        <f>AO2167/($Q2167*1000)</f>
        <v>0</v>
      </c>
      <c r="AR2167" s="28">
        <f>AP2167/($Q2167*1000)</f>
        <v>0</v>
      </c>
      <c r="AY2167" s="1" t="s">
        <v>73</v>
      </c>
      <c r="AZ2167" s="2">
        <v>44035</v>
      </c>
      <c r="BA2167" s="2">
        <v>44146</v>
      </c>
      <c r="BC2167" s="2">
        <v>45261</v>
      </c>
      <c r="BD2167" s="1" t="s">
        <v>74</v>
      </c>
      <c r="BE2167" s="1" t="s">
        <v>5551</v>
      </c>
      <c r="BF2167" s="1" t="s">
        <v>76</v>
      </c>
      <c r="BG2167" s="1" t="s">
        <v>3565</v>
      </c>
      <c r="BH2167" s="1" t="s">
        <v>2196</v>
      </c>
      <c r="BI2167" s="1" t="s">
        <v>2857</v>
      </c>
      <c r="BJ2167" s="1" t="s">
        <v>126</v>
      </c>
      <c r="BK2167" s="1" t="s">
        <v>5552</v>
      </c>
      <c r="BL2167" s="1">
        <v>150</v>
      </c>
      <c r="BM2167" s="1">
        <v>150</v>
      </c>
      <c r="BN2167" s="1" t="s">
        <v>1485</v>
      </c>
      <c r="BO2167" s="1" t="s">
        <v>3581</v>
      </c>
      <c r="BP2167" s="1" t="s">
        <v>84</v>
      </c>
      <c r="BR2167" s="1">
        <v>0</v>
      </c>
      <c r="BS2167" s="1">
        <v>0</v>
      </c>
      <c r="BT2167" s="1">
        <v>0</v>
      </c>
      <c r="BU2167" s="1">
        <v>0</v>
      </c>
    </row>
    <row r="2168" spans="4:73" hidden="1" x14ac:dyDescent="0.25">
      <c r="D2168" s="4"/>
      <c r="E2168" s="5" t="str">
        <f t="shared" si="446"/>
        <v>DPP-2014-AUG</v>
      </c>
      <c r="F2168" s="5" t="str">
        <f t="shared" si="447"/>
        <v>West</v>
      </c>
      <c r="G2168" s="5" t="str">
        <f t="shared" si="448"/>
        <v>Done</v>
      </c>
      <c r="H2168" s="6" t="str">
        <f t="shared" si="449"/>
        <v>In Service</v>
      </c>
      <c r="I2168" s="1" t="s">
        <v>4802</v>
      </c>
      <c r="O2168" s="1" t="str">
        <f t="shared" si="459"/>
        <v>NRIS</v>
      </c>
      <c r="Q2168" s="1">
        <f t="shared" si="450"/>
        <v>150</v>
      </c>
      <c r="S2168" s="1" t="str">
        <f t="shared" si="451"/>
        <v>Wind</v>
      </c>
      <c r="T2168" s="1" t="str">
        <f t="shared" si="452"/>
        <v>Adams County</v>
      </c>
      <c r="U2168" s="1" t="str">
        <f t="shared" si="453"/>
        <v>IA</v>
      </c>
      <c r="AA2168" s="1"/>
      <c r="AB2168" s="1"/>
      <c r="AI2168" s="5"/>
      <c r="AJ2168" s="5"/>
      <c r="AK2168" s="5"/>
      <c r="AL2168" s="5"/>
      <c r="AM2168" s="5"/>
      <c r="AN2168" s="5"/>
      <c r="AO2168" s="5"/>
      <c r="AP2168" s="5"/>
      <c r="AQ2168" s="5"/>
      <c r="AR2168" s="5"/>
      <c r="AY2168" s="1" t="s">
        <v>58</v>
      </c>
      <c r="AZ2168" s="2">
        <v>41778</v>
      </c>
      <c r="BB2168" s="2">
        <v>42499</v>
      </c>
      <c r="BC2168" s="2">
        <v>42278</v>
      </c>
      <c r="BD2168" s="1" t="s">
        <v>251</v>
      </c>
      <c r="BE2168" s="1" t="s">
        <v>1087</v>
      </c>
      <c r="BF2168" s="1" t="s">
        <v>89</v>
      </c>
      <c r="BG2168" s="1" t="s">
        <v>2584</v>
      </c>
      <c r="BH2168" s="1" t="s">
        <v>725</v>
      </c>
      <c r="BI2168" s="1" t="s">
        <v>134</v>
      </c>
      <c r="BJ2168" s="1" t="s">
        <v>126</v>
      </c>
      <c r="BK2168" s="1" t="s">
        <v>4803</v>
      </c>
      <c r="BL2168" s="1">
        <v>150</v>
      </c>
      <c r="BM2168" s="1">
        <v>150</v>
      </c>
      <c r="BN2168" s="1" t="s">
        <v>97</v>
      </c>
      <c r="BO2168" s="1" t="s">
        <v>98</v>
      </c>
      <c r="BP2168" s="1" t="s">
        <v>65</v>
      </c>
      <c r="BQ2168" s="2">
        <v>42583</v>
      </c>
      <c r="BR2168" s="1">
        <v>0</v>
      </c>
      <c r="BS2168" s="1">
        <v>0</v>
      </c>
      <c r="BT2168" s="1">
        <v>0</v>
      </c>
      <c r="BU2168" s="1">
        <v>0</v>
      </c>
    </row>
    <row r="2169" spans="4:73" hidden="1" x14ac:dyDescent="0.25">
      <c r="D2169" s="4"/>
      <c r="E2169" s="5" t="str">
        <f t="shared" ref="E2169:E2232" si="465">BG2169</f>
        <v>DPP-2014-AUG</v>
      </c>
      <c r="F2169" s="5" t="str">
        <f t="shared" ref="F2169:F2232" si="466">BH2169</f>
        <v>West</v>
      </c>
      <c r="G2169" s="5" t="str">
        <f t="shared" ref="G2169:G2232" si="467">AY2169</f>
        <v>Done</v>
      </c>
      <c r="H2169" s="6" t="str">
        <f t="shared" ref="H2169:H2232" si="468">BP2169</f>
        <v>In Service</v>
      </c>
      <c r="I2169" s="1" t="s">
        <v>4804</v>
      </c>
      <c r="O2169" s="1" t="str">
        <f t="shared" si="459"/>
        <v>NRIS</v>
      </c>
      <c r="Q2169" s="1">
        <f t="shared" ref="Q2169:Q2232" si="469">BM2169</f>
        <v>169</v>
      </c>
      <c r="S2169" s="1" t="str">
        <f t="shared" ref="S2169:S2232" si="470">BN2169</f>
        <v>Wind</v>
      </c>
      <c r="T2169" s="1" t="str">
        <f t="shared" ref="T2169:T2232" si="471">BE2169</f>
        <v>Mahaska County</v>
      </c>
      <c r="U2169" s="1" t="str">
        <f t="shared" ref="U2169:U2232" si="472">BF2169</f>
        <v>IA</v>
      </c>
      <c r="AA2169" s="1"/>
      <c r="AB2169" s="1"/>
      <c r="AI2169" s="5"/>
      <c r="AJ2169" s="5"/>
      <c r="AK2169" s="5"/>
      <c r="AL2169" s="5"/>
      <c r="AM2169" s="5"/>
      <c r="AN2169" s="5"/>
      <c r="AO2169" s="5"/>
      <c r="AP2169" s="5"/>
      <c r="AQ2169" s="5"/>
      <c r="AR2169" s="5"/>
      <c r="AY2169" s="1" t="s">
        <v>58</v>
      </c>
      <c r="AZ2169" s="2">
        <v>41778</v>
      </c>
      <c r="BB2169" s="2">
        <v>42538</v>
      </c>
      <c r="BC2169" s="2">
        <v>42917</v>
      </c>
      <c r="BD2169" s="1" t="s">
        <v>87</v>
      </c>
      <c r="BE2169" s="1" t="s">
        <v>4805</v>
      </c>
      <c r="BF2169" s="1" t="s">
        <v>89</v>
      </c>
      <c r="BG2169" s="1" t="s">
        <v>2584</v>
      </c>
      <c r="BH2169" s="1" t="s">
        <v>725</v>
      </c>
      <c r="BI2169" s="1" t="s">
        <v>134</v>
      </c>
      <c r="BJ2169" s="1" t="s">
        <v>126</v>
      </c>
      <c r="BK2169" s="1" t="s">
        <v>4806</v>
      </c>
      <c r="BL2169" s="1">
        <v>169</v>
      </c>
      <c r="BM2169" s="1">
        <v>169</v>
      </c>
      <c r="BN2169" s="1" t="s">
        <v>97</v>
      </c>
      <c r="BO2169" s="1" t="s">
        <v>98</v>
      </c>
      <c r="BP2169" s="1" t="s">
        <v>65</v>
      </c>
      <c r="BQ2169" s="2">
        <v>43036</v>
      </c>
      <c r="BR2169" s="1">
        <v>0</v>
      </c>
      <c r="BS2169" s="1">
        <v>0</v>
      </c>
      <c r="BT2169" s="1">
        <v>0</v>
      </c>
      <c r="BU2169" s="1">
        <v>0</v>
      </c>
    </row>
    <row r="2170" spans="4:73" hidden="1" x14ac:dyDescent="0.25">
      <c r="D2170" s="4"/>
      <c r="E2170" s="5" t="str">
        <f t="shared" si="465"/>
        <v>DPP-2020-Cycle</v>
      </c>
      <c r="F2170" s="5" t="str">
        <f t="shared" si="466"/>
        <v>West</v>
      </c>
      <c r="G2170" s="5" t="str">
        <f t="shared" si="467"/>
        <v>Withdrawn</v>
      </c>
      <c r="H2170" s="6" t="str">
        <f t="shared" si="468"/>
        <v>Not Started</v>
      </c>
      <c r="I2170" s="1" t="s">
        <v>5532</v>
      </c>
      <c r="O2170" s="1" t="str">
        <f t="shared" si="459"/>
        <v>NRIS Only</v>
      </c>
      <c r="Q2170" s="1">
        <f t="shared" si="469"/>
        <v>34</v>
      </c>
      <c r="S2170" s="1" t="str">
        <f t="shared" si="470"/>
        <v>Wind</v>
      </c>
      <c r="T2170" s="1" t="str">
        <f t="shared" si="471"/>
        <v>Osceola</v>
      </c>
      <c r="U2170" s="1" t="str">
        <f t="shared" si="472"/>
        <v>IA</v>
      </c>
      <c r="AA2170" s="1"/>
      <c r="AB2170" s="1"/>
      <c r="AI2170" s="5"/>
      <c r="AJ2170" s="5"/>
      <c r="AK2170" s="5"/>
      <c r="AL2170" s="5"/>
      <c r="AM2170" s="5"/>
      <c r="AN2170" s="5"/>
      <c r="AO2170" s="32"/>
      <c r="AP2170" s="32"/>
      <c r="AQ2170" s="28">
        <f>AO2170/($Q2170*1000)</f>
        <v>0</v>
      </c>
      <c r="AR2170" s="28">
        <f>AP2170/($Q2170*1000)</f>
        <v>0</v>
      </c>
      <c r="AY2170" s="1" t="s">
        <v>73</v>
      </c>
      <c r="AZ2170" s="2">
        <v>44035</v>
      </c>
      <c r="BA2170" s="2">
        <v>44112</v>
      </c>
      <c r="BC2170" s="2">
        <v>45261</v>
      </c>
      <c r="BD2170" s="1" t="s">
        <v>87</v>
      </c>
      <c r="BE2170" s="1" t="s">
        <v>5533</v>
      </c>
      <c r="BF2170" s="1" t="s">
        <v>89</v>
      </c>
      <c r="BG2170" s="1" t="s">
        <v>3565</v>
      </c>
      <c r="BH2170" s="1" t="s">
        <v>725</v>
      </c>
      <c r="BI2170" s="1" t="s">
        <v>2857</v>
      </c>
      <c r="BJ2170" s="1" t="s">
        <v>1466</v>
      </c>
      <c r="BK2170" s="1" t="s">
        <v>5534</v>
      </c>
      <c r="BL2170" s="1">
        <v>34</v>
      </c>
      <c r="BM2170" s="1">
        <v>34</v>
      </c>
      <c r="BN2170" s="1" t="s">
        <v>97</v>
      </c>
      <c r="BO2170" s="1" t="s">
        <v>3613</v>
      </c>
      <c r="BP2170" s="1" t="s">
        <v>84</v>
      </c>
      <c r="BR2170" s="1">
        <v>0</v>
      </c>
      <c r="BS2170" s="1">
        <v>0</v>
      </c>
      <c r="BT2170" s="1">
        <v>0</v>
      </c>
      <c r="BU2170" s="1">
        <v>0</v>
      </c>
    </row>
    <row r="2171" spans="4:73" hidden="1" x14ac:dyDescent="0.25">
      <c r="D2171" s="4"/>
      <c r="E2171" s="5" t="str">
        <f t="shared" si="465"/>
        <v>DPP-2019-Cycle</v>
      </c>
      <c r="F2171" s="5" t="str">
        <f t="shared" si="466"/>
        <v>East (ATC)</v>
      </c>
      <c r="G2171" s="5" t="str">
        <f t="shared" si="467"/>
        <v>Active</v>
      </c>
      <c r="H2171" s="6" t="str">
        <f t="shared" si="468"/>
        <v>Not Started</v>
      </c>
      <c r="I2171" s="1" t="s">
        <v>3282</v>
      </c>
      <c r="O2171" s="1" t="str">
        <f t="shared" si="459"/>
        <v>NRIS</v>
      </c>
      <c r="Q2171" s="1">
        <f t="shared" si="469"/>
        <v>50</v>
      </c>
      <c r="S2171" s="1" t="str">
        <f t="shared" si="470"/>
        <v>Gas</v>
      </c>
      <c r="T2171" s="1" t="str">
        <f t="shared" si="471"/>
        <v>Chippewa County</v>
      </c>
      <c r="U2171" s="1" t="str">
        <f t="shared" si="472"/>
        <v>MI</v>
      </c>
      <c r="AA2171" s="1"/>
      <c r="AB2171" s="1"/>
      <c r="AI2171" s="5"/>
      <c r="AJ2171" s="5"/>
      <c r="AK2171" s="5"/>
      <c r="AL2171" s="5"/>
      <c r="AM2171" s="5"/>
      <c r="AN2171" s="5"/>
      <c r="AO2171" s="5"/>
      <c r="AP2171" s="5"/>
      <c r="AQ2171" s="5"/>
      <c r="AR2171" s="5"/>
      <c r="AY2171" s="1" t="s">
        <v>2374</v>
      </c>
      <c r="AZ2171" s="2">
        <v>43584</v>
      </c>
      <c r="BC2171" s="2">
        <v>44256</v>
      </c>
      <c r="BD2171" s="1" t="s">
        <v>74</v>
      </c>
      <c r="BE2171" s="1" t="s">
        <v>972</v>
      </c>
      <c r="BF2171" s="1" t="s">
        <v>130</v>
      </c>
      <c r="BG2171" s="1" t="s">
        <v>2856</v>
      </c>
      <c r="BH2171" s="1" t="s">
        <v>2196</v>
      </c>
      <c r="BI2171" s="1" t="s">
        <v>2863</v>
      </c>
      <c r="BJ2171" s="1" t="s">
        <v>126</v>
      </c>
      <c r="BK2171" s="1" t="s">
        <v>3283</v>
      </c>
      <c r="BL2171" s="1">
        <v>50</v>
      </c>
      <c r="BM2171" s="1">
        <v>50</v>
      </c>
      <c r="BN2171" s="1" t="s">
        <v>64</v>
      </c>
      <c r="BO2171" s="1" t="s">
        <v>172</v>
      </c>
      <c r="BP2171" s="1" t="s">
        <v>84</v>
      </c>
      <c r="BR2171" s="1">
        <v>50</v>
      </c>
      <c r="BS2171" s="1">
        <v>50</v>
      </c>
      <c r="BT2171" s="1">
        <v>0</v>
      </c>
      <c r="BU2171" s="1">
        <v>0</v>
      </c>
    </row>
    <row r="2172" spans="4:73" hidden="1" x14ac:dyDescent="0.25">
      <c r="D2172" s="4"/>
      <c r="E2172" s="5" t="str">
        <f t="shared" si="465"/>
        <v>DPP-2020-Cycle</v>
      </c>
      <c r="F2172" s="5" t="str">
        <f t="shared" si="466"/>
        <v>Central</v>
      </c>
      <c r="G2172" s="5" t="str">
        <f t="shared" si="467"/>
        <v>Active</v>
      </c>
      <c r="H2172" s="6" t="str">
        <f t="shared" si="468"/>
        <v>Not Started</v>
      </c>
      <c r="I2172" s="1" t="s">
        <v>4293</v>
      </c>
      <c r="O2172" s="1" t="str">
        <f t="shared" si="459"/>
        <v>NRIS</v>
      </c>
      <c r="Q2172" s="1">
        <f t="shared" si="469"/>
        <v>100</v>
      </c>
      <c r="S2172" s="1" t="str">
        <f t="shared" si="470"/>
        <v>Solar</v>
      </c>
      <c r="T2172" s="1" t="str">
        <f t="shared" si="471"/>
        <v>Perry</v>
      </c>
      <c r="U2172" s="1" t="str">
        <f t="shared" si="472"/>
        <v>IL</v>
      </c>
      <c r="AA2172" s="1"/>
      <c r="AB2172" s="1"/>
      <c r="AI2172" s="5"/>
      <c r="AJ2172" s="5"/>
      <c r="AK2172" s="5"/>
      <c r="AL2172" s="5"/>
      <c r="AM2172" s="5"/>
      <c r="AN2172" s="5"/>
      <c r="AO2172" s="32"/>
      <c r="AP2172" s="32"/>
      <c r="AQ2172" s="28">
        <f>AO2172/($Q2172*1000)</f>
        <v>0</v>
      </c>
      <c r="AR2172" s="28">
        <f>AP2172/($Q2172*1000)</f>
        <v>0</v>
      </c>
      <c r="AY2172" s="1" t="s">
        <v>2374</v>
      </c>
      <c r="AZ2172" s="2">
        <v>44035</v>
      </c>
      <c r="BC2172" s="2">
        <v>45170</v>
      </c>
      <c r="BD2172" s="1" t="s">
        <v>122</v>
      </c>
      <c r="BE2172" s="1" t="s">
        <v>4094</v>
      </c>
      <c r="BF2172" s="1" t="s">
        <v>124</v>
      </c>
      <c r="BG2172" s="1" t="s">
        <v>3565</v>
      </c>
      <c r="BH2172" s="1" t="s">
        <v>2435</v>
      </c>
      <c r="BI2172" s="1" t="s">
        <v>2857</v>
      </c>
      <c r="BJ2172" s="1" t="s">
        <v>126</v>
      </c>
      <c r="BK2172" s="1" t="s">
        <v>4294</v>
      </c>
      <c r="BL2172" s="1">
        <v>100</v>
      </c>
      <c r="BM2172" s="1">
        <v>100</v>
      </c>
      <c r="BN2172" s="1" t="s">
        <v>1485</v>
      </c>
      <c r="BO2172" s="1" t="s">
        <v>3581</v>
      </c>
      <c r="BP2172" s="1" t="s">
        <v>84</v>
      </c>
      <c r="BR2172" s="1">
        <v>0</v>
      </c>
      <c r="BS2172" s="1">
        <v>0</v>
      </c>
      <c r="BT2172" s="1">
        <v>0</v>
      </c>
      <c r="BU2172" s="1">
        <v>0</v>
      </c>
    </row>
    <row r="2173" spans="4:73" hidden="1" x14ac:dyDescent="0.25">
      <c r="D2173" s="4"/>
      <c r="E2173" s="5" t="str">
        <f t="shared" si="465"/>
        <v>DPP-2014-AUG</v>
      </c>
      <c r="F2173" s="5" t="str">
        <f t="shared" si="466"/>
        <v>South</v>
      </c>
      <c r="G2173" s="5" t="str">
        <f t="shared" si="467"/>
        <v>Done</v>
      </c>
      <c r="H2173" s="6" t="str">
        <f t="shared" si="468"/>
        <v>In Service</v>
      </c>
      <c r="I2173" s="1" t="s">
        <v>4813</v>
      </c>
      <c r="O2173" s="1" t="str">
        <f t="shared" si="459"/>
        <v>NRIS</v>
      </c>
      <c r="Q2173" s="1">
        <f t="shared" si="469"/>
        <v>81</v>
      </c>
      <c r="S2173" s="1" t="str">
        <f t="shared" si="470"/>
        <v>Solar</v>
      </c>
      <c r="T2173" s="1" t="str">
        <f t="shared" si="471"/>
        <v>Arkansas County</v>
      </c>
      <c r="U2173" s="1" t="str">
        <f t="shared" si="472"/>
        <v>AR</v>
      </c>
      <c r="AA2173" s="1"/>
      <c r="AB2173" s="1"/>
      <c r="AI2173" s="5"/>
      <c r="AJ2173" s="5"/>
      <c r="AK2173" s="5"/>
      <c r="AL2173" s="5"/>
      <c r="AM2173" s="5"/>
      <c r="AN2173" s="5"/>
      <c r="AO2173" s="5"/>
      <c r="AP2173" s="5"/>
      <c r="AQ2173" s="5"/>
      <c r="AR2173" s="5"/>
      <c r="AY2173" s="1" t="s">
        <v>58</v>
      </c>
      <c r="AZ2173" s="2">
        <v>41778</v>
      </c>
      <c r="BB2173" s="2">
        <v>42261</v>
      </c>
      <c r="BC2173" s="2">
        <v>42979</v>
      </c>
      <c r="BD2173" s="1" t="s">
        <v>59</v>
      </c>
      <c r="BE2173" s="1" t="s">
        <v>2578</v>
      </c>
      <c r="BF2173" s="1" t="s">
        <v>2394</v>
      </c>
      <c r="BG2173" s="1" t="s">
        <v>2584</v>
      </c>
      <c r="BH2173" s="1" t="s">
        <v>2395</v>
      </c>
      <c r="BI2173" s="1" t="s">
        <v>77</v>
      </c>
      <c r="BJ2173" s="1" t="s">
        <v>126</v>
      </c>
      <c r="BK2173" s="1" t="s">
        <v>4814</v>
      </c>
      <c r="BL2173" s="1">
        <v>81</v>
      </c>
      <c r="BM2173" s="1">
        <v>81</v>
      </c>
      <c r="BN2173" s="1" t="s">
        <v>1485</v>
      </c>
      <c r="BO2173" s="1" t="s">
        <v>2499</v>
      </c>
      <c r="BP2173" s="1" t="s">
        <v>65</v>
      </c>
      <c r="BQ2173" s="2">
        <v>42614</v>
      </c>
      <c r="BR2173" s="1">
        <v>0</v>
      </c>
      <c r="BS2173" s="1">
        <v>0</v>
      </c>
      <c r="BT2173" s="1">
        <v>0</v>
      </c>
      <c r="BU2173" s="1">
        <v>0</v>
      </c>
    </row>
    <row r="2174" spans="4:73" hidden="1" x14ac:dyDescent="0.25">
      <c r="D2174" s="4"/>
      <c r="E2174" s="5" t="str">
        <f t="shared" si="465"/>
        <v>DPP-2020-Cycle</v>
      </c>
      <c r="F2174" s="5" t="str">
        <f t="shared" si="466"/>
        <v>East (ATC)</v>
      </c>
      <c r="G2174" s="5" t="str">
        <f t="shared" si="467"/>
        <v>Active</v>
      </c>
      <c r="H2174" s="6" t="str">
        <f t="shared" si="468"/>
        <v>Not Started</v>
      </c>
      <c r="I2174" s="1" t="s">
        <v>4295</v>
      </c>
      <c r="O2174" s="1" t="str">
        <f t="shared" si="459"/>
        <v>NRIS</v>
      </c>
      <c r="Q2174" s="1">
        <f t="shared" si="469"/>
        <v>100</v>
      </c>
      <c r="S2174" s="1" t="str">
        <f t="shared" si="470"/>
        <v>Solar</v>
      </c>
      <c r="T2174" s="1" t="str">
        <f t="shared" si="471"/>
        <v>Kenosha</v>
      </c>
      <c r="U2174" s="1" t="str">
        <f t="shared" si="472"/>
        <v>WI</v>
      </c>
      <c r="AA2174" s="1"/>
      <c r="AB2174" s="1"/>
      <c r="AI2174" s="5"/>
      <c r="AJ2174" s="5"/>
      <c r="AK2174" s="5"/>
      <c r="AL2174" s="5"/>
      <c r="AM2174" s="5"/>
      <c r="AN2174" s="5"/>
      <c r="AO2174" s="32"/>
      <c r="AP2174" s="32"/>
      <c r="AQ2174" s="28">
        <f>AO2174/($Q2174*1000)</f>
        <v>0</v>
      </c>
      <c r="AR2174" s="28">
        <f>AP2174/($Q2174*1000)</f>
        <v>0</v>
      </c>
      <c r="AY2174" s="1" t="s">
        <v>2374</v>
      </c>
      <c r="AZ2174" s="2">
        <v>44035</v>
      </c>
      <c r="BC2174" s="2">
        <v>45596</v>
      </c>
      <c r="BD2174" s="1" t="s">
        <v>74</v>
      </c>
      <c r="BE2174" s="1" t="s">
        <v>4296</v>
      </c>
      <c r="BF2174" s="1" t="s">
        <v>76</v>
      </c>
      <c r="BG2174" s="1" t="s">
        <v>3565</v>
      </c>
      <c r="BH2174" s="1" t="s">
        <v>2196</v>
      </c>
      <c r="BI2174" s="1" t="s">
        <v>2857</v>
      </c>
      <c r="BJ2174" s="1" t="s">
        <v>126</v>
      </c>
      <c r="BK2174" s="1" t="s">
        <v>4297</v>
      </c>
      <c r="BL2174" s="1">
        <v>100</v>
      </c>
      <c r="BM2174" s="1">
        <v>100</v>
      </c>
      <c r="BN2174" s="1" t="s">
        <v>1485</v>
      </c>
      <c r="BO2174" s="1" t="s">
        <v>3581</v>
      </c>
      <c r="BP2174" s="1" t="s">
        <v>84</v>
      </c>
      <c r="BR2174" s="1">
        <v>0</v>
      </c>
      <c r="BS2174" s="1">
        <v>0</v>
      </c>
      <c r="BT2174" s="1">
        <v>0</v>
      </c>
      <c r="BU2174" s="1">
        <v>0</v>
      </c>
    </row>
    <row r="2175" spans="4:73" hidden="1" x14ac:dyDescent="0.25">
      <c r="D2175" s="4"/>
      <c r="E2175" s="5" t="str">
        <f t="shared" si="465"/>
        <v>DPP-2020-Cycle</v>
      </c>
      <c r="F2175" s="5" t="str">
        <f t="shared" si="466"/>
        <v>East (ATC)</v>
      </c>
      <c r="G2175" s="5" t="str">
        <f t="shared" si="467"/>
        <v>Active</v>
      </c>
      <c r="H2175" s="6" t="str">
        <f t="shared" si="468"/>
        <v>Not Started</v>
      </c>
      <c r="I2175" s="1" t="s">
        <v>4298</v>
      </c>
      <c r="O2175" s="1" t="str">
        <f t="shared" si="459"/>
        <v>NRIS</v>
      </c>
      <c r="Q2175" s="1">
        <f t="shared" si="469"/>
        <v>200</v>
      </c>
      <c r="S2175" s="1" t="str">
        <f t="shared" si="470"/>
        <v>Solar</v>
      </c>
      <c r="T2175" s="1" t="str">
        <f t="shared" si="471"/>
        <v>Dane</v>
      </c>
      <c r="U2175" s="1" t="str">
        <f t="shared" si="472"/>
        <v>WI</v>
      </c>
      <c r="AA2175" s="1"/>
      <c r="AB2175" s="1"/>
      <c r="AI2175" s="5"/>
      <c r="AJ2175" s="5"/>
      <c r="AK2175" s="5"/>
      <c r="AL2175" s="5"/>
      <c r="AM2175" s="5"/>
      <c r="AN2175" s="5"/>
      <c r="AO2175" s="32"/>
      <c r="AP2175" s="32"/>
      <c r="AQ2175" s="28">
        <f>AO2175/($Q2175*1000)</f>
        <v>0</v>
      </c>
      <c r="AR2175" s="28">
        <f>AP2175/($Q2175*1000)</f>
        <v>0</v>
      </c>
      <c r="AY2175" s="1" t="s">
        <v>2374</v>
      </c>
      <c r="AZ2175" s="2">
        <v>44244</v>
      </c>
      <c r="BC2175" s="2">
        <v>45596</v>
      </c>
      <c r="BD2175" s="1" t="s">
        <v>74</v>
      </c>
      <c r="BE2175" s="1" t="s">
        <v>4299</v>
      </c>
      <c r="BF2175" s="1" t="s">
        <v>76</v>
      </c>
      <c r="BG2175" s="1" t="s">
        <v>3565</v>
      </c>
      <c r="BH2175" s="1" t="s">
        <v>2196</v>
      </c>
      <c r="BI2175" s="1" t="s">
        <v>2857</v>
      </c>
      <c r="BJ2175" s="1" t="s">
        <v>126</v>
      </c>
      <c r="BK2175" s="1" t="s">
        <v>4300</v>
      </c>
      <c r="BL2175" s="1">
        <v>200</v>
      </c>
      <c r="BM2175" s="1">
        <v>200</v>
      </c>
      <c r="BN2175" s="1" t="s">
        <v>1485</v>
      </c>
      <c r="BO2175" s="1" t="s">
        <v>3581</v>
      </c>
      <c r="BP2175" s="1" t="s">
        <v>84</v>
      </c>
      <c r="BR2175" s="1">
        <v>0</v>
      </c>
      <c r="BS2175" s="1">
        <v>0</v>
      </c>
      <c r="BT2175" s="1">
        <v>0</v>
      </c>
      <c r="BU2175" s="1">
        <v>0</v>
      </c>
    </row>
    <row r="2176" spans="4:73" hidden="1" x14ac:dyDescent="0.25">
      <c r="D2176" s="4"/>
      <c r="E2176" s="5" t="str">
        <f t="shared" si="465"/>
        <v>DPP-2016-FEB</v>
      </c>
      <c r="F2176" s="5" t="str">
        <f t="shared" si="466"/>
        <v>Central</v>
      </c>
      <c r="G2176" s="5" t="str">
        <f t="shared" si="467"/>
        <v>Done</v>
      </c>
      <c r="H2176" s="6" t="str">
        <f t="shared" si="468"/>
        <v>Under Construction</v>
      </c>
      <c r="I2176" s="1" t="s">
        <v>4820</v>
      </c>
      <c r="O2176" s="1" t="str">
        <f t="shared" si="459"/>
        <v>NRIS</v>
      </c>
      <c r="Q2176" s="1">
        <f t="shared" si="469"/>
        <v>715</v>
      </c>
      <c r="S2176" s="1" t="str">
        <f t="shared" si="470"/>
        <v>Gas</v>
      </c>
      <c r="T2176" s="1" t="str">
        <f t="shared" si="471"/>
        <v>St. Joseph County</v>
      </c>
      <c r="U2176" s="1" t="str">
        <f t="shared" si="472"/>
        <v>IN</v>
      </c>
      <c r="AA2176" s="1"/>
      <c r="AB2176" s="1"/>
      <c r="AI2176" s="5"/>
      <c r="AJ2176" s="5"/>
      <c r="AK2176" s="5"/>
      <c r="AL2176" s="5"/>
      <c r="AM2176" s="5"/>
      <c r="AN2176" s="5"/>
      <c r="AO2176" s="5"/>
      <c r="AP2176" s="5"/>
      <c r="AQ2176" s="5"/>
      <c r="AR2176" s="5"/>
      <c r="AY2176" s="1" t="s">
        <v>58</v>
      </c>
      <c r="AZ2176" s="2">
        <v>41778</v>
      </c>
      <c r="BC2176" s="2">
        <v>43221</v>
      </c>
      <c r="BD2176" s="1" t="s">
        <v>804</v>
      </c>
      <c r="BE2176" s="1" t="s">
        <v>2379</v>
      </c>
      <c r="BF2176" s="1" t="s">
        <v>103</v>
      </c>
      <c r="BG2176" s="1" t="s">
        <v>724</v>
      </c>
      <c r="BH2176" s="1" t="s">
        <v>2435</v>
      </c>
      <c r="BI2176" s="1" t="s">
        <v>726</v>
      </c>
      <c r="BJ2176" s="1" t="s">
        <v>126</v>
      </c>
      <c r="BK2176" s="1" t="s">
        <v>2380</v>
      </c>
      <c r="BL2176" s="1">
        <v>705</v>
      </c>
      <c r="BM2176" s="1">
        <v>715</v>
      </c>
      <c r="BN2176" s="1" t="s">
        <v>64</v>
      </c>
      <c r="BO2176" s="1" t="s">
        <v>94</v>
      </c>
      <c r="BP2176" s="1" t="s">
        <v>71</v>
      </c>
      <c r="BQ2176" s="2">
        <v>43921</v>
      </c>
      <c r="BR2176" s="1">
        <v>0</v>
      </c>
      <c r="BS2176" s="1">
        <v>0</v>
      </c>
      <c r="BT2176" s="1">
        <v>0</v>
      </c>
      <c r="BU2176" s="1">
        <v>0</v>
      </c>
    </row>
    <row r="2177" spans="4:73" hidden="1" x14ac:dyDescent="0.25">
      <c r="D2177" s="4"/>
      <c r="E2177" s="5" t="str">
        <f t="shared" si="465"/>
        <v>DPP-2020-Cycle</v>
      </c>
      <c r="F2177" s="5" t="str">
        <f t="shared" si="466"/>
        <v>Central</v>
      </c>
      <c r="G2177" s="5" t="str">
        <f t="shared" si="467"/>
        <v>Active</v>
      </c>
      <c r="H2177" s="6" t="str">
        <f t="shared" si="468"/>
        <v>Not Started</v>
      </c>
      <c r="I2177" s="1" t="s">
        <v>4303</v>
      </c>
      <c r="O2177" s="1" t="str">
        <f t="shared" si="459"/>
        <v>NRIS</v>
      </c>
      <c r="Q2177" s="1">
        <f t="shared" si="469"/>
        <v>200</v>
      </c>
      <c r="S2177" s="1" t="str">
        <f t="shared" si="470"/>
        <v>Solar</v>
      </c>
      <c r="T2177" s="1" t="str">
        <f t="shared" si="471"/>
        <v>Montgomery</v>
      </c>
      <c r="U2177" s="1" t="str">
        <f t="shared" si="472"/>
        <v>IN</v>
      </c>
      <c r="AA2177" s="1"/>
      <c r="AB2177" s="1"/>
      <c r="AI2177" s="5"/>
      <c r="AJ2177" s="5"/>
      <c r="AK2177" s="5"/>
      <c r="AL2177" s="5"/>
      <c r="AM2177" s="5"/>
      <c r="AN2177" s="5"/>
      <c r="AO2177" s="32"/>
      <c r="AP2177" s="32"/>
      <c r="AQ2177" s="28">
        <f>AO2177/($Q2177*1000)</f>
        <v>0</v>
      </c>
      <c r="AR2177" s="28">
        <f>AP2177/($Q2177*1000)</f>
        <v>0</v>
      </c>
      <c r="AY2177" s="1" t="s">
        <v>2374</v>
      </c>
      <c r="AZ2177" s="2">
        <v>44035</v>
      </c>
      <c r="BC2177" s="2">
        <v>45153</v>
      </c>
      <c r="BD2177" s="1" t="s">
        <v>2850</v>
      </c>
      <c r="BE2177" s="1" t="s">
        <v>3762</v>
      </c>
      <c r="BF2177" s="1" t="s">
        <v>103</v>
      </c>
      <c r="BG2177" s="1" t="s">
        <v>3565</v>
      </c>
      <c r="BH2177" s="1" t="s">
        <v>2435</v>
      </c>
      <c r="BI2177" s="1" t="s">
        <v>2857</v>
      </c>
      <c r="BJ2177" s="1" t="s">
        <v>126</v>
      </c>
      <c r="BK2177" s="1" t="s">
        <v>4304</v>
      </c>
      <c r="BL2177" s="1">
        <v>200</v>
      </c>
      <c r="BM2177" s="1">
        <v>200</v>
      </c>
      <c r="BN2177" s="1" t="s">
        <v>1485</v>
      </c>
      <c r="BO2177" s="1" t="s">
        <v>3581</v>
      </c>
      <c r="BP2177" s="1" t="s">
        <v>84</v>
      </c>
      <c r="BR2177" s="1">
        <v>0</v>
      </c>
      <c r="BS2177" s="1">
        <v>0</v>
      </c>
      <c r="BT2177" s="1">
        <v>0</v>
      </c>
      <c r="BU2177" s="1">
        <v>0</v>
      </c>
    </row>
    <row r="2178" spans="4:73" hidden="1" x14ac:dyDescent="0.25">
      <c r="D2178" s="4"/>
      <c r="E2178" s="5" t="str">
        <f t="shared" si="465"/>
        <v>DPP-2020-Cycle</v>
      </c>
      <c r="F2178" s="5" t="str">
        <f t="shared" si="466"/>
        <v>East (ATC)</v>
      </c>
      <c r="G2178" s="5" t="str">
        <f t="shared" si="467"/>
        <v>Active</v>
      </c>
      <c r="H2178" s="6" t="str">
        <f t="shared" si="468"/>
        <v>Not Started</v>
      </c>
      <c r="I2178" s="1" t="s">
        <v>4305</v>
      </c>
      <c r="O2178" s="1" t="str">
        <f t="shared" si="459"/>
        <v>NRIS</v>
      </c>
      <c r="Q2178" s="1">
        <f t="shared" si="469"/>
        <v>300</v>
      </c>
      <c r="S2178" s="1" t="str">
        <f t="shared" si="470"/>
        <v>Wind</v>
      </c>
      <c r="T2178" s="1" t="str">
        <f t="shared" si="471"/>
        <v>Iowa,Lafayette</v>
      </c>
      <c r="U2178" s="1" t="str">
        <f t="shared" si="472"/>
        <v>WI</v>
      </c>
      <c r="AA2178" s="1"/>
      <c r="AB2178" s="1"/>
      <c r="AI2178" s="5"/>
      <c r="AJ2178" s="5"/>
      <c r="AK2178" s="5"/>
      <c r="AL2178" s="5"/>
      <c r="AM2178" s="5"/>
      <c r="AN2178" s="5"/>
      <c r="AO2178" s="32"/>
      <c r="AP2178" s="32"/>
      <c r="AQ2178" s="28">
        <f>AO2178/($Q2178*1000)</f>
        <v>0</v>
      </c>
      <c r="AR2178" s="28">
        <f>AP2178/($Q2178*1000)</f>
        <v>0</v>
      </c>
      <c r="AY2178" s="1" t="s">
        <v>2374</v>
      </c>
      <c r="AZ2178" s="2">
        <v>44035</v>
      </c>
      <c r="BC2178" s="2">
        <v>45397</v>
      </c>
      <c r="BD2178" s="1" t="s">
        <v>74</v>
      </c>
      <c r="BE2178" s="1" t="s">
        <v>4284</v>
      </c>
      <c r="BF2178" s="1" t="s">
        <v>76</v>
      </c>
      <c r="BG2178" s="1" t="s">
        <v>3565</v>
      </c>
      <c r="BH2178" s="1" t="s">
        <v>2196</v>
      </c>
      <c r="BI2178" s="1" t="s">
        <v>2857</v>
      </c>
      <c r="BJ2178" s="1" t="s">
        <v>126</v>
      </c>
      <c r="BK2178" s="1" t="s">
        <v>4306</v>
      </c>
      <c r="BL2178" s="1">
        <v>300</v>
      </c>
      <c r="BM2178" s="1">
        <v>300</v>
      </c>
      <c r="BN2178" s="1" t="s">
        <v>97</v>
      </c>
      <c r="BO2178" s="1" t="s">
        <v>3613</v>
      </c>
      <c r="BP2178" s="1" t="s">
        <v>84</v>
      </c>
      <c r="BR2178" s="1">
        <v>0</v>
      </c>
      <c r="BS2178" s="1">
        <v>0</v>
      </c>
      <c r="BT2178" s="1">
        <v>0</v>
      </c>
      <c r="BU2178" s="1">
        <v>0</v>
      </c>
    </row>
    <row r="2179" spans="4:73" hidden="1" x14ac:dyDescent="0.25">
      <c r="D2179" s="4"/>
      <c r="E2179" s="5" t="str">
        <f t="shared" si="465"/>
        <v>DPP-2014-AUG</v>
      </c>
      <c r="F2179" s="5" t="str">
        <f t="shared" si="466"/>
        <v>East (ITC)</v>
      </c>
      <c r="G2179" s="5" t="str">
        <f t="shared" si="467"/>
        <v>Done</v>
      </c>
      <c r="H2179" s="6" t="str">
        <f t="shared" si="468"/>
        <v>In Service</v>
      </c>
      <c r="I2179" s="1" t="s">
        <v>4825</v>
      </c>
      <c r="O2179" s="1" t="str">
        <f t="shared" si="459"/>
        <v>NRIS</v>
      </c>
      <c r="Q2179" s="1">
        <f t="shared" si="469"/>
        <v>52</v>
      </c>
      <c r="S2179" s="1" t="str">
        <f t="shared" si="470"/>
        <v>Wind</v>
      </c>
      <c r="T2179" s="1" t="str">
        <f t="shared" si="471"/>
        <v>Huron County</v>
      </c>
      <c r="U2179" s="1" t="str">
        <f t="shared" si="472"/>
        <v>MI</v>
      </c>
      <c r="AA2179" s="1"/>
      <c r="AB2179" s="1"/>
      <c r="AI2179" s="5"/>
      <c r="AJ2179" s="5"/>
      <c r="AK2179" s="5"/>
      <c r="AL2179" s="5"/>
      <c r="AM2179" s="5"/>
      <c r="AN2179" s="5"/>
      <c r="AO2179" s="5"/>
      <c r="AP2179" s="5"/>
      <c r="AQ2179" s="5"/>
      <c r="AR2179" s="5"/>
      <c r="AY2179" s="1" t="s">
        <v>58</v>
      </c>
      <c r="AZ2179" s="2">
        <v>41778</v>
      </c>
      <c r="BB2179" s="2">
        <v>42206</v>
      </c>
      <c r="BC2179" s="2">
        <v>42593</v>
      </c>
      <c r="BD2179" s="1" t="s">
        <v>128</v>
      </c>
      <c r="BE2179" s="1" t="s">
        <v>546</v>
      </c>
      <c r="BF2179" s="1" t="s">
        <v>130</v>
      </c>
      <c r="BG2179" s="1" t="s">
        <v>2584</v>
      </c>
      <c r="BH2179" s="1" t="s">
        <v>1808</v>
      </c>
      <c r="BI2179" s="1" t="s">
        <v>134</v>
      </c>
      <c r="BJ2179" s="1" t="s">
        <v>126</v>
      </c>
      <c r="BK2179" s="1" t="s">
        <v>4826</v>
      </c>
      <c r="BL2179" s="1">
        <v>52</v>
      </c>
      <c r="BM2179" s="1">
        <v>52</v>
      </c>
      <c r="BN2179" s="1" t="s">
        <v>97</v>
      </c>
      <c r="BO2179" s="1" t="s">
        <v>98</v>
      </c>
      <c r="BP2179" s="1" t="s">
        <v>65</v>
      </c>
      <c r="BQ2179" s="2">
        <v>43215</v>
      </c>
      <c r="BR2179" s="1">
        <v>0</v>
      </c>
      <c r="BS2179" s="1">
        <v>0</v>
      </c>
      <c r="BT2179" s="1">
        <v>0</v>
      </c>
      <c r="BU2179" s="1">
        <v>0</v>
      </c>
    </row>
    <row r="2180" spans="4:73" hidden="1" x14ac:dyDescent="0.25">
      <c r="D2180" s="4"/>
      <c r="E2180" s="5" t="str">
        <f t="shared" si="465"/>
        <v>DPP-2020-Cycle</v>
      </c>
      <c r="F2180" s="5" t="str">
        <f t="shared" si="466"/>
        <v>Central</v>
      </c>
      <c r="G2180" s="5" t="str">
        <f t="shared" si="467"/>
        <v>Active</v>
      </c>
      <c r="H2180" s="6" t="str">
        <f t="shared" si="468"/>
        <v>Not Started</v>
      </c>
      <c r="I2180" s="1" t="s">
        <v>4307</v>
      </c>
      <c r="O2180" s="1" t="str">
        <f t="shared" si="459"/>
        <v>NRIS</v>
      </c>
      <c r="Q2180" s="1">
        <f t="shared" si="469"/>
        <v>150</v>
      </c>
      <c r="S2180" s="1" t="str">
        <f t="shared" si="470"/>
        <v>Solar</v>
      </c>
      <c r="T2180" s="1" t="str">
        <f t="shared" si="471"/>
        <v>Montgomery</v>
      </c>
      <c r="U2180" s="1" t="str">
        <f t="shared" si="472"/>
        <v>IN</v>
      </c>
      <c r="AA2180" s="1"/>
      <c r="AB2180" s="1"/>
      <c r="AI2180" s="5"/>
      <c r="AJ2180" s="5"/>
      <c r="AK2180" s="5"/>
      <c r="AL2180" s="5"/>
      <c r="AM2180" s="5"/>
      <c r="AN2180" s="5"/>
      <c r="AO2180" s="32"/>
      <c r="AP2180" s="32"/>
      <c r="AQ2180" s="28">
        <f>AO2180/($Q2180*1000)</f>
        <v>0</v>
      </c>
      <c r="AR2180" s="28">
        <f>AP2180/($Q2180*1000)</f>
        <v>0</v>
      </c>
      <c r="AY2180" s="1" t="s">
        <v>2374</v>
      </c>
      <c r="AZ2180" s="2">
        <v>44035</v>
      </c>
      <c r="BC2180" s="2">
        <v>45170</v>
      </c>
      <c r="BD2180" s="1" t="s">
        <v>2850</v>
      </c>
      <c r="BE2180" s="1" t="s">
        <v>3762</v>
      </c>
      <c r="BF2180" s="1" t="s">
        <v>103</v>
      </c>
      <c r="BG2180" s="1" t="s">
        <v>3565</v>
      </c>
      <c r="BH2180" s="1" t="s">
        <v>2435</v>
      </c>
      <c r="BI2180" s="1" t="s">
        <v>2857</v>
      </c>
      <c r="BJ2180" s="1" t="s">
        <v>126</v>
      </c>
      <c r="BK2180" s="1" t="s">
        <v>4308</v>
      </c>
      <c r="BL2180" s="1">
        <v>150</v>
      </c>
      <c r="BM2180" s="1">
        <v>150</v>
      </c>
      <c r="BN2180" s="1" t="s">
        <v>1485</v>
      </c>
      <c r="BO2180" s="1" t="s">
        <v>3581</v>
      </c>
      <c r="BP2180" s="1" t="s">
        <v>84</v>
      </c>
      <c r="BR2180" s="1">
        <v>0</v>
      </c>
      <c r="BS2180" s="1">
        <v>0</v>
      </c>
      <c r="BT2180" s="1">
        <v>0</v>
      </c>
      <c r="BU2180" s="1">
        <v>0</v>
      </c>
    </row>
    <row r="2181" spans="4:73" hidden="1" x14ac:dyDescent="0.25">
      <c r="D2181" s="4"/>
      <c r="E2181" s="5" t="str">
        <f t="shared" si="465"/>
        <v>DPP-2020-Cycle</v>
      </c>
      <c r="F2181" s="5" t="str">
        <f t="shared" si="466"/>
        <v>Central</v>
      </c>
      <c r="G2181" s="5" t="str">
        <f t="shared" si="467"/>
        <v>Active</v>
      </c>
      <c r="H2181" s="6" t="str">
        <f t="shared" si="468"/>
        <v>Not Started</v>
      </c>
      <c r="I2181" s="1" t="s">
        <v>4309</v>
      </c>
      <c r="O2181" s="1" t="str">
        <f t="shared" si="459"/>
        <v>NRIS</v>
      </c>
      <c r="Q2181" s="1">
        <f t="shared" si="469"/>
        <v>150</v>
      </c>
      <c r="S2181" s="1" t="str">
        <f t="shared" si="470"/>
        <v>Solar</v>
      </c>
      <c r="T2181" s="1" t="str">
        <f t="shared" si="471"/>
        <v>Montgomery</v>
      </c>
      <c r="U2181" s="1" t="str">
        <f t="shared" si="472"/>
        <v>IN</v>
      </c>
      <c r="AA2181" s="1"/>
      <c r="AB2181" s="1"/>
      <c r="AI2181" s="5"/>
      <c r="AJ2181" s="5"/>
      <c r="AK2181" s="5"/>
      <c r="AL2181" s="5"/>
      <c r="AM2181" s="5"/>
      <c r="AN2181" s="5"/>
      <c r="AO2181" s="32"/>
      <c r="AP2181" s="32"/>
      <c r="AQ2181" s="28">
        <f>AO2181/($Q2181*1000)</f>
        <v>0</v>
      </c>
      <c r="AR2181" s="28">
        <f>AP2181/($Q2181*1000)</f>
        <v>0</v>
      </c>
      <c r="AY2181" s="1" t="s">
        <v>2374</v>
      </c>
      <c r="AZ2181" s="2">
        <v>44035</v>
      </c>
      <c r="BC2181" s="2">
        <v>45170</v>
      </c>
      <c r="BD2181" s="1" t="s">
        <v>2850</v>
      </c>
      <c r="BE2181" s="1" t="s">
        <v>3762</v>
      </c>
      <c r="BF2181" s="1" t="s">
        <v>103</v>
      </c>
      <c r="BG2181" s="1" t="s">
        <v>3565</v>
      </c>
      <c r="BH2181" s="1" t="s">
        <v>2435</v>
      </c>
      <c r="BI2181" s="1" t="s">
        <v>2857</v>
      </c>
      <c r="BJ2181" s="1" t="s">
        <v>126</v>
      </c>
      <c r="BK2181" s="1" t="s">
        <v>4310</v>
      </c>
      <c r="BL2181" s="1">
        <v>150</v>
      </c>
      <c r="BM2181" s="1">
        <v>150</v>
      </c>
      <c r="BN2181" s="1" t="s">
        <v>1485</v>
      </c>
      <c r="BO2181" s="1" t="s">
        <v>3581</v>
      </c>
      <c r="BP2181" s="1" t="s">
        <v>84</v>
      </c>
      <c r="BR2181" s="1">
        <v>0</v>
      </c>
      <c r="BS2181" s="1">
        <v>0</v>
      </c>
      <c r="BT2181" s="1">
        <v>0</v>
      </c>
      <c r="BU2181" s="1">
        <v>0</v>
      </c>
    </row>
    <row r="2182" spans="4:73" hidden="1" x14ac:dyDescent="0.25">
      <c r="D2182" s="4"/>
      <c r="E2182" s="5" t="str">
        <f t="shared" si="465"/>
        <v>DPP-2017-FEB</v>
      </c>
      <c r="F2182" s="5" t="str">
        <f t="shared" si="466"/>
        <v>West</v>
      </c>
      <c r="G2182" s="5" t="str">
        <f t="shared" si="467"/>
        <v>Withdrawn</v>
      </c>
      <c r="H2182" s="6" t="str">
        <f t="shared" si="468"/>
        <v>Not Started</v>
      </c>
      <c r="I2182" s="1" t="s">
        <v>4832</v>
      </c>
      <c r="O2182" s="1" t="str">
        <f t="shared" si="459"/>
        <v>NRIS</v>
      </c>
      <c r="Q2182" s="1">
        <f t="shared" si="469"/>
        <v>200</v>
      </c>
      <c r="S2182" s="1" t="str">
        <f t="shared" si="470"/>
        <v>Wind</v>
      </c>
      <c r="T2182" s="1" t="str">
        <f t="shared" si="471"/>
        <v>Clark County</v>
      </c>
      <c r="U2182" s="1" t="str">
        <f t="shared" si="472"/>
        <v>SD</v>
      </c>
      <c r="AA2182" s="1"/>
      <c r="AB2182" s="1"/>
      <c r="AI2182" s="5"/>
      <c r="AJ2182" s="5"/>
      <c r="AK2182" s="5"/>
      <c r="AL2182" s="5"/>
      <c r="AM2182" s="5"/>
      <c r="AN2182" s="5"/>
      <c r="AO2182" s="5"/>
      <c r="AP2182" s="5"/>
      <c r="AQ2182" s="5"/>
      <c r="AR2182" s="5"/>
      <c r="AY2182" s="1" t="s">
        <v>73</v>
      </c>
      <c r="AZ2182" s="2">
        <v>42142</v>
      </c>
      <c r="BA2182" s="2">
        <v>43564</v>
      </c>
      <c r="BC2182" s="2">
        <v>43738</v>
      </c>
      <c r="BD2182" s="1" t="s">
        <v>203</v>
      </c>
      <c r="BE2182" s="1" t="s">
        <v>2829</v>
      </c>
      <c r="BF2182" s="1" t="s">
        <v>205</v>
      </c>
      <c r="BG2182" s="1" t="s">
        <v>3220</v>
      </c>
      <c r="BH2182" s="1" t="s">
        <v>725</v>
      </c>
      <c r="BI2182" s="1" t="s">
        <v>726</v>
      </c>
      <c r="BJ2182" s="1" t="s">
        <v>126</v>
      </c>
      <c r="BK2182" s="1" t="s">
        <v>4833</v>
      </c>
      <c r="BL2182" s="1">
        <v>200</v>
      </c>
      <c r="BM2182" s="1">
        <v>200</v>
      </c>
      <c r="BN2182" s="1" t="s">
        <v>97</v>
      </c>
      <c r="BO2182" s="1" t="s">
        <v>98</v>
      </c>
      <c r="BP2182" s="1" t="s">
        <v>84</v>
      </c>
      <c r="BR2182" s="1">
        <v>0</v>
      </c>
      <c r="BS2182" s="1">
        <v>0</v>
      </c>
      <c r="BT2182" s="1">
        <v>0</v>
      </c>
      <c r="BU2182" s="1">
        <v>0</v>
      </c>
    </row>
    <row r="2183" spans="4:73" hidden="1" x14ac:dyDescent="0.25">
      <c r="D2183" s="4"/>
      <c r="E2183" s="5" t="str">
        <f t="shared" si="465"/>
        <v>DPP-2017-FEB</v>
      </c>
      <c r="F2183" s="5" t="str">
        <f t="shared" si="466"/>
        <v>West</v>
      </c>
      <c r="G2183" s="5" t="str">
        <f t="shared" si="467"/>
        <v>Withdrawn</v>
      </c>
      <c r="H2183" s="6" t="str">
        <f t="shared" si="468"/>
        <v>Not Started</v>
      </c>
      <c r="I2183" s="1" t="s">
        <v>4834</v>
      </c>
      <c r="O2183" s="1" t="str">
        <f t="shared" si="459"/>
        <v>NRIS</v>
      </c>
      <c r="Q2183" s="1">
        <f t="shared" si="469"/>
        <v>20</v>
      </c>
      <c r="S2183" s="1" t="str">
        <f t="shared" si="470"/>
        <v>Battery Storage</v>
      </c>
      <c r="T2183" s="1" t="str">
        <f t="shared" si="471"/>
        <v>Mower County</v>
      </c>
      <c r="U2183" s="1" t="str">
        <f t="shared" si="472"/>
        <v>MN</v>
      </c>
      <c r="AA2183" s="1"/>
      <c r="AB2183" s="1"/>
      <c r="AI2183" s="5"/>
      <c r="AJ2183" s="5"/>
      <c r="AK2183" s="5"/>
      <c r="AL2183" s="5"/>
      <c r="AM2183" s="5"/>
      <c r="AN2183" s="5"/>
      <c r="AO2183" s="5"/>
      <c r="AP2183" s="5"/>
      <c r="AQ2183" s="5"/>
      <c r="AR2183" s="5"/>
      <c r="AY2183" s="1" t="s">
        <v>73</v>
      </c>
      <c r="AZ2183" s="2">
        <v>42324</v>
      </c>
      <c r="BA2183" s="2">
        <v>43564</v>
      </c>
      <c r="BC2183" s="2">
        <v>43723</v>
      </c>
      <c r="BD2183" s="1" t="s">
        <v>87</v>
      </c>
      <c r="BE2183" s="1" t="s">
        <v>179</v>
      </c>
      <c r="BF2183" s="1" t="s">
        <v>93</v>
      </c>
      <c r="BG2183" s="1" t="s">
        <v>3220</v>
      </c>
      <c r="BH2183" s="1" t="s">
        <v>725</v>
      </c>
      <c r="BI2183" s="1" t="s">
        <v>726</v>
      </c>
      <c r="BJ2183" s="1" t="s">
        <v>126</v>
      </c>
      <c r="BK2183" s="1" t="s">
        <v>4835</v>
      </c>
      <c r="BL2183" s="1">
        <v>20</v>
      </c>
      <c r="BM2183" s="1">
        <v>20</v>
      </c>
      <c r="BN2183" s="1" t="s">
        <v>2498</v>
      </c>
      <c r="BO2183" s="1" t="s">
        <v>2499</v>
      </c>
      <c r="BP2183" s="1" t="s">
        <v>84</v>
      </c>
      <c r="BR2183" s="1">
        <v>0</v>
      </c>
      <c r="BS2183" s="1">
        <v>0</v>
      </c>
      <c r="BT2183" s="1">
        <v>0</v>
      </c>
      <c r="BU2183" s="1">
        <v>0</v>
      </c>
    </row>
    <row r="2184" spans="4:73" hidden="1" x14ac:dyDescent="0.25">
      <c r="D2184" s="4"/>
      <c r="E2184" s="5" t="str">
        <f t="shared" si="465"/>
        <v>DPP-2020-Cycle</v>
      </c>
      <c r="F2184" s="5" t="str">
        <f t="shared" si="466"/>
        <v>Central</v>
      </c>
      <c r="G2184" s="5" t="str">
        <f t="shared" si="467"/>
        <v>Active</v>
      </c>
      <c r="H2184" s="6" t="str">
        <f t="shared" si="468"/>
        <v>Not Started</v>
      </c>
      <c r="I2184" s="1" t="s">
        <v>4311</v>
      </c>
      <c r="O2184" s="1" t="str">
        <f t="shared" si="459"/>
        <v>NRIS</v>
      </c>
      <c r="Q2184" s="1">
        <f t="shared" si="469"/>
        <v>39</v>
      </c>
      <c r="S2184" s="1" t="str">
        <f t="shared" si="470"/>
        <v>Solar</v>
      </c>
      <c r="T2184" s="1" t="str">
        <f t="shared" si="471"/>
        <v>Henry</v>
      </c>
      <c r="U2184" s="1" t="str">
        <f t="shared" si="472"/>
        <v>IN</v>
      </c>
      <c r="AA2184" s="1"/>
      <c r="AB2184" s="1"/>
      <c r="AI2184" s="5"/>
      <c r="AJ2184" s="5"/>
      <c r="AK2184" s="5"/>
      <c r="AL2184" s="5"/>
      <c r="AM2184" s="5"/>
      <c r="AN2184" s="5"/>
      <c r="AO2184" s="32"/>
      <c r="AP2184" s="32"/>
      <c r="AQ2184" s="28">
        <f t="shared" ref="AQ2184:AQ2195" si="473">AO2184/($Q2184*1000)</f>
        <v>0</v>
      </c>
      <c r="AR2184" s="28">
        <f t="shared" ref="AR2184:AR2195" si="474">AP2184/($Q2184*1000)</f>
        <v>0</v>
      </c>
      <c r="AY2184" s="1" t="s">
        <v>2374</v>
      </c>
      <c r="AZ2184" s="2">
        <v>44035</v>
      </c>
      <c r="BC2184" s="2">
        <v>45170</v>
      </c>
      <c r="BD2184" s="1" t="s">
        <v>2850</v>
      </c>
      <c r="BE2184" s="1" t="s">
        <v>4312</v>
      </c>
      <c r="BF2184" s="1" t="s">
        <v>103</v>
      </c>
      <c r="BG2184" s="1" t="s">
        <v>3565</v>
      </c>
      <c r="BH2184" s="1" t="s">
        <v>2435</v>
      </c>
      <c r="BI2184" s="1" t="s">
        <v>2857</v>
      </c>
      <c r="BJ2184" s="1" t="s">
        <v>126</v>
      </c>
      <c r="BK2184" s="1" t="s">
        <v>4313</v>
      </c>
      <c r="BL2184" s="1">
        <v>39</v>
      </c>
      <c r="BM2184" s="1">
        <v>39</v>
      </c>
      <c r="BN2184" s="1" t="s">
        <v>1485</v>
      </c>
      <c r="BO2184" s="1" t="s">
        <v>3581</v>
      </c>
      <c r="BP2184" s="1" t="s">
        <v>84</v>
      </c>
      <c r="BR2184" s="1">
        <v>0</v>
      </c>
      <c r="BS2184" s="1">
        <v>0</v>
      </c>
      <c r="BT2184" s="1">
        <v>0</v>
      </c>
      <c r="BU2184" s="1">
        <v>0</v>
      </c>
    </row>
    <row r="2185" spans="4:73" hidden="1" x14ac:dyDescent="0.25">
      <c r="D2185" s="4"/>
      <c r="E2185" s="5" t="str">
        <f t="shared" si="465"/>
        <v>DPP-2020-Cycle</v>
      </c>
      <c r="F2185" s="5" t="str">
        <f t="shared" si="466"/>
        <v>Central</v>
      </c>
      <c r="G2185" s="5" t="str">
        <f t="shared" si="467"/>
        <v>Active</v>
      </c>
      <c r="H2185" s="6" t="str">
        <f t="shared" si="468"/>
        <v>Not Started</v>
      </c>
      <c r="I2185" s="1" t="s">
        <v>4314</v>
      </c>
      <c r="O2185" s="1" t="str">
        <f t="shared" si="459"/>
        <v>NRIS</v>
      </c>
      <c r="Q2185" s="1">
        <f t="shared" si="469"/>
        <v>100</v>
      </c>
      <c r="S2185" s="1" t="str">
        <f t="shared" si="470"/>
        <v>Solar</v>
      </c>
      <c r="T2185" s="1" t="str">
        <f t="shared" si="471"/>
        <v>LaPorte</v>
      </c>
      <c r="U2185" s="1" t="str">
        <f t="shared" si="472"/>
        <v>IN</v>
      </c>
      <c r="AA2185" s="1"/>
      <c r="AB2185" s="1"/>
      <c r="AI2185" s="5"/>
      <c r="AJ2185" s="5"/>
      <c r="AK2185" s="5"/>
      <c r="AL2185" s="5"/>
      <c r="AM2185" s="5"/>
      <c r="AN2185" s="5"/>
      <c r="AO2185" s="32"/>
      <c r="AP2185" s="32"/>
      <c r="AQ2185" s="28">
        <f t="shared" si="473"/>
        <v>0</v>
      </c>
      <c r="AR2185" s="28">
        <f t="shared" si="474"/>
        <v>0</v>
      </c>
      <c r="AY2185" s="1" t="s">
        <v>2374</v>
      </c>
      <c r="AZ2185" s="2">
        <v>44244</v>
      </c>
      <c r="BC2185" s="2">
        <v>45485</v>
      </c>
      <c r="BD2185" s="1" t="s">
        <v>804</v>
      </c>
      <c r="BE2185" s="1" t="s">
        <v>4163</v>
      </c>
      <c r="BF2185" s="1" t="s">
        <v>103</v>
      </c>
      <c r="BG2185" s="1" t="s">
        <v>3565</v>
      </c>
      <c r="BH2185" s="1" t="s">
        <v>2435</v>
      </c>
      <c r="BI2185" s="1" t="s">
        <v>2857</v>
      </c>
      <c r="BJ2185" s="1" t="s">
        <v>126</v>
      </c>
      <c r="BK2185" s="1" t="s">
        <v>4315</v>
      </c>
      <c r="BL2185" s="1">
        <v>100</v>
      </c>
      <c r="BM2185" s="1">
        <v>100</v>
      </c>
      <c r="BN2185" s="1" t="s">
        <v>1485</v>
      </c>
      <c r="BO2185" s="1" t="s">
        <v>3581</v>
      </c>
      <c r="BP2185" s="1" t="s">
        <v>84</v>
      </c>
      <c r="BR2185" s="1">
        <v>0</v>
      </c>
      <c r="BS2185" s="1">
        <v>0</v>
      </c>
      <c r="BT2185" s="1">
        <v>0</v>
      </c>
      <c r="BU2185" s="1">
        <v>0</v>
      </c>
    </row>
    <row r="2186" spans="4:73" hidden="1" x14ac:dyDescent="0.25">
      <c r="D2186" s="4"/>
      <c r="E2186" s="5" t="str">
        <f t="shared" si="465"/>
        <v>DPP-2020-Cycle</v>
      </c>
      <c r="F2186" s="5" t="str">
        <f t="shared" si="466"/>
        <v>Central</v>
      </c>
      <c r="G2186" s="5" t="str">
        <f t="shared" si="467"/>
        <v>Active</v>
      </c>
      <c r="H2186" s="6" t="str">
        <f t="shared" si="468"/>
        <v>Not Started</v>
      </c>
      <c r="I2186" s="1" t="s">
        <v>4316</v>
      </c>
      <c r="O2186" s="1" t="str">
        <f t="shared" si="459"/>
        <v>NRIS</v>
      </c>
      <c r="Q2186" s="1">
        <f t="shared" si="469"/>
        <v>200</v>
      </c>
      <c r="S2186" s="1" t="str">
        <f t="shared" si="470"/>
        <v>Solar</v>
      </c>
      <c r="T2186" s="1" t="str">
        <f t="shared" si="471"/>
        <v>Sullivan</v>
      </c>
      <c r="U2186" s="1" t="str">
        <f t="shared" si="472"/>
        <v>IN</v>
      </c>
      <c r="AA2186" s="1"/>
      <c r="AB2186" s="1"/>
      <c r="AI2186" s="5"/>
      <c r="AJ2186" s="5"/>
      <c r="AK2186" s="5"/>
      <c r="AL2186" s="5"/>
      <c r="AM2186" s="5"/>
      <c r="AN2186" s="5"/>
      <c r="AO2186" s="32"/>
      <c r="AP2186" s="32"/>
      <c r="AQ2186" s="28">
        <f t="shared" si="473"/>
        <v>0</v>
      </c>
      <c r="AR2186" s="28">
        <f t="shared" si="474"/>
        <v>0</v>
      </c>
      <c r="AY2186" s="1" t="s">
        <v>2374</v>
      </c>
      <c r="AZ2186" s="2">
        <v>44035</v>
      </c>
      <c r="BC2186" s="2">
        <v>45078</v>
      </c>
      <c r="BD2186" s="1" t="s">
        <v>3967</v>
      </c>
      <c r="BE2186" s="1" t="s">
        <v>4087</v>
      </c>
      <c r="BF2186" s="1" t="s">
        <v>103</v>
      </c>
      <c r="BG2186" s="1" t="s">
        <v>3565</v>
      </c>
      <c r="BH2186" s="1" t="s">
        <v>2435</v>
      </c>
      <c r="BI2186" s="1" t="s">
        <v>2857</v>
      </c>
      <c r="BJ2186" s="1" t="s">
        <v>126</v>
      </c>
      <c r="BK2186" s="1" t="s">
        <v>4088</v>
      </c>
      <c r="BL2186" s="1">
        <v>200</v>
      </c>
      <c r="BM2186" s="1">
        <v>200</v>
      </c>
      <c r="BN2186" s="1" t="s">
        <v>1485</v>
      </c>
      <c r="BO2186" s="1" t="s">
        <v>3581</v>
      </c>
      <c r="BP2186" s="1" t="s">
        <v>84</v>
      </c>
      <c r="BR2186" s="1">
        <v>0</v>
      </c>
      <c r="BS2186" s="1">
        <v>0</v>
      </c>
      <c r="BT2186" s="1">
        <v>0</v>
      </c>
      <c r="BU2186" s="1">
        <v>0</v>
      </c>
    </row>
    <row r="2187" spans="4:73" hidden="1" x14ac:dyDescent="0.25">
      <c r="D2187" s="4"/>
      <c r="E2187" s="5" t="str">
        <f t="shared" si="465"/>
        <v>DPP-2020-Cycle</v>
      </c>
      <c r="F2187" s="5" t="str">
        <f t="shared" si="466"/>
        <v>South</v>
      </c>
      <c r="G2187" s="5" t="str">
        <f t="shared" si="467"/>
        <v>Withdrawn</v>
      </c>
      <c r="H2187" s="6" t="str">
        <f t="shared" si="468"/>
        <v>Not Started</v>
      </c>
      <c r="I2187" s="1" t="s">
        <v>5539</v>
      </c>
      <c r="O2187" s="1" t="str">
        <f t="shared" si="459"/>
        <v>NRIS</v>
      </c>
      <c r="Q2187" s="1">
        <f t="shared" si="469"/>
        <v>0</v>
      </c>
      <c r="S2187" s="1" t="str">
        <f t="shared" si="470"/>
        <v>Battery Storage</v>
      </c>
      <c r="T2187" s="1" t="str">
        <f t="shared" si="471"/>
        <v>Hinds</v>
      </c>
      <c r="U2187" s="1" t="str">
        <f t="shared" si="472"/>
        <v>MS</v>
      </c>
      <c r="AA2187" s="1"/>
      <c r="AB2187" s="1"/>
      <c r="AI2187" s="5"/>
      <c r="AJ2187" s="5"/>
      <c r="AK2187" s="5"/>
      <c r="AL2187" s="5"/>
      <c r="AM2187" s="5"/>
      <c r="AN2187" s="5"/>
      <c r="AO2187" s="32"/>
      <c r="AP2187" s="32"/>
      <c r="AQ2187" s="28" t="e">
        <f t="shared" si="473"/>
        <v>#DIV/0!</v>
      </c>
      <c r="AR2187" s="28" t="e">
        <f t="shared" si="474"/>
        <v>#DIV/0!</v>
      </c>
      <c r="AY2187" s="1" t="s">
        <v>73</v>
      </c>
      <c r="AZ2187" s="2">
        <v>44035</v>
      </c>
      <c r="BA2187" s="2">
        <v>44112</v>
      </c>
      <c r="BC2187" s="2">
        <v>45230</v>
      </c>
      <c r="BD2187" s="1" t="s">
        <v>3615</v>
      </c>
      <c r="BE2187" s="1" t="s">
        <v>4044</v>
      </c>
      <c r="BF2187" s="1" t="s">
        <v>2526</v>
      </c>
      <c r="BG2187" s="1" t="s">
        <v>3565</v>
      </c>
      <c r="BH2187" s="1" t="s">
        <v>2395</v>
      </c>
      <c r="BI2187" s="1" t="s">
        <v>2857</v>
      </c>
      <c r="BJ2187" s="1" t="s">
        <v>126</v>
      </c>
      <c r="BK2187" s="1" t="s">
        <v>5496</v>
      </c>
      <c r="BL2187" s="1">
        <v>0</v>
      </c>
      <c r="BM2187" s="1">
        <v>0</v>
      </c>
      <c r="BN2187" s="1" t="s">
        <v>2498</v>
      </c>
      <c r="BO2187" s="1" t="s">
        <v>2498</v>
      </c>
      <c r="BP2187" s="1" t="s">
        <v>84</v>
      </c>
      <c r="BR2187" s="1">
        <v>0</v>
      </c>
      <c r="BS2187" s="1">
        <v>0</v>
      </c>
      <c r="BT2187" s="1">
        <v>0</v>
      </c>
      <c r="BU2187" s="1">
        <v>0</v>
      </c>
    </row>
    <row r="2188" spans="4:73" hidden="1" x14ac:dyDescent="0.25">
      <c r="D2188" s="4"/>
      <c r="E2188" s="5" t="str">
        <f t="shared" si="465"/>
        <v>DPP-2020-Cycle</v>
      </c>
      <c r="F2188" s="5" t="str">
        <f t="shared" si="466"/>
        <v>South</v>
      </c>
      <c r="G2188" s="5" t="str">
        <f t="shared" si="467"/>
        <v>Withdrawn</v>
      </c>
      <c r="H2188" s="6" t="str">
        <f t="shared" si="468"/>
        <v>Not Started</v>
      </c>
      <c r="I2188" s="1" t="s">
        <v>5500</v>
      </c>
      <c r="O2188" s="1" t="str">
        <f t="shared" si="459"/>
        <v>NRIS</v>
      </c>
      <c r="Q2188" s="1">
        <f t="shared" si="469"/>
        <v>120</v>
      </c>
      <c r="S2188" s="1" t="str">
        <f t="shared" si="470"/>
        <v>Solar</v>
      </c>
      <c r="T2188" s="1" t="str">
        <f t="shared" si="471"/>
        <v>St. Mary</v>
      </c>
      <c r="U2188" s="1" t="str">
        <f t="shared" si="472"/>
        <v>LA</v>
      </c>
      <c r="AA2188" s="1"/>
      <c r="AB2188" s="1"/>
      <c r="AI2188" s="5"/>
      <c r="AJ2188" s="5"/>
      <c r="AK2188" s="5"/>
      <c r="AL2188" s="5"/>
      <c r="AM2188" s="5"/>
      <c r="AN2188" s="5"/>
      <c r="AO2188" s="32"/>
      <c r="AP2188" s="32"/>
      <c r="AQ2188" s="28">
        <f t="shared" si="473"/>
        <v>0</v>
      </c>
      <c r="AR2188" s="28">
        <f t="shared" si="474"/>
        <v>0</v>
      </c>
      <c r="AY2188" s="1" t="s">
        <v>73</v>
      </c>
      <c r="AZ2188" s="2">
        <v>44036</v>
      </c>
      <c r="BA2188" s="2">
        <v>44098</v>
      </c>
      <c r="BC2188" s="2">
        <v>44985</v>
      </c>
      <c r="BD2188" s="1" t="s">
        <v>2711</v>
      </c>
      <c r="BE2188" s="1" t="s">
        <v>2712</v>
      </c>
      <c r="BF2188" s="1" t="s">
        <v>61</v>
      </c>
      <c r="BG2188" s="1" t="s">
        <v>3565</v>
      </c>
      <c r="BH2188" s="1" t="s">
        <v>2395</v>
      </c>
      <c r="BI2188" s="1" t="s">
        <v>2857</v>
      </c>
      <c r="BJ2188" s="1" t="s">
        <v>126</v>
      </c>
      <c r="BK2188" s="1" t="s">
        <v>5501</v>
      </c>
      <c r="BL2188" s="1">
        <v>120</v>
      </c>
      <c r="BM2188" s="1">
        <v>120</v>
      </c>
      <c r="BN2188" s="1" t="s">
        <v>1485</v>
      </c>
      <c r="BO2188" s="1" t="s">
        <v>3581</v>
      </c>
      <c r="BP2188" s="1" t="s">
        <v>84</v>
      </c>
      <c r="BR2188" s="1">
        <v>0</v>
      </c>
      <c r="BS2188" s="1">
        <v>0</v>
      </c>
      <c r="BT2188" s="1">
        <v>0</v>
      </c>
      <c r="BU2188" s="1">
        <v>0</v>
      </c>
    </row>
    <row r="2189" spans="4:73" hidden="1" x14ac:dyDescent="0.25">
      <c r="D2189" s="4"/>
      <c r="E2189" s="5" t="str">
        <f t="shared" si="465"/>
        <v>DPP-2020-Cycle</v>
      </c>
      <c r="F2189" s="5" t="str">
        <f t="shared" si="466"/>
        <v>South</v>
      </c>
      <c r="G2189" s="5" t="str">
        <f t="shared" si="467"/>
        <v>Active</v>
      </c>
      <c r="H2189" s="6" t="str">
        <f t="shared" si="468"/>
        <v>Not Started</v>
      </c>
      <c r="I2189" s="1" t="s">
        <v>4321</v>
      </c>
      <c r="J2189" s="1" t="e">
        <f>VLOOKUP(I2189,#REF!,3,FALSE)</f>
        <v>#REF!</v>
      </c>
      <c r="O2189" s="1" t="str">
        <f t="shared" si="459"/>
        <v>NRIS</v>
      </c>
      <c r="Q2189" s="1">
        <f t="shared" si="469"/>
        <v>5.99</v>
      </c>
      <c r="S2189" s="1" t="str">
        <f t="shared" si="470"/>
        <v>Solar</v>
      </c>
      <c r="T2189" s="1" t="str">
        <f t="shared" si="471"/>
        <v>Monroe</v>
      </c>
      <c r="U2189" s="1" t="str">
        <f t="shared" si="472"/>
        <v>AR</v>
      </c>
      <c r="AA2189" s="1" t="str">
        <f>BK2189</f>
        <v>Brinkley East to Clarendon 115 kV</v>
      </c>
      <c r="AB2189" s="1" t="str">
        <f>BD2189</f>
        <v>Entergy Arkansas LLC</v>
      </c>
      <c r="AI2189" s="17" t="e">
        <f>VLOOKUP(I2189,#REF!,7,FALSE)</f>
        <v>#REF!</v>
      </c>
      <c r="AJ2189" s="17"/>
      <c r="AK2189" s="17"/>
      <c r="AL2189" s="17"/>
      <c r="AM2189" s="17"/>
      <c r="AN2189" s="17"/>
      <c r="AO2189" s="32" t="e">
        <f>VLOOKUP(I2189,#REF!,5,FALSE)</f>
        <v>#REF!</v>
      </c>
      <c r="AP2189" s="32" t="e">
        <f>VLOOKUP(I2189,#REF!,6,FALSE)</f>
        <v>#REF!</v>
      </c>
      <c r="AQ2189" s="28" t="e">
        <f t="shared" si="473"/>
        <v>#REF!</v>
      </c>
      <c r="AR2189" s="28" t="e">
        <f t="shared" si="474"/>
        <v>#REF!</v>
      </c>
      <c r="AY2189" s="1" t="s">
        <v>2374</v>
      </c>
      <c r="AZ2189" s="2">
        <v>44186</v>
      </c>
      <c r="BC2189" s="2">
        <v>44470</v>
      </c>
      <c r="BD2189" s="1" t="s">
        <v>3586</v>
      </c>
      <c r="BE2189" s="1" t="s">
        <v>4322</v>
      </c>
      <c r="BF2189" s="1" t="s">
        <v>2394</v>
      </c>
      <c r="BG2189" s="1" t="s">
        <v>3565</v>
      </c>
      <c r="BH2189" s="1" t="s">
        <v>2395</v>
      </c>
      <c r="BI2189" s="1" t="s">
        <v>2857</v>
      </c>
      <c r="BJ2189" s="1" t="s">
        <v>126</v>
      </c>
      <c r="BK2189" s="1" t="s">
        <v>4323</v>
      </c>
      <c r="BL2189" s="1">
        <v>5.99</v>
      </c>
      <c r="BM2189" s="1">
        <v>5.99</v>
      </c>
      <c r="BN2189" s="1" t="s">
        <v>1485</v>
      </c>
      <c r="BO2189" s="1" t="s">
        <v>3581</v>
      </c>
      <c r="BP2189" s="1" t="s">
        <v>84</v>
      </c>
      <c r="BR2189" s="1">
        <v>0</v>
      </c>
      <c r="BS2189" s="1">
        <v>0</v>
      </c>
      <c r="BT2189" s="1">
        <v>0</v>
      </c>
      <c r="BU2189" s="1">
        <v>0</v>
      </c>
    </row>
    <row r="2190" spans="4:73" hidden="1" x14ac:dyDescent="0.25">
      <c r="D2190" s="4"/>
      <c r="E2190" s="5" t="str">
        <f t="shared" si="465"/>
        <v>DPP-2020-Cycle</v>
      </c>
      <c r="F2190" s="5" t="str">
        <f t="shared" si="466"/>
        <v>South</v>
      </c>
      <c r="G2190" s="5" t="str">
        <f t="shared" si="467"/>
        <v>Active</v>
      </c>
      <c r="H2190" s="6" t="str">
        <f t="shared" si="468"/>
        <v>Not Started</v>
      </c>
      <c r="I2190" s="1" t="s">
        <v>4326</v>
      </c>
      <c r="O2190" s="1" t="str">
        <f t="shared" si="459"/>
        <v>NRIS</v>
      </c>
      <c r="Q2190" s="1">
        <f t="shared" si="469"/>
        <v>0</v>
      </c>
      <c r="S2190" s="1" t="str">
        <f t="shared" si="470"/>
        <v>Battery Storage</v>
      </c>
      <c r="T2190" s="1" t="str">
        <f t="shared" si="471"/>
        <v>Ashley</v>
      </c>
      <c r="U2190" s="1" t="str">
        <f t="shared" si="472"/>
        <v>AR</v>
      </c>
      <c r="AA2190" s="1"/>
      <c r="AB2190" s="1"/>
      <c r="AI2190" s="5"/>
      <c r="AJ2190" s="5"/>
      <c r="AK2190" s="5"/>
      <c r="AL2190" s="5"/>
      <c r="AM2190" s="5"/>
      <c r="AN2190" s="5"/>
      <c r="AO2190" s="32"/>
      <c r="AP2190" s="32"/>
      <c r="AQ2190" s="28" t="e">
        <f t="shared" si="473"/>
        <v>#DIV/0!</v>
      </c>
      <c r="AR2190" s="28" t="e">
        <f t="shared" si="474"/>
        <v>#DIV/0!</v>
      </c>
      <c r="AY2190" s="1" t="s">
        <v>2374</v>
      </c>
      <c r="AZ2190" s="2">
        <v>44120</v>
      </c>
      <c r="BC2190" s="2">
        <v>44621</v>
      </c>
      <c r="BD2190" s="1" t="s">
        <v>3586</v>
      </c>
      <c r="BE2190" s="1" t="s">
        <v>4327</v>
      </c>
      <c r="BF2190" s="1" t="s">
        <v>2394</v>
      </c>
      <c r="BG2190" s="1" t="s">
        <v>3565</v>
      </c>
      <c r="BH2190" s="1" t="s">
        <v>2395</v>
      </c>
      <c r="BI2190" s="1" t="s">
        <v>2857</v>
      </c>
      <c r="BJ2190" s="1" t="s">
        <v>126</v>
      </c>
      <c r="BK2190" s="1" t="s">
        <v>4328</v>
      </c>
      <c r="BL2190" s="1">
        <v>0</v>
      </c>
      <c r="BM2190" s="1">
        <v>0</v>
      </c>
      <c r="BN2190" s="1" t="s">
        <v>2498</v>
      </c>
      <c r="BO2190" s="1" t="s">
        <v>2498</v>
      </c>
      <c r="BP2190" s="1" t="s">
        <v>84</v>
      </c>
      <c r="BR2190" s="1">
        <v>0</v>
      </c>
      <c r="BS2190" s="1">
        <v>0</v>
      </c>
      <c r="BT2190" s="1">
        <v>0</v>
      </c>
      <c r="BU2190" s="1">
        <v>0</v>
      </c>
    </row>
    <row r="2191" spans="4:73" hidden="1" x14ac:dyDescent="0.25">
      <c r="D2191" s="4"/>
      <c r="E2191" s="5" t="str">
        <f t="shared" si="465"/>
        <v>DPP-2020-Cycle</v>
      </c>
      <c r="F2191" s="5" t="str">
        <f t="shared" si="466"/>
        <v>South</v>
      </c>
      <c r="G2191" s="5" t="str">
        <f t="shared" si="467"/>
        <v>Active</v>
      </c>
      <c r="H2191" s="6" t="str">
        <f t="shared" si="468"/>
        <v>Not Started</v>
      </c>
      <c r="I2191" s="1" t="s">
        <v>4329</v>
      </c>
      <c r="O2191" s="1" t="str">
        <f t="shared" si="459"/>
        <v>NRIS</v>
      </c>
      <c r="Q2191" s="1">
        <f t="shared" si="469"/>
        <v>0</v>
      </c>
      <c r="S2191" s="1" t="str">
        <f t="shared" si="470"/>
        <v>Battery Storage</v>
      </c>
      <c r="T2191" s="1" t="str">
        <f t="shared" si="471"/>
        <v>Madison</v>
      </c>
      <c r="U2191" s="1" t="str">
        <f t="shared" si="472"/>
        <v>MS</v>
      </c>
      <c r="AA2191" s="1"/>
      <c r="AB2191" s="1"/>
      <c r="AI2191" s="5"/>
      <c r="AJ2191" s="5"/>
      <c r="AK2191" s="5"/>
      <c r="AL2191" s="5"/>
      <c r="AM2191" s="5"/>
      <c r="AN2191" s="5"/>
      <c r="AO2191" s="32"/>
      <c r="AP2191" s="32"/>
      <c r="AQ2191" s="28" t="e">
        <f t="shared" si="473"/>
        <v>#DIV/0!</v>
      </c>
      <c r="AR2191" s="28" t="e">
        <f t="shared" si="474"/>
        <v>#DIV/0!</v>
      </c>
      <c r="AY2191" s="1" t="s">
        <v>2374</v>
      </c>
      <c r="AZ2191" s="2">
        <v>44120</v>
      </c>
      <c r="BC2191" s="2">
        <v>45230</v>
      </c>
      <c r="BD2191" s="1" t="s">
        <v>3615</v>
      </c>
      <c r="BE2191" s="1" t="s">
        <v>3940</v>
      </c>
      <c r="BF2191" s="1" t="s">
        <v>2526</v>
      </c>
      <c r="BG2191" s="1" t="s">
        <v>3565</v>
      </c>
      <c r="BH2191" s="1" t="s">
        <v>2395</v>
      </c>
      <c r="BI2191" s="1" t="s">
        <v>2857</v>
      </c>
      <c r="BJ2191" s="1" t="s">
        <v>126</v>
      </c>
      <c r="BK2191" s="1" t="s">
        <v>3941</v>
      </c>
      <c r="BL2191" s="1">
        <v>0</v>
      </c>
      <c r="BM2191" s="1">
        <v>0</v>
      </c>
      <c r="BN2191" s="1" t="s">
        <v>2498</v>
      </c>
      <c r="BO2191" s="1" t="s">
        <v>2498</v>
      </c>
      <c r="BP2191" s="1" t="s">
        <v>84</v>
      </c>
      <c r="BR2191" s="1">
        <v>0</v>
      </c>
      <c r="BS2191" s="1">
        <v>0</v>
      </c>
      <c r="BT2191" s="1">
        <v>0</v>
      </c>
      <c r="BU2191" s="1">
        <v>0</v>
      </c>
    </row>
    <row r="2192" spans="4:73" hidden="1" x14ac:dyDescent="0.25">
      <c r="D2192" s="4"/>
      <c r="E2192" s="5" t="str">
        <f t="shared" si="465"/>
        <v>DPP-2020-Cycle</v>
      </c>
      <c r="F2192" s="5" t="str">
        <f t="shared" si="466"/>
        <v>East (ATC)</v>
      </c>
      <c r="G2192" s="5" t="str">
        <f t="shared" si="467"/>
        <v>Withdrawn</v>
      </c>
      <c r="H2192" s="6" t="str">
        <f t="shared" si="468"/>
        <v>Not Started</v>
      </c>
      <c r="I2192" s="1" t="s">
        <v>5838</v>
      </c>
      <c r="O2192" s="1" t="str">
        <f t="shared" si="459"/>
        <v>NRIS</v>
      </c>
      <c r="Q2192" s="1">
        <f t="shared" si="469"/>
        <v>22.5</v>
      </c>
      <c r="S2192" s="1" t="str">
        <f t="shared" si="470"/>
        <v>Solar</v>
      </c>
      <c r="T2192" s="1" t="str">
        <f t="shared" si="471"/>
        <v>Houghton</v>
      </c>
      <c r="U2192" s="1" t="str">
        <f t="shared" si="472"/>
        <v>MI</v>
      </c>
      <c r="AA2192" s="1"/>
      <c r="AB2192" s="1"/>
      <c r="AI2192" s="5"/>
      <c r="AJ2192" s="5"/>
      <c r="AK2192" s="5"/>
      <c r="AL2192" s="5"/>
      <c r="AM2192" s="5"/>
      <c r="AN2192" s="5"/>
      <c r="AO2192" s="32"/>
      <c r="AP2192" s="32"/>
      <c r="AQ2192" s="28">
        <f t="shared" si="473"/>
        <v>0</v>
      </c>
      <c r="AR2192" s="28">
        <f t="shared" si="474"/>
        <v>0</v>
      </c>
      <c r="AY2192" s="1" t="s">
        <v>73</v>
      </c>
      <c r="AZ2192" s="2">
        <v>44036</v>
      </c>
      <c r="BA2192" s="2">
        <v>44246</v>
      </c>
      <c r="BC2192" s="2">
        <v>45184</v>
      </c>
      <c r="BD2192" s="1" t="s">
        <v>74</v>
      </c>
      <c r="BE2192" s="1" t="s">
        <v>4360</v>
      </c>
      <c r="BF2192" s="1" t="s">
        <v>130</v>
      </c>
      <c r="BG2192" s="1" t="s">
        <v>3565</v>
      </c>
      <c r="BH2192" s="1" t="s">
        <v>2196</v>
      </c>
      <c r="BI2192" s="1" t="s">
        <v>2857</v>
      </c>
      <c r="BJ2192" s="1" t="s">
        <v>126</v>
      </c>
      <c r="BK2192" s="1" t="s">
        <v>5839</v>
      </c>
      <c r="BL2192" s="1">
        <v>22.5</v>
      </c>
      <c r="BM2192" s="1">
        <v>22.5</v>
      </c>
      <c r="BN2192" s="1" t="s">
        <v>1485</v>
      </c>
      <c r="BO2192" s="1" t="s">
        <v>3581</v>
      </c>
      <c r="BP2192" s="1" t="s">
        <v>84</v>
      </c>
      <c r="BR2192" s="1">
        <v>0</v>
      </c>
      <c r="BS2192" s="1">
        <v>0</v>
      </c>
      <c r="BT2192" s="1">
        <v>0</v>
      </c>
      <c r="BU2192" s="1">
        <v>0</v>
      </c>
    </row>
    <row r="2193" spans="4:73" hidden="1" x14ac:dyDescent="0.25">
      <c r="D2193" s="4"/>
      <c r="E2193" s="5" t="str">
        <f t="shared" si="465"/>
        <v>DPP-2020-Cycle</v>
      </c>
      <c r="F2193" s="5" t="str">
        <f t="shared" si="466"/>
        <v>East (ATC)</v>
      </c>
      <c r="G2193" s="5" t="str">
        <f t="shared" si="467"/>
        <v>Active</v>
      </c>
      <c r="H2193" s="6" t="str">
        <f t="shared" si="468"/>
        <v>Not Started</v>
      </c>
      <c r="I2193" s="1" t="s">
        <v>4332</v>
      </c>
      <c r="O2193" s="1" t="str">
        <f t="shared" si="459"/>
        <v>NRIS</v>
      </c>
      <c r="Q2193" s="1">
        <f t="shared" si="469"/>
        <v>75</v>
      </c>
      <c r="S2193" s="1" t="str">
        <f t="shared" si="470"/>
        <v>Solar</v>
      </c>
      <c r="T2193" s="1" t="str">
        <f t="shared" si="471"/>
        <v>Sheboygan</v>
      </c>
      <c r="U2193" s="1" t="str">
        <f t="shared" si="472"/>
        <v>WI</v>
      </c>
      <c r="AA2193" s="1"/>
      <c r="AB2193" s="1"/>
      <c r="AI2193" s="5"/>
      <c r="AJ2193" s="5"/>
      <c r="AK2193" s="5"/>
      <c r="AL2193" s="5"/>
      <c r="AM2193" s="5"/>
      <c r="AN2193" s="5"/>
      <c r="AO2193" s="32"/>
      <c r="AP2193" s="32"/>
      <c r="AQ2193" s="28">
        <f t="shared" si="473"/>
        <v>0</v>
      </c>
      <c r="AR2193" s="28">
        <f t="shared" si="474"/>
        <v>0</v>
      </c>
      <c r="AY2193" s="1" t="s">
        <v>2374</v>
      </c>
      <c r="AZ2193" s="2">
        <v>44036</v>
      </c>
      <c r="BC2193" s="2">
        <v>45809</v>
      </c>
      <c r="BD2193" s="1" t="s">
        <v>74</v>
      </c>
      <c r="BE2193" s="1" t="s">
        <v>4333</v>
      </c>
      <c r="BF2193" s="1" t="s">
        <v>76</v>
      </c>
      <c r="BG2193" s="1" t="s">
        <v>3565</v>
      </c>
      <c r="BH2193" s="1" t="s">
        <v>2196</v>
      </c>
      <c r="BI2193" s="1" t="s">
        <v>2857</v>
      </c>
      <c r="BJ2193" s="1" t="s">
        <v>126</v>
      </c>
      <c r="BK2193" s="1" t="s">
        <v>4334</v>
      </c>
      <c r="BL2193" s="1">
        <v>75</v>
      </c>
      <c r="BM2193" s="1">
        <v>75</v>
      </c>
      <c r="BN2193" s="1" t="s">
        <v>1485</v>
      </c>
      <c r="BO2193" s="1" t="s">
        <v>3581</v>
      </c>
      <c r="BP2193" s="1" t="s">
        <v>84</v>
      </c>
      <c r="BR2193" s="1">
        <v>0</v>
      </c>
      <c r="BS2193" s="1">
        <v>0</v>
      </c>
      <c r="BT2193" s="1">
        <v>0</v>
      </c>
      <c r="BU2193" s="1">
        <v>0</v>
      </c>
    </row>
    <row r="2194" spans="4:73" hidden="1" x14ac:dyDescent="0.25">
      <c r="D2194" s="4"/>
      <c r="E2194" s="5" t="str">
        <f t="shared" si="465"/>
        <v>DPP-2020-Cycle</v>
      </c>
      <c r="F2194" s="5" t="str">
        <f t="shared" si="466"/>
        <v>South</v>
      </c>
      <c r="G2194" s="5" t="str">
        <f t="shared" si="467"/>
        <v>Active</v>
      </c>
      <c r="H2194" s="6" t="str">
        <f t="shared" si="468"/>
        <v>Not Started</v>
      </c>
      <c r="I2194" s="25" t="s">
        <v>4335</v>
      </c>
      <c r="J2194" s="1" t="e">
        <f>VLOOKUP(I2194,#REF!,3,FALSE)</f>
        <v>#REF!</v>
      </c>
      <c r="O2194" s="1" t="str">
        <f t="shared" ref="O2194:O2257" si="475">BJ2194</f>
        <v>ERIS</v>
      </c>
      <c r="Q2194" s="1">
        <f t="shared" si="469"/>
        <v>150</v>
      </c>
      <c r="S2194" s="1" t="str">
        <f t="shared" si="470"/>
        <v>Solar</v>
      </c>
      <c r="T2194" s="1" t="str">
        <f t="shared" si="471"/>
        <v>Acadia</v>
      </c>
      <c r="U2194" s="1" t="str">
        <f t="shared" si="472"/>
        <v>LA</v>
      </c>
      <c r="AA2194" s="1" t="str">
        <f>BK2194</f>
        <v>Richard to Scott 138kV line</v>
      </c>
      <c r="AB2194" s="1" t="str">
        <f>BD2194</f>
        <v>Entergy Louisiana LLC</v>
      </c>
      <c r="AG2194" s="17" t="e">
        <f>AI2194*(1000*BL2194)</f>
        <v>#REF!</v>
      </c>
      <c r="AH2194" s="17" t="e">
        <f>#REF!*(1000*BL2194)</f>
        <v>#REF!</v>
      </c>
      <c r="AI2194" s="19" t="e">
        <f>VLOOKUP(I2194,#REF!,7,FALSE)</f>
        <v>#REF!</v>
      </c>
      <c r="AJ2194" s="19"/>
      <c r="AK2194" s="19"/>
      <c r="AL2194" s="19"/>
      <c r="AM2194" s="19"/>
      <c r="AN2194" s="19"/>
      <c r="AO2194" s="32" t="e">
        <f>VLOOKUP(I2194,#REF!,5,FALSE)</f>
        <v>#REF!</v>
      </c>
      <c r="AP2194" s="32" t="e">
        <f>VLOOKUP(I2194,#REF!,6,FALSE)</f>
        <v>#REF!</v>
      </c>
      <c r="AQ2194" s="28" t="e">
        <f t="shared" si="473"/>
        <v>#REF!</v>
      </c>
      <c r="AR2194" s="28" t="e">
        <f t="shared" si="474"/>
        <v>#REF!</v>
      </c>
      <c r="AY2194" s="1" t="s">
        <v>2374</v>
      </c>
      <c r="AZ2194" s="2">
        <v>44188</v>
      </c>
      <c r="BC2194" s="2">
        <v>45169</v>
      </c>
      <c r="BD2194" s="1" t="s">
        <v>3695</v>
      </c>
      <c r="BE2194" s="1" t="s">
        <v>3757</v>
      </c>
      <c r="BF2194" s="1" t="s">
        <v>61</v>
      </c>
      <c r="BG2194" s="1" t="s">
        <v>3565</v>
      </c>
      <c r="BH2194" s="1" t="s">
        <v>2395</v>
      </c>
      <c r="BI2194" s="1" t="s">
        <v>2857</v>
      </c>
      <c r="BJ2194" s="1" t="s">
        <v>62</v>
      </c>
      <c r="BK2194" s="1" t="s">
        <v>4336</v>
      </c>
      <c r="BL2194" s="1">
        <v>150</v>
      </c>
      <c r="BM2194" s="1">
        <v>150</v>
      </c>
      <c r="BN2194" s="1" t="s">
        <v>1485</v>
      </c>
      <c r="BO2194" s="1" t="s">
        <v>3581</v>
      </c>
      <c r="BP2194" s="1" t="s">
        <v>84</v>
      </c>
      <c r="BR2194" s="1">
        <v>0</v>
      </c>
      <c r="BS2194" s="1">
        <v>0</v>
      </c>
      <c r="BT2194" s="1">
        <v>0</v>
      </c>
      <c r="BU2194" s="1">
        <v>0</v>
      </c>
    </row>
    <row r="2195" spans="4:73" hidden="1" x14ac:dyDescent="0.25">
      <c r="D2195" s="4"/>
      <c r="E2195" s="5" t="str">
        <f t="shared" si="465"/>
        <v>DPP-2020-Cycle</v>
      </c>
      <c r="F2195" s="5" t="str">
        <f t="shared" si="466"/>
        <v>South</v>
      </c>
      <c r="G2195" s="5" t="str">
        <f t="shared" si="467"/>
        <v>Active</v>
      </c>
      <c r="H2195" s="6" t="str">
        <f t="shared" si="468"/>
        <v>Not Started</v>
      </c>
      <c r="I2195" s="25" t="s">
        <v>4337</v>
      </c>
      <c r="J2195" s="1" t="e">
        <f>VLOOKUP(I2195,#REF!,3,FALSE)</f>
        <v>#REF!</v>
      </c>
      <c r="O2195" s="1" t="str">
        <f t="shared" si="475"/>
        <v>ERIS</v>
      </c>
      <c r="Q2195" s="1">
        <f t="shared" si="469"/>
        <v>100</v>
      </c>
      <c r="S2195" s="1" t="str">
        <f t="shared" si="470"/>
        <v>Solar</v>
      </c>
      <c r="T2195" s="1" t="str">
        <f t="shared" si="471"/>
        <v>Acadia</v>
      </c>
      <c r="U2195" s="1" t="str">
        <f t="shared" si="472"/>
        <v>LA</v>
      </c>
      <c r="AA2195" s="1" t="str">
        <f>BK2195</f>
        <v>Bayou Cove to Richard 138kV (Circuit 258)</v>
      </c>
      <c r="AB2195" s="1" t="str">
        <f>BD2195</f>
        <v>Entergy Louisiana LLC</v>
      </c>
      <c r="AG2195" s="17" t="e">
        <f>AI2195*(1000*BL2195)</f>
        <v>#REF!</v>
      </c>
      <c r="AH2195" s="17" t="e">
        <f>#REF!*(1000*BL2195)</f>
        <v>#REF!</v>
      </c>
      <c r="AI2195" s="19" t="e">
        <f>VLOOKUP(I2195,#REF!,7,FALSE)</f>
        <v>#REF!</v>
      </c>
      <c r="AJ2195" s="19"/>
      <c r="AK2195" s="19"/>
      <c r="AL2195" s="19"/>
      <c r="AM2195" s="19"/>
      <c r="AN2195" s="19"/>
      <c r="AO2195" s="32" t="e">
        <f>VLOOKUP(I2195,#REF!,5,FALSE)</f>
        <v>#REF!</v>
      </c>
      <c r="AP2195" s="32" t="e">
        <f>VLOOKUP(I2195,#REF!,6,FALSE)</f>
        <v>#REF!</v>
      </c>
      <c r="AQ2195" s="28" t="e">
        <f t="shared" si="473"/>
        <v>#REF!</v>
      </c>
      <c r="AR2195" s="28" t="e">
        <f t="shared" si="474"/>
        <v>#REF!</v>
      </c>
      <c r="AY2195" s="1" t="s">
        <v>2374</v>
      </c>
      <c r="AZ2195" s="2">
        <v>44187</v>
      </c>
      <c r="BC2195" s="2">
        <v>45169</v>
      </c>
      <c r="BD2195" s="1" t="s">
        <v>3695</v>
      </c>
      <c r="BE2195" s="1" t="s">
        <v>3757</v>
      </c>
      <c r="BF2195" s="1" t="s">
        <v>61</v>
      </c>
      <c r="BG2195" s="1" t="s">
        <v>3565</v>
      </c>
      <c r="BH2195" s="1" t="s">
        <v>2395</v>
      </c>
      <c r="BI2195" s="1" t="s">
        <v>2857</v>
      </c>
      <c r="BJ2195" s="1" t="s">
        <v>62</v>
      </c>
      <c r="BK2195" s="1" t="s">
        <v>4338</v>
      </c>
      <c r="BL2195" s="1">
        <v>100</v>
      </c>
      <c r="BM2195" s="1">
        <v>100</v>
      </c>
      <c r="BN2195" s="1" t="s">
        <v>1485</v>
      </c>
      <c r="BO2195" s="1" t="s">
        <v>3581</v>
      </c>
      <c r="BP2195" s="1" t="s">
        <v>84</v>
      </c>
      <c r="BR2195" s="1">
        <v>0</v>
      </c>
      <c r="BS2195" s="1">
        <v>0</v>
      </c>
      <c r="BT2195" s="1">
        <v>0</v>
      </c>
      <c r="BU2195" s="1">
        <v>0</v>
      </c>
    </row>
    <row r="2196" spans="4:73" hidden="1" x14ac:dyDescent="0.25">
      <c r="D2196" s="4"/>
      <c r="E2196" s="5" t="str">
        <f t="shared" si="465"/>
        <v>DPP-2014-AUG</v>
      </c>
      <c r="F2196" s="5" t="str">
        <f t="shared" si="466"/>
        <v>Central</v>
      </c>
      <c r="G2196" s="5" t="str">
        <f t="shared" si="467"/>
        <v>Done</v>
      </c>
      <c r="H2196" s="6" t="str">
        <f t="shared" si="468"/>
        <v>Withdrawn</v>
      </c>
      <c r="I2196" s="1" t="s">
        <v>4859</v>
      </c>
      <c r="O2196" s="1" t="str">
        <f t="shared" si="475"/>
        <v>External NRIS</v>
      </c>
      <c r="Q2196" s="1">
        <f t="shared" si="469"/>
        <v>2325</v>
      </c>
      <c r="S2196" s="1" t="str">
        <f t="shared" si="470"/>
        <v>Nuclear</v>
      </c>
      <c r="T2196" s="1" t="str">
        <f t="shared" si="471"/>
        <v>Ogle County</v>
      </c>
      <c r="U2196" s="1" t="str">
        <f t="shared" si="472"/>
        <v>IL</v>
      </c>
      <c r="AA2196" s="1"/>
      <c r="AB2196" s="1"/>
      <c r="AI2196" s="5"/>
      <c r="AJ2196" s="5"/>
      <c r="AK2196" s="5"/>
      <c r="AL2196" s="5"/>
      <c r="AM2196" s="5"/>
      <c r="AN2196" s="5"/>
      <c r="AO2196" s="5"/>
      <c r="AP2196" s="5"/>
      <c r="AQ2196" s="5"/>
      <c r="AR2196" s="5"/>
      <c r="AY2196" s="1" t="s">
        <v>58</v>
      </c>
      <c r="AZ2196" s="2">
        <v>41814</v>
      </c>
      <c r="BB2196" s="2">
        <v>42426</v>
      </c>
      <c r="BD2196" s="1" t="s">
        <v>3254</v>
      </c>
      <c r="BE2196" s="1" t="s">
        <v>4860</v>
      </c>
      <c r="BF2196" s="1" t="s">
        <v>124</v>
      </c>
      <c r="BG2196" s="1" t="s">
        <v>2584</v>
      </c>
      <c r="BH2196" s="1" t="s">
        <v>2435</v>
      </c>
      <c r="BI2196" s="1" t="s">
        <v>134</v>
      </c>
      <c r="BJ2196" s="1" t="s">
        <v>2993</v>
      </c>
      <c r="BK2196" s="1" t="s">
        <v>1455</v>
      </c>
      <c r="BL2196" s="1">
        <v>2300</v>
      </c>
      <c r="BM2196" s="1">
        <v>2325</v>
      </c>
      <c r="BN2196" s="1" t="s">
        <v>387</v>
      </c>
      <c r="BO2196" s="1" t="s">
        <v>387</v>
      </c>
      <c r="BP2196" s="1" t="s">
        <v>73</v>
      </c>
      <c r="BQ2196" s="2">
        <v>42460</v>
      </c>
      <c r="BR2196" s="1">
        <v>0</v>
      </c>
      <c r="BS2196" s="1">
        <v>0</v>
      </c>
      <c r="BT2196" s="1">
        <v>0</v>
      </c>
      <c r="BU2196" s="1">
        <v>0</v>
      </c>
    </row>
    <row r="2197" spans="4:73" hidden="1" x14ac:dyDescent="0.25">
      <c r="D2197" s="4"/>
      <c r="E2197" s="5" t="str">
        <f t="shared" si="465"/>
        <v>DPP-2020-Cycle</v>
      </c>
      <c r="F2197" s="5" t="str">
        <f t="shared" si="466"/>
        <v>South</v>
      </c>
      <c r="G2197" s="5" t="str">
        <f t="shared" si="467"/>
        <v>Active</v>
      </c>
      <c r="H2197" s="6" t="str">
        <f t="shared" si="468"/>
        <v>Not Started</v>
      </c>
      <c r="I2197" s="25" t="s">
        <v>4339</v>
      </c>
      <c r="J2197" s="1" t="s">
        <v>6153</v>
      </c>
      <c r="O2197" s="1" t="str">
        <f t="shared" si="475"/>
        <v>NRIS</v>
      </c>
      <c r="Q2197" s="1">
        <f t="shared" si="469"/>
        <v>150</v>
      </c>
      <c r="S2197" s="1" t="str">
        <f t="shared" si="470"/>
        <v>Solar</v>
      </c>
      <c r="T2197" s="1" t="str">
        <f t="shared" si="471"/>
        <v>Evangeline</v>
      </c>
      <c r="U2197" s="1" t="str">
        <f t="shared" si="472"/>
        <v>LA</v>
      </c>
      <c r="AA2197" s="1" t="str">
        <f>BK2197</f>
        <v>Pine Prairie to Coughlin 138 kV</v>
      </c>
      <c r="AB2197" s="1" t="str">
        <f>BD2197</f>
        <v>CLECO Corporation</v>
      </c>
      <c r="AG2197" s="17" t="e">
        <f>AI2197*(1000*BL2197)</f>
        <v>#REF!</v>
      </c>
      <c r="AH2197" s="17" t="e">
        <f>#REF!*(1000*BL2197)</f>
        <v>#REF!</v>
      </c>
      <c r="AI2197" s="19" t="e">
        <f>VLOOKUP(I2197,#REF!,7,FALSE)</f>
        <v>#REF!</v>
      </c>
      <c r="AJ2197" s="19"/>
      <c r="AK2197" s="19"/>
      <c r="AL2197" s="19"/>
      <c r="AM2197" s="19"/>
      <c r="AN2197" s="19"/>
      <c r="AO2197" s="32" t="e">
        <f>VLOOKUP(I2197,#REF!,5,FALSE)</f>
        <v>#REF!</v>
      </c>
      <c r="AP2197" s="32" t="e">
        <f>VLOOKUP(I2197,#REF!,6,FALSE)</f>
        <v>#REF!</v>
      </c>
      <c r="AQ2197" s="28" t="e">
        <f>AO2197/($Q2197*1000)</f>
        <v>#REF!</v>
      </c>
      <c r="AR2197" s="28" t="e">
        <f>AP2197/($Q2197*1000)</f>
        <v>#REF!</v>
      </c>
      <c r="AY2197" s="1" t="s">
        <v>2374</v>
      </c>
      <c r="AZ2197" s="2">
        <v>44046</v>
      </c>
      <c r="BC2197" s="2">
        <v>44985</v>
      </c>
      <c r="BD2197" s="1" t="s">
        <v>2711</v>
      </c>
      <c r="BE2197" s="1" t="s">
        <v>4075</v>
      </c>
      <c r="BF2197" s="1" t="s">
        <v>61</v>
      </c>
      <c r="BG2197" s="1" t="s">
        <v>3565</v>
      </c>
      <c r="BH2197" s="1" t="s">
        <v>2395</v>
      </c>
      <c r="BI2197" s="1" t="s">
        <v>2857</v>
      </c>
      <c r="BJ2197" s="1" t="s">
        <v>126</v>
      </c>
      <c r="BK2197" s="1" t="s">
        <v>4340</v>
      </c>
      <c r="BL2197" s="1">
        <v>150</v>
      </c>
      <c r="BM2197" s="1">
        <v>150</v>
      </c>
      <c r="BN2197" s="1" t="s">
        <v>1485</v>
      </c>
      <c r="BO2197" s="1" t="s">
        <v>3581</v>
      </c>
      <c r="BP2197" s="1" t="s">
        <v>84</v>
      </c>
      <c r="BR2197" s="1">
        <v>0</v>
      </c>
      <c r="BS2197" s="1">
        <v>0</v>
      </c>
      <c r="BT2197" s="1">
        <v>0</v>
      </c>
      <c r="BU2197" s="1">
        <v>0</v>
      </c>
    </row>
    <row r="2198" spans="4:73" hidden="1" x14ac:dyDescent="0.25">
      <c r="D2198" s="4"/>
      <c r="E2198" s="5" t="str">
        <f t="shared" si="465"/>
        <v>DPP-2014-AUG</v>
      </c>
      <c r="F2198" s="5" t="str">
        <f t="shared" si="466"/>
        <v>South</v>
      </c>
      <c r="G2198" s="5" t="str">
        <f t="shared" si="467"/>
        <v>Done</v>
      </c>
      <c r="H2198" s="6" t="str">
        <f t="shared" si="468"/>
        <v>In Service</v>
      </c>
      <c r="I2198" s="1" t="s">
        <v>4863</v>
      </c>
      <c r="O2198" s="1" t="str">
        <f t="shared" si="475"/>
        <v>NRIS Only</v>
      </c>
      <c r="Q2198" s="1">
        <f t="shared" si="469"/>
        <v>71.5</v>
      </c>
      <c r="S2198" s="1" t="str">
        <f t="shared" si="470"/>
        <v>Gas</v>
      </c>
      <c r="T2198" s="1" t="str">
        <f t="shared" si="471"/>
        <v>St. Mary,St. Mary Parish</v>
      </c>
      <c r="U2198" s="1" t="str">
        <f t="shared" si="472"/>
        <v>LA</v>
      </c>
      <c r="AA2198" s="1"/>
      <c r="AB2198" s="1"/>
      <c r="AI2198" s="5"/>
      <c r="AJ2198" s="5"/>
      <c r="AK2198" s="5"/>
      <c r="AL2198" s="5"/>
      <c r="AM2198" s="5"/>
      <c r="AN2198" s="5"/>
      <c r="AO2198" s="5"/>
      <c r="AP2198" s="5"/>
      <c r="AQ2198" s="5"/>
      <c r="AR2198" s="5"/>
      <c r="AY2198" s="1" t="s">
        <v>58</v>
      </c>
      <c r="AZ2198" s="2">
        <v>41820</v>
      </c>
      <c r="BB2198" s="2">
        <v>42426</v>
      </c>
      <c r="BC2198" s="2">
        <v>42285</v>
      </c>
      <c r="BD2198" s="1" t="s">
        <v>2711</v>
      </c>
      <c r="BE2198" s="1" t="s">
        <v>3005</v>
      </c>
      <c r="BF2198" s="1" t="s">
        <v>61</v>
      </c>
      <c r="BG2198" s="1" t="s">
        <v>2584</v>
      </c>
      <c r="BH2198" s="1" t="s">
        <v>2395</v>
      </c>
      <c r="BI2198" s="1" t="s">
        <v>134</v>
      </c>
      <c r="BJ2198" s="1" t="s">
        <v>1466</v>
      </c>
      <c r="BK2198" s="1" t="s">
        <v>4864</v>
      </c>
      <c r="BL2198" s="1">
        <v>64.510000000000005</v>
      </c>
      <c r="BM2198" s="1">
        <v>71.5</v>
      </c>
      <c r="BN2198" s="1" t="s">
        <v>64</v>
      </c>
      <c r="BO2198" s="1" t="s">
        <v>94</v>
      </c>
      <c r="BP2198" s="1" t="s">
        <v>65</v>
      </c>
      <c r="BQ2198" s="2">
        <v>42460</v>
      </c>
      <c r="BR2198" s="1">
        <v>0</v>
      </c>
      <c r="BS2198" s="1">
        <v>0</v>
      </c>
      <c r="BT2198" s="1">
        <v>0</v>
      </c>
      <c r="BU2198" s="1">
        <v>0</v>
      </c>
    </row>
    <row r="2199" spans="4:73" hidden="1" x14ac:dyDescent="0.25">
      <c r="D2199" s="4"/>
      <c r="E2199" s="5" t="str">
        <f t="shared" si="465"/>
        <v>DPP-2014-AUG</v>
      </c>
      <c r="F2199" s="5" t="str">
        <f t="shared" si="466"/>
        <v>Central</v>
      </c>
      <c r="G2199" s="5" t="str">
        <f t="shared" si="467"/>
        <v>Done</v>
      </c>
      <c r="H2199" s="6" t="str">
        <f t="shared" si="468"/>
        <v>In Service</v>
      </c>
      <c r="I2199" s="1" t="s">
        <v>4865</v>
      </c>
      <c r="O2199" s="1" t="str">
        <f t="shared" si="475"/>
        <v>External NRIS</v>
      </c>
      <c r="Q2199" s="1">
        <f t="shared" si="469"/>
        <v>30</v>
      </c>
      <c r="S2199" s="1" t="str">
        <f t="shared" si="470"/>
        <v>Landfill Gas</v>
      </c>
      <c r="T2199" s="1" t="str">
        <f t="shared" si="471"/>
        <v>Bucks County</v>
      </c>
      <c r="U2199" s="1" t="str">
        <f t="shared" si="472"/>
        <v>PA</v>
      </c>
      <c r="AA2199" s="1"/>
      <c r="AB2199" s="1"/>
      <c r="AI2199" s="5"/>
      <c r="AJ2199" s="5"/>
      <c r="AK2199" s="5"/>
      <c r="AL2199" s="5"/>
      <c r="AM2199" s="5"/>
      <c r="AN2199" s="5"/>
      <c r="AO2199" s="5"/>
      <c r="AP2199" s="5"/>
      <c r="AQ2199" s="5"/>
      <c r="AR2199" s="5"/>
      <c r="AY2199" s="1" t="s">
        <v>58</v>
      </c>
      <c r="AZ2199" s="2">
        <v>41823</v>
      </c>
      <c r="BB2199" s="2">
        <v>42426</v>
      </c>
      <c r="BD2199" s="1" t="s">
        <v>4866</v>
      </c>
      <c r="BE2199" s="1" t="s">
        <v>4867</v>
      </c>
      <c r="BF2199" s="1" t="s">
        <v>1047</v>
      </c>
      <c r="BG2199" s="1" t="s">
        <v>2584</v>
      </c>
      <c r="BH2199" s="1" t="s">
        <v>2435</v>
      </c>
      <c r="BI2199" s="1" t="s">
        <v>134</v>
      </c>
      <c r="BJ2199" s="1" t="s">
        <v>2993</v>
      </c>
      <c r="BK2199" s="1" t="s">
        <v>4868</v>
      </c>
      <c r="BL2199" s="1">
        <v>30</v>
      </c>
      <c r="BM2199" s="1">
        <v>30</v>
      </c>
      <c r="BN2199" s="1" t="s">
        <v>1730</v>
      </c>
      <c r="BO2199" s="1" t="s">
        <v>172</v>
      </c>
      <c r="BP2199" s="1" t="s">
        <v>65</v>
      </c>
      <c r="BQ2199" s="2">
        <v>41960</v>
      </c>
      <c r="BR2199" s="1">
        <v>0</v>
      </c>
      <c r="BS2199" s="1">
        <v>0</v>
      </c>
      <c r="BT2199" s="1">
        <v>0</v>
      </c>
      <c r="BU2199" s="1">
        <v>0</v>
      </c>
    </row>
    <row r="2200" spans="4:73" hidden="1" x14ac:dyDescent="0.25">
      <c r="D2200" s="4"/>
      <c r="E2200" s="5" t="str">
        <f t="shared" si="465"/>
        <v>DPP-2020-Cycle</v>
      </c>
      <c r="F2200" s="5" t="str">
        <f t="shared" si="466"/>
        <v>South</v>
      </c>
      <c r="G2200" s="5" t="str">
        <f t="shared" si="467"/>
        <v>Active</v>
      </c>
      <c r="H2200" s="6" t="str">
        <f t="shared" si="468"/>
        <v>Not Started</v>
      </c>
      <c r="I2200" s="1" t="s">
        <v>4341</v>
      </c>
      <c r="J2200" s="1" t="e">
        <f>VLOOKUP(I2200,#REF!,3,FALSE)</f>
        <v>#REF!</v>
      </c>
      <c r="O2200" s="1" t="str">
        <f t="shared" si="475"/>
        <v>NRIS</v>
      </c>
      <c r="Q2200" s="1">
        <f t="shared" si="469"/>
        <v>100</v>
      </c>
      <c r="S2200" s="1" t="str">
        <f t="shared" si="470"/>
        <v>Solar</v>
      </c>
      <c r="T2200" s="1" t="str">
        <f t="shared" si="471"/>
        <v>St. John the Baptist</v>
      </c>
      <c r="U2200" s="1" t="str">
        <f t="shared" si="472"/>
        <v>LA</v>
      </c>
      <c r="AA2200" s="1" t="str">
        <f>BK2200</f>
        <v>Waterford 230kV</v>
      </c>
      <c r="AB2200" s="1" t="str">
        <f>BD2200</f>
        <v>Entergy Louisiana LLC</v>
      </c>
      <c r="AG2200" s="17" t="e">
        <f>AI2200*(1000*BL2200)</f>
        <v>#REF!</v>
      </c>
      <c r="AH2200" s="17" t="e">
        <f>#REF!*(1000*BL2200)</f>
        <v>#REF!</v>
      </c>
      <c r="AI2200" s="19" t="e">
        <f>VLOOKUP(I2200,#REF!,7,FALSE)</f>
        <v>#REF!</v>
      </c>
      <c r="AJ2200" s="19"/>
      <c r="AK2200" s="19"/>
      <c r="AL2200" s="19"/>
      <c r="AM2200" s="19"/>
      <c r="AN2200" s="19"/>
      <c r="AO2200" s="32" t="e">
        <f>VLOOKUP(I2200,#REF!,5,FALSE)</f>
        <v>#REF!</v>
      </c>
      <c r="AP2200" s="32" t="e">
        <f>VLOOKUP(I2200,#REF!,6,FALSE)</f>
        <v>#REF!</v>
      </c>
      <c r="AQ2200" s="28" t="e">
        <f>AO2200/($Q2200*1000)</f>
        <v>#REF!</v>
      </c>
      <c r="AR2200" s="28" t="e">
        <f>AP2200/($Q2200*1000)</f>
        <v>#REF!</v>
      </c>
      <c r="AY2200" s="1" t="s">
        <v>2374</v>
      </c>
      <c r="AZ2200" s="2">
        <v>44036</v>
      </c>
      <c r="BC2200" s="2">
        <v>45230</v>
      </c>
      <c r="BD2200" s="1" t="s">
        <v>3695</v>
      </c>
      <c r="BE2200" s="1" t="s">
        <v>4342</v>
      </c>
      <c r="BF2200" s="1" t="s">
        <v>61</v>
      </c>
      <c r="BG2200" s="1" t="s">
        <v>3565</v>
      </c>
      <c r="BH2200" s="1" t="s">
        <v>2395</v>
      </c>
      <c r="BI2200" s="1" t="s">
        <v>2857</v>
      </c>
      <c r="BJ2200" s="1" t="s">
        <v>126</v>
      </c>
      <c r="BK2200" s="1" t="s">
        <v>4343</v>
      </c>
      <c r="BL2200" s="1">
        <v>100</v>
      </c>
      <c r="BM2200" s="1">
        <v>100</v>
      </c>
      <c r="BN2200" s="1" t="s">
        <v>1485</v>
      </c>
      <c r="BO2200" s="1" t="s">
        <v>3581</v>
      </c>
      <c r="BP2200" s="1" t="s">
        <v>84</v>
      </c>
      <c r="BR2200" s="1">
        <v>0</v>
      </c>
      <c r="BS2200" s="1">
        <v>0</v>
      </c>
      <c r="BT2200" s="1">
        <v>0</v>
      </c>
      <c r="BU2200" s="1">
        <v>0</v>
      </c>
    </row>
    <row r="2201" spans="4:73" hidden="1" x14ac:dyDescent="0.25">
      <c r="D2201" s="4"/>
      <c r="E2201" s="5" t="str">
        <f t="shared" si="465"/>
        <v>DPP-2014-AUG</v>
      </c>
      <c r="F2201" s="5" t="str">
        <f t="shared" si="466"/>
        <v>South</v>
      </c>
      <c r="G2201" s="5" t="str">
        <f t="shared" si="467"/>
        <v>Done</v>
      </c>
      <c r="H2201" s="6" t="str">
        <f t="shared" si="468"/>
        <v>In Service</v>
      </c>
      <c r="I2201" s="1" t="s">
        <v>4871</v>
      </c>
      <c r="O2201" s="1" t="str">
        <f t="shared" si="475"/>
        <v>NRIS Only</v>
      </c>
      <c r="Q2201" s="1">
        <f t="shared" si="469"/>
        <v>1270</v>
      </c>
      <c r="S2201" s="1" t="str">
        <f t="shared" si="470"/>
        <v>Gas</v>
      </c>
      <c r="T2201" s="1" t="str">
        <f t="shared" si="471"/>
        <v>Union County</v>
      </c>
      <c r="U2201" s="1" t="str">
        <f t="shared" si="472"/>
        <v>AR</v>
      </c>
      <c r="AA2201" s="1"/>
      <c r="AB2201" s="1"/>
      <c r="AI2201" s="5"/>
      <c r="AJ2201" s="5"/>
      <c r="AK2201" s="5"/>
      <c r="AL2201" s="5"/>
      <c r="AM2201" s="5"/>
      <c r="AN2201" s="5"/>
      <c r="AO2201" s="5"/>
      <c r="AP2201" s="5"/>
      <c r="AQ2201" s="5"/>
      <c r="AR2201" s="5"/>
      <c r="AY2201" s="1" t="s">
        <v>58</v>
      </c>
      <c r="AZ2201" s="2">
        <v>41827</v>
      </c>
      <c r="BB2201" s="2">
        <v>42151</v>
      </c>
      <c r="BC2201" s="2">
        <v>42151</v>
      </c>
      <c r="BD2201" s="1" t="s">
        <v>59</v>
      </c>
      <c r="BE2201" s="1" t="s">
        <v>2643</v>
      </c>
      <c r="BF2201" s="1" t="s">
        <v>2394</v>
      </c>
      <c r="BG2201" s="1" t="s">
        <v>2584</v>
      </c>
      <c r="BH2201" s="1" t="s">
        <v>2395</v>
      </c>
      <c r="BI2201" s="1" t="s">
        <v>134</v>
      </c>
      <c r="BJ2201" s="1" t="s">
        <v>1466</v>
      </c>
      <c r="BK2201" s="1" t="s">
        <v>4872</v>
      </c>
      <c r="BL2201" s="1">
        <v>1270</v>
      </c>
      <c r="BM2201" s="1">
        <v>1270</v>
      </c>
      <c r="BN2201" s="1" t="s">
        <v>64</v>
      </c>
      <c r="BO2201" s="1" t="s">
        <v>105</v>
      </c>
      <c r="BP2201" s="1" t="s">
        <v>65</v>
      </c>
      <c r="BQ2201" s="2">
        <v>42719</v>
      </c>
      <c r="BR2201" s="1">
        <v>0</v>
      </c>
      <c r="BS2201" s="1">
        <v>0</v>
      </c>
      <c r="BT2201" s="1">
        <v>0</v>
      </c>
      <c r="BU2201" s="1">
        <v>0</v>
      </c>
    </row>
    <row r="2202" spans="4:73" hidden="1" x14ac:dyDescent="0.25">
      <c r="D2202" s="4"/>
      <c r="E2202" s="5" t="str">
        <f t="shared" si="465"/>
        <v>DPP-2020-Cycle</v>
      </c>
      <c r="F2202" s="5" t="str">
        <f t="shared" si="466"/>
        <v>Central</v>
      </c>
      <c r="G2202" s="5" t="str">
        <f t="shared" si="467"/>
        <v>Withdrawn</v>
      </c>
      <c r="H2202" s="6" t="str">
        <f t="shared" si="468"/>
        <v>Not Started</v>
      </c>
      <c r="I2202" s="1" t="s">
        <v>5825</v>
      </c>
      <c r="O2202" s="1" t="str">
        <f t="shared" si="475"/>
        <v>External NRIS</v>
      </c>
      <c r="Q2202" s="1">
        <f t="shared" si="469"/>
        <v>100</v>
      </c>
      <c r="S2202" s="1" t="str">
        <f t="shared" si="470"/>
        <v>Solar</v>
      </c>
      <c r="T2202" s="1" t="str">
        <f t="shared" si="471"/>
        <v>Pulaski</v>
      </c>
      <c r="U2202" s="1" t="str">
        <f t="shared" si="472"/>
        <v>IL</v>
      </c>
      <c r="AA2202" s="1"/>
      <c r="AB2202" s="1"/>
      <c r="AI2202" s="5"/>
      <c r="AJ2202" s="5"/>
      <c r="AK2202" s="5"/>
      <c r="AL2202" s="5"/>
      <c r="AM2202" s="5"/>
      <c r="AN2202" s="5"/>
      <c r="AO2202" s="32"/>
      <c r="AP2202" s="32"/>
      <c r="AQ2202" s="28">
        <f t="shared" ref="AQ2202:AR2206" si="476">AO2202/($Q2202*1000)</f>
        <v>0</v>
      </c>
      <c r="AR2202" s="28">
        <f t="shared" si="476"/>
        <v>0</v>
      </c>
      <c r="AY2202" s="1" t="s">
        <v>73</v>
      </c>
      <c r="AZ2202" s="2">
        <v>44039</v>
      </c>
      <c r="BA2202" s="2">
        <v>44245</v>
      </c>
      <c r="BC2202" s="2">
        <v>44607</v>
      </c>
      <c r="BD2202" s="1" t="s">
        <v>122</v>
      </c>
      <c r="BE2202" s="1" t="s">
        <v>4168</v>
      </c>
      <c r="BF2202" s="1" t="s">
        <v>124</v>
      </c>
      <c r="BG2202" s="1" t="s">
        <v>3565</v>
      </c>
      <c r="BH2202" s="1" t="s">
        <v>2435</v>
      </c>
      <c r="BI2202" s="1" t="s">
        <v>2857</v>
      </c>
      <c r="BJ2202" s="1" t="s">
        <v>2993</v>
      </c>
      <c r="BK2202" s="1" t="s">
        <v>5826</v>
      </c>
      <c r="BL2202" s="1">
        <v>100</v>
      </c>
      <c r="BM2202" s="1">
        <v>100</v>
      </c>
      <c r="BN2202" s="1" t="s">
        <v>1485</v>
      </c>
      <c r="BO2202" s="1" t="s">
        <v>3581</v>
      </c>
      <c r="BP2202" s="1" t="s">
        <v>84</v>
      </c>
      <c r="BR2202" s="1">
        <v>0</v>
      </c>
      <c r="BS2202" s="1">
        <v>0</v>
      </c>
      <c r="BT2202" s="1">
        <v>0</v>
      </c>
      <c r="BU2202" s="1">
        <v>0</v>
      </c>
    </row>
    <row r="2203" spans="4:73" hidden="1" x14ac:dyDescent="0.25">
      <c r="D2203" s="4"/>
      <c r="E2203" s="5" t="str">
        <f t="shared" si="465"/>
        <v>DPP-2020-Cycle</v>
      </c>
      <c r="F2203" s="5" t="str">
        <f t="shared" si="466"/>
        <v>West</v>
      </c>
      <c r="G2203" s="5" t="str">
        <f t="shared" si="467"/>
        <v>Withdrawn</v>
      </c>
      <c r="H2203" s="6" t="str">
        <f t="shared" si="468"/>
        <v>Not Started</v>
      </c>
      <c r="I2203" s="1" t="s">
        <v>5540</v>
      </c>
      <c r="O2203" s="1" t="str">
        <f t="shared" si="475"/>
        <v>NRIS Only</v>
      </c>
      <c r="Q2203" s="1">
        <f t="shared" si="469"/>
        <v>25</v>
      </c>
      <c r="S2203" s="1" t="str">
        <f t="shared" si="470"/>
        <v>Wind</v>
      </c>
      <c r="T2203" s="1" t="str">
        <f t="shared" si="471"/>
        <v>Mower</v>
      </c>
      <c r="U2203" s="1" t="str">
        <f t="shared" si="472"/>
        <v>MN</v>
      </c>
      <c r="AA2203" s="1"/>
      <c r="AB2203" s="1"/>
      <c r="AI2203" s="5"/>
      <c r="AJ2203" s="5"/>
      <c r="AK2203" s="5"/>
      <c r="AL2203" s="5"/>
      <c r="AM2203" s="5"/>
      <c r="AN2203" s="5"/>
      <c r="AO2203" s="32"/>
      <c r="AP2203" s="32"/>
      <c r="AQ2203" s="28">
        <f t="shared" si="476"/>
        <v>0</v>
      </c>
      <c r="AR2203" s="28">
        <f t="shared" si="476"/>
        <v>0</v>
      </c>
      <c r="AY2203" s="1" t="s">
        <v>73</v>
      </c>
      <c r="AZ2203" s="2">
        <v>44039</v>
      </c>
      <c r="BA2203" s="2">
        <v>44112</v>
      </c>
      <c r="BC2203" s="2">
        <v>45261</v>
      </c>
      <c r="BD2203" s="1" t="s">
        <v>87</v>
      </c>
      <c r="BE2203" s="1" t="s">
        <v>5541</v>
      </c>
      <c r="BF2203" s="1" t="s">
        <v>93</v>
      </c>
      <c r="BG2203" s="1" t="s">
        <v>3565</v>
      </c>
      <c r="BH2203" s="1" t="s">
        <v>725</v>
      </c>
      <c r="BI2203" s="1" t="s">
        <v>2857</v>
      </c>
      <c r="BJ2203" s="1" t="s">
        <v>1466</v>
      </c>
      <c r="BK2203" s="1" t="s">
        <v>5542</v>
      </c>
      <c r="BL2203" s="1">
        <v>25</v>
      </c>
      <c r="BM2203" s="1">
        <v>25</v>
      </c>
      <c r="BN2203" s="1" t="s">
        <v>97</v>
      </c>
      <c r="BO2203" s="1" t="s">
        <v>3613</v>
      </c>
      <c r="BP2203" s="1" t="s">
        <v>84</v>
      </c>
      <c r="BR2203" s="1">
        <v>0</v>
      </c>
      <c r="BS2203" s="1">
        <v>0</v>
      </c>
      <c r="BT2203" s="1">
        <v>0</v>
      </c>
      <c r="BU2203" s="1">
        <v>0</v>
      </c>
    </row>
    <row r="2204" spans="4:73" hidden="1" x14ac:dyDescent="0.25">
      <c r="D2204" s="4"/>
      <c r="E2204" s="5" t="str">
        <f t="shared" si="465"/>
        <v>DPP-2020-Cycle</v>
      </c>
      <c r="F2204" s="5" t="str">
        <f t="shared" si="466"/>
        <v>West</v>
      </c>
      <c r="G2204" s="5" t="str">
        <f t="shared" si="467"/>
        <v>Active</v>
      </c>
      <c r="H2204" s="6" t="str">
        <f t="shared" si="468"/>
        <v>Not Started</v>
      </c>
      <c r="I2204" s="1" t="s">
        <v>4353</v>
      </c>
      <c r="O2204" s="1" t="str">
        <f t="shared" si="475"/>
        <v>NRIS Only</v>
      </c>
      <c r="Q2204" s="1">
        <f t="shared" si="469"/>
        <v>39</v>
      </c>
      <c r="S2204" s="1" t="str">
        <f t="shared" si="470"/>
        <v>Wind</v>
      </c>
      <c r="T2204" s="1" t="str">
        <f t="shared" si="471"/>
        <v>Story</v>
      </c>
      <c r="U2204" s="1" t="str">
        <f t="shared" si="472"/>
        <v>IA</v>
      </c>
      <c r="AA2204" s="1"/>
      <c r="AB2204" s="1"/>
      <c r="AI2204" s="5"/>
      <c r="AJ2204" s="5"/>
      <c r="AK2204" s="5"/>
      <c r="AL2204" s="5"/>
      <c r="AM2204" s="5"/>
      <c r="AN2204" s="5"/>
      <c r="AO2204" s="32"/>
      <c r="AP2204" s="32"/>
      <c r="AQ2204" s="28">
        <f t="shared" si="476"/>
        <v>0</v>
      </c>
      <c r="AR2204" s="28">
        <f t="shared" si="476"/>
        <v>0</v>
      </c>
      <c r="AY2204" s="1" t="s">
        <v>2374</v>
      </c>
      <c r="AZ2204" s="2">
        <v>44188</v>
      </c>
      <c r="BC2204" s="2">
        <v>45261</v>
      </c>
      <c r="BD2204" s="1" t="s">
        <v>87</v>
      </c>
      <c r="BE2204" s="1" t="s">
        <v>4354</v>
      </c>
      <c r="BF2204" s="1" t="s">
        <v>89</v>
      </c>
      <c r="BG2204" s="1" t="s">
        <v>3565</v>
      </c>
      <c r="BH2204" s="1" t="s">
        <v>725</v>
      </c>
      <c r="BI2204" s="1" t="s">
        <v>2857</v>
      </c>
      <c r="BJ2204" s="1" t="s">
        <v>1466</v>
      </c>
      <c r="BK2204" s="1" t="s">
        <v>4355</v>
      </c>
      <c r="BL2204" s="1">
        <v>39</v>
      </c>
      <c r="BM2204" s="1">
        <v>39</v>
      </c>
      <c r="BN2204" s="1" t="s">
        <v>97</v>
      </c>
      <c r="BO2204" s="1" t="s">
        <v>3613</v>
      </c>
      <c r="BP2204" s="1" t="s">
        <v>84</v>
      </c>
      <c r="BR2204" s="1">
        <v>0</v>
      </c>
      <c r="BS2204" s="1">
        <v>0</v>
      </c>
      <c r="BT2204" s="1">
        <v>0</v>
      </c>
      <c r="BU2204" s="1">
        <v>0</v>
      </c>
    </row>
    <row r="2205" spans="4:73" hidden="1" x14ac:dyDescent="0.25">
      <c r="D2205" s="4"/>
      <c r="E2205" s="5" t="str">
        <f t="shared" si="465"/>
        <v>DPP-2020-Cycle</v>
      </c>
      <c r="F2205" s="5" t="str">
        <f t="shared" si="466"/>
        <v>Central</v>
      </c>
      <c r="G2205" s="5" t="str">
        <f t="shared" si="467"/>
        <v>Active</v>
      </c>
      <c r="H2205" s="6" t="str">
        <f t="shared" si="468"/>
        <v>Not Started</v>
      </c>
      <c r="I2205" s="1" t="s">
        <v>4356</v>
      </c>
      <c r="O2205" s="1" t="str">
        <f t="shared" si="475"/>
        <v>NRIS</v>
      </c>
      <c r="Q2205" s="1">
        <f t="shared" si="469"/>
        <v>150</v>
      </c>
      <c r="S2205" s="1" t="str">
        <f t="shared" si="470"/>
        <v>Solar</v>
      </c>
      <c r="T2205" s="1" t="str">
        <f t="shared" si="471"/>
        <v>Marshall</v>
      </c>
      <c r="U2205" s="1" t="str">
        <f t="shared" si="472"/>
        <v>IN</v>
      </c>
      <c r="AA2205" s="1"/>
      <c r="AB2205" s="1"/>
      <c r="AI2205" s="5"/>
      <c r="AJ2205" s="5"/>
      <c r="AK2205" s="5"/>
      <c r="AL2205" s="5"/>
      <c r="AM2205" s="5"/>
      <c r="AN2205" s="5"/>
      <c r="AO2205" s="32"/>
      <c r="AP2205" s="32"/>
      <c r="AQ2205" s="28">
        <f t="shared" si="476"/>
        <v>0</v>
      </c>
      <c r="AR2205" s="28">
        <f t="shared" si="476"/>
        <v>0</v>
      </c>
      <c r="AY2205" s="1" t="s">
        <v>2374</v>
      </c>
      <c r="AZ2205" s="2">
        <v>44264</v>
      </c>
      <c r="BC2205" s="2">
        <v>45595</v>
      </c>
      <c r="BD2205" s="1" t="s">
        <v>804</v>
      </c>
      <c r="BE2205" s="1" t="s">
        <v>4357</v>
      </c>
      <c r="BF2205" s="1" t="s">
        <v>103</v>
      </c>
      <c r="BG2205" s="1" t="s">
        <v>3565</v>
      </c>
      <c r="BH2205" s="1" t="s">
        <v>2435</v>
      </c>
      <c r="BI2205" s="1" t="s">
        <v>2857</v>
      </c>
      <c r="BJ2205" s="1" t="s">
        <v>126</v>
      </c>
      <c r="BK2205" s="1" t="s">
        <v>4358</v>
      </c>
      <c r="BL2205" s="1">
        <v>150</v>
      </c>
      <c r="BM2205" s="1">
        <v>150</v>
      </c>
      <c r="BN2205" s="1" t="s">
        <v>1485</v>
      </c>
      <c r="BO2205" s="1" t="s">
        <v>3581</v>
      </c>
      <c r="BP2205" s="1" t="s">
        <v>84</v>
      </c>
      <c r="BR2205" s="1">
        <v>0</v>
      </c>
      <c r="BS2205" s="1">
        <v>0</v>
      </c>
      <c r="BT2205" s="1">
        <v>0</v>
      </c>
      <c r="BU2205" s="1">
        <v>0</v>
      </c>
    </row>
    <row r="2206" spans="4:73" hidden="1" x14ac:dyDescent="0.25">
      <c r="D2206" s="4"/>
      <c r="E2206" s="5" t="str">
        <f t="shared" si="465"/>
        <v>DPP-2020-Cycle</v>
      </c>
      <c r="F2206" s="5" t="str">
        <f t="shared" si="466"/>
        <v>East (ATC)</v>
      </c>
      <c r="G2206" s="5" t="str">
        <f t="shared" si="467"/>
        <v>Active</v>
      </c>
      <c r="H2206" s="6" t="str">
        <f t="shared" si="468"/>
        <v>Not Started</v>
      </c>
      <c r="I2206" s="1" t="s">
        <v>4359</v>
      </c>
      <c r="O2206" s="1" t="str">
        <f t="shared" si="475"/>
        <v>NRIS</v>
      </c>
      <c r="Q2206" s="1">
        <f t="shared" si="469"/>
        <v>1.6</v>
      </c>
      <c r="S2206" s="1" t="str">
        <f t="shared" si="470"/>
        <v>Wind</v>
      </c>
      <c r="T2206" s="1" t="str">
        <f t="shared" si="471"/>
        <v>Houghton</v>
      </c>
      <c r="U2206" s="1" t="str">
        <f t="shared" si="472"/>
        <v>MI</v>
      </c>
      <c r="AA2206" s="1"/>
      <c r="AB2206" s="1"/>
      <c r="AI2206" s="5"/>
      <c r="AJ2206" s="5"/>
      <c r="AK2206" s="5"/>
      <c r="AL2206" s="5"/>
      <c r="AM2206" s="5"/>
      <c r="AN2206" s="5"/>
      <c r="AO2206" s="32"/>
      <c r="AP2206" s="32"/>
      <c r="AQ2206" s="28">
        <f t="shared" si="476"/>
        <v>0</v>
      </c>
      <c r="AR2206" s="28">
        <f t="shared" si="476"/>
        <v>0</v>
      </c>
      <c r="AY2206" s="1" t="s">
        <v>2374</v>
      </c>
      <c r="AZ2206" s="2">
        <v>44039</v>
      </c>
      <c r="BC2206" s="2">
        <v>44454</v>
      </c>
      <c r="BD2206" s="1" t="s">
        <v>74</v>
      </c>
      <c r="BE2206" s="1" t="s">
        <v>4360</v>
      </c>
      <c r="BF2206" s="1" t="s">
        <v>130</v>
      </c>
      <c r="BG2206" s="1" t="s">
        <v>3565</v>
      </c>
      <c r="BH2206" s="1" t="s">
        <v>2196</v>
      </c>
      <c r="BI2206" s="1" t="s">
        <v>2857</v>
      </c>
      <c r="BJ2206" s="1" t="s">
        <v>126</v>
      </c>
      <c r="BK2206" s="1" t="s">
        <v>4361</v>
      </c>
      <c r="BL2206" s="1">
        <v>1.6</v>
      </c>
      <c r="BM2206" s="1">
        <v>1.6</v>
      </c>
      <c r="BN2206" s="1" t="s">
        <v>97</v>
      </c>
      <c r="BO2206" s="1" t="s">
        <v>3613</v>
      </c>
      <c r="BP2206" s="1" t="s">
        <v>84</v>
      </c>
      <c r="BR2206" s="1">
        <v>0</v>
      </c>
      <c r="BS2206" s="1">
        <v>0</v>
      </c>
      <c r="BT2206" s="1">
        <v>0</v>
      </c>
      <c r="BU2206" s="1">
        <v>0</v>
      </c>
    </row>
    <row r="2207" spans="4:73" hidden="1" x14ac:dyDescent="0.25">
      <c r="D2207" s="4"/>
      <c r="E2207" s="5" t="str">
        <f t="shared" si="465"/>
        <v>DPP-2014-AUG</v>
      </c>
      <c r="F2207" s="5" t="str">
        <f t="shared" si="466"/>
        <v>West</v>
      </c>
      <c r="G2207" s="5" t="str">
        <f t="shared" si="467"/>
        <v>Done</v>
      </c>
      <c r="H2207" s="6" t="str">
        <f t="shared" si="468"/>
        <v>In Service</v>
      </c>
      <c r="I2207" s="1" t="s">
        <v>4883</v>
      </c>
      <c r="O2207" s="1" t="str">
        <f t="shared" si="475"/>
        <v>NRIS Only</v>
      </c>
      <c r="Q2207" s="1">
        <f t="shared" si="469"/>
        <v>48.3</v>
      </c>
      <c r="S2207" s="1" t="str">
        <f t="shared" si="470"/>
        <v>Gas</v>
      </c>
      <c r="T2207" s="1" t="str">
        <f t="shared" si="471"/>
        <v>Cambridge</v>
      </c>
      <c r="U2207" s="1" t="str">
        <f t="shared" si="472"/>
        <v>WI</v>
      </c>
      <c r="AA2207" s="1"/>
      <c r="AB2207" s="1"/>
      <c r="AI2207" s="5"/>
      <c r="AJ2207" s="5"/>
      <c r="AK2207" s="5"/>
      <c r="AL2207" s="5"/>
      <c r="AM2207" s="5"/>
      <c r="AN2207" s="5"/>
      <c r="AO2207" s="5"/>
      <c r="AP2207" s="5"/>
      <c r="AQ2207" s="5"/>
      <c r="AR2207" s="5"/>
      <c r="AY2207" s="1" t="s">
        <v>58</v>
      </c>
      <c r="AZ2207" s="2">
        <v>41834</v>
      </c>
      <c r="BB2207" s="2">
        <v>42443</v>
      </c>
      <c r="BC2207" s="2">
        <v>42430</v>
      </c>
      <c r="BD2207" s="1" t="s">
        <v>74</v>
      </c>
      <c r="BE2207" s="1" t="s">
        <v>4884</v>
      </c>
      <c r="BF2207" s="1" t="s">
        <v>76</v>
      </c>
      <c r="BG2207" s="1" t="s">
        <v>2584</v>
      </c>
      <c r="BH2207" s="1" t="s">
        <v>725</v>
      </c>
      <c r="BI2207" s="1" t="s">
        <v>134</v>
      </c>
      <c r="BJ2207" s="1" t="s">
        <v>1466</v>
      </c>
      <c r="BK2207" s="1" t="s">
        <v>4885</v>
      </c>
      <c r="BL2207" s="1">
        <v>48.3</v>
      </c>
      <c r="BM2207" s="1">
        <v>48.3</v>
      </c>
      <c r="BN2207" s="1" t="s">
        <v>64</v>
      </c>
      <c r="BO2207" s="1" t="s">
        <v>172</v>
      </c>
      <c r="BP2207" s="1" t="s">
        <v>65</v>
      </c>
      <c r="BQ2207" s="2">
        <v>43952</v>
      </c>
      <c r="BR2207" s="1">
        <v>0</v>
      </c>
      <c r="BS2207" s="1">
        <v>0</v>
      </c>
      <c r="BT2207" s="1">
        <v>0</v>
      </c>
      <c r="BU2207" s="1">
        <v>0</v>
      </c>
    </row>
    <row r="2208" spans="4:73" hidden="1" x14ac:dyDescent="0.25">
      <c r="D2208" s="4"/>
      <c r="E2208" s="5" t="str">
        <f t="shared" si="465"/>
        <v>DPP-2020-Cycle</v>
      </c>
      <c r="F2208" s="5" t="str">
        <f t="shared" si="466"/>
        <v>West</v>
      </c>
      <c r="G2208" s="5" t="str">
        <f t="shared" si="467"/>
        <v>Active</v>
      </c>
      <c r="H2208" s="6" t="str">
        <f t="shared" si="468"/>
        <v>Not Started</v>
      </c>
      <c r="I2208" s="1" t="s">
        <v>4362</v>
      </c>
      <c r="O2208" s="1" t="str">
        <f t="shared" si="475"/>
        <v>NRIS</v>
      </c>
      <c r="Q2208" s="1">
        <f t="shared" si="469"/>
        <v>0</v>
      </c>
      <c r="S2208" s="1" t="str">
        <f t="shared" si="470"/>
        <v>Battery Storage</v>
      </c>
      <c r="T2208" s="1" t="str">
        <f t="shared" si="471"/>
        <v>St. Croix</v>
      </c>
      <c r="U2208" s="1" t="str">
        <f t="shared" si="472"/>
        <v>WI</v>
      </c>
      <c r="AA2208" s="1"/>
      <c r="AB2208" s="1"/>
      <c r="AI2208" s="5"/>
      <c r="AJ2208" s="5"/>
      <c r="AK2208" s="5"/>
      <c r="AL2208" s="5"/>
      <c r="AM2208" s="5"/>
      <c r="AN2208" s="5"/>
      <c r="AO2208" s="32"/>
      <c r="AP2208" s="32"/>
      <c r="AQ2208" s="28" t="e">
        <f>AO2208/($Q2208*1000)</f>
        <v>#DIV/0!</v>
      </c>
      <c r="AR2208" s="28" t="e">
        <f>AP2208/($Q2208*1000)</f>
        <v>#DIV/0!</v>
      </c>
      <c r="AY2208" s="1" t="s">
        <v>2374</v>
      </c>
      <c r="AZ2208" s="2">
        <v>44244</v>
      </c>
      <c r="BC2208" s="2">
        <v>45449</v>
      </c>
      <c r="BD2208" s="1" t="s">
        <v>91</v>
      </c>
      <c r="BE2208" s="1" t="s">
        <v>3814</v>
      </c>
      <c r="BF2208" s="1" t="s">
        <v>76</v>
      </c>
      <c r="BG2208" s="1" t="s">
        <v>3565</v>
      </c>
      <c r="BH2208" s="1" t="s">
        <v>725</v>
      </c>
      <c r="BI2208" s="1" t="s">
        <v>2857</v>
      </c>
      <c r="BJ2208" s="1" t="s">
        <v>126</v>
      </c>
      <c r="BK2208" s="1" t="s">
        <v>4363</v>
      </c>
      <c r="BL2208" s="1">
        <v>0</v>
      </c>
      <c r="BM2208" s="1">
        <v>0</v>
      </c>
      <c r="BN2208" s="1" t="s">
        <v>2498</v>
      </c>
      <c r="BO2208" s="1" t="s">
        <v>2498</v>
      </c>
      <c r="BP2208" s="1" t="s">
        <v>84</v>
      </c>
      <c r="BR2208" s="1">
        <v>0</v>
      </c>
      <c r="BS2208" s="1">
        <v>0</v>
      </c>
      <c r="BT2208" s="1">
        <v>0</v>
      </c>
      <c r="BU2208" s="1">
        <v>0</v>
      </c>
    </row>
    <row r="2209" spans="4:73" hidden="1" x14ac:dyDescent="0.25">
      <c r="D2209" s="4"/>
      <c r="E2209" s="5" t="str">
        <f t="shared" si="465"/>
        <v>DPP-2015-FEB</v>
      </c>
      <c r="F2209" s="5" t="str">
        <f t="shared" si="466"/>
        <v>East (ATC)</v>
      </c>
      <c r="G2209" s="5" t="str">
        <f t="shared" si="467"/>
        <v>Done</v>
      </c>
      <c r="H2209" s="6" t="str">
        <f t="shared" si="468"/>
        <v>Under Construction</v>
      </c>
      <c r="I2209" s="1" t="s">
        <v>4888</v>
      </c>
      <c r="O2209" s="1" t="str">
        <f t="shared" si="475"/>
        <v>NRIS</v>
      </c>
      <c r="Q2209" s="1">
        <f t="shared" si="469"/>
        <v>21</v>
      </c>
      <c r="S2209" s="1" t="str">
        <f t="shared" si="470"/>
        <v>Gas</v>
      </c>
      <c r="T2209" s="1" t="str">
        <f t="shared" si="471"/>
        <v>Cambridge</v>
      </c>
      <c r="U2209" s="1" t="str">
        <f t="shared" si="472"/>
        <v>WI</v>
      </c>
      <c r="AA2209" s="1"/>
      <c r="AB2209" s="1"/>
      <c r="AI2209" s="5"/>
      <c r="AJ2209" s="5"/>
      <c r="AK2209" s="5"/>
      <c r="AL2209" s="5"/>
      <c r="AM2209" s="5"/>
      <c r="AN2209" s="5"/>
      <c r="AO2209" s="5"/>
      <c r="AP2209" s="5"/>
      <c r="AQ2209" s="5"/>
      <c r="AR2209" s="5"/>
      <c r="AY2209" s="1" t="s">
        <v>58</v>
      </c>
      <c r="AZ2209" s="2">
        <v>41876</v>
      </c>
      <c r="BB2209" s="2">
        <v>42746</v>
      </c>
      <c r="BC2209" s="2">
        <v>42156</v>
      </c>
      <c r="BD2209" s="1" t="s">
        <v>74</v>
      </c>
      <c r="BE2209" s="1" t="s">
        <v>4884</v>
      </c>
      <c r="BF2209" s="1" t="s">
        <v>76</v>
      </c>
      <c r="BG2209" s="1" t="s">
        <v>1438</v>
      </c>
      <c r="BH2209" s="1" t="s">
        <v>2196</v>
      </c>
      <c r="BI2209" s="1" t="s">
        <v>134</v>
      </c>
      <c r="BJ2209" s="1" t="s">
        <v>126</v>
      </c>
      <c r="BK2209" s="1" t="s">
        <v>4885</v>
      </c>
      <c r="BL2209" s="1">
        <v>21</v>
      </c>
      <c r="BM2209" s="1">
        <v>21</v>
      </c>
      <c r="BN2209" s="1" t="s">
        <v>64</v>
      </c>
      <c r="BO2209" s="1" t="s">
        <v>172</v>
      </c>
      <c r="BP2209" s="1" t="s">
        <v>71</v>
      </c>
      <c r="BQ2209" s="2">
        <v>43009</v>
      </c>
      <c r="BR2209" s="1">
        <v>0</v>
      </c>
      <c r="BS2209" s="1">
        <v>0</v>
      </c>
      <c r="BT2209" s="1">
        <v>0</v>
      </c>
      <c r="BU2209" s="1">
        <v>0</v>
      </c>
    </row>
    <row r="2210" spans="4:73" hidden="1" x14ac:dyDescent="0.25">
      <c r="D2210" s="4"/>
      <c r="E2210" s="5" t="str">
        <f t="shared" si="465"/>
        <v>DPP-2015-FEB</v>
      </c>
      <c r="F2210" s="5" t="str">
        <f t="shared" si="466"/>
        <v>West</v>
      </c>
      <c r="G2210" s="5" t="str">
        <f t="shared" si="467"/>
        <v>Done</v>
      </c>
      <c r="H2210" s="6" t="str">
        <f t="shared" si="468"/>
        <v>In Service</v>
      </c>
      <c r="I2210" s="1" t="s">
        <v>4889</v>
      </c>
      <c r="O2210" s="1" t="str">
        <f t="shared" si="475"/>
        <v>NRIS</v>
      </c>
      <c r="Q2210" s="1">
        <f t="shared" si="469"/>
        <v>100</v>
      </c>
      <c r="S2210" s="1" t="str">
        <f t="shared" si="470"/>
        <v>Solar</v>
      </c>
      <c r="T2210" s="1" t="str">
        <f t="shared" si="471"/>
        <v>Chisago County</v>
      </c>
      <c r="U2210" s="1" t="str">
        <f t="shared" si="472"/>
        <v>MN</v>
      </c>
      <c r="AA2210" s="1"/>
      <c r="AB2210" s="1"/>
      <c r="AI2210" s="5"/>
      <c r="AJ2210" s="5"/>
      <c r="AK2210" s="5"/>
      <c r="AL2210" s="5"/>
      <c r="AM2210" s="5"/>
      <c r="AN2210" s="5"/>
      <c r="AO2210" s="5"/>
      <c r="AP2210" s="5"/>
      <c r="AQ2210" s="5"/>
      <c r="AR2210" s="5"/>
      <c r="AY2210" s="1" t="s">
        <v>58</v>
      </c>
      <c r="AZ2210" s="2">
        <v>41884</v>
      </c>
      <c r="BB2210" s="2">
        <v>42660</v>
      </c>
      <c r="BC2210" s="2">
        <v>42597</v>
      </c>
      <c r="BD2210" s="1" t="s">
        <v>91</v>
      </c>
      <c r="BE2210" s="1" t="s">
        <v>142</v>
      </c>
      <c r="BF2210" s="1" t="s">
        <v>93</v>
      </c>
      <c r="BG2210" s="1" t="s">
        <v>1438</v>
      </c>
      <c r="BH2210" s="1" t="s">
        <v>725</v>
      </c>
      <c r="BI2210" s="1" t="s">
        <v>134</v>
      </c>
      <c r="BJ2210" s="1" t="s">
        <v>126</v>
      </c>
      <c r="BK2210" s="1" t="s">
        <v>4890</v>
      </c>
      <c r="BL2210" s="1">
        <v>100</v>
      </c>
      <c r="BM2210" s="1">
        <v>100</v>
      </c>
      <c r="BN2210" s="1" t="s">
        <v>1485</v>
      </c>
      <c r="BO2210" s="1" t="s">
        <v>1486</v>
      </c>
      <c r="BP2210" s="1" t="s">
        <v>65</v>
      </c>
      <c r="BQ2210" s="2">
        <v>42644</v>
      </c>
      <c r="BR2210" s="1">
        <v>0</v>
      </c>
      <c r="BS2210" s="1">
        <v>0</v>
      </c>
      <c r="BT2210" s="1">
        <v>0</v>
      </c>
      <c r="BU2210" s="1">
        <v>0</v>
      </c>
    </row>
    <row r="2211" spans="4:73" hidden="1" x14ac:dyDescent="0.25">
      <c r="D2211" s="4"/>
      <c r="E2211" s="5" t="str">
        <f t="shared" si="465"/>
        <v>DPP-2020-Cycle</v>
      </c>
      <c r="F2211" s="5" t="str">
        <f t="shared" si="466"/>
        <v>Central</v>
      </c>
      <c r="G2211" s="5" t="str">
        <f t="shared" si="467"/>
        <v>Active</v>
      </c>
      <c r="H2211" s="6" t="str">
        <f t="shared" si="468"/>
        <v>Not Started</v>
      </c>
      <c r="I2211" s="1" t="s">
        <v>4364</v>
      </c>
      <c r="O2211" s="1" t="str">
        <f t="shared" si="475"/>
        <v>NRIS</v>
      </c>
      <c r="Q2211" s="1">
        <f t="shared" si="469"/>
        <v>0</v>
      </c>
      <c r="S2211" s="1" t="str">
        <f t="shared" si="470"/>
        <v>Battery Storage</v>
      </c>
      <c r="T2211" s="1" t="str">
        <f t="shared" si="471"/>
        <v>LaPorte</v>
      </c>
      <c r="U2211" s="1" t="str">
        <f t="shared" si="472"/>
        <v>IN</v>
      </c>
      <c r="AA2211" s="1"/>
      <c r="AB2211" s="1"/>
      <c r="AI2211" s="5"/>
      <c r="AJ2211" s="5"/>
      <c r="AK2211" s="5"/>
      <c r="AL2211" s="5"/>
      <c r="AM2211" s="5"/>
      <c r="AN2211" s="5"/>
      <c r="AO2211" s="32"/>
      <c r="AP2211" s="32"/>
      <c r="AQ2211" s="28" t="e">
        <f t="shared" ref="AQ2211:AR2214" si="477">AO2211/($Q2211*1000)</f>
        <v>#DIV/0!</v>
      </c>
      <c r="AR2211" s="28" t="e">
        <f t="shared" si="477"/>
        <v>#DIV/0!</v>
      </c>
      <c r="AY2211" s="1" t="s">
        <v>2374</v>
      </c>
      <c r="AZ2211" s="2">
        <v>44244</v>
      </c>
      <c r="BC2211" s="2">
        <v>45394</v>
      </c>
      <c r="BD2211" s="1" t="s">
        <v>804</v>
      </c>
      <c r="BE2211" s="1" t="s">
        <v>4163</v>
      </c>
      <c r="BF2211" s="1" t="s">
        <v>103</v>
      </c>
      <c r="BG2211" s="1" t="s">
        <v>3565</v>
      </c>
      <c r="BH2211" s="1" t="s">
        <v>2435</v>
      </c>
      <c r="BI2211" s="1" t="s">
        <v>2857</v>
      </c>
      <c r="BJ2211" s="1" t="s">
        <v>126</v>
      </c>
      <c r="BK2211" s="1" t="s">
        <v>4315</v>
      </c>
      <c r="BL2211" s="1">
        <v>0</v>
      </c>
      <c r="BM2211" s="1">
        <v>0</v>
      </c>
      <c r="BN2211" s="1" t="s">
        <v>2498</v>
      </c>
      <c r="BO2211" s="1" t="s">
        <v>2498</v>
      </c>
      <c r="BP2211" s="1" t="s">
        <v>84</v>
      </c>
      <c r="BR2211" s="1">
        <v>0</v>
      </c>
      <c r="BS2211" s="1">
        <v>0</v>
      </c>
      <c r="BT2211" s="1">
        <v>0</v>
      </c>
      <c r="BU2211" s="1">
        <v>0</v>
      </c>
    </row>
    <row r="2212" spans="4:73" hidden="1" x14ac:dyDescent="0.25">
      <c r="D2212" s="4"/>
      <c r="E2212" s="5" t="str">
        <f t="shared" si="465"/>
        <v>DPP-2020-Cycle</v>
      </c>
      <c r="F2212" s="5" t="str">
        <f t="shared" si="466"/>
        <v>Central</v>
      </c>
      <c r="G2212" s="5" t="str">
        <f t="shared" si="467"/>
        <v>Active</v>
      </c>
      <c r="H2212" s="6" t="str">
        <f t="shared" si="468"/>
        <v>Not Started</v>
      </c>
      <c r="I2212" s="1" t="s">
        <v>4365</v>
      </c>
      <c r="O2212" s="1" t="str">
        <f t="shared" si="475"/>
        <v>NRIS</v>
      </c>
      <c r="Q2212" s="1">
        <f t="shared" si="469"/>
        <v>30</v>
      </c>
      <c r="S2212" s="1" t="str">
        <f t="shared" si="470"/>
        <v>Battery Storage</v>
      </c>
      <c r="T2212" s="1" t="str">
        <f t="shared" si="471"/>
        <v>Henry</v>
      </c>
      <c r="U2212" s="1" t="str">
        <f t="shared" si="472"/>
        <v>IN</v>
      </c>
      <c r="AA2212" s="1"/>
      <c r="AB2212" s="1"/>
      <c r="AI2212" s="5"/>
      <c r="AJ2212" s="5"/>
      <c r="AK2212" s="5"/>
      <c r="AL2212" s="5"/>
      <c r="AM2212" s="5"/>
      <c r="AN2212" s="5"/>
      <c r="AO2212" s="32"/>
      <c r="AP2212" s="32"/>
      <c r="AQ2212" s="28">
        <f t="shared" si="477"/>
        <v>0</v>
      </c>
      <c r="AR2212" s="28">
        <f t="shared" si="477"/>
        <v>0</v>
      </c>
      <c r="AY2212" s="1" t="s">
        <v>2374</v>
      </c>
      <c r="AZ2212" s="2">
        <v>44039</v>
      </c>
      <c r="BC2212" s="2">
        <v>44805</v>
      </c>
      <c r="BD2212" s="1" t="s">
        <v>2850</v>
      </c>
      <c r="BE2212" s="1" t="s">
        <v>4312</v>
      </c>
      <c r="BF2212" s="1" t="s">
        <v>103</v>
      </c>
      <c r="BG2212" s="1" t="s">
        <v>3565</v>
      </c>
      <c r="BH2212" s="1" t="s">
        <v>2435</v>
      </c>
      <c r="BI2212" s="1" t="s">
        <v>2857</v>
      </c>
      <c r="BJ2212" s="1" t="s">
        <v>126</v>
      </c>
      <c r="BK2212" s="1" t="s">
        <v>4366</v>
      </c>
      <c r="BL2212" s="1">
        <v>30</v>
      </c>
      <c r="BM2212" s="1">
        <v>30</v>
      </c>
      <c r="BN2212" s="1" t="s">
        <v>2498</v>
      </c>
      <c r="BO2212" s="1" t="s">
        <v>2498</v>
      </c>
      <c r="BP2212" s="1" t="s">
        <v>84</v>
      </c>
      <c r="BR2212" s="1">
        <v>0</v>
      </c>
      <c r="BS2212" s="1">
        <v>0</v>
      </c>
      <c r="BT2212" s="1">
        <v>0</v>
      </c>
      <c r="BU2212" s="1">
        <v>0</v>
      </c>
    </row>
    <row r="2213" spans="4:73" hidden="1" x14ac:dyDescent="0.25">
      <c r="D2213" s="4"/>
      <c r="E2213" s="5" t="str">
        <f t="shared" si="465"/>
        <v>DPP-2020-Cycle</v>
      </c>
      <c r="F2213" s="5" t="str">
        <f t="shared" si="466"/>
        <v>Central</v>
      </c>
      <c r="G2213" s="5" t="str">
        <f t="shared" si="467"/>
        <v>Withdrawn</v>
      </c>
      <c r="H2213" s="6" t="str">
        <f t="shared" si="468"/>
        <v>Not Started</v>
      </c>
      <c r="I2213" s="1" t="s">
        <v>5671</v>
      </c>
      <c r="O2213" s="1" t="str">
        <f t="shared" si="475"/>
        <v>NRIS</v>
      </c>
      <c r="Q2213" s="1">
        <f t="shared" si="469"/>
        <v>150</v>
      </c>
      <c r="S2213" s="1" t="str">
        <f t="shared" si="470"/>
        <v>Solar</v>
      </c>
      <c r="T2213" s="1" t="str">
        <f t="shared" si="471"/>
        <v>Washington</v>
      </c>
      <c r="U2213" s="1" t="str">
        <f t="shared" si="472"/>
        <v>IN</v>
      </c>
      <c r="AA2213" s="1"/>
      <c r="AB2213" s="1"/>
      <c r="AI2213" s="5"/>
      <c r="AJ2213" s="5"/>
      <c r="AK2213" s="5"/>
      <c r="AL2213" s="5"/>
      <c r="AM2213" s="5"/>
      <c r="AN2213" s="5"/>
      <c r="AO2213" s="32"/>
      <c r="AP2213" s="32"/>
      <c r="AQ2213" s="28">
        <f t="shared" si="477"/>
        <v>0</v>
      </c>
      <c r="AR2213" s="28">
        <f t="shared" si="477"/>
        <v>0</v>
      </c>
      <c r="AY2213" s="1" t="s">
        <v>73</v>
      </c>
      <c r="AZ2213" s="2">
        <v>44039</v>
      </c>
      <c r="BA2213" s="2">
        <v>44183</v>
      </c>
      <c r="BC2213" s="2">
        <v>45047</v>
      </c>
      <c r="BD2213" s="1" t="s">
        <v>2850</v>
      </c>
      <c r="BE2213" s="1" t="s">
        <v>3765</v>
      </c>
      <c r="BF2213" s="1" t="s">
        <v>103</v>
      </c>
      <c r="BG2213" s="1" t="s">
        <v>3565</v>
      </c>
      <c r="BH2213" s="1" t="s">
        <v>2435</v>
      </c>
      <c r="BI2213" s="1" t="s">
        <v>2857</v>
      </c>
      <c r="BJ2213" s="1" t="s">
        <v>126</v>
      </c>
      <c r="BK2213" s="1" t="s">
        <v>5672</v>
      </c>
      <c r="BL2213" s="1">
        <v>150</v>
      </c>
      <c r="BM2213" s="1">
        <v>150</v>
      </c>
      <c r="BN2213" s="1" t="s">
        <v>1485</v>
      </c>
      <c r="BO2213" s="1" t="s">
        <v>3581</v>
      </c>
      <c r="BP2213" s="1" t="s">
        <v>84</v>
      </c>
      <c r="BR2213" s="1">
        <v>0</v>
      </c>
      <c r="BS2213" s="1">
        <v>0</v>
      </c>
      <c r="BT2213" s="1">
        <v>0</v>
      </c>
      <c r="BU2213" s="1">
        <v>0</v>
      </c>
    </row>
    <row r="2214" spans="4:73" hidden="1" x14ac:dyDescent="0.25">
      <c r="D2214" s="4"/>
      <c r="E2214" s="5" t="str">
        <f t="shared" si="465"/>
        <v>DPP-2020-Cycle</v>
      </c>
      <c r="F2214" s="5" t="str">
        <f t="shared" si="466"/>
        <v>West</v>
      </c>
      <c r="G2214" s="5" t="str">
        <f t="shared" si="467"/>
        <v>Active</v>
      </c>
      <c r="H2214" s="6" t="str">
        <f t="shared" si="468"/>
        <v>Not Started</v>
      </c>
      <c r="I2214" s="1" t="s">
        <v>4369</v>
      </c>
      <c r="O2214" s="1" t="str">
        <f t="shared" si="475"/>
        <v>NRIS</v>
      </c>
      <c r="Q2214" s="1">
        <f t="shared" si="469"/>
        <v>200</v>
      </c>
      <c r="S2214" s="1" t="str">
        <f t="shared" si="470"/>
        <v>Solar</v>
      </c>
      <c r="T2214" s="1" t="str">
        <f t="shared" si="471"/>
        <v>Barron</v>
      </c>
      <c r="U2214" s="1" t="str">
        <f t="shared" si="472"/>
        <v>WI</v>
      </c>
      <c r="AA2214" s="1"/>
      <c r="AB2214" s="1"/>
      <c r="AI2214" s="5"/>
      <c r="AJ2214" s="5"/>
      <c r="AK2214" s="5"/>
      <c r="AL2214" s="5"/>
      <c r="AM2214" s="5"/>
      <c r="AN2214" s="5"/>
      <c r="AO2214" s="32"/>
      <c r="AP2214" s="32"/>
      <c r="AQ2214" s="28">
        <f t="shared" si="477"/>
        <v>0</v>
      </c>
      <c r="AR2214" s="28">
        <f t="shared" si="477"/>
        <v>0</v>
      </c>
      <c r="AY2214" s="1" t="s">
        <v>2374</v>
      </c>
      <c r="AZ2214" s="2">
        <v>44039</v>
      </c>
      <c r="BC2214" s="2">
        <v>44985</v>
      </c>
      <c r="BD2214" s="1" t="s">
        <v>447</v>
      </c>
      <c r="BE2214" s="1" t="s">
        <v>4370</v>
      </c>
      <c r="BF2214" s="1" t="s">
        <v>76</v>
      </c>
      <c r="BG2214" s="1" t="s">
        <v>3565</v>
      </c>
      <c r="BH2214" s="1" t="s">
        <v>725</v>
      </c>
      <c r="BI2214" s="1" t="s">
        <v>2857</v>
      </c>
      <c r="BJ2214" s="1" t="s">
        <v>126</v>
      </c>
      <c r="BK2214" s="1" t="s">
        <v>4371</v>
      </c>
      <c r="BL2214" s="1">
        <v>200</v>
      </c>
      <c r="BM2214" s="1">
        <v>200</v>
      </c>
      <c r="BN2214" s="1" t="s">
        <v>1485</v>
      </c>
      <c r="BO2214" s="1" t="s">
        <v>3581</v>
      </c>
      <c r="BP2214" s="1" t="s">
        <v>84</v>
      </c>
      <c r="BR2214" s="1">
        <v>0</v>
      </c>
      <c r="BS2214" s="1">
        <v>0</v>
      </c>
      <c r="BT2214" s="1">
        <v>0</v>
      </c>
      <c r="BU2214" s="1">
        <v>0</v>
      </c>
    </row>
    <row r="2215" spans="4:73" hidden="1" x14ac:dyDescent="0.25">
      <c r="D2215" s="4"/>
      <c r="E2215" s="5" t="str">
        <f t="shared" si="465"/>
        <v>DPP-2015-FEB</v>
      </c>
      <c r="F2215" s="5" t="str">
        <f t="shared" si="466"/>
        <v>East (ATC)</v>
      </c>
      <c r="G2215" s="5" t="str">
        <f t="shared" si="467"/>
        <v>Done</v>
      </c>
      <c r="H2215" s="6" t="str">
        <f t="shared" si="468"/>
        <v>In Service</v>
      </c>
      <c r="I2215" s="1" t="s">
        <v>4899</v>
      </c>
      <c r="O2215" s="1" t="str">
        <f t="shared" si="475"/>
        <v>NRIS</v>
      </c>
      <c r="Q2215" s="1">
        <f t="shared" si="469"/>
        <v>711</v>
      </c>
      <c r="S2215" s="1" t="str">
        <f t="shared" si="470"/>
        <v>Combined Cycle</v>
      </c>
      <c r="T2215" s="1" t="str">
        <f t="shared" si="471"/>
        <v>Rock County</v>
      </c>
      <c r="U2215" s="1" t="str">
        <f t="shared" si="472"/>
        <v>WI</v>
      </c>
      <c r="AA2215" s="1"/>
      <c r="AB2215" s="1"/>
      <c r="AI2215" s="5"/>
      <c r="AJ2215" s="5"/>
      <c r="AK2215" s="5"/>
      <c r="AL2215" s="5"/>
      <c r="AM2215" s="5"/>
      <c r="AN2215" s="5"/>
      <c r="AO2215" s="5"/>
      <c r="AP2215" s="5"/>
      <c r="AQ2215" s="5"/>
      <c r="AR2215" s="5"/>
      <c r="AY2215" s="1" t="s">
        <v>58</v>
      </c>
      <c r="AZ2215" s="2">
        <v>41897</v>
      </c>
      <c r="BB2215" s="2">
        <v>42846</v>
      </c>
      <c r="BC2215" s="2">
        <v>43215</v>
      </c>
      <c r="BD2215" s="1" t="s">
        <v>74</v>
      </c>
      <c r="BE2215" s="1" t="s">
        <v>158</v>
      </c>
      <c r="BF2215" s="1" t="s">
        <v>76</v>
      </c>
      <c r="BG2215" s="1" t="s">
        <v>1438</v>
      </c>
      <c r="BH2215" s="1" t="s">
        <v>2196</v>
      </c>
      <c r="BI2215" s="1" t="s">
        <v>134</v>
      </c>
      <c r="BJ2215" s="1" t="s">
        <v>126</v>
      </c>
      <c r="BK2215" s="1" t="s">
        <v>4900</v>
      </c>
      <c r="BL2215" s="1">
        <v>702</v>
      </c>
      <c r="BM2215" s="1">
        <v>711</v>
      </c>
      <c r="BN2215" s="1" t="s">
        <v>94</v>
      </c>
      <c r="BO2215" s="1" t="s">
        <v>94</v>
      </c>
      <c r="BP2215" s="1" t="s">
        <v>65</v>
      </c>
      <c r="BQ2215" s="2">
        <v>43054</v>
      </c>
      <c r="BR2215" s="1">
        <v>0</v>
      </c>
      <c r="BS2215" s="1">
        <v>0</v>
      </c>
      <c r="BT2215" s="1">
        <v>0</v>
      </c>
      <c r="BU2215" s="1">
        <v>0</v>
      </c>
    </row>
    <row r="2216" spans="4:73" hidden="1" x14ac:dyDescent="0.25">
      <c r="D2216" s="4"/>
      <c r="E2216" s="5" t="str">
        <f t="shared" si="465"/>
        <v>DPP-2020-Cycle</v>
      </c>
      <c r="F2216" s="5" t="str">
        <f t="shared" si="466"/>
        <v>East (ATC)</v>
      </c>
      <c r="G2216" s="5" t="str">
        <f t="shared" si="467"/>
        <v>Withdrawn</v>
      </c>
      <c r="H2216" s="6" t="str">
        <f t="shared" si="468"/>
        <v>Not Started</v>
      </c>
      <c r="I2216" s="1" t="s">
        <v>5842</v>
      </c>
      <c r="O2216" s="1" t="str">
        <f t="shared" si="475"/>
        <v>NRIS</v>
      </c>
      <c r="Q2216" s="1">
        <f t="shared" si="469"/>
        <v>62.5</v>
      </c>
      <c r="S2216" s="1" t="str">
        <f t="shared" si="470"/>
        <v>Solar</v>
      </c>
      <c r="T2216" s="1" t="str">
        <f t="shared" si="471"/>
        <v>Houghton</v>
      </c>
      <c r="U2216" s="1" t="str">
        <f t="shared" si="472"/>
        <v>MI</v>
      </c>
      <c r="AA2216" s="1"/>
      <c r="AB2216" s="1"/>
      <c r="AI2216" s="5"/>
      <c r="AJ2216" s="5"/>
      <c r="AK2216" s="5"/>
      <c r="AL2216" s="5"/>
      <c r="AM2216" s="5"/>
      <c r="AN2216" s="5"/>
      <c r="AO2216" s="32"/>
      <c r="AP2216" s="32"/>
      <c r="AQ2216" s="28">
        <f>AO2216/($Q2216*1000)</f>
        <v>0</v>
      </c>
      <c r="AR2216" s="28">
        <f>AP2216/($Q2216*1000)</f>
        <v>0</v>
      </c>
      <c r="AY2216" s="1" t="s">
        <v>73</v>
      </c>
      <c r="AZ2216" s="2">
        <v>44039</v>
      </c>
      <c r="BA2216" s="2">
        <v>44246</v>
      </c>
      <c r="BC2216" s="2">
        <v>45153</v>
      </c>
      <c r="BD2216" s="1" t="s">
        <v>74</v>
      </c>
      <c r="BE2216" s="1" t="s">
        <v>4360</v>
      </c>
      <c r="BF2216" s="1" t="s">
        <v>130</v>
      </c>
      <c r="BG2216" s="1" t="s">
        <v>3565</v>
      </c>
      <c r="BH2216" s="1" t="s">
        <v>2196</v>
      </c>
      <c r="BI2216" s="1" t="s">
        <v>2857</v>
      </c>
      <c r="BJ2216" s="1" t="s">
        <v>126</v>
      </c>
      <c r="BK2216" s="1" t="s">
        <v>5843</v>
      </c>
      <c r="BL2216" s="1">
        <v>62.5</v>
      </c>
      <c r="BM2216" s="1">
        <v>62.5</v>
      </c>
      <c r="BN2216" s="1" t="s">
        <v>1485</v>
      </c>
      <c r="BO2216" s="1" t="s">
        <v>3581</v>
      </c>
      <c r="BP2216" s="1" t="s">
        <v>84</v>
      </c>
      <c r="BR2216" s="1">
        <v>0</v>
      </c>
      <c r="BS2216" s="1">
        <v>0</v>
      </c>
      <c r="BT2216" s="1">
        <v>0</v>
      </c>
      <c r="BU2216" s="1">
        <v>0</v>
      </c>
    </row>
    <row r="2217" spans="4:73" hidden="1" x14ac:dyDescent="0.25">
      <c r="D2217" s="4"/>
      <c r="E2217" s="5" t="str">
        <f t="shared" si="465"/>
        <v>DPP-2015-FEB</v>
      </c>
      <c r="F2217" s="5" t="str">
        <f t="shared" si="466"/>
        <v>East (ITC)</v>
      </c>
      <c r="G2217" s="5" t="str">
        <f t="shared" si="467"/>
        <v>Done</v>
      </c>
      <c r="H2217" s="6" t="str">
        <f t="shared" si="468"/>
        <v>In Service</v>
      </c>
      <c r="I2217" s="1" t="s">
        <v>4903</v>
      </c>
      <c r="O2217" s="1" t="str">
        <f t="shared" si="475"/>
        <v>NRIS</v>
      </c>
      <c r="Q2217" s="1">
        <f t="shared" si="469"/>
        <v>420.7</v>
      </c>
      <c r="S2217" s="1" t="str">
        <f t="shared" si="470"/>
        <v>Gas</v>
      </c>
      <c r="T2217" s="1" t="str">
        <f t="shared" si="471"/>
        <v>Otsego County</v>
      </c>
      <c r="U2217" s="1" t="str">
        <f t="shared" si="472"/>
        <v>MI</v>
      </c>
      <c r="AA2217" s="1"/>
      <c r="AB2217" s="1"/>
      <c r="AI2217" s="5"/>
      <c r="AJ2217" s="5"/>
      <c r="AK2217" s="5"/>
      <c r="AL2217" s="5"/>
      <c r="AM2217" s="5"/>
      <c r="AN2217" s="5"/>
      <c r="AO2217" s="5"/>
      <c r="AP2217" s="5"/>
      <c r="AQ2217" s="5"/>
      <c r="AR2217" s="5"/>
      <c r="AY2217" s="1" t="s">
        <v>58</v>
      </c>
      <c r="AZ2217" s="2">
        <v>41897</v>
      </c>
      <c r="BB2217" s="2">
        <v>42452</v>
      </c>
      <c r="BC2217" s="2">
        <v>42506</v>
      </c>
      <c r="BD2217" s="1" t="s">
        <v>139</v>
      </c>
      <c r="BE2217" s="1" t="s">
        <v>4816</v>
      </c>
      <c r="BF2217" s="1" t="s">
        <v>130</v>
      </c>
      <c r="BG2217" s="1" t="s">
        <v>1438</v>
      </c>
      <c r="BH2217" s="1" t="s">
        <v>1808</v>
      </c>
      <c r="BI2217" s="1" t="s">
        <v>2320</v>
      </c>
      <c r="BJ2217" s="1" t="s">
        <v>126</v>
      </c>
      <c r="BK2217" s="1" t="s">
        <v>4904</v>
      </c>
      <c r="BL2217" s="1">
        <v>383.1</v>
      </c>
      <c r="BM2217" s="1">
        <v>420.7</v>
      </c>
      <c r="BN2217" s="1" t="s">
        <v>64</v>
      </c>
      <c r="BO2217" s="1" t="s">
        <v>172</v>
      </c>
      <c r="BP2217" s="1" t="s">
        <v>65</v>
      </c>
      <c r="BQ2217" s="2">
        <v>42248</v>
      </c>
      <c r="BR2217" s="1">
        <v>0</v>
      </c>
      <c r="BS2217" s="1">
        <v>0</v>
      </c>
      <c r="BT2217" s="1">
        <v>0</v>
      </c>
      <c r="BU2217" s="1">
        <v>0</v>
      </c>
    </row>
    <row r="2218" spans="4:73" hidden="1" x14ac:dyDescent="0.25">
      <c r="D2218" s="4"/>
      <c r="E2218" s="5" t="str">
        <f t="shared" si="465"/>
        <v>DPP-2015-FEB</v>
      </c>
      <c r="F2218" s="5" t="str">
        <f t="shared" si="466"/>
        <v>East (ITC)</v>
      </c>
      <c r="G2218" s="5" t="str">
        <f t="shared" si="467"/>
        <v>Done</v>
      </c>
      <c r="H2218" s="6" t="str">
        <f t="shared" si="468"/>
        <v>In Service</v>
      </c>
      <c r="I2218" s="1" t="s">
        <v>4903</v>
      </c>
      <c r="O2218" s="1" t="str">
        <f t="shared" si="475"/>
        <v>NRIS</v>
      </c>
      <c r="Q2218" s="1">
        <f t="shared" si="469"/>
        <v>420.7</v>
      </c>
      <c r="S2218" s="1" t="str">
        <f t="shared" si="470"/>
        <v>Gas</v>
      </c>
      <c r="T2218" s="1" t="str">
        <f t="shared" si="471"/>
        <v>Otsego County</v>
      </c>
      <c r="U2218" s="1" t="str">
        <f t="shared" si="472"/>
        <v>MI</v>
      </c>
      <c r="AA2218" s="1"/>
      <c r="AB2218" s="1"/>
      <c r="AI2218" s="5"/>
      <c r="AJ2218" s="5"/>
      <c r="AK2218" s="5"/>
      <c r="AL2218" s="5"/>
      <c r="AM2218" s="5"/>
      <c r="AN2218" s="5"/>
      <c r="AO2218" s="5"/>
      <c r="AP2218" s="5"/>
      <c r="AQ2218" s="5"/>
      <c r="AR2218" s="5"/>
      <c r="AY2218" s="1" t="s">
        <v>58</v>
      </c>
      <c r="AZ2218" s="2">
        <v>41897</v>
      </c>
      <c r="BB2218" s="2">
        <v>42452</v>
      </c>
      <c r="BC2218" s="2">
        <v>42506</v>
      </c>
      <c r="BD2218" s="1" t="s">
        <v>139</v>
      </c>
      <c r="BE2218" s="1" t="s">
        <v>4816</v>
      </c>
      <c r="BF2218" s="1" t="s">
        <v>130</v>
      </c>
      <c r="BG2218" s="1" t="s">
        <v>1438</v>
      </c>
      <c r="BH2218" s="1" t="s">
        <v>1808</v>
      </c>
      <c r="BI2218" s="1" t="s">
        <v>77</v>
      </c>
      <c r="BJ2218" s="1" t="s">
        <v>126</v>
      </c>
      <c r="BK2218" s="1" t="s">
        <v>4904</v>
      </c>
      <c r="BL2218" s="1">
        <v>383.1</v>
      </c>
      <c r="BM2218" s="1">
        <v>420.7</v>
      </c>
      <c r="BN2218" s="1" t="s">
        <v>64</v>
      </c>
      <c r="BO2218" s="1" t="s">
        <v>172</v>
      </c>
      <c r="BP2218" s="1" t="s">
        <v>65</v>
      </c>
      <c r="BQ2218" s="2">
        <v>42248</v>
      </c>
      <c r="BR2218" s="1">
        <v>0</v>
      </c>
      <c r="BS2218" s="1">
        <v>0</v>
      </c>
      <c r="BT2218" s="1">
        <v>0</v>
      </c>
      <c r="BU2218" s="1">
        <v>0</v>
      </c>
    </row>
    <row r="2219" spans="4:73" hidden="1" x14ac:dyDescent="0.25">
      <c r="D2219" s="4"/>
      <c r="E2219" s="5" t="str">
        <f t="shared" si="465"/>
        <v>DPP-2020-Cycle</v>
      </c>
      <c r="F2219" s="5" t="str">
        <f t="shared" si="466"/>
        <v>Central</v>
      </c>
      <c r="G2219" s="5" t="str">
        <f t="shared" si="467"/>
        <v>Active</v>
      </c>
      <c r="H2219" s="6" t="str">
        <f t="shared" si="468"/>
        <v>Not Started</v>
      </c>
      <c r="I2219" s="1" t="s">
        <v>4376</v>
      </c>
      <c r="O2219" s="1" t="str">
        <f t="shared" si="475"/>
        <v>NRIS</v>
      </c>
      <c r="Q2219" s="1">
        <f t="shared" si="469"/>
        <v>60</v>
      </c>
      <c r="S2219" s="1" t="str">
        <f t="shared" si="470"/>
        <v>Hybrid</v>
      </c>
      <c r="T2219" s="1" t="str">
        <f t="shared" si="471"/>
        <v>White</v>
      </c>
      <c r="U2219" s="1" t="str">
        <f t="shared" si="472"/>
        <v>IN</v>
      </c>
      <c r="AA2219" s="1"/>
      <c r="AB2219" s="1"/>
      <c r="AI2219" s="5"/>
      <c r="AJ2219" s="5"/>
      <c r="AK2219" s="5"/>
      <c r="AL2219" s="5"/>
      <c r="AM2219" s="5"/>
      <c r="AN2219" s="5"/>
      <c r="AO2219" s="32"/>
      <c r="AP2219" s="32"/>
      <c r="AQ2219" s="28">
        <f>AO2219/($Q2219*1000)</f>
        <v>0</v>
      </c>
      <c r="AR2219" s="28">
        <f>AP2219/($Q2219*1000)</f>
        <v>0</v>
      </c>
      <c r="AY2219" s="1" t="s">
        <v>2374</v>
      </c>
      <c r="AZ2219" s="2">
        <v>44257</v>
      </c>
      <c r="BC2219" s="2">
        <v>45170</v>
      </c>
      <c r="BD2219" s="1" t="s">
        <v>804</v>
      </c>
      <c r="BE2219" s="1" t="s">
        <v>4281</v>
      </c>
      <c r="BF2219" s="1" t="s">
        <v>103</v>
      </c>
      <c r="BG2219" s="1" t="s">
        <v>3565</v>
      </c>
      <c r="BH2219" s="1" t="s">
        <v>2435</v>
      </c>
      <c r="BI2219" s="1" t="s">
        <v>2857</v>
      </c>
      <c r="BJ2219" s="1" t="s">
        <v>126</v>
      </c>
      <c r="BK2219" s="1" t="s">
        <v>4377</v>
      </c>
      <c r="BL2219" s="1">
        <v>60</v>
      </c>
      <c r="BM2219" s="1">
        <v>60</v>
      </c>
      <c r="BN2219" s="1" t="s">
        <v>2880</v>
      </c>
      <c r="BO2219" s="1" t="s">
        <v>2881</v>
      </c>
      <c r="BP2219" s="1" t="s">
        <v>84</v>
      </c>
      <c r="BR2219" s="1">
        <v>0</v>
      </c>
      <c r="BS2219" s="1">
        <v>0</v>
      </c>
      <c r="BT2219" s="1">
        <v>0</v>
      </c>
      <c r="BU2219" s="1">
        <v>0</v>
      </c>
    </row>
    <row r="2220" spans="4:73" hidden="1" x14ac:dyDescent="0.25">
      <c r="D2220" s="4"/>
      <c r="E2220" s="5" t="str">
        <f t="shared" si="465"/>
        <v>DPP-2017-FEB</v>
      </c>
      <c r="F2220" s="5" t="str">
        <f t="shared" si="466"/>
        <v>West</v>
      </c>
      <c r="G2220" s="5" t="str">
        <f t="shared" si="467"/>
        <v>Withdrawn</v>
      </c>
      <c r="H2220" s="6" t="str">
        <f t="shared" si="468"/>
        <v>Withdrawn</v>
      </c>
      <c r="I2220" s="1" t="s">
        <v>4907</v>
      </c>
      <c r="O2220" s="1" t="str">
        <f t="shared" si="475"/>
        <v>NRIS</v>
      </c>
      <c r="Q2220" s="1">
        <f t="shared" si="469"/>
        <v>170</v>
      </c>
      <c r="S2220" s="1" t="str">
        <f t="shared" si="470"/>
        <v>Wind</v>
      </c>
      <c r="T2220" s="1" t="str">
        <f t="shared" si="471"/>
        <v>Dodge County</v>
      </c>
      <c r="U2220" s="1" t="str">
        <f t="shared" si="472"/>
        <v>MN</v>
      </c>
      <c r="AA2220" s="1"/>
      <c r="AB2220" s="1"/>
      <c r="AI2220" s="5"/>
      <c r="AJ2220" s="5"/>
      <c r="AK2220" s="5"/>
      <c r="AL2220" s="5"/>
      <c r="AM2220" s="5"/>
      <c r="AN2220" s="5"/>
      <c r="AO2220" s="5"/>
      <c r="AP2220" s="5"/>
      <c r="AQ2220" s="5"/>
      <c r="AR2220" s="5"/>
      <c r="AY2220" s="1" t="s">
        <v>73</v>
      </c>
      <c r="AZ2220" s="2">
        <v>42109</v>
      </c>
      <c r="BA2220" s="2">
        <v>43686</v>
      </c>
      <c r="BC2220" s="2">
        <v>43344</v>
      </c>
      <c r="BD2220" s="1" t="s">
        <v>91</v>
      </c>
      <c r="BE2220" s="1" t="s">
        <v>297</v>
      </c>
      <c r="BF2220" s="1" t="s">
        <v>93</v>
      </c>
      <c r="BG2220" s="1" t="s">
        <v>3220</v>
      </c>
      <c r="BH2220" s="1" t="s">
        <v>725</v>
      </c>
      <c r="BI2220" s="1" t="s">
        <v>726</v>
      </c>
      <c r="BJ2220" s="1" t="s">
        <v>126</v>
      </c>
      <c r="BK2220" s="1" t="s">
        <v>4908</v>
      </c>
      <c r="BL2220" s="1">
        <v>170</v>
      </c>
      <c r="BM2220" s="1">
        <v>170</v>
      </c>
      <c r="BN2220" s="1" t="s">
        <v>97</v>
      </c>
      <c r="BO2220" s="1" t="s">
        <v>98</v>
      </c>
      <c r="BP2220" s="1" t="s">
        <v>73</v>
      </c>
      <c r="BQ2220" s="2">
        <v>43726</v>
      </c>
      <c r="BR2220" s="1">
        <v>170</v>
      </c>
      <c r="BS2220" s="1">
        <v>170</v>
      </c>
      <c r="BT2220" s="1">
        <v>170</v>
      </c>
      <c r="BU2220" s="1">
        <v>170</v>
      </c>
    </row>
    <row r="2221" spans="4:73" hidden="1" x14ac:dyDescent="0.25">
      <c r="D2221" s="4"/>
      <c r="E2221" s="5" t="str">
        <f t="shared" si="465"/>
        <v>DPP-2015-FEB</v>
      </c>
      <c r="F2221" s="5" t="str">
        <f t="shared" si="466"/>
        <v>East (ATC)</v>
      </c>
      <c r="G2221" s="5" t="str">
        <f t="shared" si="467"/>
        <v>Done</v>
      </c>
      <c r="H2221" s="6" t="str">
        <f t="shared" si="468"/>
        <v>In Service</v>
      </c>
      <c r="I2221" s="1" t="s">
        <v>4909</v>
      </c>
      <c r="O2221" s="1" t="str">
        <f t="shared" si="475"/>
        <v>ERIS</v>
      </c>
      <c r="Q2221" s="1">
        <f t="shared" si="469"/>
        <v>98</v>
      </c>
      <c r="S2221" s="1" t="str">
        <f t="shared" si="470"/>
        <v>Wind</v>
      </c>
      <c r="T2221" s="1" t="str">
        <f t="shared" si="471"/>
        <v>Lafayette County</v>
      </c>
      <c r="U2221" s="1" t="str">
        <f t="shared" si="472"/>
        <v>WI</v>
      </c>
      <c r="AA2221" s="1"/>
      <c r="AB2221" s="1"/>
      <c r="AI2221" s="5"/>
      <c r="AJ2221" s="5"/>
      <c r="AK2221" s="5"/>
      <c r="AL2221" s="5"/>
      <c r="AM2221" s="5"/>
      <c r="AN2221" s="5"/>
      <c r="AO2221" s="5"/>
      <c r="AP2221" s="5"/>
      <c r="AQ2221" s="5"/>
      <c r="AR2221" s="5"/>
      <c r="AY2221" s="1" t="s">
        <v>58</v>
      </c>
      <c r="AZ2221" s="2">
        <v>41897</v>
      </c>
      <c r="BB2221" s="2">
        <v>42765</v>
      </c>
      <c r="BC2221" s="2">
        <v>43100</v>
      </c>
      <c r="BD2221" s="1" t="s">
        <v>74</v>
      </c>
      <c r="BE2221" s="1" t="s">
        <v>569</v>
      </c>
      <c r="BF2221" s="1" t="s">
        <v>76</v>
      </c>
      <c r="BG2221" s="1" t="s">
        <v>1438</v>
      </c>
      <c r="BH2221" s="1" t="s">
        <v>2196</v>
      </c>
      <c r="BI2221" s="1" t="s">
        <v>599</v>
      </c>
      <c r="BJ2221" s="1" t="s">
        <v>62</v>
      </c>
      <c r="BK2221" s="1" t="s">
        <v>4910</v>
      </c>
      <c r="BL2221" s="1">
        <v>98</v>
      </c>
      <c r="BM2221" s="1">
        <v>98</v>
      </c>
      <c r="BN2221" s="1" t="s">
        <v>97</v>
      </c>
      <c r="BO2221" s="1" t="s">
        <v>98</v>
      </c>
      <c r="BP2221" s="1" t="s">
        <v>65</v>
      </c>
      <c r="BQ2221" s="2">
        <v>42248</v>
      </c>
      <c r="BR2221" s="1">
        <v>0</v>
      </c>
      <c r="BS2221" s="1">
        <v>0</v>
      </c>
      <c r="BT2221" s="1">
        <v>0</v>
      </c>
      <c r="BU2221" s="1">
        <v>0</v>
      </c>
    </row>
    <row r="2222" spans="4:73" hidden="1" x14ac:dyDescent="0.25">
      <c r="D2222" s="4"/>
      <c r="E2222" s="5" t="str">
        <f t="shared" si="465"/>
        <v>DPP-2015-AUG</v>
      </c>
      <c r="F2222" s="5" t="str">
        <f t="shared" si="466"/>
        <v>South</v>
      </c>
      <c r="G2222" s="5" t="str">
        <f t="shared" si="467"/>
        <v>Done</v>
      </c>
      <c r="H2222" s="6" t="str">
        <f t="shared" si="468"/>
        <v>In Service</v>
      </c>
      <c r="I2222" s="1" t="s">
        <v>4911</v>
      </c>
      <c r="O2222" s="1" t="str">
        <f t="shared" si="475"/>
        <v>NRIS</v>
      </c>
      <c r="Q2222" s="1">
        <f t="shared" si="469"/>
        <v>1020</v>
      </c>
      <c r="S2222" s="1" t="str">
        <f t="shared" si="470"/>
        <v>Gas</v>
      </c>
      <c r="T2222" s="1" t="str">
        <f t="shared" si="471"/>
        <v>St. Charles Parish</v>
      </c>
      <c r="U2222" s="1" t="str">
        <f t="shared" si="472"/>
        <v>LA</v>
      </c>
      <c r="AA2222" s="1"/>
      <c r="AB2222" s="1"/>
      <c r="AI2222" s="5"/>
      <c r="AJ2222" s="5"/>
      <c r="AK2222" s="5"/>
      <c r="AL2222" s="5"/>
      <c r="AM2222" s="5"/>
      <c r="AN2222" s="5"/>
      <c r="AO2222" s="5"/>
      <c r="AP2222" s="5"/>
      <c r="AQ2222" s="5"/>
      <c r="AR2222" s="5"/>
      <c r="AY2222" s="1" t="s">
        <v>58</v>
      </c>
      <c r="AZ2222" s="2">
        <v>41897</v>
      </c>
      <c r="BB2222" s="2">
        <v>42711</v>
      </c>
      <c r="BC2222" s="2">
        <v>43616</v>
      </c>
      <c r="BD2222" s="1" t="s">
        <v>59</v>
      </c>
      <c r="BE2222" s="1" t="s">
        <v>2735</v>
      </c>
      <c r="BF2222" s="1" t="s">
        <v>61</v>
      </c>
      <c r="BG2222" s="1" t="s">
        <v>1807</v>
      </c>
      <c r="BH2222" s="1" t="s">
        <v>2395</v>
      </c>
      <c r="BI2222" s="1" t="s">
        <v>77</v>
      </c>
      <c r="BJ2222" s="1" t="s">
        <v>126</v>
      </c>
      <c r="BK2222" s="1" t="s">
        <v>4912</v>
      </c>
      <c r="BL2222" s="1">
        <v>904</v>
      </c>
      <c r="BM2222" s="1">
        <v>1020</v>
      </c>
      <c r="BN2222" s="1" t="s">
        <v>64</v>
      </c>
      <c r="BO2222" s="1" t="s">
        <v>94</v>
      </c>
      <c r="BP2222" s="1" t="s">
        <v>65</v>
      </c>
      <c r="BQ2222" s="2">
        <v>43738</v>
      </c>
      <c r="BR2222" s="1">
        <v>0</v>
      </c>
      <c r="BS2222" s="1">
        <v>0</v>
      </c>
      <c r="BT2222" s="1">
        <v>0</v>
      </c>
      <c r="BU2222" s="1">
        <v>0</v>
      </c>
    </row>
    <row r="2223" spans="4:73" hidden="1" x14ac:dyDescent="0.25">
      <c r="D2223" s="4"/>
      <c r="E2223" s="5" t="str">
        <f t="shared" si="465"/>
        <v>DPP-2020-Cycle</v>
      </c>
      <c r="F2223" s="5" t="str">
        <f t="shared" si="466"/>
        <v>South</v>
      </c>
      <c r="G2223" s="5" t="str">
        <f t="shared" si="467"/>
        <v>Active</v>
      </c>
      <c r="H2223" s="6" t="str">
        <f t="shared" si="468"/>
        <v>Not Started</v>
      </c>
      <c r="I2223" s="1" t="s">
        <v>4378</v>
      </c>
      <c r="J2223" s="1" t="e">
        <f>VLOOKUP(I2223,#REF!,3,FALSE)</f>
        <v>#REF!</v>
      </c>
      <c r="O2223" s="1" t="str">
        <f t="shared" si="475"/>
        <v>NRIS</v>
      </c>
      <c r="Q2223" s="1">
        <f t="shared" si="469"/>
        <v>150</v>
      </c>
      <c r="S2223" s="1" t="str">
        <f t="shared" si="470"/>
        <v>Solar</v>
      </c>
      <c r="T2223" s="1" t="str">
        <f t="shared" si="471"/>
        <v>Independence</v>
      </c>
      <c r="U2223" s="1" t="str">
        <f t="shared" si="472"/>
        <v>AR</v>
      </c>
      <c r="AA2223" s="1" t="str">
        <f>BK2223</f>
        <v>Independence 161 kV</v>
      </c>
      <c r="AB2223" s="1" t="str">
        <f>BD2223</f>
        <v>Entergy Arkansas LLC</v>
      </c>
      <c r="AI2223" s="17" t="e">
        <f>VLOOKUP(I2223,#REF!,7,FALSE)</f>
        <v>#REF!</v>
      </c>
      <c r="AJ2223" s="17"/>
      <c r="AK2223" s="17"/>
      <c r="AL2223" s="17"/>
      <c r="AM2223" s="17"/>
      <c r="AN2223" s="17"/>
      <c r="AO2223" s="32" t="e">
        <f>VLOOKUP(I2223,#REF!,5,FALSE)</f>
        <v>#REF!</v>
      </c>
      <c r="AP2223" s="32" t="e">
        <f>VLOOKUP(I2223,#REF!,6,FALSE)</f>
        <v>#REF!</v>
      </c>
      <c r="AQ2223" s="28" t="e">
        <f>AO2223/($Q2223*1000)</f>
        <v>#REF!</v>
      </c>
      <c r="AR2223" s="28" t="e">
        <f>AP2223/($Q2223*1000)</f>
        <v>#REF!</v>
      </c>
      <c r="AY2223" s="1" t="s">
        <v>2374</v>
      </c>
      <c r="AZ2223" s="2">
        <v>44188</v>
      </c>
      <c r="BC2223" s="2">
        <v>45230</v>
      </c>
      <c r="BD2223" s="1" t="s">
        <v>3586</v>
      </c>
      <c r="BE2223" s="1" t="s">
        <v>4379</v>
      </c>
      <c r="BF2223" s="1" t="s">
        <v>2394</v>
      </c>
      <c r="BG2223" s="1" t="s">
        <v>3565</v>
      </c>
      <c r="BH2223" s="1" t="s">
        <v>2395</v>
      </c>
      <c r="BI2223" s="1" t="s">
        <v>2857</v>
      </c>
      <c r="BJ2223" s="1" t="s">
        <v>126</v>
      </c>
      <c r="BK2223" s="1" t="s">
        <v>4380</v>
      </c>
      <c r="BL2223" s="1">
        <v>150</v>
      </c>
      <c r="BM2223" s="1">
        <v>150</v>
      </c>
      <c r="BN2223" s="1" t="s">
        <v>1485</v>
      </c>
      <c r="BO2223" s="1" t="s">
        <v>3581</v>
      </c>
      <c r="BP2223" s="1" t="s">
        <v>84</v>
      </c>
      <c r="BR2223" s="1">
        <v>0</v>
      </c>
      <c r="BS2223" s="1">
        <v>0</v>
      </c>
      <c r="BT2223" s="1">
        <v>0</v>
      </c>
      <c r="BU2223" s="1">
        <v>0</v>
      </c>
    </row>
    <row r="2224" spans="4:73" hidden="1" x14ac:dyDescent="0.25">
      <c r="D2224" s="4"/>
      <c r="E2224" s="5" t="str">
        <f t="shared" si="465"/>
        <v>DPP-2020-Cycle</v>
      </c>
      <c r="F2224" s="5" t="str">
        <f t="shared" si="466"/>
        <v>South</v>
      </c>
      <c r="G2224" s="5" t="str">
        <f t="shared" si="467"/>
        <v>Active</v>
      </c>
      <c r="H2224" s="6" t="str">
        <f t="shared" si="468"/>
        <v>Not Started</v>
      </c>
      <c r="I2224" s="1" t="s">
        <v>4381</v>
      </c>
      <c r="J2224" s="1" t="e">
        <f>VLOOKUP(I2224,#REF!,3,FALSE)</f>
        <v>#REF!</v>
      </c>
      <c r="O2224" s="1" t="str">
        <f t="shared" si="475"/>
        <v>NRIS</v>
      </c>
      <c r="Q2224" s="1">
        <f t="shared" si="469"/>
        <v>294.25</v>
      </c>
      <c r="S2224" s="1" t="str">
        <f t="shared" si="470"/>
        <v>Wind</v>
      </c>
      <c r="T2224" s="1" t="str">
        <f t="shared" si="471"/>
        <v>Chambers</v>
      </c>
      <c r="U2224" s="1" t="str">
        <f t="shared" si="472"/>
        <v>TX</v>
      </c>
      <c r="AA2224" s="1" t="str">
        <f>BK2224</f>
        <v>Stowell 230 kV</v>
      </c>
      <c r="AB2224" s="1" t="str">
        <f>BD2224</f>
        <v>Entergy Texas Inc</v>
      </c>
      <c r="AI2224" s="17" t="e">
        <f>VLOOKUP(I2224,#REF!,7,FALSE)</f>
        <v>#REF!</v>
      </c>
      <c r="AJ2224" s="17"/>
      <c r="AK2224" s="17"/>
      <c r="AL2224" s="17"/>
      <c r="AM2224" s="17"/>
      <c r="AN2224" s="17"/>
      <c r="AO2224" s="32" t="e">
        <f>VLOOKUP(I2224,#REF!,5,FALSE)</f>
        <v>#REF!</v>
      </c>
      <c r="AP2224" s="32" t="e">
        <f>VLOOKUP(I2224,#REF!,6,FALSE)</f>
        <v>#REF!</v>
      </c>
      <c r="AQ2224" s="28" t="e">
        <f>AO2224/($Q2224*1000)</f>
        <v>#REF!</v>
      </c>
      <c r="AR2224" s="28" t="e">
        <f>AP2224/($Q2224*1000)</f>
        <v>#REF!</v>
      </c>
      <c r="AY2224" s="1" t="s">
        <v>2374</v>
      </c>
      <c r="AZ2224" s="2">
        <v>44186</v>
      </c>
      <c r="BC2224" s="2">
        <v>45536</v>
      </c>
      <c r="BD2224" s="1" t="s">
        <v>4040</v>
      </c>
      <c r="BE2224" s="1" t="s">
        <v>4382</v>
      </c>
      <c r="BF2224" s="1" t="s">
        <v>67</v>
      </c>
      <c r="BG2224" s="1" t="s">
        <v>3565</v>
      </c>
      <c r="BH2224" s="1" t="s">
        <v>2395</v>
      </c>
      <c r="BI2224" s="1" t="s">
        <v>2857</v>
      </c>
      <c r="BJ2224" s="1" t="s">
        <v>126</v>
      </c>
      <c r="BK2224" s="1" t="s">
        <v>4383</v>
      </c>
      <c r="BL2224" s="1">
        <v>294.25</v>
      </c>
      <c r="BM2224" s="1">
        <v>294.25</v>
      </c>
      <c r="BN2224" s="1" t="s">
        <v>97</v>
      </c>
      <c r="BO2224" s="1" t="s">
        <v>3613</v>
      </c>
      <c r="BP2224" s="1" t="s">
        <v>84</v>
      </c>
      <c r="BR2224" s="1">
        <v>0</v>
      </c>
      <c r="BS2224" s="1">
        <v>0</v>
      </c>
      <c r="BT2224" s="1">
        <v>0</v>
      </c>
      <c r="BU2224" s="1">
        <v>0</v>
      </c>
    </row>
    <row r="2225" spans="4:73" hidden="1" x14ac:dyDescent="0.25">
      <c r="D2225" s="4"/>
      <c r="E2225" s="5" t="str">
        <f t="shared" si="465"/>
        <v>DPP-2015-AUG</v>
      </c>
      <c r="F2225" s="5" t="str">
        <f t="shared" si="466"/>
        <v>West</v>
      </c>
      <c r="G2225" s="5" t="str">
        <f t="shared" si="467"/>
        <v>Done</v>
      </c>
      <c r="H2225" s="6" t="str">
        <f t="shared" si="468"/>
        <v>In Service</v>
      </c>
      <c r="I2225" s="1" t="s">
        <v>4917</v>
      </c>
      <c r="O2225" s="1" t="str">
        <f t="shared" si="475"/>
        <v>NRIS</v>
      </c>
      <c r="Q2225" s="1">
        <f t="shared" si="469"/>
        <v>232</v>
      </c>
      <c r="S2225" s="1" t="str">
        <f t="shared" si="470"/>
        <v>Gas</v>
      </c>
      <c r="T2225" s="1" t="str">
        <f t="shared" si="471"/>
        <v>Dakota County</v>
      </c>
      <c r="U2225" s="1" t="str">
        <f t="shared" si="472"/>
        <v>MN</v>
      </c>
      <c r="AA2225" s="1"/>
      <c r="AB2225" s="1"/>
      <c r="AI2225" s="5"/>
      <c r="AJ2225" s="5"/>
      <c r="AK2225" s="5"/>
      <c r="AL2225" s="5"/>
      <c r="AM2225" s="5"/>
      <c r="AN2225" s="5"/>
      <c r="AO2225" s="5"/>
      <c r="AP2225" s="5"/>
      <c r="AQ2225" s="5"/>
      <c r="AR2225" s="5"/>
      <c r="AY2225" s="1" t="s">
        <v>58</v>
      </c>
      <c r="AZ2225" s="2">
        <v>41927</v>
      </c>
      <c r="BB2225" s="2">
        <v>42979</v>
      </c>
      <c r="BC2225" s="2">
        <v>43036</v>
      </c>
      <c r="BD2225" s="1" t="s">
        <v>91</v>
      </c>
      <c r="BE2225" s="1" t="s">
        <v>120</v>
      </c>
      <c r="BF2225" s="1" t="s">
        <v>93</v>
      </c>
      <c r="BG2225" s="1" t="s">
        <v>1807</v>
      </c>
      <c r="BH2225" s="1" t="s">
        <v>725</v>
      </c>
      <c r="BI2225" s="1" t="s">
        <v>134</v>
      </c>
      <c r="BJ2225" s="1" t="s">
        <v>126</v>
      </c>
      <c r="BK2225" s="1" t="s">
        <v>4918</v>
      </c>
      <c r="BL2225" s="1">
        <v>214</v>
      </c>
      <c r="BM2225" s="1">
        <v>232</v>
      </c>
      <c r="BN2225" s="1" t="s">
        <v>64</v>
      </c>
      <c r="BO2225" s="1" t="s">
        <v>172</v>
      </c>
      <c r="BP2225" s="1" t="s">
        <v>65</v>
      </c>
      <c r="BQ2225" s="2">
        <v>43132</v>
      </c>
      <c r="BR2225" s="1">
        <v>0</v>
      </c>
      <c r="BS2225" s="1">
        <v>0</v>
      </c>
      <c r="BT2225" s="1">
        <v>0</v>
      </c>
      <c r="BU2225" s="1">
        <v>0</v>
      </c>
    </row>
    <row r="2226" spans="4:73" hidden="1" x14ac:dyDescent="0.25">
      <c r="D2226" s="4"/>
      <c r="E2226" s="5" t="str">
        <f t="shared" si="465"/>
        <v>DPP-2015-FEB</v>
      </c>
      <c r="F2226" s="5" t="str">
        <f t="shared" si="466"/>
        <v>West</v>
      </c>
      <c r="G2226" s="5" t="str">
        <f t="shared" si="467"/>
        <v>Done</v>
      </c>
      <c r="H2226" s="6" t="str">
        <f t="shared" si="468"/>
        <v>In Service</v>
      </c>
      <c r="I2226" s="1" t="s">
        <v>4919</v>
      </c>
      <c r="O2226" s="1" t="str">
        <f t="shared" si="475"/>
        <v>NRIS</v>
      </c>
      <c r="Q2226" s="1">
        <f t="shared" si="469"/>
        <v>62.5</v>
      </c>
      <c r="S2226" s="1" t="str">
        <f t="shared" si="470"/>
        <v>Solar</v>
      </c>
      <c r="T2226" s="1" t="str">
        <f t="shared" si="471"/>
        <v>Lyon County</v>
      </c>
      <c r="U2226" s="1" t="str">
        <f t="shared" si="472"/>
        <v>MN</v>
      </c>
      <c r="AA2226" s="1"/>
      <c r="AB2226" s="1"/>
      <c r="AI2226" s="5"/>
      <c r="AJ2226" s="5"/>
      <c r="AK2226" s="5"/>
      <c r="AL2226" s="5"/>
      <c r="AM2226" s="5"/>
      <c r="AN2226" s="5"/>
      <c r="AO2226" s="5"/>
      <c r="AP2226" s="5"/>
      <c r="AQ2226" s="5"/>
      <c r="AR2226" s="5"/>
      <c r="AY2226" s="1" t="s">
        <v>58</v>
      </c>
      <c r="AZ2226" s="2">
        <v>41953</v>
      </c>
      <c r="BB2226" s="2">
        <v>42661</v>
      </c>
      <c r="BC2226" s="2">
        <v>42643</v>
      </c>
      <c r="BD2226" s="1" t="s">
        <v>91</v>
      </c>
      <c r="BE2226" s="1" t="s">
        <v>409</v>
      </c>
      <c r="BF2226" s="1" t="s">
        <v>93</v>
      </c>
      <c r="BG2226" s="1" t="s">
        <v>1438</v>
      </c>
      <c r="BH2226" s="1" t="s">
        <v>725</v>
      </c>
      <c r="BI2226" s="1" t="s">
        <v>134</v>
      </c>
      <c r="BJ2226" s="1" t="s">
        <v>126</v>
      </c>
      <c r="BK2226" s="1" t="s">
        <v>4920</v>
      </c>
      <c r="BL2226" s="1">
        <v>62.5</v>
      </c>
      <c r="BM2226" s="1">
        <v>62.5</v>
      </c>
      <c r="BN2226" s="1" t="s">
        <v>1485</v>
      </c>
      <c r="BO2226" s="1" t="s">
        <v>1486</v>
      </c>
      <c r="BP2226" s="1" t="s">
        <v>65</v>
      </c>
      <c r="BQ2226" s="2">
        <v>42887</v>
      </c>
      <c r="BR2226" s="1">
        <v>0</v>
      </c>
      <c r="BS2226" s="1">
        <v>0</v>
      </c>
      <c r="BT2226" s="1">
        <v>0</v>
      </c>
      <c r="BU2226" s="1">
        <v>0</v>
      </c>
    </row>
    <row r="2227" spans="4:73" hidden="1" x14ac:dyDescent="0.25">
      <c r="D2227" s="4"/>
      <c r="E2227" s="5" t="str">
        <f t="shared" si="465"/>
        <v>DPP-2015-FEB</v>
      </c>
      <c r="F2227" s="5" t="str">
        <f t="shared" si="466"/>
        <v>Central</v>
      </c>
      <c r="G2227" s="5" t="str">
        <f t="shared" si="467"/>
        <v>Done</v>
      </c>
      <c r="H2227" s="6" t="str">
        <f t="shared" si="468"/>
        <v>In Service</v>
      </c>
      <c r="I2227" s="1" t="s">
        <v>4921</v>
      </c>
      <c r="O2227" s="1" t="str">
        <f t="shared" si="475"/>
        <v>NRIS</v>
      </c>
      <c r="Q2227" s="1">
        <f t="shared" si="469"/>
        <v>20</v>
      </c>
      <c r="S2227" s="1" t="str">
        <f t="shared" si="470"/>
        <v>Battery Storage</v>
      </c>
      <c r="T2227" s="1" t="str">
        <f t="shared" si="471"/>
        <v>Marion County</v>
      </c>
      <c r="U2227" s="1" t="str">
        <f t="shared" si="472"/>
        <v>IN</v>
      </c>
      <c r="AA2227" s="1"/>
      <c r="AB2227" s="1"/>
      <c r="AI2227" s="5"/>
      <c r="AJ2227" s="5"/>
      <c r="AK2227" s="5"/>
      <c r="AL2227" s="5"/>
      <c r="AM2227" s="5"/>
      <c r="AN2227" s="5"/>
      <c r="AO2227" s="5"/>
      <c r="AP2227" s="5"/>
      <c r="AQ2227" s="5"/>
      <c r="AR2227" s="5"/>
      <c r="AY2227" s="1" t="s">
        <v>58</v>
      </c>
      <c r="AZ2227" s="2">
        <v>41953</v>
      </c>
      <c r="BB2227" s="2">
        <v>42448</v>
      </c>
      <c r="BC2227" s="2">
        <v>42460</v>
      </c>
      <c r="BD2227" s="1" t="s">
        <v>132</v>
      </c>
      <c r="BE2227" s="1" t="s">
        <v>133</v>
      </c>
      <c r="BF2227" s="1" t="s">
        <v>103</v>
      </c>
      <c r="BG2227" s="1" t="s">
        <v>1438</v>
      </c>
      <c r="BH2227" s="1" t="s">
        <v>2435</v>
      </c>
      <c r="BI2227" s="1" t="s">
        <v>134</v>
      </c>
      <c r="BJ2227" s="1" t="s">
        <v>126</v>
      </c>
      <c r="BK2227" s="1" t="s">
        <v>4922</v>
      </c>
      <c r="BL2227" s="1">
        <v>20</v>
      </c>
      <c r="BM2227" s="1">
        <v>20</v>
      </c>
      <c r="BN2227" s="1" t="s">
        <v>2498</v>
      </c>
      <c r="BO2227" s="1" t="s">
        <v>2499</v>
      </c>
      <c r="BP2227" s="1" t="s">
        <v>65</v>
      </c>
      <c r="BQ2227" s="2">
        <v>42384</v>
      </c>
      <c r="BR2227" s="1">
        <v>0</v>
      </c>
      <c r="BS2227" s="1">
        <v>0</v>
      </c>
      <c r="BT2227" s="1">
        <v>0</v>
      </c>
      <c r="BU2227" s="1">
        <v>0</v>
      </c>
    </row>
    <row r="2228" spans="4:73" hidden="1" x14ac:dyDescent="0.25">
      <c r="D2228" s="4"/>
      <c r="E2228" s="5" t="str">
        <f t="shared" si="465"/>
        <v>DPP-2020-Cycle</v>
      </c>
      <c r="F2228" s="5" t="str">
        <f t="shared" si="466"/>
        <v>East (ATC)</v>
      </c>
      <c r="G2228" s="5" t="str">
        <f t="shared" si="467"/>
        <v>Active</v>
      </c>
      <c r="H2228" s="6" t="str">
        <f t="shared" si="468"/>
        <v>Not Started</v>
      </c>
      <c r="I2228" s="1" t="s">
        <v>4386</v>
      </c>
      <c r="O2228" s="1" t="str">
        <f t="shared" si="475"/>
        <v>NRIS</v>
      </c>
      <c r="Q2228" s="1">
        <f t="shared" si="469"/>
        <v>22.5</v>
      </c>
      <c r="S2228" s="1" t="str">
        <f t="shared" si="470"/>
        <v>Solar</v>
      </c>
      <c r="T2228" s="1" t="str">
        <f t="shared" si="471"/>
        <v>Dickinson</v>
      </c>
      <c r="U2228" s="1" t="str">
        <f t="shared" si="472"/>
        <v>MI</v>
      </c>
      <c r="AA2228" s="1"/>
      <c r="AB2228" s="1"/>
      <c r="AI2228" s="5"/>
      <c r="AJ2228" s="5"/>
      <c r="AK2228" s="5"/>
      <c r="AL2228" s="5"/>
      <c r="AM2228" s="5"/>
      <c r="AN2228" s="5"/>
      <c r="AO2228" s="32"/>
      <c r="AP2228" s="32"/>
      <c r="AQ2228" s="28">
        <f t="shared" ref="AQ2228:AR2230" si="478">AO2228/($Q2228*1000)</f>
        <v>0</v>
      </c>
      <c r="AR2228" s="28">
        <f t="shared" si="478"/>
        <v>0</v>
      </c>
      <c r="AY2228" s="1" t="s">
        <v>2374</v>
      </c>
      <c r="AZ2228" s="2">
        <v>44250</v>
      </c>
      <c r="BC2228" s="2">
        <v>45184</v>
      </c>
      <c r="BD2228" s="1" t="s">
        <v>74</v>
      </c>
      <c r="BE2228" s="1" t="s">
        <v>4387</v>
      </c>
      <c r="BF2228" s="1" t="s">
        <v>130</v>
      </c>
      <c r="BG2228" s="1" t="s">
        <v>3565</v>
      </c>
      <c r="BH2228" s="1" t="s">
        <v>2196</v>
      </c>
      <c r="BI2228" s="1" t="s">
        <v>2857</v>
      </c>
      <c r="BJ2228" s="1" t="s">
        <v>126</v>
      </c>
      <c r="BK2228" s="1" t="s">
        <v>4388</v>
      </c>
      <c r="BL2228" s="1">
        <v>22.5</v>
      </c>
      <c r="BM2228" s="1">
        <v>22.5</v>
      </c>
      <c r="BN2228" s="1" t="s">
        <v>1485</v>
      </c>
      <c r="BO2228" s="1" t="s">
        <v>3581</v>
      </c>
      <c r="BP2228" s="1" t="s">
        <v>84</v>
      </c>
      <c r="BR2228" s="1">
        <v>0</v>
      </c>
      <c r="BS2228" s="1">
        <v>0</v>
      </c>
      <c r="BT2228" s="1">
        <v>0</v>
      </c>
      <c r="BU2228" s="1">
        <v>0</v>
      </c>
    </row>
    <row r="2229" spans="4:73" hidden="1" x14ac:dyDescent="0.25">
      <c r="D2229" s="4"/>
      <c r="E2229" s="5" t="str">
        <f t="shared" si="465"/>
        <v>DPP-2020-Cycle</v>
      </c>
      <c r="F2229" s="5" t="str">
        <f t="shared" si="466"/>
        <v>Central</v>
      </c>
      <c r="G2229" s="5" t="str">
        <f t="shared" si="467"/>
        <v>Active</v>
      </c>
      <c r="H2229" s="6" t="str">
        <f t="shared" si="468"/>
        <v>Not Started</v>
      </c>
      <c r="I2229" s="1" t="s">
        <v>4389</v>
      </c>
      <c r="O2229" s="1" t="str">
        <f t="shared" si="475"/>
        <v>NRIS</v>
      </c>
      <c r="Q2229" s="1">
        <f t="shared" si="469"/>
        <v>180</v>
      </c>
      <c r="S2229" s="1" t="str">
        <f t="shared" si="470"/>
        <v>Solar</v>
      </c>
      <c r="T2229" s="1" t="str">
        <f t="shared" si="471"/>
        <v>Montgomery</v>
      </c>
      <c r="U2229" s="1" t="str">
        <f t="shared" si="472"/>
        <v>IN</v>
      </c>
      <c r="AA2229" s="1"/>
      <c r="AB2229" s="1"/>
      <c r="AI2229" s="5"/>
      <c r="AJ2229" s="5"/>
      <c r="AK2229" s="5"/>
      <c r="AL2229" s="5"/>
      <c r="AM2229" s="5"/>
      <c r="AN2229" s="5"/>
      <c r="AO2229" s="32"/>
      <c r="AP2229" s="32"/>
      <c r="AQ2229" s="28">
        <f t="shared" si="478"/>
        <v>0</v>
      </c>
      <c r="AR2229" s="28">
        <f t="shared" si="478"/>
        <v>0</v>
      </c>
      <c r="AY2229" s="1" t="s">
        <v>2374</v>
      </c>
      <c r="AZ2229" s="2">
        <v>44040</v>
      </c>
      <c r="BC2229" s="2">
        <v>45139</v>
      </c>
      <c r="BD2229" s="1" t="s">
        <v>2850</v>
      </c>
      <c r="BE2229" s="1" t="s">
        <v>3762</v>
      </c>
      <c r="BF2229" s="1" t="s">
        <v>103</v>
      </c>
      <c r="BG2229" s="1" t="s">
        <v>3565</v>
      </c>
      <c r="BH2229" s="1" t="s">
        <v>2435</v>
      </c>
      <c r="BI2229" s="1" t="s">
        <v>2857</v>
      </c>
      <c r="BJ2229" s="1" t="s">
        <v>126</v>
      </c>
      <c r="BK2229" s="1" t="s">
        <v>4390</v>
      </c>
      <c r="BL2229" s="1">
        <v>180</v>
      </c>
      <c r="BM2229" s="1">
        <v>180</v>
      </c>
      <c r="BN2229" s="1" t="s">
        <v>1485</v>
      </c>
      <c r="BO2229" s="1" t="s">
        <v>3581</v>
      </c>
      <c r="BP2229" s="1" t="s">
        <v>84</v>
      </c>
      <c r="BR2229" s="1">
        <v>0</v>
      </c>
      <c r="BS2229" s="1">
        <v>0</v>
      </c>
      <c r="BT2229" s="1">
        <v>0</v>
      </c>
      <c r="BU2229" s="1">
        <v>0</v>
      </c>
    </row>
    <row r="2230" spans="4:73" hidden="1" x14ac:dyDescent="0.25">
      <c r="D2230" s="4"/>
      <c r="E2230" s="5" t="str">
        <f t="shared" si="465"/>
        <v>DPP-2020-Cycle</v>
      </c>
      <c r="F2230" s="5" t="str">
        <f t="shared" si="466"/>
        <v>South</v>
      </c>
      <c r="G2230" s="5" t="str">
        <f t="shared" si="467"/>
        <v>Active</v>
      </c>
      <c r="H2230" s="6" t="str">
        <f t="shared" si="468"/>
        <v>Not Started</v>
      </c>
      <c r="I2230" s="1" t="s">
        <v>4391</v>
      </c>
      <c r="J2230" s="1" t="e">
        <f>VLOOKUP(I2230,#REF!,3,FALSE)</f>
        <v>#REF!</v>
      </c>
      <c r="O2230" s="1" t="str">
        <f t="shared" si="475"/>
        <v>NRIS</v>
      </c>
      <c r="Q2230" s="1">
        <f t="shared" si="469"/>
        <v>135</v>
      </c>
      <c r="S2230" s="1" t="str">
        <f t="shared" si="470"/>
        <v>Solar</v>
      </c>
      <c r="T2230" s="1" t="str">
        <f t="shared" si="471"/>
        <v>Cross</v>
      </c>
      <c r="U2230" s="1" t="str">
        <f t="shared" si="472"/>
        <v>AR</v>
      </c>
      <c r="AA2230" s="1" t="str">
        <f>BK2230</f>
        <v>Fisher (Endpoint A) to Cherry Valley (Endpoint B) 161 kV line</v>
      </c>
      <c r="AB2230" s="1" t="str">
        <f>BD2230</f>
        <v>Entergy Arkansas LLC</v>
      </c>
      <c r="AI2230" s="17" t="e">
        <f>VLOOKUP(I2230,#REF!,7,FALSE)</f>
        <v>#REF!</v>
      </c>
      <c r="AJ2230" s="17"/>
      <c r="AK2230" s="17"/>
      <c r="AL2230" s="17"/>
      <c r="AM2230" s="17"/>
      <c r="AN2230" s="17"/>
      <c r="AO2230" s="32" t="e">
        <f>VLOOKUP(I2230,#REF!,5,FALSE)</f>
        <v>#REF!</v>
      </c>
      <c r="AP2230" s="32" t="e">
        <f>VLOOKUP(I2230,#REF!,6,FALSE)</f>
        <v>#REF!</v>
      </c>
      <c r="AQ2230" s="28" t="e">
        <f t="shared" si="478"/>
        <v>#REF!</v>
      </c>
      <c r="AR2230" s="28" t="e">
        <f t="shared" si="478"/>
        <v>#REF!</v>
      </c>
      <c r="AY2230" s="1" t="s">
        <v>2374</v>
      </c>
      <c r="AZ2230" s="2">
        <v>44188</v>
      </c>
      <c r="BC2230" s="2">
        <v>45306</v>
      </c>
      <c r="BD2230" s="1" t="s">
        <v>3586</v>
      </c>
      <c r="BE2230" s="1" t="s">
        <v>4160</v>
      </c>
      <c r="BF2230" s="1" t="s">
        <v>2394</v>
      </c>
      <c r="BG2230" s="1" t="s">
        <v>3565</v>
      </c>
      <c r="BH2230" s="1" t="s">
        <v>2395</v>
      </c>
      <c r="BI2230" s="1" t="s">
        <v>2857</v>
      </c>
      <c r="BJ2230" s="1" t="s">
        <v>126</v>
      </c>
      <c r="BK2230" s="1" t="s">
        <v>4392</v>
      </c>
      <c r="BL2230" s="1">
        <v>135</v>
      </c>
      <c r="BM2230" s="1">
        <v>135</v>
      </c>
      <c r="BN2230" s="1" t="s">
        <v>1485</v>
      </c>
      <c r="BO2230" s="1" t="s">
        <v>3581</v>
      </c>
      <c r="BP2230" s="1" t="s">
        <v>84</v>
      </c>
      <c r="BR2230" s="1">
        <v>0</v>
      </c>
      <c r="BS2230" s="1">
        <v>0</v>
      </c>
      <c r="BT2230" s="1">
        <v>0</v>
      </c>
      <c r="BU2230" s="1">
        <v>0</v>
      </c>
    </row>
    <row r="2231" spans="4:73" hidden="1" x14ac:dyDescent="0.25">
      <c r="D2231" s="4"/>
      <c r="E2231" s="5" t="str">
        <f t="shared" si="465"/>
        <v>DPP-2015-FEB</v>
      </c>
      <c r="F2231" s="5" t="str">
        <f t="shared" si="466"/>
        <v>West</v>
      </c>
      <c r="G2231" s="5" t="str">
        <f t="shared" si="467"/>
        <v>Done</v>
      </c>
      <c r="H2231" s="6" t="str">
        <f t="shared" si="468"/>
        <v>In Service</v>
      </c>
      <c r="I2231" s="1" t="s">
        <v>4930</v>
      </c>
      <c r="O2231" s="1" t="str">
        <f t="shared" si="475"/>
        <v>NRIS</v>
      </c>
      <c r="Q2231" s="1">
        <f t="shared" si="469"/>
        <v>40</v>
      </c>
      <c r="S2231" s="1" t="str">
        <f t="shared" si="470"/>
        <v>Gas</v>
      </c>
      <c r="T2231" s="1" t="str">
        <f t="shared" si="471"/>
        <v>Richland County</v>
      </c>
      <c r="U2231" s="1" t="str">
        <f t="shared" si="472"/>
        <v>MT</v>
      </c>
      <c r="AA2231" s="1"/>
      <c r="AB2231" s="1"/>
      <c r="AI2231" s="5"/>
      <c r="AJ2231" s="5"/>
      <c r="AK2231" s="5"/>
      <c r="AL2231" s="5"/>
      <c r="AM2231" s="5"/>
      <c r="AN2231" s="5"/>
      <c r="AO2231" s="5"/>
      <c r="AP2231" s="5"/>
      <c r="AQ2231" s="5"/>
      <c r="AR2231" s="5"/>
      <c r="AY2231" s="1" t="s">
        <v>58</v>
      </c>
      <c r="AZ2231" s="2">
        <v>41954</v>
      </c>
      <c r="BB2231" s="2">
        <v>42669</v>
      </c>
      <c r="BC2231" s="2">
        <v>42339</v>
      </c>
      <c r="BD2231" s="1" t="s">
        <v>192</v>
      </c>
      <c r="BE2231" s="1" t="s">
        <v>677</v>
      </c>
      <c r="BF2231" s="1" t="s">
        <v>513</v>
      </c>
      <c r="BG2231" s="1" t="s">
        <v>1438</v>
      </c>
      <c r="BH2231" s="1" t="s">
        <v>725</v>
      </c>
      <c r="BI2231" s="1" t="s">
        <v>134</v>
      </c>
      <c r="BJ2231" s="1" t="s">
        <v>126</v>
      </c>
      <c r="BK2231" s="1" t="s">
        <v>4931</v>
      </c>
      <c r="BL2231" s="1">
        <v>40</v>
      </c>
      <c r="BM2231" s="1">
        <v>40</v>
      </c>
      <c r="BN2231" s="1" t="s">
        <v>64</v>
      </c>
      <c r="BO2231" s="1" t="s">
        <v>172</v>
      </c>
      <c r="BP2231" s="1" t="s">
        <v>65</v>
      </c>
      <c r="BQ2231" s="2">
        <v>43100</v>
      </c>
      <c r="BR2231" s="1">
        <v>0</v>
      </c>
      <c r="BS2231" s="1">
        <v>0</v>
      </c>
      <c r="BT2231" s="1">
        <v>0</v>
      </c>
      <c r="BU2231" s="1">
        <v>0</v>
      </c>
    </row>
    <row r="2232" spans="4:73" hidden="1" x14ac:dyDescent="0.25">
      <c r="D2232" s="4"/>
      <c r="E2232" s="5" t="str">
        <f t="shared" si="465"/>
        <v>DPP-2015-FEB</v>
      </c>
      <c r="F2232" s="5" t="str">
        <f t="shared" si="466"/>
        <v>East (ITC)</v>
      </c>
      <c r="G2232" s="5" t="str">
        <f t="shared" si="467"/>
        <v>Done</v>
      </c>
      <c r="H2232" s="6" t="str">
        <f t="shared" si="468"/>
        <v>In Service</v>
      </c>
      <c r="I2232" s="1" t="s">
        <v>4932</v>
      </c>
      <c r="O2232" s="1" t="str">
        <f t="shared" si="475"/>
        <v>External NRIS</v>
      </c>
      <c r="Q2232" s="1">
        <f t="shared" si="469"/>
        <v>4</v>
      </c>
      <c r="S2232" s="1" t="str">
        <f t="shared" si="470"/>
        <v>Wood</v>
      </c>
      <c r="T2232" s="1" t="str">
        <f t="shared" si="471"/>
        <v>Wexford County</v>
      </c>
      <c r="U2232" s="1" t="str">
        <f t="shared" si="472"/>
        <v>MI</v>
      </c>
      <c r="AA2232" s="1"/>
      <c r="AB2232" s="1"/>
      <c r="AI2232" s="5"/>
      <c r="AJ2232" s="5"/>
      <c r="AK2232" s="5"/>
      <c r="AL2232" s="5"/>
      <c r="AM2232" s="5"/>
      <c r="AN2232" s="5"/>
      <c r="AO2232" s="5"/>
      <c r="AP2232" s="5"/>
      <c r="AQ2232" s="5"/>
      <c r="AR2232" s="5"/>
      <c r="AY2232" s="1" t="s">
        <v>58</v>
      </c>
      <c r="AZ2232" s="2">
        <v>41957</v>
      </c>
      <c r="BB2232" s="2">
        <v>42492</v>
      </c>
      <c r="BC2232" s="2">
        <v>42453</v>
      </c>
      <c r="BD2232" s="1" t="s">
        <v>139</v>
      </c>
      <c r="BE2232" s="1" t="s">
        <v>4933</v>
      </c>
      <c r="BF2232" s="1" t="s">
        <v>130</v>
      </c>
      <c r="BG2232" s="1" t="s">
        <v>1438</v>
      </c>
      <c r="BH2232" s="1" t="s">
        <v>1808</v>
      </c>
      <c r="BI2232" s="1" t="s">
        <v>2320</v>
      </c>
      <c r="BJ2232" s="1" t="s">
        <v>2993</v>
      </c>
      <c r="BK2232" s="1" t="s">
        <v>4934</v>
      </c>
      <c r="BL2232" s="1">
        <v>4</v>
      </c>
      <c r="BM2232" s="1">
        <v>4</v>
      </c>
      <c r="BN2232" s="1" t="s">
        <v>1273</v>
      </c>
      <c r="BO2232" s="1" t="s">
        <v>2811</v>
      </c>
      <c r="BP2232" s="1" t="s">
        <v>65</v>
      </c>
      <c r="BQ2232" s="2">
        <v>43101</v>
      </c>
      <c r="BR2232" s="1">
        <v>0</v>
      </c>
      <c r="BS2232" s="1">
        <v>0</v>
      </c>
      <c r="BT2232" s="1">
        <v>0</v>
      </c>
      <c r="BU2232" s="1">
        <v>0</v>
      </c>
    </row>
    <row r="2233" spans="4:73" hidden="1" x14ac:dyDescent="0.25">
      <c r="D2233" s="4"/>
      <c r="E2233" s="5" t="str">
        <f t="shared" ref="E2233:E2296" si="479">BG2233</f>
        <v>DPP-2015-FEB</v>
      </c>
      <c r="F2233" s="5" t="str">
        <f t="shared" ref="F2233:F2296" si="480">BH2233</f>
        <v>West</v>
      </c>
      <c r="G2233" s="5" t="str">
        <f t="shared" ref="G2233:G2296" si="481">AY2233</f>
        <v>Done</v>
      </c>
      <c r="H2233" s="6" t="str">
        <f t="shared" ref="H2233:H2296" si="482">BP2233</f>
        <v>Under Construction</v>
      </c>
      <c r="I2233" s="1" t="s">
        <v>4935</v>
      </c>
      <c r="O2233" s="1" t="str">
        <f t="shared" si="475"/>
        <v>NRIS</v>
      </c>
      <c r="Q2233" s="1">
        <f t="shared" ref="Q2233:Q2296" si="483">BM2233</f>
        <v>200</v>
      </c>
      <c r="S2233" s="1" t="str">
        <f t="shared" ref="S2233:S2296" si="484">BN2233</f>
        <v>Wind</v>
      </c>
      <c r="T2233" s="1" t="str">
        <f t="shared" ref="T2233:T2296" si="485">BE2233</f>
        <v>Freeborn County</v>
      </c>
      <c r="U2233" s="1" t="str">
        <f t="shared" ref="U2233:U2296" si="486">BF2233</f>
        <v>MN</v>
      </c>
      <c r="AA2233" s="1"/>
      <c r="AB2233" s="1"/>
      <c r="AI2233" s="5"/>
      <c r="AJ2233" s="5"/>
      <c r="AK2233" s="5"/>
      <c r="AL2233" s="5"/>
      <c r="AM2233" s="5"/>
      <c r="AN2233" s="5"/>
      <c r="AO2233" s="5"/>
      <c r="AP2233" s="5"/>
      <c r="AQ2233" s="5"/>
      <c r="AR2233" s="5"/>
      <c r="AY2233" s="1" t="s">
        <v>58</v>
      </c>
      <c r="AZ2233" s="2">
        <v>41957</v>
      </c>
      <c r="BB2233" s="2">
        <v>42818</v>
      </c>
      <c r="BC2233" s="2">
        <v>42644</v>
      </c>
      <c r="BD2233" s="1" t="s">
        <v>87</v>
      </c>
      <c r="BE2233" s="1" t="s">
        <v>830</v>
      </c>
      <c r="BF2233" s="1" t="s">
        <v>93</v>
      </c>
      <c r="BG2233" s="1" t="s">
        <v>1438</v>
      </c>
      <c r="BH2233" s="1" t="s">
        <v>725</v>
      </c>
      <c r="BI2233" s="1" t="s">
        <v>134</v>
      </c>
      <c r="BJ2233" s="1" t="s">
        <v>126</v>
      </c>
      <c r="BK2233" s="1" t="s">
        <v>4936</v>
      </c>
      <c r="BL2233" s="1">
        <v>200</v>
      </c>
      <c r="BM2233" s="1">
        <v>200</v>
      </c>
      <c r="BN2233" s="1" t="s">
        <v>97</v>
      </c>
      <c r="BO2233" s="1" t="s">
        <v>98</v>
      </c>
      <c r="BP2233" s="1" t="s">
        <v>71</v>
      </c>
      <c r="BQ2233" s="2">
        <v>42339</v>
      </c>
      <c r="BR2233" s="1">
        <v>0</v>
      </c>
      <c r="BS2233" s="1">
        <v>0</v>
      </c>
      <c r="BT2233" s="1">
        <v>0</v>
      </c>
      <c r="BU2233" s="1">
        <v>0</v>
      </c>
    </row>
    <row r="2234" spans="4:73" hidden="1" x14ac:dyDescent="0.25">
      <c r="D2234" s="4"/>
      <c r="E2234" s="5" t="str">
        <f t="shared" si="479"/>
        <v>DPP-2020-Cycle</v>
      </c>
      <c r="F2234" s="5" t="str">
        <f t="shared" si="480"/>
        <v>East (ATC)</v>
      </c>
      <c r="G2234" s="5" t="str">
        <f t="shared" si="481"/>
        <v>Active</v>
      </c>
      <c r="H2234" s="6" t="str">
        <f t="shared" si="482"/>
        <v>Not Started</v>
      </c>
      <c r="I2234" s="1" t="s">
        <v>4393</v>
      </c>
      <c r="O2234" s="1" t="str">
        <f t="shared" si="475"/>
        <v>NRIS</v>
      </c>
      <c r="Q2234" s="1">
        <f t="shared" si="483"/>
        <v>20</v>
      </c>
      <c r="S2234" s="1" t="str">
        <f t="shared" si="484"/>
        <v>Wind</v>
      </c>
      <c r="T2234" s="1" t="str">
        <f t="shared" si="485"/>
        <v>Houghton</v>
      </c>
      <c r="U2234" s="1" t="str">
        <f t="shared" si="486"/>
        <v>MI</v>
      </c>
      <c r="AA2234" s="1"/>
      <c r="AB2234" s="1"/>
      <c r="AI2234" s="5"/>
      <c r="AJ2234" s="5"/>
      <c r="AK2234" s="5"/>
      <c r="AL2234" s="5"/>
      <c r="AM2234" s="5"/>
      <c r="AN2234" s="5"/>
      <c r="AO2234" s="32"/>
      <c r="AP2234" s="32"/>
      <c r="AQ2234" s="28">
        <f t="shared" ref="AQ2234:AR2236" si="487">AO2234/($Q2234*1000)</f>
        <v>0</v>
      </c>
      <c r="AR2234" s="28">
        <f t="shared" si="487"/>
        <v>0</v>
      </c>
      <c r="AY2234" s="1" t="s">
        <v>2374</v>
      </c>
      <c r="AZ2234" s="2">
        <v>44250</v>
      </c>
      <c r="BC2234" s="2">
        <v>44454</v>
      </c>
      <c r="BD2234" s="1" t="s">
        <v>74</v>
      </c>
      <c r="BE2234" s="1" t="s">
        <v>4360</v>
      </c>
      <c r="BF2234" s="1" t="s">
        <v>130</v>
      </c>
      <c r="BG2234" s="1" t="s">
        <v>3565</v>
      </c>
      <c r="BH2234" s="1" t="s">
        <v>2196</v>
      </c>
      <c r="BI2234" s="1" t="s">
        <v>2857</v>
      </c>
      <c r="BJ2234" s="1" t="s">
        <v>126</v>
      </c>
      <c r="BK2234" s="1" t="s">
        <v>4394</v>
      </c>
      <c r="BL2234" s="1">
        <v>20</v>
      </c>
      <c r="BM2234" s="1">
        <v>20</v>
      </c>
      <c r="BN2234" s="1" t="s">
        <v>97</v>
      </c>
      <c r="BO2234" s="1" t="s">
        <v>3613</v>
      </c>
      <c r="BP2234" s="1" t="s">
        <v>84</v>
      </c>
      <c r="BR2234" s="1">
        <v>0</v>
      </c>
      <c r="BS2234" s="1">
        <v>0</v>
      </c>
      <c r="BT2234" s="1">
        <v>0</v>
      </c>
      <c r="BU2234" s="1">
        <v>0</v>
      </c>
    </row>
    <row r="2235" spans="4:73" hidden="1" x14ac:dyDescent="0.25">
      <c r="D2235" s="4"/>
      <c r="E2235" s="5" t="str">
        <f t="shared" si="479"/>
        <v>DPP-2020-Cycle</v>
      </c>
      <c r="F2235" s="5" t="str">
        <f t="shared" si="480"/>
        <v>South</v>
      </c>
      <c r="G2235" s="5" t="str">
        <f t="shared" si="481"/>
        <v>Active</v>
      </c>
      <c r="H2235" s="6" t="str">
        <f t="shared" si="482"/>
        <v>Not Started</v>
      </c>
      <c r="I2235" s="3" t="s">
        <v>4395</v>
      </c>
      <c r="J2235" s="1" t="e">
        <f>VLOOKUP(I2235,#REF!,3,FALSE)</f>
        <v>#REF!</v>
      </c>
      <c r="O2235" s="1" t="str">
        <f t="shared" si="475"/>
        <v>NRIS</v>
      </c>
      <c r="Q2235" s="1">
        <f t="shared" si="483"/>
        <v>80</v>
      </c>
      <c r="S2235" s="1" t="str">
        <f t="shared" si="484"/>
        <v>Solar</v>
      </c>
      <c r="T2235" s="1" t="str">
        <f t="shared" si="485"/>
        <v>Lafayette</v>
      </c>
      <c r="U2235" s="1" t="str">
        <f t="shared" si="486"/>
        <v>LA</v>
      </c>
      <c r="AA2235" s="1" t="str">
        <f>BK2235</f>
        <v>Northeast (Moss) 69kV</v>
      </c>
      <c r="AB2235" s="1" t="str">
        <f>BD2235</f>
        <v>Lafayette Utilities System</v>
      </c>
      <c r="AG2235" s="17" t="e">
        <f>AI2235*(1000*BL2235)</f>
        <v>#REF!</v>
      </c>
      <c r="AH2235" s="17" t="e">
        <f>#REF!*(1000*BL2235)</f>
        <v>#REF!</v>
      </c>
      <c r="AI2235" s="19" t="e">
        <f>VLOOKUP(I2235,#REF!,7,FALSE)</f>
        <v>#REF!</v>
      </c>
      <c r="AJ2235" s="19"/>
      <c r="AK2235" s="19"/>
      <c r="AL2235" s="19"/>
      <c r="AM2235" s="19"/>
      <c r="AN2235" s="19"/>
      <c r="AO2235" s="32" t="e">
        <f>VLOOKUP(I2235,#REF!,5,FALSE)</f>
        <v>#REF!</v>
      </c>
      <c r="AP2235" s="32" t="e">
        <f>VLOOKUP(I2235,#REF!,6,FALSE)</f>
        <v>#REF!</v>
      </c>
      <c r="AQ2235" s="28" t="e">
        <f t="shared" si="487"/>
        <v>#REF!</v>
      </c>
      <c r="AR2235" s="28" t="e">
        <f t="shared" si="487"/>
        <v>#REF!</v>
      </c>
      <c r="AY2235" s="1" t="s">
        <v>2374</v>
      </c>
      <c r="AZ2235" s="2">
        <v>44040</v>
      </c>
      <c r="BC2235" s="2">
        <v>45200</v>
      </c>
      <c r="BD2235" s="1" t="s">
        <v>4396</v>
      </c>
      <c r="BE2235" s="1" t="s">
        <v>3624</v>
      </c>
      <c r="BF2235" s="1" t="s">
        <v>61</v>
      </c>
      <c r="BG2235" s="1" t="s">
        <v>3565</v>
      </c>
      <c r="BH2235" s="1" t="s">
        <v>2395</v>
      </c>
      <c r="BI2235" s="1" t="s">
        <v>2857</v>
      </c>
      <c r="BJ2235" s="1" t="s">
        <v>126</v>
      </c>
      <c r="BK2235" s="1" t="s">
        <v>4397</v>
      </c>
      <c r="BL2235" s="1">
        <v>80</v>
      </c>
      <c r="BM2235" s="1">
        <v>80</v>
      </c>
      <c r="BN2235" s="1" t="s">
        <v>1485</v>
      </c>
      <c r="BO2235" s="1" t="s">
        <v>3581</v>
      </c>
      <c r="BP2235" s="1" t="s">
        <v>84</v>
      </c>
      <c r="BR2235" s="1">
        <v>0</v>
      </c>
      <c r="BS2235" s="1">
        <v>0</v>
      </c>
      <c r="BT2235" s="1">
        <v>0</v>
      </c>
      <c r="BU2235" s="1">
        <v>0</v>
      </c>
    </row>
    <row r="2236" spans="4:73" hidden="1" x14ac:dyDescent="0.25">
      <c r="D2236" s="4"/>
      <c r="E2236" s="5" t="str">
        <f t="shared" si="479"/>
        <v>DPP-2020-Cycle</v>
      </c>
      <c r="F2236" s="5" t="str">
        <f t="shared" si="480"/>
        <v>South</v>
      </c>
      <c r="G2236" s="5" t="str">
        <f t="shared" si="481"/>
        <v>Active</v>
      </c>
      <c r="H2236" s="6" t="str">
        <f t="shared" si="482"/>
        <v>Not Started</v>
      </c>
      <c r="I2236" s="1" t="s">
        <v>4398</v>
      </c>
      <c r="O2236" s="1" t="str">
        <f t="shared" si="475"/>
        <v>NRIS</v>
      </c>
      <c r="Q2236" s="1">
        <f t="shared" si="483"/>
        <v>0</v>
      </c>
      <c r="S2236" s="1" t="str">
        <f t="shared" si="484"/>
        <v>Battery Storage</v>
      </c>
      <c r="T2236" s="1" t="str">
        <f t="shared" si="485"/>
        <v>Lee</v>
      </c>
      <c r="U2236" s="1" t="str">
        <f t="shared" si="486"/>
        <v>AR</v>
      </c>
      <c r="AA2236" s="1"/>
      <c r="AB2236" s="1"/>
      <c r="AI2236" s="5"/>
      <c r="AJ2236" s="5"/>
      <c r="AK2236" s="5"/>
      <c r="AL2236" s="5"/>
      <c r="AM2236" s="5"/>
      <c r="AN2236" s="5"/>
      <c r="AO2236" s="32"/>
      <c r="AP2236" s="32"/>
      <c r="AQ2236" s="28" t="e">
        <f t="shared" si="487"/>
        <v>#DIV/0!</v>
      </c>
      <c r="AR2236" s="28" t="e">
        <f t="shared" si="487"/>
        <v>#DIV/0!</v>
      </c>
      <c r="AY2236" s="1" t="s">
        <v>2374</v>
      </c>
      <c r="AZ2236" s="2">
        <v>44188</v>
      </c>
      <c r="BC2236" s="2">
        <v>45182</v>
      </c>
      <c r="BD2236" s="1" t="s">
        <v>3586</v>
      </c>
      <c r="BE2236" s="1" t="s">
        <v>4130</v>
      </c>
      <c r="BF2236" s="1" t="s">
        <v>2394</v>
      </c>
      <c r="BG2236" s="1" t="s">
        <v>3565</v>
      </c>
      <c r="BH2236" s="1" t="s">
        <v>2395</v>
      </c>
      <c r="BI2236" s="1" t="s">
        <v>2857</v>
      </c>
      <c r="BJ2236" s="1" t="s">
        <v>126</v>
      </c>
      <c r="BK2236" s="1" t="s">
        <v>4399</v>
      </c>
      <c r="BL2236" s="1">
        <v>0</v>
      </c>
      <c r="BM2236" s="1">
        <v>0</v>
      </c>
      <c r="BN2236" s="1" t="s">
        <v>2498</v>
      </c>
      <c r="BO2236" s="1" t="s">
        <v>2498</v>
      </c>
      <c r="BP2236" s="1" t="s">
        <v>84</v>
      </c>
      <c r="BR2236" s="1">
        <v>0</v>
      </c>
      <c r="BS2236" s="1">
        <v>0</v>
      </c>
      <c r="BT2236" s="1">
        <v>0</v>
      </c>
      <c r="BU2236" s="1">
        <v>0</v>
      </c>
    </row>
    <row r="2237" spans="4:73" hidden="1" x14ac:dyDescent="0.25">
      <c r="D2237" s="4"/>
      <c r="E2237" s="5" t="str">
        <f t="shared" si="479"/>
        <v>DPP-2015-FEB</v>
      </c>
      <c r="F2237" s="5" t="str">
        <f t="shared" si="480"/>
        <v>West</v>
      </c>
      <c r="G2237" s="5" t="str">
        <f t="shared" si="481"/>
        <v>Done</v>
      </c>
      <c r="H2237" s="6" t="str">
        <f t="shared" si="482"/>
        <v>In Service</v>
      </c>
      <c r="I2237" s="1" t="s">
        <v>4943</v>
      </c>
      <c r="O2237" s="1" t="str">
        <f t="shared" si="475"/>
        <v>NRIS</v>
      </c>
      <c r="Q2237" s="1">
        <f t="shared" si="483"/>
        <v>300</v>
      </c>
      <c r="S2237" s="1" t="str">
        <f t="shared" si="484"/>
        <v>Wind</v>
      </c>
      <c r="T2237" s="1" t="str">
        <f t="shared" si="485"/>
        <v>Ida County</v>
      </c>
      <c r="U2237" s="1" t="str">
        <f t="shared" si="486"/>
        <v>IA</v>
      </c>
      <c r="AA2237" s="1"/>
      <c r="AB2237" s="1"/>
      <c r="AI2237" s="5"/>
      <c r="AJ2237" s="5"/>
      <c r="AK2237" s="5"/>
      <c r="AL2237" s="5"/>
      <c r="AM2237" s="5"/>
      <c r="AN2237" s="5"/>
      <c r="AO2237" s="5"/>
      <c r="AP2237" s="5"/>
      <c r="AQ2237" s="5"/>
      <c r="AR2237" s="5"/>
      <c r="AY2237" s="1" t="s">
        <v>58</v>
      </c>
      <c r="AZ2237" s="2">
        <v>41957</v>
      </c>
      <c r="BB2237" s="2">
        <v>42653</v>
      </c>
      <c r="BC2237" s="2">
        <v>42566</v>
      </c>
      <c r="BD2237" s="1" t="s">
        <v>251</v>
      </c>
      <c r="BE2237" s="1" t="s">
        <v>4944</v>
      </c>
      <c r="BF2237" s="1" t="s">
        <v>89</v>
      </c>
      <c r="BG2237" s="1" t="s">
        <v>1438</v>
      </c>
      <c r="BH2237" s="1" t="s">
        <v>725</v>
      </c>
      <c r="BI2237" s="1" t="s">
        <v>134</v>
      </c>
      <c r="BJ2237" s="1" t="s">
        <v>126</v>
      </c>
      <c r="BK2237" s="1" t="s">
        <v>4945</v>
      </c>
      <c r="BL2237" s="1">
        <v>300</v>
      </c>
      <c r="BM2237" s="1">
        <v>300</v>
      </c>
      <c r="BN2237" s="1" t="s">
        <v>97</v>
      </c>
      <c r="BO2237" s="1" t="s">
        <v>98</v>
      </c>
      <c r="BP2237" s="1" t="s">
        <v>65</v>
      </c>
      <c r="BQ2237" s="2">
        <v>41961</v>
      </c>
      <c r="BR2237" s="1">
        <v>0</v>
      </c>
      <c r="BS2237" s="1">
        <v>0</v>
      </c>
      <c r="BT2237" s="1">
        <v>0</v>
      </c>
      <c r="BU2237" s="1">
        <v>0</v>
      </c>
    </row>
    <row r="2238" spans="4:73" hidden="1" x14ac:dyDescent="0.25">
      <c r="D2238" s="4"/>
      <c r="E2238" s="5" t="str">
        <f t="shared" si="479"/>
        <v>DPP-2015-AUG</v>
      </c>
      <c r="F2238" s="5" t="str">
        <f t="shared" si="480"/>
        <v>West</v>
      </c>
      <c r="G2238" s="5" t="str">
        <f t="shared" si="481"/>
        <v>Done</v>
      </c>
      <c r="H2238" s="6" t="str">
        <f t="shared" si="482"/>
        <v>In Service</v>
      </c>
      <c r="I2238" s="1" t="s">
        <v>4946</v>
      </c>
      <c r="O2238" s="1" t="str">
        <f t="shared" si="475"/>
        <v>NRIS</v>
      </c>
      <c r="Q2238" s="1">
        <f t="shared" si="483"/>
        <v>200</v>
      </c>
      <c r="S2238" s="1" t="str">
        <f t="shared" si="484"/>
        <v>Wind</v>
      </c>
      <c r="T2238" s="1" t="str">
        <f t="shared" si="485"/>
        <v>Ida County</v>
      </c>
      <c r="U2238" s="1" t="str">
        <f t="shared" si="486"/>
        <v>IA</v>
      </c>
      <c r="AA2238" s="1"/>
      <c r="AB2238" s="1"/>
      <c r="AI2238" s="5"/>
      <c r="AJ2238" s="5"/>
      <c r="AK2238" s="5"/>
      <c r="AL2238" s="5"/>
      <c r="AM2238" s="5"/>
      <c r="AN2238" s="5"/>
      <c r="AO2238" s="5"/>
      <c r="AP2238" s="5"/>
      <c r="AQ2238" s="5"/>
      <c r="AR2238" s="5"/>
      <c r="AY2238" s="1" t="s">
        <v>58</v>
      </c>
      <c r="AZ2238" s="2">
        <v>41957</v>
      </c>
      <c r="BB2238" s="2">
        <v>42970</v>
      </c>
      <c r="BC2238" s="2">
        <v>42644</v>
      </c>
      <c r="BD2238" s="1" t="s">
        <v>251</v>
      </c>
      <c r="BE2238" s="1" t="s">
        <v>4944</v>
      </c>
      <c r="BF2238" s="1" t="s">
        <v>89</v>
      </c>
      <c r="BG2238" s="1" t="s">
        <v>1807</v>
      </c>
      <c r="BH2238" s="1" t="s">
        <v>725</v>
      </c>
      <c r="BI2238" s="1" t="s">
        <v>134</v>
      </c>
      <c r="BJ2238" s="1" t="s">
        <v>126</v>
      </c>
      <c r="BK2238" s="1" t="s">
        <v>4947</v>
      </c>
      <c r="BL2238" s="1">
        <v>200</v>
      </c>
      <c r="BM2238" s="1">
        <v>200</v>
      </c>
      <c r="BN2238" s="1" t="s">
        <v>97</v>
      </c>
      <c r="BO2238" s="1" t="s">
        <v>98</v>
      </c>
      <c r="BP2238" s="1" t="s">
        <v>65</v>
      </c>
      <c r="BQ2238" s="2">
        <v>43739</v>
      </c>
      <c r="BR2238" s="1">
        <v>0</v>
      </c>
      <c r="BS2238" s="1">
        <v>0</v>
      </c>
      <c r="BT2238" s="1">
        <v>0</v>
      </c>
      <c r="BU2238" s="1">
        <v>0</v>
      </c>
    </row>
    <row r="2239" spans="4:73" hidden="1" x14ac:dyDescent="0.25">
      <c r="D2239" s="4"/>
      <c r="E2239" s="5" t="str">
        <f t="shared" si="479"/>
        <v>DPP-2020-Cycle</v>
      </c>
      <c r="F2239" s="5" t="str">
        <f t="shared" si="480"/>
        <v>South</v>
      </c>
      <c r="G2239" s="5" t="str">
        <f t="shared" si="481"/>
        <v>Active</v>
      </c>
      <c r="H2239" s="6" t="str">
        <f t="shared" si="482"/>
        <v>Not Started</v>
      </c>
      <c r="I2239" s="1" t="s">
        <v>4402</v>
      </c>
      <c r="J2239" s="1" t="e">
        <f>VLOOKUP(I2239,#REF!,3,FALSE)</f>
        <v>#REF!</v>
      </c>
      <c r="O2239" s="1" t="str">
        <f t="shared" si="475"/>
        <v>NRIS</v>
      </c>
      <c r="Q2239" s="1">
        <f t="shared" si="483"/>
        <v>100</v>
      </c>
      <c r="S2239" s="1" t="str">
        <f t="shared" si="484"/>
        <v>Solar</v>
      </c>
      <c r="T2239" s="1" t="str">
        <f t="shared" si="485"/>
        <v>Lee</v>
      </c>
      <c r="U2239" s="1" t="str">
        <f t="shared" si="486"/>
        <v>AR</v>
      </c>
      <c r="AA2239" s="1" t="str">
        <f>BK2239</f>
        <v>Entergy Keo-West Memphis 500kV Line Tap</v>
      </c>
      <c r="AB2239" s="1" t="str">
        <f>BD2239</f>
        <v>Entergy Arkansas LLC</v>
      </c>
      <c r="AI2239" s="17" t="e">
        <f>VLOOKUP(I2239,#REF!,7,FALSE)</f>
        <v>#REF!</v>
      </c>
      <c r="AJ2239" s="17"/>
      <c r="AK2239" s="17"/>
      <c r="AL2239" s="17"/>
      <c r="AM2239" s="17"/>
      <c r="AN2239" s="17"/>
      <c r="AO2239" s="32" t="e">
        <f>VLOOKUP(I2239,#REF!,5,FALSE)</f>
        <v>#REF!</v>
      </c>
      <c r="AP2239" s="32" t="e">
        <f>VLOOKUP(I2239,#REF!,6,FALSE)</f>
        <v>#REF!</v>
      </c>
      <c r="AQ2239" s="28" t="e">
        <f>AO2239/($Q2239*1000)</f>
        <v>#REF!</v>
      </c>
      <c r="AR2239" s="28" t="e">
        <f>AP2239/($Q2239*1000)</f>
        <v>#REF!</v>
      </c>
      <c r="AY2239" s="1" t="s">
        <v>2374</v>
      </c>
      <c r="AZ2239" s="2">
        <v>44188</v>
      </c>
      <c r="BC2239" s="2">
        <v>45182</v>
      </c>
      <c r="BD2239" s="1" t="s">
        <v>3586</v>
      </c>
      <c r="BE2239" s="1" t="s">
        <v>4130</v>
      </c>
      <c r="BF2239" s="1" t="s">
        <v>2394</v>
      </c>
      <c r="BG2239" s="1" t="s">
        <v>3565</v>
      </c>
      <c r="BH2239" s="1" t="s">
        <v>2395</v>
      </c>
      <c r="BI2239" s="1" t="s">
        <v>2857</v>
      </c>
      <c r="BJ2239" s="1" t="s">
        <v>126</v>
      </c>
      <c r="BK2239" s="1" t="s">
        <v>4403</v>
      </c>
      <c r="BL2239" s="1">
        <v>100</v>
      </c>
      <c r="BM2239" s="1">
        <v>100</v>
      </c>
      <c r="BN2239" s="1" t="s">
        <v>1485</v>
      </c>
      <c r="BO2239" s="1" t="s">
        <v>3581</v>
      </c>
      <c r="BP2239" s="1" t="s">
        <v>84</v>
      </c>
      <c r="BR2239" s="1">
        <v>0</v>
      </c>
      <c r="BS2239" s="1">
        <v>0</v>
      </c>
      <c r="BT2239" s="1">
        <v>0</v>
      </c>
      <c r="BU2239" s="1">
        <v>0</v>
      </c>
    </row>
    <row r="2240" spans="4:73" hidden="1" x14ac:dyDescent="0.25">
      <c r="D2240" s="4"/>
      <c r="E2240" s="5" t="str">
        <f t="shared" si="479"/>
        <v>DPP-2019-Cycle</v>
      </c>
      <c r="F2240" s="5" t="str">
        <f t="shared" si="480"/>
        <v>South</v>
      </c>
      <c r="G2240" s="5" t="str">
        <f t="shared" si="481"/>
        <v>Active</v>
      </c>
      <c r="H2240" s="6" t="str">
        <f t="shared" si="482"/>
        <v>Not Started</v>
      </c>
      <c r="I2240" s="1" t="s">
        <v>3406</v>
      </c>
      <c r="L2240" s="1" t="s">
        <v>6184</v>
      </c>
      <c r="M2240" s="1" t="s">
        <v>6151</v>
      </c>
      <c r="O2240" s="1" t="str">
        <f t="shared" si="475"/>
        <v>NRIS Only</v>
      </c>
      <c r="Q2240" s="1">
        <f t="shared" si="483"/>
        <v>114</v>
      </c>
      <c r="S2240" s="1" t="str">
        <f t="shared" si="484"/>
        <v>Gas</v>
      </c>
      <c r="T2240" s="1" t="str">
        <f t="shared" si="485"/>
        <v>Jefferson County</v>
      </c>
      <c r="U2240" s="1" t="str">
        <f t="shared" si="486"/>
        <v>AR</v>
      </c>
      <c r="AA2240" s="1"/>
      <c r="AB2240" s="1"/>
      <c r="AI2240" s="5"/>
      <c r="AJ2240" s="5"/>
      <c r="AK2240" s="5"/>
      <c r="AL2240" s="5"/>
      <c r="AM2240" s="5"/>
      <c r="AN2240" s="5"/>
      <c r="AO2240" s="5"/>
      <c r="AP2240" s="5"/>
      <c r="AQ2240" s="5"/>
      <c r="AR2240" s="5"/>
      <c r="AY2240" s="1" t="s">
        <v>2374</v>
      </c>
      <c r="AZ2240" s="2">
        <v>43584</v>
      </c>
      <c r="BC2240" s="2">
        <v>43983</v>
      </c>
      <c r="BD2240" s="1" t="s">
        <v>2392</v>
      </c>
      <c r="BE2240" s="1" t="s">
        <v>1073</v>
      </c>
      <c r="BF2240" s="1" t="s">
        <v>2394</v>
      </c>
      <c r="BG2240" s="1" t="s">
        <v>2856</v>
      </c>
      <c r="BH2240" s="1" t="s">
        <v>2395</v>
      </c>
      <c r="BI2240" s="1" t="s">
        <v>2863</v>
      </c>
      <c r="BJ2240" s="1" t="s">
        <v>1466</v>
      </c>
      <c r="BK2240" s="1" t="s">
        <v>3407</v>
      </c>
      <c r="BL2240" s="1">
        <v>114</v>
      </c>
      <c r="BM2240" s="1">
        <v>114</v>
      </c>
      <c r="BN2240" s="1" t="s">
        <v>64</v>
      </c>
      <c r="BO2240" s="1" t="s">
        <v>94</v>
      </c>
      <c r="BP2240" s="1" t="s">
        <v>84</v>
      </c>
      <c r="BR2240" s="1">
        <v>0</v>
      </c>
      <c r="BS2240" s="1">
        <v>114</v>
      </c>
      <c r="BT2240" s="1">
        <v>0</v>
      </c>
      <c r="BU2240" s="1">
        <v>0</v>
      </c>
    </row>
    <row r="2241" spans="4:73" hidden="1" x14ac:dyDescent="0.25">
      <c r="D2241" s="4"/>
      <c r="E2241" s="5" t="str">
        <f t="shared" si="479"/>
        <v>DPP-2020-Cycle</v>
      </c>
      <c r="F2241" s="5" t="str">
        <f t="shared" si="480"/>
        <v>South</v>
      </c>
      <c r="G2241" s="5" t="str">
        <f t="shared" si="481"/>
        <v>Active</v>
      </c>
      <c r="H2241" s="6" t="str">
        <f t="shared" si="482"/>
        <v>Not Started</v>
      </c>
      <c r="I2241" s="1" t="s">
        <v>4404</v>
      </c>
      <c r="O2241" s="1" t="str">
        <f t="shared" si="475"/>
        <v>NRIS</v>
      </c>
      <c r="Q2241" s="1">
        <f t="shared" si="483"/>
        <v>0</v>
      </c>
      <c r="S2241" s="1" t="str">
        <f t="shared" si="484"/>
        <v>Battery Storage</v>
      </c>
      <c r="T2241" s="1" t="str">
        <f t="shared" si="485"/>
        <v>Lee</v>
      </c>
      <c r="U2241" s="1" t="str">
        <f t="shared" si="486"/>
        <v>AR</v>
      </c>
      <c r="AA2241" s="1"/>
      <c r="AB2241" s="1"/>
      <c r="AI2241" s="5"/>
      <c r="AJ2241" s="5"/>
      <c r="AK2241" s="5"/>
      <c r="AL2241" s="5"/>
      <c r="AM2241" s="5"/>
      <c r="AN2241" s="5"/>
      <c r="AO2241" s="32"/>
      <c r="AP2241" s="32"/>
      <c r="AQ2241" s="28" t="e">
        <f>AO2241/($Q2241*1000)</f>
        <v>#DIV/0!</v>
      </c>
      <c r="AR2241" s="28" t="e">
        <f>AP2241/($Q2241*1000)</f>
        <v>#DIV/0!</v>
      </c>
      <c r="AY2241" s="1" t="s">
        <v>2374</v>
      </c>
      <c r="AZ2241" s="2">
        <v>44188</v>
      </c>
      <c r="BC2241" s="2">
        <v>45182</v>
      </c>
      <c r="BD2241" s="1" t="s">
        <v>3586</v>
      </c>
      <c r="BE2241" s="1" t="s">
        <v>4130</v>
      </c>
      <c r="BF2241" s="1" t="s">
        <v>2394</v>
      </c>
      <c r="BG2241" s="1" t="s">
        <v>3565</v>
      </c>
      <c r="BH2241" s="1" t="s">
        <v>2395</v>
      </c>
      <c r="BI2241" s="1" t="s">
        <v>2857</v>
      </c>
      <c r="BJ2241" s="1" t="s">
        <v>126</v>
      </c>
      <c r="BK2241" s="1" t="s">
        <v>4405</v>
      </c>
      <c r="BL2241" s="1">
        <v>0</v>
      </c>
      <c r="BM2241" s="1">
        <v>0</v>
      </c>
      <c r="BN2241" s="1" t="s">
        <v>2498</v>
      </c>
      <c r="BO2241" s="1" t="s">
        <v>2498</v>
      </c>
      <c r="BP2241" s="1" t="s">
        <v>84</v>
      </c>
      <c r="BR2241" s="1">
        <v>0</v>
      </c>
      <c r="BS2241" s="1">
        <v>0</v>
      </c>
      <c r="BT2241" s="1">
        <v>0</v>
      </c>
      <c r="BU2241" s="1">
        <v>0</v>
      </c>
    </row>
    <row r="2242" spans="4:73" hidden="1" x14ac:dyDescent="0.25">
      <c r="D2242" s="4"/>
      <c r="E2242" s="5" t="str">
        <f t="shared" si="479"/>
        <v>DPP-2015-FEB</v>
      </c>
      <c r="F2242" s="5" t="str">
        <f t="shared" si="480"/>
        <v>West</v>
      </c>
      <c r="G2242" s="5" t="str">
        <f t="shared" si="481"/>
        <v>Done</v>
      </c>
      <c r="H2242" s="6" t="str">
        <f t="shared" si="482"/>
        <v>In Service</v>
      </c>
      <c r="I2242" s="1" t="s">
        <v>4954</v>
      </c>
      <c r="O2242" s="1" t="str">
        <f t="shared" si="475"/>
        <v>NRIS</v>
      </c>
      <c r="Q2242" s="1">
        <f t="shared" si="483"/>
        <v>200</v>
      </c>
      <c r="S2242" s="1" t="str">
        <f t="shared" si="484"/>
        <v>Wind</v>
      </c>
      <c r="T2242" s="1" t="str">
        <f t="shared" si="485"/>
        <v>Franklin County</v>
      </c>
      <c r="U2242" s="1" t="str">
        <f t="shared" si="486"/>
        <v>IA</v>
      </c>
      <c r="AA2242" s="1"/>
      <c r="AB2242" s="1"/>
      <c r="AI2242" s="5"/>
      <c r="AJ2242" s="5"/>
      <c r="AK2242" s="5"/>
      <c r="AL2242" s="5"/>
      <c r="AM2242" s="5"/>
      <c r="AN2242" s="5"/>
      <c r="AO2242" s="5"/>
      <c r="AP2242" s="5"/>
      <c r="AQ2242" s="5"/>
      <c r="AR2242" s="5"/>
      <c r="AY2242" s="1" t="s">
        <v>58</v>
      </c>
      <c r="AZ2242" s="2">
        <v>41957</v>
      </c>
      <c r="BB2242" s="2">
        <v>42615</v>
      </c>
      <c r="BC2242" s="2">
        <v>43647</v>
      </c>
      <c r="BD2242" s="1" t="s">
        <v>87</v>
      </c>
      <c r="BE2242" s="1" t="s">
        <v>1112</v>
      </c>
      <c r="BF2242" s="1" t="s">
        <v>89</v>
      </c>
      <c r="BG2242" s="1" t="s">
        <v>1438</v>
      </c>
      <c r="BH2242" s="1" t="s">
        <v>725</v>
      </c>
      <c r="BI2242" s="1" t="s">
        <v>134</v>
      </c>
      <c r="BJ2242" s="1" t="s">
        <v>126</v>
      </c>
      <c r="BK2242" s="1" t="s">
        <v>4955</v>
      </c>
      <c r="BL2242" s="1">
        <v>200</v>
      </c>
      <c r="BM2242" s="1">
        <v>200</v>
      </c>
      <c r="BN2242" s="1" t="s">
        <v>97</v>
      </c>
      <c r="BO2242" s="1" t="s">
        <v>98</v>
      </c>
      <c r="BP2242" s="1" t="s">
        <v>65</v>
      </c>
      <c r="BQ2242" s="2">
        <v>42993</v>
      </c>
      <c r="BR2242" s="1">
        <v>0</v>
      </c>
      <c r="BS2242" s="1">
        <v>0</v>
      </c>
      <c r="BT2242" s="1">
        <v>0</v>
      </c>
      <c r="BU2242" s="1">
        <v>0</v>
      </c>
    </row>
    <row r="2243" spans="4:73" hidden="1" x14ac:dyDescent="0.25">
      <c r="D2243" s="4"/>
      <c r="E2243" s="5" t="str">
        <f t="shared" si="479"/>
        <v>DPP-2020-Cycle</v>
      </c>
      <c r="F2243" s="5" t="str">
        <f t="shared" si="480"/>
        <v>West</v>
      </c>
      <c r="G2243" s="5" t="str">
        <f t="shared" si="481"/>
        <v>Withdrawn</v>
      </c>
      <c r="H2243" s="6" t="str">
        <f t="shared" si="482"/>
        <v>Not Started</v>
      </c>
      <c r="I2243" s="1" t="s">
        <v>5686</v>
      </c>
      <c r="O2243" s="1" t="str">
        <f t="shared" si="475"/>
        <v>NRIS</v>
      </c>
      <c r="Q2243" s="1">
        <f t="shared" si="483"/>
        <v>200</v>
      </c>
      <c r="S2243" s="1" t="str">
        <f t="shared" si="484"/>
        <v>Wind</v>
      </c>
      <c r="T2243" s="1" t="str">
        <f t="shared" si="485"/>
        <v>Franklin</v>
      </c>
      <c r="U2243" s="1" t="str">
        <f t="shared" si="486"/>
        <v>IA</v>
      </c>
      <c r="AA2243" s="1"/>
      <c r="AB2243" s="1"/>
      <c r="AI2243" s="5"/>
      <c r="AJ2243" s="5"/>
      <c r="AK2243" s="5"/>
      <c r="AL2243" s="5"/>
      <c r="AM2243" s="5"/>
      <c r="AN2243" s="5"/>
      <c r="AO2243" s="32"/>
      <c r="AP2243" s="32"/>
      <c r="AQ2243" s="28">
        <f>AO2243/($Q2243*1000)</f>
        <v>0</v>
      </c>
      <c r="AR2243" s="28">
        <f>AP2243/($Q2243*1000)</f>
        <v>0</v>
      </c>
      <c r="AY2243" s="1" t="s">
        <v>73</v>
      </c>
      <c r="AZ2243" s="2">
        <v>44041</v>
      </c>
      <c r="BA2243" s="2">
        <v>44200</v>
      </c>
      <c r="BC2243" s="2">
        <v>45078</v>
      </c>
      <c r="BD2243" s="1" t="s">
        <v>87</v>
      </c>
      <c r="BE2243" s="1" t="s">
        <v>5687</v>
      </c>
      <c r="BF2243" s="1" t="s">
        <v>89</v>
      </c>
      <c r="BG2243" s="1" t="s">
        <v>3565</v>
      </c>
      <c r="BH2243" s="1" t="s">
        <v>725</v>
      </c>
      <c r="BI2243" s="1" t="s">
        <v>2857</v>
      </c>
      <c r="BJ2243" s="1" t="s">
        <v>126</v>
      </c>
      <c r="BK2243" s="1" t="s">
        <v>5688</v>
      </c>
      <c r="BL2243" s="1">
        <v>200</v>
      </c>
      <c r="BM2243" s="1">
        <v>200</v>
      </c>
      <c r="BN2243" s="1" t="s">
        <v>97</v>
      </c>
      <c r="BO2243" s="1" t="s">
        <v>3613</v>
      </c>
      <c r="BP2243" s="1" t="s">
        <v>84</v>
      </c>
      <c r="BR2243" s="1">
        <v>0</v>
      </c>
      <c r="BS2243" s="1">
        <v>0</v>
      </c>
      <c r="BT2243" s="1">
        <v>0</v>
      </c>
      <c r="BU2243" s="1">
        <v>0</v>
      </c>
    </row>
    <row r="2244" spans="4:73" hidden="1" x14ac:dyDescent="0.25">
      <c r="D2244" s="4"/>
      <c r="E2244" s="5" t="str">
        <f t="shared" si="479"/>
        <v>DPP-2020-Cycle</v>
      </c>
      <c r="F2244" s="5" t="str">
        <f t="shared" si="480"/>
        <v>East (ATC)</v>
      </c>
      <c r="G2244" s="5" t="str">
        <f t="shared" si="481"/>
        <v>Withdrawn</v>
      </c>
      <c r="H2244" s="6" t="str">
        <f t="shared" si="482"/>
        <v>Not Started</v>
      </c>
      <c r="I2244" s="1" t="s">
        <v>5851</v>
      </c>
      <c r="O2244" s="1" t="str">
        <f t="shared" si="475"/>
        <v>NRIS</v>
      </c>
      <c r="Q2244" s="1">
        <f t="shared" si="483"/>
        <v>62.5</v>
      </c>
      <c r="S2244" s="1" t="str">
        <f t="shared" si="484"/>
        <v>Solar</v>
      </c>
      <c r="T2244" s="1" t="str">
        <f t="shared" si="485"/>
        <v>Houghton</v>
      </c>
      <c r="U2244" s="1" t="str">
        <f t="shared" si="486"/>
        <v>MI</v>
      </c>
      <c r="AA2244" s="1"/>
      <c r="AB2244" s="1"/>
      <c r="AI2244" s="5"/>
      <c r="AJ2244" s="5"/>
      <c r="AK2244" s="5"/>
      <c r="AL2244" s="5"/>
      <c r="AM2244" s="5"/>
      <c r="AN2244" s="5"/>
      <c r="AO2244" s="32"/>
      <c r="AP2244" s="32"/>
      <c r="AQ2244" s="28">
        <f>AO2244/($Q2244*1000)</f>
        <v>0</v>
      </c>
      <c r="AR2244" s="28">
        <f>AP2244/($Q2244*1000)</f>
        <v>0</v>
      </c>
      <c r="AY2244" s="1" t="s">
        <v>73</v>
      </c>
      <c r="AZ2244" s="2">
        <v>44041</v>
      </c>
      <c r="BA2244" s="2">
        <v>44246</v>
      </c>
      <c r="BC2244" s="2">
        <v>45184</v>
      </c>
      <c r="BD2244" s="1" t="s">
        <v>74</v>
      </c>
      <c r="BE2244" s="1" t="s">
        <v>4360</v>
      </c>
      <c r="BF2244" s="1" t="s">
        <v>130</v>
      </c>
      <c r="BG2244" s="1" t="s">
        <v>3565</v>
      </c>
      <c r="BH2244" s="1" t="s">
        <v>2196</v>
      </c>
      <c r="BI2244" s="1" t="s">
        <v>2857</v>
      </c>
      <c r="BJ2244" s="1" t="s">
        <v>126</v>
      </c>
      <c r="BK2244" s="1" t="s">
        <v>5852</v>
      </c>
      <c r="BL2244" s="1">
        <v>62.5</v>
      </c>
      <c r="BM2244" s="1">
        <v>62.5</v>
      </c>
      <c r="BN2244" s="1" t="s">
        <v>1485</v>
      </c>
      <c r="BO2244" s="1" t="s">
        <v>3581</v>
      </c>
      <c r="BP2244" s="1" t="s">
        <v>84</v>
      </c>
      <c r="BR2244" s="1">
        <v>0</v>
      </c>
      <c r="BS2244" s="1">
        <v>0</v>
      </c>
      <c r="BT2244" s="1">
        <v>0</v>
      </c>
      <c r="BU2244" s="1">
        <v>0</v>
      </c>
    </row>
    <row r="2245" spans="4:73" hidden="1" x14ac:dyDescent="0.25">
      <c r="D2245" s="4"/>
      <c r="E2245" s="5" t="str">
        <f t="shared" si="479"/>
        <v>DPP-2015-FEB</v>
      </c>
      <c r="F2245" s="5" t="str">
        <f t="shared" si="480"/>
        <v>East (ITC)</v>
      </c>
      <c r="G2245" s="5" t="str">
        <f t="shared" si="481"/>
        <v>Done</v>
      </c>
      <c r="H2245" s="6" t="str">
        <f t="shared" si="482"/>
        <v>Under Construction</v>
      </c>
      <c r="I2245" s="1" t="s">
        <v>4960</v>
      </c>
      <c r="O2245" s="1" t="str">
        <f t="shared" si="475"/>
        <v>NRIS</v>
      </c>
      <c r="Q2245" s="1">
        <f t="shared" si="483"/>
        <v>100</v>
      </c>
      <c r="S2245" s="1" t="str">
        <f t="shared" si="484"/>
        <v>Solar</v>
      </c>
      <c r="T2245" s="1" t="str">
        <f t="shared" si="485"/>
        <v>Washtenaw County</v>
      </c>
      <c r="U2245" s="1" t="str">
        <f t="shared" si="486"/>
        <v>MI</v>
      </c>
      <c r="AA2245" s="1"/>
      <c r="AB2245" s="1"/>
      <c r="AI2245" s="5"/>
      <c r="AJ2245" s="5"/>
      <c r="AK2245" s="5"/>
      <c r="AL2245" s="5"/>
      <c r="AM2245" s="5"/>
      <c r="AN2245" s="5"/>
      <c r="AO2245" s="5"/>
      <c r="AP2245" s="5"/>
      <c r="AQ2245" s="5"/>
      <c r="AR2245" s="5"/>
      <c r="AY2245" s="1" t="s">
        <v>58</v>
      </c>
      <c r="AZ2245" s="2">
        <v>41960</v>
      </c>
      <c r="BB2245" s="2">
        <v>42541</v>
      </c>
      <c r="BC2245" s="2">
        <v>42614</v>
      </c>
      <c r="BD2245" s="1" t="s">
        <v>128</v>
      </c>
      <c r="BE2245" s="1" t="s">
        <v>271</v>
      </c>
      <c r="BF2245" s="1" t="s">
        <v>130</v>
      </c>
      <c r="BG2245" s="1" t="s">
        <v>1438</v>
      </c>
      <c r="BH2245" s="1" t="s">
        <v>1808</v>
      </c>
      <c r="BI2245" s="1" t="s">
        <v>726</v>
      </c>
      <c r="BJ2245" s="1" t="s">
        <v>126</v>
      </c>
      <c r="BK2245" s="1" t="s">
        <v>4961</v>
      </c>
      <c r="BL2245" s="1">
        <v>100</v>
      </c>
      <c r="BM2245" s="1">
        <v>100</v>
      </c>
      <c r="BN2245" s="1" t="s">
        <v>1485</v>
      </c>
      <c r="BO2245" s="1" t="s">
        <v>1486</v>
      </c>
      <c r="BP2245" s="1" t="s">
        <v>71</v>
      </c>
      <c r="BQ2245" s="2">
        <v>42003</v>
      </c>
      <c r="BR2245" s="1">
        <v>0</v>
      </c>
      <c r="BS2245" s="1">
        <v>0</v>
      </c>
      <c r="BT2245" s="1">
        <v>0</v>
      </c>
      <c r="BU2245" s="1">
        <v>0</v>
      </c>
    </row>
    <row r="2246" spans="4:73" hidden="1" x14ac:dyDescent="0.25">
      <c r="D2246" s="4"/>
      <c r="E2246" s="5" t="str">
        <f t="shared" si="479"/>
        <v>DPP-2020-Cycle</v>
      </c>
      <c r="F2246" s="5" t="str">
        <f t="shared" si="480"/>
        <v>East (ATC)</v>
      </c>
      <c r="G2246" s="5" t="str">
        <f t="shared" si="481"/>
        <v>Active</v>
      </c>
      <c r="H2246" s="6" t="str">
        <f t="shared" si="482"/>
        <v>Not Started</v>
      </c>
      <c r="I2246" s="1" t="s">
        <v>4410</v>
      </c>
      <c r="O2246" s="1" t="str">
        <f t="shared" si="475"/>
        <v>NRIS</v>
      </c>
      <c r="Q2246" s="1">
        <f t="shared" si="483"/>
        <v>73.8</v>
      </c>
      <c r="S2246" s="1" t="str">
        <f t="shared" si="484"/>
        <v>Solar</v>
      </c>
      <c r="T2246" s="1" t="str">
        <f t="shared" si="485"/>
        <v>Columbia</v>
      </c>
      <c r="U2246" s="1" t="str">
        <f t="shared" si="486"/>
        <v>WI</v>
      </c>
      <c r="AA2246" s="1"/>
      <c r="AB2246" s="1"/>
      <c r="AI2246" s="5"/>
      <c r="AJ2246" s="5"/>
      <c r="AK2246" s="5"/>
      <c r="AL2246" s="5"/>
      <c r="AM2246" s="5"/>
      <c r="AN2246" s="5"/>
      <c r="AO2246" s="32"/>
      <c r="AP2246" s="32"/>
      <c r="AQ2246" s="28">
        <f t="shared" ref="AQ2246:AR2251" si="488">AO2246/($Q2246*1000)</f>
        <v>0</v>
      </c>
      <c r="AR2246" s="28">
        <f t="shared" si="488"/>
        <v>0</v>
      </c>
      <c r="AY2246" s="1" t="s">
        <v>2374</v>
      </c>
      <c r="AZ2246" s="2">
        <v>44248</v>
      </c>
      <c r="BC2246" s="2">
        <v>45657</v>
      </c>
      <c r="BD2246" s="1" t="s">
        <v>74</v>
      </c>
      <c r="BE2246" s="1" t="s">
        <v>3936</v>
      </c>
      <c r="BF2246" s="1" t="s">
        <v>76</v>
      </c>
      <c r="BG2246" s="1" t="s">
        <v>3565</v>
      </c>
      <c r="BH2246" s="1" t="s">
        <v>2196</v>
      </c>
      <c r="BI2246" s="1" t="s">
        <v>2857</v>
      </c>
      <c r="BJ2246" s="1" t="s">
        <v>126</v>
      </c>
      <c r="BK2246" s="1" t="s">
        <v>4411</v>
      </c>
      <c r="BL2246" s="1">
        <v>73.8</v>
      </c>
      <c r="BM2246" s="1">
        <v>73.8</v>
      </c>
      <c r="BN2246" s="1" t="s">
        <v>1485</v>
      </c>
      <c r="BO2246" s="1" t="s">
        <v>3581</v>
      </c>
      <c r="BP2246" s="1" t="s">
        <v>84</v>
      </c>
      <c r="BR2246" s="1">
        <v>0</v>
      </c>
      <c r="BS2246" s="1">
        <v>0</v>
      </c>
      <c r="BT2246" s="1">
        <v>0</v>
      </c>
      <c r="BU2246" s="1">
        <v>0</v>
      </c>
    </row>
    <row r="2247" spans="4:73" hidden="1" x14ac:dyDescent="0.25">
      <c r="D2247" s="4"/>
      <c r="E2247" s="5" t="str">
        <f t="shared" si="479"/>
        <v>DPP-2020-Cycle</v>
      </c>
      <c r="F2247" s="5" t="str">
        <f t="shared" si="480"/>
        <v>Central</v>
      </c>
      <c r="G2247" s="5" t="str">
        <f t="shared" si="481"/>
        <v>Withdrawn</v>
      </c>
      <c r="H2247" s="6" t="str">
        <f t="shared" si="482"/>
        <v>Not Started</v>
      </c>
      <c r="I2247" s="1" t="s">
        <v>5673</v>
      </c>
      <c r="O2247" s="1" t="str">
        <f t="shared" si="475"/>
        <v>NRIS</v>
      </c>
      <c r="Q2247" s="1">
        <f t="shared" si="483"/>
        <v>100</v>
      </c>
      <c r="S2247" s="1" t="str">
        <f t="shared" si="484"/>
        <v>Solar</v>
      </c>
      <c r="T2247" s="1" t="str">
        <f t="shared" si="485"/>
        <v>Decatur</v>
      </c>
      <c r="U2247" s="1" t="str">
        <f t="shared" si="486"/>
        <v>IN</v>
      </c>
      <c r="AA2247" s="1"/>
      <c r="AB2247" s="1"/>
      <c r="AI2247" s="5"/>
      <c r="AJ2247" s="5"/>
      <c r="AK2247" s="5"/>
      <c r="AL2247" s="5"/>
      <c r="AM2247" s="5"/>
      <c r="AN2247" s="5"/>
      <c r="AO2247" s="32"/>
      <c r="AP2247" s="32"/>
      <c r="AQ2247" s="28">
        <f t="shared" si="488"/>
        <v>0</v>
      </c>
      <c r="AR2247" s="28">
        <f t="shared" si="488"/>
        <v>0</v>
      </c>
      <c r="AY2247" s="1" t="s">
        <v>73</v>
      </c>
      <c r="AZ2247" s="2">
        <v>44041</v>
      </c>
      <c r="BA2247" s="2">
        <v>44183</v>
      </c>
      <c r="BC2247" s="2">
        <v>45566</v>
      </c>
      <c r="BD2247" s="1" t="s">
        <v>2850</v>
      </c>
      <c r="BE2247" s="1" t="s">
        <v>4078</v>
      </c>
      <c r="BF2247" s="1" t="s">
        <v>103</v>
      </c>
      <c r="BG2247" s="1" t="s">
        <v>3565</v>
      </c>
      <c r="BH2247" s="1" t="s">
        <v>2435</v>
      </c>
      <c r="BI2247" s="1" t="s">
        <v>2857</v>
      </c>
      <c r="BJ2247" s="1" t="s">
        <v>126</v>
      </c>
      <c r="BK2247" s="1" t="s">
        <v>5674</v>
      </c>
      <c r="BL2247" s="1">
        <v>100</v>
      </c>
      <c r="BM2247" s="1">
        <v>100</v>
      </c>
      <c r="BN2247" s="1" t="s">
        <v>1485</v>
      </c>
      <c r="BO2247" s="1" t="s">
        <v>3581</v>
      </c>
      <c r="BP2247" s="1" t="s">
        <v>84</v>
      </c>
      <c r="BR2247" s="1">
        <v>0</v>
      </c>
      <c r="BS2247" s="1">
        <v>0</v>
      </c>
      <c r="BT2247" s="1">
        <v>0</v>
      </c>
      <c r="BU2247" s="1">
        <v>0</v>
      </c>
    </row>
    <row r="2248" spans="4:73" hidden="1" x14ac:dyDescent="0.25">
      <c r="D2248" s="4"/>
      <c r="E2248" s="5" t="str">
        <f t="shared" si="479"/>
        <v>DPP-2020-Cycle</v>
      </c>
      <c r="F2248" s="5" t="str">
        <f t="shared" si="480"/>
        <v>South</v>
      </c>
      <c r="G2248" s="5" t="str">
        <f t="shared" si="481"/>
        <v>Active</v>
      </c>
      <c r="H2248" s="6" t="str">
        <f t="shared" si="482"/>
        <v>Not Started</v>
      </c>
      <c r="I2248" s="1" t="s">
        <v>4418</v>
      </c>
      <c r="J2248" s="1" t="e">
        <f>VLOOKUP(I2248,#REF!,3,FALSE)</f>
        <v>#REF!</v>
      </c>
      <c r="O2248" s="1" t="str">
        <f t="shared" si="475"/>
        <v>NRIS</v>
      </c>
      <c r="Q2248" s="1">
        <f t="shared" si="483"/>
        <v>90</v>
      </c>
      <c r="S2248" s="1" t="str">
        <f t="shared" si="484"/>
        <v>Solar</v>
      </c>
      <c r="T2248" s="1" t="str">
        <f t="shared" si="485"/>
        <v>Morehouse</v>
      </c>
      <c r="U2248" s="1" t="str">
        <f t="shared" si="486"/>
        <v>LA</v>
      </c>
      <c r="AA2248" s="1" t="str">
        <f>BK2248</f>
        <v>Bastrop tap point</v>
      </c>
      <c r="AB2248" s="1" t="str">
        <f>BD2248</f>
        <v>Entergy Louisiana LLC</v>
      </c>
      <c r="AG2248" s="17" t="e">
        <f>AI2248*(1000*BL2248)</f>
        <v>#REF!</v>
      </c>
      <c r="AH2248" s="17" t="e">
        <f>#REF!*(1000*BL2248)</f>
        <v>#REF!</v>
      </c>
      <c r="AI2248" s="19" t="e">
        <f>VLOOKUP(I2248,#REF!,7,FALSE)</f>
        <v>#REF!</v>
      </c>
      <c r="AJ2248" s="19"/>
      <c r="AK2248" s="19"/>
      <c r="AL2248" s="19"/>
      <c r="AM2248" s="19"/>
      <c r="AN2248" s="19"/>
      <c r="AO2248" s="32" t="e">
        <f>VLOOKUP(I2248,#REF!,5,FALSE)</f>
        <v>#REF!</v>
      </c>
      <c r="AP2248" s="32" t="e">
        <f>VLOOKUP(I2248,#REF!,6,FALSE)</f>
        <v>#REF!</v>
      </c>
      <c r="AQ2248" s="28" t="e">
        <f t="shared" si="488"/>
        <v>#REF!</v>
      </c>
      <c r="AR2248" s="28" t="e">
        <f t="shared" si="488"/>
        <v>#REF!</v>
      </c>
      <c r="AY2248" s="1" t="s">
        <v>2374</v>
      </c>
      <c r="AZ2248" s="2">
        <v>44187</v>
      </c>
      <c r="BC2248" s="2">
        <v>45230</v>
      </c>
      <c r="BD2248" s="1" t="s">
        <v>3695</v>
      </c>
      <c r="BE2248" s="1" t="s">
        <v>4419</v>
      </c>
      <c r="BF2248" s="1" t="s">
        <v>61</v>
      </c>
      <c r="BG2248" s="1" t="s">
        <v>3565</v>
      </c>
      <c r="BH2248" s="1" t="s">
        <v>2395</v>
      </c>
      <c r="BI2248" s="1" t="s">
        <v>2857</v>
      </c>
      <c r="BJ2248" s="1" t="s">
        <v>126</v>
      </c>
      <c r="BK2248" s="1" t="s">
        <v>4420</v>
      </c>
      <c r="BL2248" s="1">
        <v>90</v>
      </c>
      <c r="BM2248" s="1">
        <v>90</v>
      </c>
      <c r="BN2248" s="1" t="s">
        <v>1485</v>
      </c>
      <c r="BO2248" s="1" t="s">
        <v>3581</v>
      </c>
      <c r="BP2248" s="1" t="s">
        <v>84</v>
      </c>
      <c r="BR2248" s="1">
        <v>0</v>
      </c>
      <c r="BS2248" s="1">
        <v>0</v>
      </c>
      <c r="BT2248" s="1">
        <v>0</v>
      </c>
      <c r="BU2248" s="1">
        <v>0</v>
      </c>
    </row>
    <row r="2249" spans="4:73" hidden="1" x14ac:dyDescent="0.25">
      <c r="D2249" s="4"/>
      <c r="E2249" s="5" t="str">
        <f t="shared" si="479"/>
        <v>DPP-2020-Cycle</v>
      </c>
      <c r="F2249" s="5" t="str">
        <f t="shared" si="480"/>
        <v>Central</v>
      </c>
      <c r="G2249" s="5" t="str">
        <f t="shared" si="481"/>
        <v>Withdrawn</v>
      </c>
      <c r="H2249" s="6" t="str">
        <f t="shared" si="482"/>
        <v>Not Started</v>
      </c>
      <c r="I2249" s="1" t="s">
        <v>5926</v>
      </c>
      <c r="O2249" s="1" t="str">
        <f t="shared" si="475"/>
        <v>ERIS</v>
      </c>
      <c r="Q2249" s="1">
        <f t="shared" si="483"/>
        <v>99.2</v>
      </c>
      <c r="S2249" s="1" t="str">
        <f t="shared" si="484"/>
        <v>Hybrid</v>
      </c>
      <c r="T2249" s="1" t="str">
        <f t="shared" si="485"/>
        <v>Sangamon</v>
      </c>
      <c r="U2249" s="1" t="str">
        <f t="shared" si="486"/>
        <v>IL</v>
      </c>
      <c r="AA2249" s="1"/>
      <c r="AB2249" s="1"/>
      <c r="AI2249" s="5"/>
      <c r="AJ2249" s="5"/>
      <c r="AK2249" s="5"/>
      <c r="AL2249" s="5"/>
      <c r="AM2249" s="5"/>
      <c r="AN2249" s="5"/>
      <c r="AO2249" s="32"/>
      <c r="AP2249" s="32"/>
      <c r="AQ2249" s="28">
        <f t="shared" si="488"/>
        <v>0</v>
      </c>
      <c r="AR2249" s="28">
        <f t="shared" si="488"/>
        <v>0</v>
      </c>
      <c r="AY2249" s="1" t="s">
        <v>73</v>
      </c>
      <c r="AZ2249" s="2">
        <v>44267</v>
      </c>
      <c r="BA2249" s="2">
        <v>44267</v>
      </c>
      <c r="BC2249" s="2">
        <v>45524</v>
      </c>
      <c r="BD2249" s="1" t="s">
        <v>122</v>
      </c>
      <c r="BE2249" s="1" t="s">
        <v>3888</v>
      </c>
      <c r="BF2249" s="1" t="s">
        <v>124</v>
      </c>
      <c r="BG2249" s="1" t="s">
        <v>3565</v>
      </c>
      <c r="BH2249" s="1" t="s">
        <v>2435</v>
      </c>
      <c r="BI2249" s="1" t="s">
        <v>2857</v>
      </c>
      <c r="BJ2249" s="1" t="s">
        <v>62</v>
      </c>
      <c r="BK2249" s="1" t="s">
        <v>5927</v>
      </c>
      <c r="BL2249" s="1">
        <v>99.2</v>
      </c>
      <c r="BM2249" s="1">
        <v>99.2</v>
      </c>
      <c r="BN2249" s="1" t="s">
        <v>2880</v>
      </c>
      <c r="BO2249" s="1" t="s">
        <v>3369</v>
      </c>
      <c r="BP2249" s="1" t="s">
        <v>84</v>
      </c>
      <c r="BR2249" s="1">
        <v>0</v>
      </c>
      <c r="BS2249" s="1">
        <v>0</v>
      </c>
      <c r="BT2249" s="1">
        <v>0</v>
      </c>
      <c r="BU2249" s="1">
        <v>0</v>
      </c>
    </row>
    <row r="2250" spans="4:73" hidden="1" x14ac:dyDescent="0.25">
      <c r="D2250" s="4"/>
      <c r="E2250" s="5" t="str">
        <f t="shared" si="479"/>
        <v>DPP-2020-Cycle</v>
      </c>
      <c r="F2250" s="5" t="str">
        <f t="shared" si="480"/>
        <v>Central</v>
      </c>
      <c r="G2250" s="5" t="str">
        <f t="shared" si="481"/>
        <v>Active</v>
      </c>
      <c r="H2250" s="6" t="str">
        <f t="shared" si="482"/>
        <v>Not Started</v>
      </c>
      <c r="I2250" s="1" t="s">
        <v>4422</v>
      </c>
      <c r="O2250" s="1" t="str">
        <f t="shared" si="475"/>
        <v>NRIS</v>
      </c>
      <c r="Q2250" s="1">
        <f t="shared" si="483"/>
        <v>180</v>
      </c>
      <c r="S2250" s="1" t="str">
        <f t="shared" si="484"/>
        <v>Solar</v>
      </c>
      <c r="T2250" s="1" t="str">
        <f t="shared" si="485"/>
        <v>Shelby</v>
      </c>
      <c r="U2250" s="1" t="str">
        <f t="shared" si="486"/>
        <v>IN</v>
      </c>
      <c r="AA2250" s="1"/>
      <c r="AB2250" s="1"/>
      <c r="AI2250" s="5"/>
      <c r="AJ2250" s="5"/>
      <c r="AK2250" s="5"/>
      <c r="AL2250" s="5"/>
      <c r="AM2250" s="5"/>
      <c r="AN2250" s="5"/>
      <c r="AO2250" s="32"/>
      <c r="AP2250" s="32"/>
      <c r="AQ2250" s="28">
        <f t="shared" si="488"/>
        <v>0</v>
      </c>
      <c r="AR2250" s="28">
        <f t="shared" si="488"/>
        <v>0</v>
      </c>
      <c r="AY2250" s="1" t="s">
        <v>2374</v>
      </c>
      <c r="AZ2250" s="2">
        <v>44188</v>
      </c>
      <c r="BC2250" s="2">
        <v>45566</v>
      </c>
      <c r="BD2250" s="1" t="s">
        <v>2850</v>
      </c>
      <c r="BE2250" s="1" t="s">
        <v>4102</v>
      </c>
      <c r="BF2250" s="1" t="s">
        <v>103</v>
      </c>
      <c r="BG2250" s="1" t="s">
        <v>3565</v>
      </c>
      <c r="BH2250" s="1" t="s">
        <v>2435</v>
      </c>
      <c r="BI2250" s="1" t="s">
        <v>2857</v>
      </c>
      <c r="BJ2250" s="1" t="s">
        <v>126</v>
      </c>
      <c r="BK2250" s="1" t="s">
        <v>4423</v>
      </c>
      <c r="BL2250" s="1">
        <v>180</v>
      </c>
      <c r="BM2250" s="1">
        <v>180</v>
      </c>
      <c r="BN2250" s="1" t="s">
        <v>1485</v>
      </c>
      <c r="BO2250" s="1" t="s">
        <v>3581</v>
      </c>
      <c r="BP2250" s="1" t="s">
        <v>84</v>
      </c>
      <c r="BR2250" s="1">
        <v>0</v>
      </c>
      <c r="BS2250" s="1">
        <v>0</v>
      </c>
      <c r="BT2250" s="1">
        <v>0</v>
      </c>
      <c r="BU2250" s="1">
        <v>0</v>
      </c>
    </row>
    <row r="2251" spans="4:73" hidden="1" x14ac:dyDescent="0.25">
      <c r="D2251" s="4"/>
      <c r="E2251" s="5" t="str">
        <f t="shared" si="479"/>
        <v>DPP-2020-Cycle</v>
      </c>
      <c r="F2251" s="5" t="str">
        <f t="shared" si="480"/>
        <v>Central</v>
      </c>
      <c r="G2251" s="5" t="str">
        <f t="shared" si="481"/>
        <v>Active</v>
      </c>
      <c r="H2251" s="6" t="str">
        <f t="shared" si="482"/>
        <v>Not Started</v>
      </c>
      <c r="I2251" s="1" t="s">
        <v>4426</v>
      </c>
      <c r="O2251" s="1" t="str">
        <f t="shared" si="475"/>
        <v>NRIS</v>
      </c>
      <c r="Q2251" s="1">
        <f t="shared" si="483"/>
        <v>200</v>
      </c>
      <c r="S2251" s="1" t="str">
        <f t="shared" si="484"/>
        <v>Hybrid</v>
      </c>
      <c r="T2251" s="1" t="str">
        <f t="shared" si="485"/>
        <v>Pulaski</v>
      </c>
      <c r="U2251" s="1" t="str">
        <f t="shared" si="486"/>
        <v>IL</v>
      </c>
      <c r="AA2251" s="1"/>
      <c r="AB2251" s="1"/>
      <c r="AI2251" s="5"/>
      <c r="AJ2251" s="5"/>
      <c r="AK2251" s="5"/>
      <c r="AL2251" s="5"/>
      <c r="AM2251" s="5"/>
      <c r="AN2251" s="5"/>
      <c r="AO2251" s="32"/>
      <c r="AP2251" s="32"/>
      <c r="AQ2251" s="28">
        <f t="shared" si="488"/>
        <v>0</v>
      </c>
      <c r="AR2251" s="28">
        <f t="shared" si="488"/>
        <v>0</v>
      </c>
      <c r="AY2251" s="1" t="s">
        <v>2374</v>
      </c>
      <c r="AZ2251" s="2">
        <v>44118</v>
      </c>
      <c r="BC2251" s="2">
        <v>45170</v>
      </c>
      <c r="BD2251" s="1" t="s">
        <v>122</v>
      </c>
      <c r="BE2251" s="1" t="s">
        <v>4168</v>
      </c>
      <c r="BF2251" s="1" t="s">
        <v>124</v>
      </c>
      <c r="BG2251" s="1" t="s">
        <v>3565</v>
      </c>
      <c r="BH2251" s="1" t="s">
        <v>2435</v>
      </c>
      <c r="BI2251" s="1" t="s">
        <v>2857</v>
      </c>
      <c r="BJ2251" s="1" t="s">
        <v>126</v>
      </c>
      <c r="BK2251" s="1" t="s">
        <v>4427</v>
      </c>
      <c r="BL2251" s="1">
        <v>200</v>
      </c>
      <c r="BM2251" s="1">
        <v>200</v>
      </c>
      <c r="BN2251" s="1" t="s">
        <v>2880</v>
      </c>
      <c r="BO2251" s="1" t="s">
        <v>3581</v>
      </c>
      <c r="BP2251" s="1" t="s">
        <v>84</v>
      </c>
      <c r="BR2251" s="1">
        <v>0</v>
      </c>
      <c r="BS2251" s="1">
        <v>0</v>
      </c>
      <c r="BT2251" s="1">
        <v>0</v>
      </c>
      <c r="BU2251" s="1">
        <v>0</v>
      </c>
    </row>
    <row r="2252" spans="4:73" hidden="1" x14ac:dyDescent="0.25">
      <c r="D2252" s="4"/>
      <c r="E2252" s="5" t="str">
        <f t="shared" si="479"/>
        <v>DPP-2015-FEB</v>
      </c>
      <c r="F2252" s="5" t="str">
        <f t="shared" si="480"/>
        <v>West</v>
      </c>
      <c r="G2252" s="5" t="str">
        <f t="shared" si="481"/>
        <v>Done</v>
      </c>
      <c r="H2252" s="6" t="str">
        <f t="shared" si="482"/>
        <v>In Service</v>
      </c>
      <c r="I2252" s="1" t="s">
        <v>4976</v>
      </c>
      <c r="O2252" s="1" t="str">
        <f t="shared" si="475"/>
        <v>NRIS</v>
      </c>
      <c r="Q2252" s="1">
        <f t="shared" si="483"/>
        <v>100</v>
      </c>
      <c r="S2252" s="1" t="str">
        <f t="shared" si="484"/>
        <v>Wind</v>
      </c>
      <c r="T2252" s="1" t="str">
        <f t="shared" si="485"/>
        <v>Pipestone County</v>
      </c>
      <c r="U2252" s="1" t="str">
        <f t="shared" si="486"/>
        <v>MN</v>
      </c>
      <c r="AA2252" s="1"/>
      <c r="AB2252" s="1"/>
      <c r="AI2252" s="5"/>
      <c r="AJ2252" s="5"/>
      <c r="AK2252" s="5"/>
      <c r="AL2252" s="5"/>
      <c r="AM2252" s="5"/>
      <c r="AN2252" s="5"/>
      <c r="AO2252" s="5"/>
      <c r="AP2252" s="5"/>
      <c r="AQ2252" s="5"/>
      <c r="AR2252" s="5"/>
      <c r="AY2252" s="1" t="s">
        <v>58</v>
      </c>
      <c r="AZ2252" s="2">
        <v>41960</v>
      </c>
      <c r="BB2252" s="2">
        <v>42635</v>
      </c>
      <c r="BC2252" s="2">
        <v>42614</v>
      </c>
      <c r="BD2252" s="1" t="s">
        <v>91</v>
      </c>
      <c r="BE2252" s="1" t="s">
        <v>169</v>
      </c>
      <c r="BF2252" s="1" t="s">
        <v>93</v>
      </c>
      <c r="BG2252" s="1" t="s">
        <v>1438</v>
      </c>
      <c r="BH2252" s="1" t="s">
        <v>725</v>
      </c>
      <c r="BI2252" s="1" t="s">
        <v>134</v>
      </c>
      <c r="BJ2252" s="1" t="s">
        <v>126</v>
      </c>
      <c r="BK2252" s="1" t="s">
        <v>4977</v>
      </c>
      <c r="BL2252" s="1">
        <v>100</v>
      </c>
      <c r="BM2252" s="1">
        <v>100</v>
      </c>
      <c r="BN2252" s="1" t="s">
        <v>97</v>
      </c>
      <c r="BO2252" s="1" t="s">
        <v>98</v>
      </c>
      <c r="BP2252" s="1" t="s">
        <v>65</v>
      </c>
      <c r="BQ2252" s="2">
        <v>43358</v>
      </c>
      <c r="BR2252" s="1">
        <v>0</v>
      </c>
      <c r="BS2252" s="1">
        <v>0</v>
      </c>
      <c r="BT2252" s="1">
        <v>0</v>
      </c>
      <c r="BU2252" s="1">
        <v>0</v>
      </c>
    </row>
    <row r="2253" spans="4:73" hidden="1" x14ac:dyDescent="0.25">
      <c r="D2253" s="4"/>
      <c r="E2253" s="5" t="str">
        <f t="shared" si="479"/>
        <v>DPP-2020-Cycle</v>
      </c>
      <c r="F2253" s="5" t="str">
        <f t="shared" si="480"/>
        <v>Central</v>
      </c>
      <c r="G2253" s="5" t="str">
        <f t="shared" si="481"/>
        <v>Active</v>
      </c>
      <c r="H2253" s="6" t="str">
        <f t="shared" si="482"/>
        <v>Not Started</v>
      </c>
      <c r="I2253" s="1" t="s">
        <v>4428</v>
      </c>
      <c r="O2253" s="1" t="str">
        <f t="shared" si="475"/>
        <v>NRIS</v>
      </c>
      <c r="Q2253" s="1">
        <f t="shared" si="483"/>
        <v>200</v>
      </c>
      <c r="S2253" s="1" t="str">
        <f t="shared" si="484"/>
        <v>Wind</v>
      </c>
      <c r="T2253" s="1" t="str">
        <f t="shared" si="485"/>
        <v>Logan,Menard</v>
      </c>
      <c r="U2253" s="1" t="str">
        <f t="shared" si="486"/>
        <v>IL</v>
      </c>
      <c r="AA2253" s="1"/>
      <c r="AB2253" s="1"/>
      <c r="AI2253" s="5"/>
      <c r="AJ2253" s="5"/>
      <c r="AK2253" s="5"/>
      <c r="AL2253" s="5"/>
      <c r="AM2253" s="5"/>
      <c r="AN2253" s="5"/>
      <c r="AO2253" s="32"/>
      <c r="AP2253" s="32"/>
      <c r="AQ2253" s="28">
        <f t="shared" ref="AQ2253:AR2256" si="489">AO2253/($Q2253*1000)</f>
        <v>0</v>
      </c>
      <c r="AR2253" s="28">
        <f t="shared" si="489"/>
        <v>0</v>
      </c>
      <c r="AY2253" s="1" t="s">
        <v>2374</v>
      </c>
      <c r="AZ2253" s="2">
        <v>44042</v>
      </c>
      <c r="BC2253" s="2">
        <v>45230</v>
      </c>
      <c r="BD2253" s="1" t="s">
        <v>122</v>
      </c>
      <c r="BE2253" s="1" t="s">
        <v>4429</v>
      </c>
      <c r="BF2253" s="1" t="s">
        <v>124</v>
      </c>
      <c r="BG2253" s="1" t="s">
        <v>3565</v>
      </c>
      <c r="BH2253" s="1" t="s">
        <v>2435</v>
      </c>
      <c r="BI2253" s="1" t="s">
        <v>2857</v>
      </c>
      <c r="BJ2253" s="1" t="s">
        <v>126</v>
      </c>
      <c r="BK2253" s="1" t="s">
        <v>4430</v>
      </c>
      <c r="BL2253" s="1">
        <v>200</v>
      </c>
      <c r="BM2253" s="1">
        <v>200</v>
      </c>
      <c r="BN2253" s="1" t="s">
        <v>97</v>
      </c>
      <c r="BO2253" s="1" t="s">
        <v>3613</v>
      </c>
      <c r="BP2253" s="1" t="s">
        <v>84</v>
      </c>
      <c r="BR2253" s="1">
        <v>0</v>
      </c>
      <c r="BS2253" s="1">
        <v>0</v>
      </c>
      <c r="BT2253" s="1">
        <v>0</v>
      </c>
      <c r="BU2253" s="1">
        <v>0</v>
      </c>
    </row>
    <row r="2254" spans="4:73" hidden="1" x14ac:dyDescent="0.25">
      <c r="D2254" s="4"/>
      <c r="E2254" s="5" t="str">
        <f t="shared" si="479"/>
        <v>DPP-2020-Cycle</v>
      </c>
      <c r="F2254" s="5" t="str">
        <f t="shared" si="480"/>
        <v>South</v>
      </c>
      <c r="G2254" s="5" t="str">
        <f t="shared" si="481"/>
        <v>Active</v>
      </c>
      <c r="H2254" s="6" t="str">
        <f t="shared" si="482"/>
        <v>Not Started</v>
      </c>
      <c r="I2254" s="1" t="s">
        <v>4432</v>
      </c>
      <c r="J2254" s="1" t="e">
        <f>VLOOKUP(I2254,#REF!,3,FALSE)</f>
        <v>#REF!</v>
      </c>
      <c r="O2254" s="1" t="str">
        <f t="shared" si="475"/>
        <v>NRIS</v>
      </c>
      <c r="Q2254" s="1">
        <f t="shared" si="483"/>
        <v>150</v>
      </c>
      <c r="S2254" s="1" t="str">
        <f t="shared" si="484"/>
        <v>Solar</v>
      </c>
      <c r="T2254" s="1" t="str">
        <f t="shared" si="485"/>
        <v>St. Landry</v>
      </c>
      <c r="U2254" s="1" t="str">
        <f t="shared" si="486"/>
        <v>LA</v>
      </c>
      <c r="AA2254" s="1" t="str">
        <f>BK2254</f>
        <v>Plaisance 138kV</v>
      </c>
      <c r="AB2254" s="1" t="str">
        <f>BD2254</f>
        <v>CLECO Corporation</v>
      </c>
      <c r="AG2254" s="17" t="e">
        <f>AI2254*(1000*BL2254)</f>
        <v>#REF!</v>
      </c>
      <c r="AH2254" s="17" t="e">
        <f>#REF!*(1000*BL2254)</f>
        <v>#REF!</v>
      </c>
      <c r="AI2254" s="19" t="e">
        <f>VLOOKUP(I2254,#REF!,7,FALSE)</f>
        <v>#REF!</v>
      </c>
      <c r="AJ2254" s="19"/>
      <c r="AK2254" s="19"/>
      <c r="AL2254" s="19"/>
      <c r="AM2254" s="19"/>
      <c r="AN2254" s="19"/>
      <c r="AO2254" s="32" t="e">
        <f>VLOOKUP(I2254,#REF!,5,FALSE)</f>
        <v>#REF!</v>
      </c>
      <c r="AP2254" s="32" t="e">
        <f>VLOOKUP(I2254,#REF!,6,FALSE)</f>
        <v>#REF!</v>
      </c>
      <c r="AQ2254" s="28" t="e">
        <f t="shared" si="489"/>
        <v>#REF!</v>
      </c>
      <c r="AR2254" s="28" t="e">
        <f t="shared" si="489"/>
        <v>#REF!</v>
      </c>
      <c r="AY2254" s="1" t="s">
        <v>2374</v>
      </c>
      <c r="AZ2254" s="2">
        <v>44042</v>
      </c>
      <c r="BC2254" s="2">
        <v>45017</v>
      </c>
      <c r="BD2254" s="1" t="s">
        <v>2711</v>
      </c>
      <c r="BE2254" s="1" t="s">
        <v>3977</v>
      </c>
      <c r="BF2254" s="1" t="s">
        <v>61</v>
      </c>
      <c r="BG2254" s="1" t="s">
        <v>3565</v>
      </c>
      <c r="BH2254" s="1" t="s">
        <v>2395</v>
      </c>
      <c r="BI2254" s="1" t="s">
        <v>2857</v>
      </c>
      <c r="BJ2254" s="1" t="s">
        <v>126</v>
      </c>
      <c r="BK2254" s="1" t="s">
        <v>4433</v>
      </c>
      <c r="BL2254" s="1">
        <v>150</v>
      </c>
      <c r="BM2254" s="1">
        <v>150</v>
      </c>
      <c r="BN2254" s="1" t="s">
        <v>1485</v>
      </c>
      <c r="BO2254" s="1" t="s">
        <v>3581</v>
      </c>
      <c r="BP2254" s="1" t="s">
        <v>84</v>
      </c>
      <c r="BR2254" s="1">
        <v>0</v>
      </c>
      <c r="BS2254" s="1">
        <v>0</v>
      </c>
      <c r="BT2254" s="1">
        <v>0</v>
      </c>
      <c r="BU2254" s="1">
        <v>0</v>
      </c>
    </row>
    <row r="2255" spans="4:73" hidden="1" x14ac:dyDescent="0.25">
      <c r="D2255" s="4"/>
      <c r="E2255" s="5" t="str">
        <f t="shared" si="479"/>
        <v>DPP-2020-Cycle</v>
      </c>
      <c r="F2255" s="5" t="str">
        <f t="shared" si="480"/>
        <v>Central</v>
      </c>
      <c r="G2255" s="5" t="str">
        <f t="shared" si="481"/>
        <v>Active</v>
      </c>
      <c r="H2255" s="6" t="str">
        <f t="shared" si="482"/>
        <v>Not Started</v>
      </c>
      <c r="I2255" s="1" t="s">
        <v>4441</v>
      </c>
      <c r="O2255" s="1" t="str">
        <f t="shared" si="475"/>
        <v>NRIS</v>
      </c>
      <c r="Q2255" s="1">
        <f t="shared" si="483"/>
        <v>200</v>
      </c>
      <c r="S2255" s="1" t="str">
        <f t="shared" si="484"/>
        <v>Wind</v>
      </c>
      <c r="T2255" s="1" t="str">
        <f t="shared" si="485"/>
        <v>Spencer</v>
      </c>
      <c r="U2255" s="1" t="str">
        <f t="shared" si="486"/>
        <v>IN</v>
      </c>
      <c r="AA2255" s="1"/>
      <c r="AB2255" s="1"/>
      <c r="AI2255" s="5"/>
      <c r="AJ2255" s="5"/>
      <c r="AK2255" s="5"/>
      <c r="AL2255" s="5"/>
      <c r="AM2255" s="5"/>
      <c r="AN2255" s="5"/>
      <c r="AO2255" s="32"/>
      <c r="AP2255" s="32"/>
      <c r="AQ2255" s="28">
        <f t="shared" si="489"/>
        <v>0</v>
      </c>
      <c r="AR2255" s="28">
        <f t="shared" si="489"/>
        <v>0</v>
      </c>
      <c r="AY2255" s="1" t="s">
        <v>2374</v>
      </c>
      <c r="AZ2255" s="2">
        <v>44043</v>
      </c>
      <c r="BC2255" s="2">
        <v>45078</v>
      </c>
      <c r="BD2255" s="1" t="s">
        <v>4442</v>
      </c>
      <c r="BE2255" s="1" t="s">
        <v>3972</v>
      </c>
      <c r="BF2255" s="1" t="s">
        <v>103</v>
      </c>
      <c r="BG2255" s="1" t="s">
        <v>3565</v>
      </c>
      <c r="BH2255" s="1" t="s">
        <v>2435</v>
      </c>
      <c r="BI2255" s="1" t="s">
        <v>2857</v>
      </c>
      <c r="BJ2255" s="1" t="s">
        <v>126</v>
      </c>
      <c r="BK2255" s="1" t="s">
        <v>4443</v>
      </c>
      <c r="BL2255" s="1">
        <v>200</v>
      </c>
      <c r="BM2255" s="1">
        <v>200</v>
      </c>
      <c r="BN2255" s="1" t="s">
        <v>97</v>
      </c>
      <c r="BO2255" s="1" t="s">
        <v>3613</v>
      </c>
      <c r="BP2255" s="1" t="s">
        <v>84</v>
      </c>
      <c r="BR2255" s="1">
        <v>0</v>
      </c>
      <c r="BS2255" s="1">
        <v>0</v>
      </c>
      <c r="BT2255" s="1">
        <v>0</v>
      </c>
      <c r="BU2255" s="1">
        <v>0</v>
      </c>
    </row>
    <row r="2256" spans="4:73" hidden="1" x14ac:dyDescent="0.25">
      <c r="D2256" s="4"/>
      <c r="E2256" s="5" t="str">
        <f t="shared" si="479"/>
        <v>DPP-2020-Cycle</v>
      </c>
      <c r="F2256" s="5" t="str">
        <f t="shared" si="480"/>
        <v>Central</v>
      </c>
      <c r="G2256" s="5" t="str">
        <f t="shared" si="481"/>
        <v>Active</v>
      </c>
      <c r="H2256" s="6" t="str">
        <f t="shared" si="482"/>
        <v>Not Started</v>
      </c>
      <c r="I2256" s="1" t="s">
        <v>4444</v>
      </c>
      <c r="O2256" s="1" t="str">
        <f t="shared" si="475"/>
        <v>NRIS</v>
      </c>
      <c r="Q2256" s="1">
        <f t="shared" si="483"/>
        <v>300</v>
      </c>
      <c r="S2256" s="1" t="str">
        <f t="shared" si="484"/>
        <v>Solar</v>
      </c>
      <c r="T2256" s="1">
        <f t="shared" si="485"/>
        <v>0</v>
      </c>
      <c r="U2256" s="1" t="str">
        <f t="shared" si="486"/>
        <v>MO</v>
      </c>
      <c r="AA2256" s="1"/>
      <c r="AB2256" s="1"/>
      <c r="AI2256" s="5"/>
      <c r="AJ2256" s="5"/>
      <c r="AK2256" s="5"/>
      <c r="AL2256" s="5"/>
      <c r="AM2256" s="5"/>
      <c r="AN2256" s="5"/>
      <c r="AO2256" s="32"/>
      <c r="AP2256" s="32"/>
      <c r="AQ2256" s="28">
        <f t="shared" si="489"/>
        <v>0</v>
      </c>
      <c r="AR2256" s="28">
        <f t="shared" si="489"/>
        <v>0</v>
      </c>
      <c r="AY2256" s="1" t="s">
        <v>2374</v>
      </c>
      <c r="AZ2256" s="2">
        <v>44043</v>
      </c>
      <c r="BC2256" s="2">
        <v>45870</v>
      </c>
      <c r="BD2256" s="1" t="s">
        <v>486</v>
      </c>
      <c r="BF2256" s="1" t="s">
        <v>488</v>
      </c>
      <c r="BG2256" s="1" t="s">
        <v>3565</v>
      </c>
      <c r="BH2256" s="1" t="s">
        <v>2435</v>
      </c>
      <c r="BI2256" s="1" t="s">
        <v>2857</v>
      </c>
      <c r="BJ2256" s="1" t="s">
        <v>126</v>
      </c>
      <c r="BK2256" s="1" t="s">
        <v>4445</v>
      </c>
      <c r="BL2256" s="1">
        <v>300</v>
      </c>
      <c r="BM2256" s="1">
        <v>300</v>
      </c>
      <c r="BN2256" s="1" t="s">
        <v>1485</v>
      </c>
      <c r="BP2256" s="1" t="s">
        <v>84</v>
      </c>
      <c r="BR2256" s="1">
        <v>0</v>
      </c>
      <c r="BS2256" s="1">
        <v>0</v>
      </c>
      <c r="BT2256" s="1">
        <v>0</v>
      </c>
      <c r="BU2256" s="1">
        <v>0</v>
      </c>
    </row>
    <row r="2257" spans="4:73" hidden="1" x14ac:dyDescent="0.25">
      <c r="D2257" s="4"/>
      <c r="E2257" s="5" t="str">
        <f t="shared" si="479"/>
        <v>DPP-2015-FEB</v>
      </c>
      <c r="F2257" s="5" t="str">
        <f t="shared" si="480"/>
        <v>Central</v>
      </c>
      <c r="G2257" s="5" t="str">
        <f t="shared" si="481"/>
        <v>Done</v>
      </c>
      <c r="H2257" s="6" t="str">
        <f t="shared" si="482"/>
        <v>In Service</v>
      </c>
      <c r="I2257" s="1" t="s">
        <v>4987</v>
      </c>
      <c r="O2257" s="1" t="str">
        <f t="shared" si="475"/>
        <v>NRIS Only</v>
      </c>
      <c r="Q2257" s="1">
        <f t="shared" si="483"/>
        <v>100</v>
      </c>
      <c r="S2257" s="1" t="str">
        <f t="shared" si="484"/>
        <v>Wind</v>
      </c>
      <c r="T2257" s="1" t="str">
        <f t="shared" si="485"/>
        <v>Benton County</v>
      </c>
      <c r="U2257" s="1" t="str">
        <f t="shared" si="486"/>
        <v>IN</v>
      </c>
      <c r="AA2257" s="1"/>
      <c r="AB2257" s="1"/>
      <c r="AI2257" s="5"/>
      <c r="AJ2257" s="5"/>
      <c r="AK2257" s="5"/>
      <c r="AL2257" s="5"/>
      <c r="AM2257" s="5"/>
      <c r="AN2257" s="5"/>
      <c r="AO2257" s="5"/>
      <c r="AP2257" s="5"/>
      <c r="AQ2257" s="5"/>
      <c r="AR2257" s="5"/>
      <c r="AY2257" s="1" t="s">
        <v>58</v>
      </c>
      <c r="AZ2257" s="2">
        <v>41989</v>
      </c>
      <c r="BB2257" s="2">
        <v>42608</v>
      </c>
      <c r="BC2257" s="2">
        <v>42003</v>
      </c>
      <c r="BD2257" s="1" t="s">
        <v>804</v>
      </c>
      <c r="BE2257" s="1" t="s">
        <v>872</v>
      </c>
      <c r="BF2257" s="1" t="s">
        <v>103</v>
      </c>
      <c r="BG2257" s="1" t="s">
        <v>1438</v>
      </c>
      <c r="BH2257" s="1" t="s">
        <v>2435</v>
      </c>
      <c r="BI2257" s="1" t="s">
        <v>134</v>
      </c>
      <c r="BJ2257" s="1" t="s">
        <v>1466</v>
      </c>
      <c r="BK2257" s="1" t="s">
        <v>4988</v>
      </c>
      <c r="BL2257" s="1">
        <v>100</v>
      </c>
      <c r="BM2257" s="1">
        <v>100</v>
      </c>
      <c r="BN2257" s="1" t="s">
        <v>97</v>
      </c>
      <c r="BO2257" s="1" t="s">
        <v>98</v>
      </c>
      <c r="BP2257" s="1" t="s">
        <v>65</v>
      </c>
      <c r="BQ2257" s="2">
        <v>42979</v>
      </c>
      <c r="BR2257" s="1">
        <v>0</v>
      </c>
      <c r="BS2257" s="1">
        <v>0</v>
      </c>
      <c r="BT2257" s="1">
        <v>0</v>
      </c>
      <c r="BU2257" s="1">
        <v>0</v>
      </c>
    </row>
    <row r="2258" spans="4:73" hidden="1" x14ac:dyDescent="0.25">
      <c r="D2258" s="4"/>
      <c r="E2258" s="5" t="str">
        <f t="shared" si="479"/>
        <v>DPP-2016-FEB</v>
      </c>
      <c r="F2258" s="5" t="str">
        <f t="shared" si="480"/>
        <v>West</v>
      </c>
      <c r="G2258" s="5" t="str">
        <f t="shared" si="481"/>
        <v>Done</v>
      </c>
      <c r="H2258" s="6" t="str">
        <f t="shared" si="482"/>
        <v>In Service</v>
      </c>
      <c r="I2258" s="1" t="s">
        <v>4989</v>
      </c>
      <c r="O2258" s="1" t="str">
        <f t="shared" ref="O2258:O2321" si="490">BJ2258</f>
        <v>NRIS</v>
      </c>
      <c r="Q2258" s="1">
        <f t="shared" si="483"/>
        <v>98</v>
      </c>
      <c r="S2258" s="1" t="str">
        <f t="shared" si="484"/>
        <v>Wind</v>
      </c>
      <c r="T2258" s="1" t="str">
        <f t="shared" si="485"/>
        <v>Brookings County</v>
      </c>
      <c r="U2258" s="1" t="str">
        <f t="shared" si="486"/>
        <v>SD</v>
      </c>
      <c r="AA2258" s="1"/>
      <c r="AB2258" s="1"/>
      <c r="AI2258" s="5"/>
      <c r="AJ2258" s="5"/>
      <c r="AK2258" s="5"/>
      <c r="AL2258" s="5"/>
      <c r="AM2258" s="5"/>
      <c r="AN2258" s="5"/>
      <c r="AO2258" s="5"/>
      <c r="AP2258" s="5"/>
      <c r="AQ2258" s="5"/>
      <c r="AR2258" s="5"/>
      <c r="AY2258" s="1" t="s">
        <v>58</v>
      </c>
      <c r="AZ2258" s="2">
        <v>42003</v>
      </c>
      <c r="BB2258" s="2">
        <v>43376</v>
      </c>
      <c r="BC2258" s="2">
        <v>43358</v>
      </c>
      <c r="BD2258" s="1" t="s">
        <v>91</v>
      </c>
      <c r="BE2258" s="1" t="s">
        <v>510</v>
      </c>
      <c r="BF2258" s="1" t="s">
        <v>205</v>
      </c>
      <c r="BG2258" s="1" t="s">
        <v>724</v>
      </c>
      <c r="BH2258" s="1" t="s">
        <v>725</v>
      </c>
      <c r="BI2258" s="1" t="s">
        <v>726</v>
      </c>
      <c r="BJ2258" s="1" t="s">
        <v>126</v>
      </c>
      <c r="BK2258" s="1" t="s">
        <v>4990</v>
      </c>
      <c r="BL2258" s="1">
        <v>98</v>
      </c>
      <c r="BM2258" s="1">
        <v>98</v>
      </c>
      <c r="BN2258" s="1" t="s">
        <v>97</v>
      </c>
      <c r="BO2258" s="1" t="s">
        <v>98</v>
      </c>
      <c r="BP2258" s="1" t="s">
        <v>65</v>
      </c>
      <c r="BQ2258" s="2">
        <v>43709</v>
      </c>
      <c r="BR2258" s="1">
        <v>98</v>
      </c>
      <c r="BS2258" s="1">
        <v>98</v>
      </c>
      <c r="BT2258" s="1">
        <v>98</v>
      </c>
      <c r="BU2258" s="1">
        <v>0</v>
      </c>
    </row>
    <row r="2259" spans="4:73" hidden="1" x14ac:dyDescent="0.25">
      <c r="D2259" s="4"/>
      <c r="E2259" s="5" t="str">
        <f t="shared" si="479"/>
        <v>DPP-2020-Cycle</v>
      </c>
      <c r="F2259" s="5" t="str">
        <f t="shared" si="480"/>
        <v>Central</v>
      </c>
      <c r="G2259" s="5" t="str">
        <f t="shared" si="481"/>
        <v>Withdrawn</v>
      </c>
      <c r="H2259" s="6" t="str">
        <f t="shared" si="482"/>
        <v>Not Started</v>
      </c>
      <c r="I2259" s="1" t="s">
        <v>5933</v>
      </c>
      <c r="O2259" s="1" t="str">
        <f t="shared" si="490"/>
        <v>NRIS</v>
      </c>
      <c r="Q2259" s="1">
        <f t="shared" si="483"/>
        <v>200</v>
      </c>
      <c r="S2259" s="1" t="str">
        <f t="shared" si="484"/>
        <v>Wind</v>
      </c>
      <c r="T2259" s="1" t="str">
        <f t="shared" si="485"/>
        <v>Shelby</v>
      </c>
      <c r="U2259" s="1" t="str">
        <f t="shared" si="486"/>
        <v>IL</v>
      </c>
      <c r="AA2259" s="1"/>
      <c r="AB2259" s="1"/>
      <c r="AI2259" s="5"/>
      <c r="AJ2259" s="5"/>
      <c r="AK2259" s="5"/>
      <c r="AL2259" s="5"/>
      <c r="AM2259" s="5"/>
      <c r="AN2259" s="5"/>
      <c r="AO2259" s="32"/>
      <c r="AP2259" s="32"/>
      <c r="AQ2259" s="28">
        <f t="shared" ref="AQ2259:AR2261" si="491">AO2259/($Q2259*1000)</f>
        <v>0</v>
      </c>
      <c r="AR2259" s="28">
        <f t="shared" si="491"/>
        <v>0</v>
      </c>
      <c r="AY2259" s="1" t="s">
        <v>73</v>
      </c>
      <c r="AZ2259" s="2">
        <v>44043</v>
      </c>
      <c r="BA2259" s="2">
        <v>44267</v>
      </c>
      <c r="BC2259" s="2">
        <v>45078</v>
      </c>
      <c r="BD2259" s="1" t="s">
        <v>122</v>
      </c>
      <c r="BE2259" s="1" t="s">
        <v>4102</v>
      </c>
      <c r="BF2259" s="1" t="s">
        <v>124</v>
      </c>
      <c r="BG2259" s="1" t="s">
        <v>3565</v>
      </c>
      <c r="BH2259" s="1" t="s">
        <v>2435</v>
      </c>
      <c r="BI2259" s="1" t="s">
        <v>2857</v>
      </c>
      <c r="BJ2259" s="1" t="s">
        <v>126</v>
      </c>
      <c r="BK2259" s="1" t="s">
        <v>5934</v>
      </c>
      <c r="BL2259" s="1">
        <v>200</v>
      </c>
      <c r="BM2259" s="1">
        <v>200</v>
      </c>
      <c r="BN2259" s="1" t="s">
        <v>97</v>
      </c>
      <c r="BO2259" s="1" t="s">
        <v>3613</v>
      </c>
      <c r="BP2259" s="1" t="s">
        <v>84</v>
      </c>
      <c r="BR2259" s="1">
        <v>0</v>
      </c>
      <c r="BS2259" s="1">
        <v>0</v>
      </c>
      <c r="BT2259" s="1">
        <v>0</v>
      </c>
      <c r="BU2259" s="1">
        <v>0</v>
      </c>
    </row>
    <row r="2260" spans="4:73" hidden="1" x14ac:dyDescent="0.25">
      <c r="D2260" s="4"/>
      <c r="E2260" s="5" t="str">
        <f t="shared" si="479"/>
        <v>DPP-2020-Cycle</v>
      </c>
      <c r="F2260" s="5" t="str">
        <f t="shared" si="480"/>
        <v>Central</v>
      </c>
      <c r="G2260" s="5" t="str">
        <f t="shared" si="481"/>
        <v>Active</v>
      </c>
      <c r="H2260" s="6" t="str">
        <f t="shared" si="482"/>
        <v>Not Started</v>
      </c>
      <c r="I2260" s="1" t="s">
        <v>4455</v>
      </c>
      <c r="O2260" s="1" t="str">
        <f t="shared" si="490"/>
        <v>NRIS</v>
      </c>
      <c r="Q2260" s="1">
        <f t="shared" si="483"/>
        <v>250</v>
      </c>
      <c r="S2260" s="1" t="str">
        <f t="shared" si="484"/>
        <v>Solar</v>
      </c>
      <c r="T2260" s="1" t="str">
        <f t="shared" si="485"/>
        <v>De Witt</v>
      </c>
      <c r="U2260" s="1" t="str">
        <f t="shared" si="486"/>
        <v>IL</v>
      </c>
      <c r="AA2260" s="1"/>
      <c r="AB2260" s="1"/>
      <c r="AI2260" s="5"/>
      <c r="AJ2260" s="5"/>
      <c r="AK2260" s="5"/>
      <c r="AL2260" s="5"/>
      <c r="AM2260" s="5"/>
      <c r="AN2260" s="5"/>
      <c r="AO2260" s="32"/>
      <c r="AP2260" s="32"/>
      <c r="AQ2260" s="28">
        <f t="shared" si="491"/>
        <v>0</v>
      </c>
      <c r="AR2260" s="28">
        <f t="shared" si="491"/>
        <v>0</v>
      </c>
      <c r="AY2260" s="1" t="s">
        <v>2374</v>
      </c>
      <c r="AZ2260" s="2">
        <v>44043</v>
      </c>
      <c r="BC2260" s="2">
        <v>45168</v>
      </c>
      <c r="BD2260" s="1" t="s">
        <v>122</v>
      </c>
      <c r="BE2260" s="1" t="s">
        <v>4456</v>
      </c>
      <c r="BF2260" s="1" t="s">
        <v>124</v>
      </c>
      <c r="BG2260" s="1" t="s">
        <v>3565</v>
      </c>
      <c r="BH2260" s="1" t="s">
        <v>2435</v>
      </c>
      <c r="BI2260" s="1" t="s">
        <v>2857</v>
      </c>
      <c r="BJ2260" s="1" t="s">
        <v>126</v>
      </c>
      <c r="BK2260" s="1" t="s">
        <v>4457</v>
      </c>
      <c r="BL2260" s="1">
        <v>250</v>
      </c>
      <c r="BM2260" s="1">
        <v>250</v>
      </c>
      <c r="BN2260" s="1" t="s">
        <v>1485</v>
      </c>
      <c r="BO2260" s="1" t="s">
        <v>3581</v>
      </c>
      <c r="BP2260" s="1" t="s">
        <v>84</v>
      </c>
      <c r="BR2260" s="1">
        <v>0</v>
      </c>
      <c r="BS2260" s="1">
        <v>0</v>
      </c>
      <c r="BT2260" s="1">
        <v>0</v>
      </c>
      <c r="BU2260" s="1">
        <v>0</v>
      </c>
    </row>
    <row r="2261" spans="4:73" hidden="1" x14ac:dyDescent="0.25">
      <c r="D2261" s="4"/>
      <c r="E2261" s="5" t="str">
        <f t="shared" si="479"/>
        <v>DPP-2020-Cycle</v>
      </c>
      <c r="F2261" s="5" t="str">
        <f t="shared" si="480"/>
        <v>South</v>
      </c>
      <c r="G2261" s="5" t="str">
        <f t="shared" si="481"/>
        <v>Active</v>
      </c>
      <c r="H2261" s="6" t="str">
        <f t="shared" si="482"/>
        <v>Not Started</v>
      </c>
      <c r="I2261" s="1" t="s">
        <v>4458</v>
      </c>
      <c r="J2261" s="1" t="e">
        <f>VLOOKUP(I2261,#REF!,3,FALSE)</f>
        <v>#REF!</v>
      </c>
      <c r="O2261" s="1" t="str">
        <f t="shared" si="490"/>
        <v>NRIS</v>
      </c>
      <c r="Q2261" s="1">
        <f t="shared" si="483"/>
        <v>52</v>
      </c>
      <c r="S2261" s="1" t="str">
        <f t="shared" si="484"/>
        <v>Wind</v>
      </c>
      <c r="T2261" s="1" t="str">
        <f t="shared" si="485"/>
        <v>Cross</v>
      </c>
      <c r="U2261" s="1" t="str">
        <f t="shared" si="486"/>
        <v>AR</v>
      </c>
      <c r="AA2261" s="1" t="str">
        <f>BK2261</f>
        <v>Forrest City to Wynne S 161 KV Line</v>
      </c>
      <c r="AB2261" s="1" t="str">
        <f>BD2261</f>
        <v>Entergy Arkansas LLC</v>
      </c>
      <c r="AI2261" s="17" t="e">
        <f>VLOOKUP(I2261,#REF!,7,FALSE)</f>
        <v>#REF!</v>
      </c>
      <c r="AJ2261" s="17"/>
      <c r="AK2261" s="17"/>
      <c r="AL2261" s="17"/>
      <c r="AM2261" s="17"/>
      <c r="AN2261" s="17"/>
      <c r="AO2261" s="32" t="e">
        <f>VLOOKUP(I2261,#REF!,5,FALSE)</f>
        <v>#REF!</v>
      </c>
      <c r="AP2261" s="32" t="e">
        <f>VLOOKUP(I2261,#REF!,6,FALSE)</f>
        <v>#REF!</v>
      </c>
      <c r="AQ2261" s="28" t="e">
        <f t="shared" si="491"/>
        <v>#REF!</v>
      </c>
      <c r="AR2261" s="28" t="e">
        <f t="shared" si="491"/>
        <v>#REF!</v>
      </c>
      <c r="AY2261" s="1" t="s">
        <v>2374</v>
      </c>
      <c r="AZ2261" s="2">
        <v>44248</v>
      </c>
      <c r="BC2261" s="2">
        <v>45078</v>
      </c>
      <c r="BD2261" s="1" t="s">
        <v>3586</v>
      </c>
      <c r="BE2261" s="1" t="s">
        <v>4160</v>
      </c>
      <c r="BF2261" s="1" t="s">
        <v>2394</v>
      </c>
      <c r="BG2261" s="1" t="s">
        <v>3565</v>
      </c>
      <c r="BH2261" s="1" t="s">
        <v>2395</v>
      </c>
      <c r="BI2261" s="1" t="s">
        <v>2857</v>
      </c>
      <c r="BJ2261" s="1" t="s">
        <v>126</v>
      </c>
      <c r="BK2261" s="1" t="s">
        <v>4459</v>
      </c>
      <c r="BL2261" s="1">
        <v>52</v>
      </c>
      <c r="BM2261" s="1">
        <v>52</v>
      </c>
      <c r="BN2261" s="1" t="s">
        <v>97</v>
      </c>
      <c r="BO2261" s="1" t="s">
        <v>3613</v>
      </c>
      <c r="BP2261" s="1" t="s">
        <v>84</v>
      </c>
      <c r="BR2261" s="1">
        <v>0</v>
      </c>
      <c r="BS2261" s="1">
        <v>0</v>
      </c>
      <c r="BT2261" s="1">
        <v>0</v>
      </c>
      <c r="BU2261" s="1">
        <v>0</v>
      </c>
    </row>
    <row r="2262" spans="4:73" hidden="1" x14ac:dyDescent="0.25">
      <c r="D2262" s="4"/>
      <c r="E2262" s="5" t="str">
        <f t="shared" si="479"/>
        <v>DPP-2015-AUG</v>
      </c>
      <c r="F2262" s="5" t="str">
        <f t="shared" si="480"/>
        <v>West</v>
      </c>
      <c r="G2262" s="5" t="str">
        <f t="shared" si="481"/>
        <v>Done</v>
      </c>
      <c r="H2262" s="6" t="str">
        <f t="shared" si="482"/>
        <v>Under Construction</v>
      </c>
      <c r="I2262" s="1" t="s">
        <v>4996</v>
      </c>
      <c r="O2262" s="1" t="str">
        <f t="shared" si="490"/>
        <v>ERIS</v>
      </c>
      <c r="Q2262" s="1">
        <f t="shared" si="483"/>
        <v>150</v>
      </c>
      <c r="S2262" s="1" t="str">
        <f t="shared" si="484"/>
        <v>Wind</v>
      </c>
      <c r="T2262" s="1" t="str">
        <f t="shared" si="485"/>
        <v>Codington County,Grant County</v>
      </c>
      <c r="U2262" s="1" t="str">
        <f t="shared" si="486"/>
        <v>SD</v>
      </c>
      <c r="AA2262" s="1"/>
      <c r="AB2262" s="1"/>
      <c r="AI2262" s="5"/>
      <c r="AJ2262" s="5"/>
      <c r="AK2262" s="5"/>
      <c r="AL2262" s="5"/>
      <c r="AM2262" s="5"/>
      <c r="AN2262" s="5"/>
      <c r="AO2262" s="5"/>
      <c r="AP2262" s="5"/>
      <c r="AQ2262" s="5"/>
      <c r="AR2262" s="5"/>
      <c r="AY2262" s="1" t="s">
        <v>58</v>
      </c>
      <c r="AZ2262" s="2">
        <v>42075</v>
      </c>
      <c r="BB2262" s="2">
        <v>43084</v>
      </c>
      <c r="BC2262" s="2">
        <v>43018</v>
      </c>
      <c r="BD2262" s="1" t="s">
        <v>203</v>
      </c>
      <c r="BE2262" s="1" t="s">
        <v>4997</v>
      </c>
      <c r="BF2262" s="1" t="s">
        <v>205</v>
      </c>
      <c r="BG2262" s="1" t="s">
        <v>1807</v>
      </c>
      <c r="BH2262" s="1" t="s">
        <v>725</v>
      </c>
      <c r="BI2262" s="1" t="s">
        <v>134</v>
      </c>
      <c r="BJ2262" s="1" t="s">
        <v>62</v>
      </c>
      <c r="BK2262" s="1" t="s">
        <v>4998</v>
      </c>
      <c r="BL2262" s="1">
        <v>150</v>
      </c>
      <c r="BM2262" s="1">
        <v>150</v>
      </c>
      <c r="BN2262" s="1" t="s">
        <v>97</v>
      </c>
      <c r="BO2262" s="1" t="s">
        <v>98</v>
      </c>
      <c r="BP2262" s="1" t="s">
        <v>71</v>
      </c>
      <c r="BQ2262" s="2">
        <v>44018</v>
      </c>
      <c r="BR2262" s="1">
        <v>0</v>
      </c>
      <c r="BS2262" s="1">
        <v>0</v>
      </c>
      <c r="BT2262" s="1">
        <v>0</v>
      </c>
      <c r="BU2262" s="1">
        <v>0</v>
      </c>
    </row>
    <row r="2263" spans="4:73" hidden="1" x14ac:dyDescent="0.25">
      <c r="D2263" s="4"/>
      <c r="E2263" s="5" t="str">
        <f t="shared" si="479"/>
        <v>DPP-2015-AUG</v>
      </c>
      <c r="F2263" s="5" t="str">
        <f t="shared" si="480"/>
        <v>West</v>
      </c>
      <c r="G2263" s="5" t="str">
        <f t="shared" si="481"/>
        <v>Done</v>
      </c>
      <c r="H2263" s="6" t="str">
        <f t="shared" si="482"/>
        <v>Under Construction</v>
      </c>
      <c r="I2263" s="1" t="s">
        <v>4999</v>
      </c>
      <c r="O2263" s="1" t="str">
        <f t="shared" si="490"/>
        <v>ERIS</v>
      </c>
      <c r="Q2263" s="1">
        <f t="shared" si="483"/>
        <v>150</v>
      </c>
      <c r="S2263" s="1" t="str">
        <f t="shared" si="484"/>
        <v>Wind</v>
      </c>
      <c r="T2263" s="1" t="str">
        <f t="shared" si="485"/>
        <v>Codington County,Grant County</v>
      </c>
      <c r="U2263" s="1" t="str">
        <f t="shared" si="486"/>
        <v>SD</v>
      </c>
      <c r="AA2263" s="1"/>
      <c r="AB2263" s="1"/>
      <c r="AI2263" s="5"/>
      <c r="AJ2263" s="5"/>
      <c r="AK2263" s="5"/>
      <c r="AL2263" s="5"/>
      <c r="AM2263" s="5"/>
      <c r="AN2263" s="5"/>
      <c r="AO2263" s="5"/>
      <c r="AP2263" s="5"/>
      <c r="AQ2263" s="5"/>
      <c r="AR2263" s="5"/>
      <c r="AY2263" s="1" t="s">
        <v>58</v>
      </c>
      <c r="AZ2263" s="2">
        <v>42075</v>
      </c>
      <c r="BB2263" s="2">
        <v>43084</v>
      </c>
      <c r="BC2263" s="2">
        <v>43018</v>
      </c>
      <c r="BD2263" s="1" t="s">
        <v>203</v>
      </c>
      <c r="BE2263" s="1" t="s">
        <v>4997</v>
      </c>
      <c r="BF2263" s="1" t="s">
        <v>205</v>
      </c>
      <c r="BG2263" s="1" t="s">
        <v>1807</v>
      </c>
      <c r="BH2263" s="1" t="s">
        <v>725</v>
      </c>
      <c r="BI2263" s="1" t="s">
        <v>134</v>
      </c>
      <c r="BJ2263" s="1" t="s">
        <v>62</v>
      </c>
      <c r="BK2263" s="1" t="s">
        <v>4998</v>
      </c>
      <c r="BL2263" s="1">
        <v>150</v>
      </c>
      <c r="BM2263" s="1">
        <v>150</v>
      </c>
      <c r="BN2263" s="1" t="s">
        <v>97</v>
      </c>
      <c r="BO2263" s="1" t="s">
        <v>98</v>
      </c>
      <c r="BP2263" s="1" t="s">
        <v>71</v>
      </c>
      <c r="BQ2263" s="2">
        <v>44018</v>
      </c>
      <c r="BR2263" s="1">
        <v>0</v>
      </c>
      <c r="BS2263" s="1">
        <v>0</v>
      </c>
      <c r="BT2263" s="1">
        <v>0</v>
      </c>
      <c r="BU2263" s="1">
        <v>0</v>
      </c>
    </row>
    <row r="2264" spans="4:73" hidden="1" x14ac:dyDescent="0.25">
      <c r="D2264" s="4"/>
      <c r="E2264" s="5" t="str">
        <f t="shared" si="479"/>
        <v>DPP-2015-AUG</v>
      </c>
      <c r="F2264" s="5" t="str">
        <f t="shared" si="480"/>
        <v>West</v>
      </c>
      <c r="G2264" s="5" t="str">
        <f t="shared" si="481"/>
        <v>Done</v>
      </c>
      <c r="H2264" s="6" t="str">
        <f t="shared" si="482"/>
        <v>In Service</v>
      </c>
      <c r="I2264" s="1" t="s">
        <v>5000</v>
      </c>
      <c r="O2264" s="1" t="str">
        <f t="shared" si="490"/>
        <v>NRIS</v>
      </c>
      <c r="Q2264" s="1">
        <f t="shared" si="483"/>
        <v>170</v>
      </c>
      <c r="S2264" s="1" t="str">
        <f t="shared" si="484"/>
        <v>Wind</v>
      </c>
      <c r="T2264" s="1" t="str">
        <f t="shared" si="485"/>
        <v>Poweshiek County</v>
      </c>
      <c r="U2264" s="1" t="str">
        <f t="shared" si="486"/>
        <v>IA</v>
      </c>
      <c r="AA2264" s="1"/>
      <c r="AB2264" s="1"/>
      <c r="AI2264" s="5"/>
      <c r="AJ2264" s="5"/>
      <c r="AK2264" s="5"/>
      <c r="AL2264" s="5"/>
      <c r="AM2264" s="5"/>
      <c r="AN2264" s="5"/>
      <c r="AO2264" s="5"/>
      <c r="AP2264" s="5"/>
      <c r="AQ2264" s="5"/>
      <c r="AR2264" s="5"/>
      <c r="AY2264" s="1" t="s">
        <v>58</v>
      </c>
      <c r="AZ2264" s="2">
        <v>42079</v>
      </c>
      <c r="BB2264" s="2">
        <v>42983</v>
      </c>
      <c r="BC2264" s="2">
        <v>42614</v>
      </c>
      <c r="BD2264" s="1" t="s">
        <v>251</v>
      </c>
      <c r="BE2264" s="1" t="s">
        <v>1703</v>
      </c>
      <c r="BF2264" s="1" t="s">
        <v>89</v>
      </c>
      <c r="BG2264" s="1" t="s">
        <v>1807</v>
      </c>
      <c r="BH2264" s="1" t="s">
        <v>725</v>
      </c>
      <c r="BI2264" s="1" t="s">
        <v>134</v>
      </c>
      <c r="BJ2264" s="1" t="s">
        <v>126</v>
      </c>
      <c r="BK2264" s="1" t="s">
        <v>5001</v>
      </c>
      <c r="BL2264" s="1">
        <v>170</v>
      </c>
      <c r="BM2264" s="1">
        <v>170</v>
      </c>
      <c r="BN2264" s="1" t="s">
        <v>97</v>
      </c>
      <c r="BO2264" s="1" t="s">
        <v>98</v>
      </c>
      <c r="BP2264" s="1" t="s">
        <v>65</v>
      </c>
      <c r="BQ2264" s="2">
        <v>43449</v>
      </c>
      <c r="BR2264" s="1">
        <v>0</v>
      </c>
      <c r="BS2264" s="1">
        <v>0</v>
      </c>
      <c r="BT2264" s="1">
        <v>0</v>
      </c>
      <c r="BU2264" s="1">
        <v>0</v>
      </c>
    </row>
    <row r="2265" spans="4:73" hidden="1" x14ac:dyDescent="0.25">
      <c r="D2265" s="4"/>
      <c r="E2265" s="5" t="str">
        <f t="shared" si="479"/>
        <v>DPP-2020-Cycle</v>
      </c>
      <c r="F2265" s="5" t="str">
        <f t="shared" si="480"/>
        <v>South</v>
      </c>
      <c r="G2265" s="5" t="str">
        <f t="shared" si="481"/>
        <v>Active</v>
      </c>
      <c r="H2265" s="6" t="str">
        <f t="shared" si="482"/>
        <v>Not Started</v>
      </c>
      <c r="I2265" s="1" t="s">
        <v>4460</v>
      </c>
      <c r="J2265" s="1" t="e">
        <f>VLOOKUP(I2265,#REF!,3,FALSE)</f>
        <v>#REF!</v>
      </c>
      <c r="O2265" s="1" t="str">
        <f t="shared" si="490"/>
        <v>NRIS</v>
      </c>
      <c r="Q2265" s="1">
        <f t="shared" si="483"/>
        <v>175</v>
      </c>
      <c r="S2265" s="1" t="str">
        <f t="shared" si="484"/>
        <v>Wind</v>
      </c>
      <c r="T2265" s="1" t="str">
        <f t="shared" si="485"/>
        <v>Cross</v>
      </c>
      <c r="U2265" s="1" t="str">
        <f t="shared" si="486"/>
        <v>AR</v>
      </c>
      <c r="AA2265" s="1" t="str">
        <f>BK2265</f>
        <v>Forrest City to Wynne S 161 KV</v>
      </c>
      <c r="AB2265" s="1" t="str">
        <f>BD2265</f>
        <v>Entergy Arkansas LLC</v>
      </c>
      <c r="AI2265" s="17" t="e">
        <f>VLOOKUP(I2265,#REF!,7,FALSE)</f>
        <v>#REF!</v>
      </c>
      <c r="AJ2265" s="17"/>
      <c r="AK2265" s="17"/>
      <c r="AL2265" s="17"/>
      <c r="AM2265" s="17"/>
      <c r="AN2265" s="17"/>
      <c r="AO2265" s="32" t="e">
        <f>VLOOKUP(I2265,#REF!,5,FALSE)</f>
        <v>#REF!</v>
      </c>
      <c r="AP2265" s="32" t="e">
        <f>VLOOKUP(I2265,#REF!,6,FALSE)</f>
        <v>#REF!</v>
      </c>
      <c r="AQ2265" s="28" t="e">
        <f>AO2265/($Q2265*1000)</f>
        <v>#REF!</v>
      </c>
      <c r="AR2265" s="28" t="e">
        <f>AP2265/($Q2265*1000)</f>
        <v>#REF!</v>
      </c>
      <c r="AY2265" s="1" t="s">
        <v>2374</v>
      </c>
      <c r="AZ2265" s="2">
        <v>44248</v>
      </c>
      <c r="BC2265" s="2">
        <v>45078</v>
      </c>
      <c r="BD2265" s="1" t="s">
        <v>3586</v>
      </c>
      <c r="BE2265" s="1" t="s">
        <v>4160</v>
      </c>
      <c r="BF2265" s="1" t="s">
        <v>2394</v>
      </c>
      <c r="BG2265" s="1" t="s">
        <v>3565</v>
      </c>
      <c r="BH2265" s="1" t="s">
        <v>2395</v>
      </c>
      <c r="BI2265" s="1" t="s">
        <v>2857</v>
      </c>
      <c r="BJ2265" s="1" t="s">
        <v>126</v>
      </c>
      <c r="BK2265" s="1" t="s">
        <v>4461</v>
      </c>
      <c r="BL2265" s="1">
        <v>175</v>
      </c>
      <c r="BM2265" s="1">
        <v>175</v>
      </c>
      <c r="BN2265" s="1" t="s">
        <v>97</v>
      </c>
      <c r="BO2265" s="1" t="s">
        <v>3613</v>
      </c>
      <c r="BP2265" s="1" t="s">
        <v>84</v>
      </c>
      <c r="BR2265" s="1">
        <v>0</v>
      </c>
      <c r="BS2265" s="1">
        <v>0</v>
      </c>
      <c r="BT2265" s="1">
        <v>0</v>
      </c>
      <c r="BU2265" s="1">
        <v>0</v>
      </c>
    </row>
    <row r="2266" spans="4:73" hidden="1" x14ac:dyDescent="0.25">
      <c r="D2266" s="4"/>
      <c r="E2266" s="5" t="str">
        <f t="shared" si="479"/>
        <v>DPP-2015-AUG</v>
      </c>
      <c r="F2266" s="5" t="str">
        <f t="shared" si="480"/>
        <v>East (ITC)</v>
      </c>
      <c r="G2266" s="5" t="str">
        <f t="shared" si="481"/>
        <v>Done</v>
      </c>
      <c r="H2266" s="6" t="str">
        <f t="shared" si="482"/>
        <v>In Service</v>
      </c>
      <c r="I2266" s="1" t="s">
        <v>5004</v>
      </c>
      <c r="O2266" s="1" t="str">
        <f t="shared" si="490"/>
        <v>NRIS Only</v>
      </c>
      <c r="Q2266" s="1">
        <f t="shared" si="483"/>
        <v>52</v>
      </c>
      <c r="S2266" s="1" t="str">
        <f t="shared" si="484"/>
        <v>Gas</v>
      </c>
      <c r="T2266" s="1" t="str">
        <f t="shared" si="485"/>
        <v>Wayne County</v>
      </c>
      <c r="U2266" s="1" t="str">
        <f t="shared" si="486"/>
        <v>MI</v>
      </c>
      <c r="AA2266" s="1"/>
      <c r="AB2266" s="1"/>
      <c r="AI2266" s="5"/>
      <c r="AJ2266" s="5"/>
      <c r="AK2266" s="5"/>
      <c r="AL2266" s="5"/>
      <c r="AM2266" s="5"/>
      <c r="AN2266" s="5"/>
      <c r="AO2266" s="5"/>
      <c r="AP2266" s="5"/>
      <c r="AQ2266" s="5"/>
      <c r="AR2266" s="5"/>
      <c r="AY2266" s="1" t="s">
        <v>58</v>
      </c>
      <c r="AZ2266" s="2">
        <v>42079</v>
      </c>
      <c r="BB2266" s="2">
        <v>42789</v>
      </c>
      <c r="BC2266" s="2">
        <v>42400</v>
      </c>
      <c r="BD2266" s="1" t="s">
        <v>128</v>
      </c>
      <c r="BE2266" s="1" t="s">
        <v>129</v>
      </c>
      <c r="BF2266" s="1" t="s">
        <v>130</v>
      </c>
      <c r="BG2266" s="1" t="s">
        <v>1807</v>
      </c>
      <c r="BH2266" s="1" t="s">
        <v>1808</v>
      </c>
      <c r="BI2266" s="1" t="s">
        <v>134</v>
      </c>
      <c r="BJ2266" s="1" t="s">
        <v>1466</v>
      </c>
      <c r="BK2266" s="1" t="s">
        <v>5005</v>
      </c>
      <c r="BL2266" s="1">
        <v>52</v>
      </c>
      <c r="BM2266" s="1">
        <v>52</v>
      </c>
      <c r="BN2266" s="1" t="s">
        <v>64</v>
      </c>
      <c r="BO2266" s="1" t="s">
        <v>2811</v>
      </c>
      <c r="BP2266" s="1" t="s">
        <v>65</v>
      </c>
      <c r="BQ2266" s="2">
        <v>42379</v>
      </c>
      <c r="BR2266" s="1">
        <v>0</v>
      </c>
      <c r="BS2266" s="1">
        <v>0</v>
      </c>
      <c r="BT2266" s="1">
        <v>0</v>
      </c>
      <c r="BU2266" s="1">
        <v>0</v>
      </c>
    </row>
    <row r="2267" spans="4:73" hidden="1" x14ac:dyDescent="0.25">
      <c r="D2267" s="4"/>
      <c r="E2267" s="5" t="str">
        <f t="shared" si="479"/>
        <v>DPP-2021-Cycle</v>
      </c>
      <c r="F2267" s="5" t="str">
        <f t="shared" si="480"/>
        <v>East (ITC)</v>
      </c>
      <c r="G2267" s="5" t="str">
        <f t="shared" si="481"/>
        <v>Active</v>
      </c>
      <c r="H2267" s="6" t="str">
        <f t="shared" si="482"/>
        <v>Not Started</v>
      </c>
      <c r="I2267" s="1" t="s">
        <v>4464</v>
      </c>
      <c r="O2267" s="1" t="str">
        <f t="shared" si="490"/>
        <v>NRIS</v>
      </c>
      <c r="Q2267" s="1">
        <f t="shared" si="483"/>
        <v>100</v>
      </c>
      <c r="S2267" s="1" t="str">
        <f t="shared" si="484"/>
        <v>Battery Storage</v>
      </c>
      <c r="T2267" s="1" t="str">
        <f t="shared" si="485"/>
        <v>Washtenaw</v>
      </c>
      <c r="U2267" s="1" t="str">
        <f t="shared" si="486"/>
        <v>MI</v>
      </c>
      <c r="AA2267" s="1"/>
      <c r="AB2267" s="1"/>
      <c r="AI2267" s="5"/>
      <c r="AJ2267" s="5"/>
      <c r="AK2267" s="5"/>
      <c r="AL2267" s="5"/>
      <c r="AM2267" s="5"/>
      <c r="AN2267" s="5"/>
      <c r="AO2267" s="32"/>
      <c r="AP2267" s="32"/>
      <c r="AQ2267" s="28">
        <f>AO2267/($Q2267*1000)</f>
        <v>0</v>
      </c>
      <c r="AR2267" s="28">
        <f>AP2267/($Q2267*1000)</f>
        <v>0</v>
      </c>
      <c r="AY2267" s="1" t="s">
        <v>2374</v>
      </c>
      <c r="AZ2267" s="2">
        <v>44251</v>
      </c>
      <c r="BC2267" s="2">
        <v>45572</v>
      </c>
      <c r="BD2267" s="1" t="s">
        <v>128</v>
      </c>
      <c r="BE2267" s="1" t="s">
        <v>4013</v>
      </c>
      <c r="BF2267" s="1" t="s">
        <v>130</v>
      </c>
      <c r="BG2267" s="1" t="s">
        <v>4465</v>
      </c>
      <c r="BH2267" s="1" t="s">
        <v>1808</v>
      </c>
      <c r="BI2267" s="1" t="s">
        <v>4466</v>
      </c>
      <c r="BJ2267" s="1" t="s">
        <v>126</v>
      </c>
      <c r="BK2267" s="1" t="s">
        <v>4467</v>
      </c>
      <c r="BL2267" s="1">
        <v>100</v>
      </c>
      <c r="BM2267" s="1">
        <v>100</v>
      </c>
      <c r="BN2267" s="1" t="s">
        <v>2498</v>
      </c>
      <c r="BO2267" s="1" t="s">
        <v>2498</v>
      </c>
      <c r="BP2267" s="1" t="s">
        <v>84</v>
      </c>
      <c r="BR2267" s="1">
        <v>0</v>
      </c>
      <c r="BS2267" s="1">
        <v>0</v>
      </c>
      <c r="BT2267" s="1">
        <v>0</v>
      </c>
      <c r="BU2267" s="1">
        <v>0</v>
      </c>
    </row>
    <row r="2268" spans="4:73" hidden="1" x14ac:dyDescent="0.25">
      <c r="D2268" s="4"/>
      <c r="E2268" s="5" t="str">
        <f t="shared" si="479"/>
        <v>DPP-2015-AUG</v>
      </c>
      <c r="F2268" s="5" t="str">
        <f t="shared" si="480"/>
        <v>West</v>
      </c>
      <c r="G2268" s="5" t="str">
        <f t="shared" si="481"/>
        <v>Done</v>
      </c>
      <c r="H2268" s="6" t="str">
        <f t="shared" si="482"/>
        <v>In Service</v>
      </c>
      <c r="I2268" s="1" t="s">
        <v>5008</v>
      </c>
      <c r="O2268" s="1" t="str">
        <f t="shared" si="490"/>
        <v>NRIS</v>
      </c>
      <c r="Q2268" s="1">
        <f t="shared" si="483"/>
        <v>200</v>
      </c>
      <c r="S2268" s="1" t="str">
        <f t="shared" si="484"/>
        <v>Wind</v>
      </c>
      <c r="T2268" s="1" t="str">
        <f t="shared" si="485"/>
        <v>Deuel County</v>
      </c>
      <c r="U2268" s="1" t="str">
        <f t="shared" si="486"/>
        <v>SD</v>
      </c>
      <c r="AA2268" s="1"/>
      <c r="AB2268" s="1"/>
      <c r="AI2268" s="5"/>
      <c r="AJ2268" s="5"/>
      <c r="AK2268" s="5"/>
      <c r="AL2268" s="5"/>
      <c r="AM2268" s="5"/>
      <c r="AN2268" s="5"/>
      <c r="AO2268" s="5"/>
      <c r="AP2268" s="5"/>
      <c r="AQ2268" s="5"/>
      <c r="AR2268" s="5"/>
      <c r="AY2268" s="1" t="s">
        <v>58</v>
      </c>
      <c r="AZ2268" s="2">
        <v>42109</v>
      </c>
      <c r="BB2268" s="2">
        <v>42958</v>
      </c>
      <c r="BC2268" s="2">
        <v>42979</v>
      </c>
      <c r="BD2268" s="1" t="s">
        <v>203</v>
      </c>
      <c r="BE2268" s="1" t="s">
        <v>263</v>
      </c>
      <c r="BF2268" s="1" t="s">
        <v>205</v>
      </c>
      <c r="BG2268" s="1" t="s">
        <v>1807</v>
      </c>
      <c r="BH2268" s="1" t="s">
        <v>725</v>
      </c>
      <c r="BI2268" s="1" t="s">
        <v>134</v>
      </c>
      <c r="BJ2268" s="1" t="s">
        <v>126</v>
      </c>
      <c r="BK2268" s="1" t="s">
        <v>5009</v>
      </c>
      <c r="BL2268" s="1">
        <v>200</v>
      </c>
      <c r="BM2268" s="1">
        <v>200</v>
      </c>
      <c r="BN2268" s="1" t="s">
        <v>97</v>
      </c>
      <c r="BO2268" s="1" t="s">
        <v>98</v>
      </c>
      <c r="BP2268" s="1" t="s">
        <v>65</v>
      </c>
      <c r="BQ2268" s="2">
        <v>43739</v>
      </c>
      <c r="BR2268" s="1">
        <v>0</v>
      </c>
      <c r="BS2268" s="1">
        <v>0</v>
      </c>
      <c r="BT2268" s="1">
        <v>0</v>
      </c>
      <c r="BU2268" s="1">
        <v>0</v>
      </c>
    </row>
    <row r="2269" spans="4:73" hidden="1" x14ac:dyDescent="0.25">
      <c r="D2269" s="4"/>
      <c r="E2269" s="5" t="str">
        <f t="shared" si="479"/>
        <v>DPP-2015-AUG</v>
      </c>
      <c r="F2269" s="5" t="str">
        <f t="shared" si="480"/>
        <v>West</v>
      </c>
      <c r="G2269" s="5" t="str">
        <f t="shared" si="481"/>
        <v>Done</v>
      </c>
      <c r="H2269" s="6" t="str">
        <f t="shared" si="482"/>
        <v>In Service</v>
      </c>
      <c r="I2269" s="1" t="s">
        <v>5010</v>
      </c>
      <c r="O2269" s="1" t="str">
        <f t="shared" si="490"/>
        <v>NRIS Only</v>
      </c>
      <c r="Q2269" s="1">
        <f t="shared" si="483"/>
        <v>41</v>
      </c>
      <c r="S2269" s="1" t="str">
        <f t="shared" si="484"/>
        <v>Wind</v>
      </c>
      <c r="T2269" s="1" t="str">
        <f t="shared" si="485"/>
        <v>Delaware County</v>
      </c>
      <c r="U2269" s="1" t="str">
        <f t="shared" si="486"/>
        <v>IA</v>
      </c>
      <c r="AA2269" s="1"/>
      <c r="AB2269" s="1"/>
      <c r="AI2269" s="5"/>
      <c r="AJ2269" s="5"/>
      <c r="AK2269" s="5"/>
      <c r="AL2269" s="5"/>
      <c r="AM2269" s="5"/>
      <c r="AN2269" s="5"/>
      <c r="AO2269" s="5"/>
      <c r="AP2269" s="5"/>
      <c r="AQ2269" s="5"/>
      <c r="AR2269" s="5"/>
      <c r="AY2269" s="1" t="s">
        <v>58</v>
      </c>
      <c r="AZ2269" s="2">
        <v>42130</v>
      </c>
      <c r="BB2269" s="2">
        <v>42877</v>
      </c>
      <c r="BC2269" s="2">
        <v>42369</v>
      </c>
      <c r="BD2269" s="1" t="s">
        <v>87</v>
      </c>
      <c r="BE2269" s="1" t="s">
        <v>1956</v>
      </c>
      <c r="BF2269" s="1" t="s">
        <v>89</v>
      </c>
      <c r="BG2269" s="1" t="s">
        <v>1807</v>
      </c>
      <c r="BH2269" s="1" t="s">
        <v>725</v>
      </c>
      <c r="BI2269" s="1" t="s">
        <v>134</v>
      </c>
      <c r="BJ2269" s="1" t="s">
        <v>1466</v>
      </c>
      <c r="BK2269" s="1" t="s">
        <v>5011</v>
      </c>
      <c r="BL2269" s="1">
        <v>41</v>
      </c>
      <c r="BM2269" s="1">
        <v>41</v>
      </c>
      <c r="BN2269" s="1" t="s">
        <v>97</v>
      </c>
      <c r="BO2269" s="1" t="s">
        <v>98</v>
      </c>
      <c r="BP2269" s="1" t="s">
        <v>65</v>
      </c>
      <c r="BQ2269" s="2">
        <v>43191</v>
      </c>
      <c r="BR2269" s="1">
        <v>0</v>
      </c>
      <c r="BS2269" s="1">
        <v>0</v>
      </c>
      <c r="BT2269" s="1">
        <v>0</v>
      </c>
      <c r="BU2269" s="1">
        <v>0</v>
      </c>
    </row>
    <row r="2270" spans="4:73" hidden="1" x14ac:dyDescent="0.25">
      <c r="D2270" s="4"/>
      <c r="E2270" s="5" t="str">
        <f t="shared" si="479"/>
        <v>DPP-2021-Cycle</v>
      </c>
      <c r="F2270" s="5" t="str">
        <f t="shared" si="480"/>
        <v>East (ITC)</v>
      </c>
      <c r="G2270" s="5" t="str">
        <f t="shared" si="481"/>
        <v>Active</v>
      </c>
      <c r="H2270" s="6" t="str">
        <f t="shared" si="482"/>
        <v>Not Started</v>
      </c>
      <c r="I2270" s="1" t="s">
        <v>4468</v>
      </c>
      <c r="O2270" s="1" t="str">
        <f t="shared" si="490"/>
        <v>NRIS</v>
      </c>
      <c r="Q2270" s="1">
        <f t="shared" si="483"/>
        <v>100</v>
      </c>
      <c r="S2270" s="1" t="str">
        <f t="shared" si="484"/>
        <v>Battery Storage</v>
      </c>
      <c r="T2270" s="1" t="str">
        <f t="shared" si="485"/>
        <v>Calhoun</v>
      </c>
      <c r="U2270" s="1" t="str">
        <f t="shared" si="486"/>
        <v>MI</v>
      </c>
      <c r="AA2270" s="1"/>
      <c r="AB2270" s="1"/>
      <c r="AI2270" s="5"/>
      <c r="AJ2270" s="5"/>
      <c r="AK2270" s="5"/>
      <c r="AL2270" s="5"/>
      <c r="AM2270" s="5"/>
      <c r="AN2270" s="5"/>
      <c r="AO2270" s="32"/>
      <c r="AP2270" s="32"/>
      <c r="AQ2270" s="28">
        <f>AO2270/($Q2270*1000)</f>
        <v>0</v>
      </c>
      <c r="AR2270" s="28">
        <f>AP2270/($Q2270*1000)</f>
        <v>0</v>
      </c>
      <c r="AY2270" s="1" t="s">
        <v>2374</v>
      </c>
      <c r="AZ2270" s="2">
        <v>44251</v>
      </c>
      <c r="BC2270" s="2">
        <v>45936</v>
      </c>
      <c r="BD2270" s="1" t="s">
        <v>3688</v>
      </c>
      <c r="BE2270" s="1" t="s">
        <v>3824</v>
      </c>
      <c r="BF2270" s="1" t="s">
        <v>130</v>
      </c>
      <c r="BG2270" s="1" t="s">
        <v>4465</v>
      </c>
      <c r="BH2270" s="1" t="s">
        <v>1808</v>
      </c>
      <c r="BI2270" s="1" t="s">
        <v>4466</v>
      </c>
      <c r="BJ2270" s="1" t="s">
        <v>126</v>
      </c>
      <c r="BK2270" s="1" t="s">
        <v>4469</v>
      </c>
      <c r="BL2270" s="1">
        <v>100</v>
      </c>
      <c r="BM2270" s="1">
        <v>100</v>
      </c>
      <c r="BN2270" s="1" t="s">
        <v>2498</v>
      </c>
      <c r="BO2270" s="1" t="s">
        <v>2498</v>
      </c>
      <c r="BP2270" s="1" t="s">
        <v>84</v>
      </c>
      <c r="BR2270" s="1">
        <v>0</v>
      </c>
      <c r="BS2270" s="1">
        <v>0</v>
      </c>
      <c r="BT2270" s="1">
        <v>0</v>
      </c>
      <c r="BU2270" s="1">
        <v>0</v>
      </c>
    </row>
    <row r="2271" spans="4:73" hidden="1" x14ac:dyDescent="0.25">
      <c r="D2271" s="4"/>
      <c r="E2271" s="5" t="str">
        <f t="shared" si="479"/>
        <v>DPP-2017-AUG</v>
      </c>
      <c r="F2271" s="5" t="str">
        <f t="shared" si="480"/>
        <v>East (ITC)</v>
      </c>
      <c r="G2271" s="5" t="str">
        <f t="shared" si="481"/>
        <v>Withdrawn</v>
      </c>
      <c r="H2271" s="6" t="str">
        <f t="shared" si="482"/>
        <v>Not Started</v>
      </c>
      <c r="I2271" s="1" t="s">
        <v>4704</v>
      </c>
      <c r="O2271" s="1" t="str">
        <f t="shared" si="490"/>
        <v>NRIS</v>
      </c>
      <c r="Q2271" s="1">
        <f t="shared" si="483"/>
        <v>200</v>
      </c>
      <c r="S2271" s="1" t="str">
        <f t="shared" si="484"/>
        <v>Wind</v>
      </c>
      <c r="T2271" s="1" t="str">
        <f t="shared" si="485"/>
        <v>Sanilac County</v>
      </c>
      <c r="U2271" s="1" t="str">
        <f t="shared" si="486"/>
        <v>MI</v>
      </c>
      <c r="AA2271" s="1"/>
      <c r="AB2271" s="1"/>
      <c r="AI2271" s="5"/>
      <c r="AJ2271" s="5"/>
      <c r="AK2271" s="5"/>
      <c r="AL2271" s="5"/>
      <c r="AM2271" s="5"/>
      <c r="AN2271" s="5"/>
      <c r="AO2271" s="32"/>
      <c r="AP2271" s="32"/>
      <c r="AQ2271" s="28">
        <f>AO2271/($Q2271*1000)</f>
        <v>0</v>
      </c>
      <c r="AR2271" s="28">
        <f>AP2271/($Q2271*1000)</f>
        <v>0</v>
      </c>
      <c r="AY2271" s="1" t="s">
        <v>73</v>
      </c>
      <c r="AZ2271" s="2">
        <v>42902</v>
      </c>
      <c r="BA2271" s="2">
        <v>43474</v>
      </c>
      <c r="BC2271" s="2">
        <v>41153</v>
      </c>
      <c r="BD2271" s="1" t="s">
        <v>128</v>
      </c>
      <c r="BE2271" s="1" t="s">
        <v>681</v>
      </c>
      <c r="BF2271" s="1" t="s">
        <v>130</v>
      </c>
      <c r="BG2271" s="1" t="s">
        <v>3692</v>
      </c>
      <c r="BH2271" s="1" t="s">
        <v>1808</v>
      </c>
      <c r="BI2271" s="1" t="s">
        <v>726</v>
      </c>
      <c r="BJ2271" s="1" t="s">
        <v>126</v>
      </c>
      <c r="BK2271" s="1" t="s">
        <v>4705</v>
      </c>
      <c r="BL2271" s="1">
        <v>200</v>
      </c>
      <c r="BM2271" s="1">
        <v>200</v>
      </c>
      <c r="BN2271" s="1" t="s">
        <v>97</v>
      </c>
      <c r="BO2271" s="1" t="s">
        <v>98</v>
      </c>
      <c r="BP2271" s="1" t="s">
        <v>84</v>
      </c>
      <c r="BR2271" s="1">
        <v>0</v>
      </c>
      <c r="BS2271" s="1">
        <v>0</v>
      </c>
      <c r="BT2271" s="1">
        <v>0</v>
      </c>
      <c r="BU2271" s="1">
        <v>0</v>
      </c>
    </row>
    <row r="2272" spans="4:73" hidden="1" x14ac:dyDescent="0.25">
      <c r="D2272" s="4"/>
      <c r="E2272" s="5" t="str">
        <f t="shared" si="479"/>
        <v>DPP-2016-AUG</v>
      </c>
      <c r="F2272" s="5" t="str">
        <f t="shared" si="480"/>
        <v>Central</v>
      </c>
      <c r="G2272" s="5" t="str">
        <f t="shared" si="481"/>
        <v>Done</v>
      </c>
      <c r="H2272" s="6" t="str">
        <f t="shared" si="482"/>
        <v>Under Construction</v>
      </c>
      <c r="I2272" s="1" t="s">
        <v>5017</v>
      </c>
      <c r="O2272" s="1" t="str">
        <f t="shared" si="490"/>
        <v>NRIS</v>
      </c>
      <c r="Q2272" s="1">
        <f t="shared" si="483"/>
        <v>200</v>
      </c>
      <c r="S2272" s="1" t="str">
        <f t="shared" si="484"/>
        <v>Wind</v>
      </c>
      <c r="T2272" s="1" t="str">
        <f t="shared" si="485"/>
        <v>Clinton County</v>
      </c>
      <c r="U2272" s="1" t="str">
        <f t="shared" si="486"/>
        <v>IN</v>
      </c>
      <c r="AA2272" s="1"/>
      <c r="AB2272" s="1"/>
      <c r="AI2272" s="5"/>
      <c r="AJ2272" s="5"/>
      <c r="AK2272" s="5"/>
      <c r="AL2272" s="5"/>
      <c r="AM2272" s="5"/>
      <c r="AN2272" s="5"/>
      <c r="AO2272" s="5"/>
      <c r="AP2272" s="5"/>
      <c r="AQ2272" s="5"/>
      <c r="AR2272" s="5"/>
      <c r="AY2272" s="1" t="s">
        <v>58</v>
      </c>
      <c r="AZ2272" s="2">
        <v>42137</v>
      </c>
      <c r="BB2272" s="2">
        <v>43419</v>
      </c>
      <c r="BC2272" s="2">
        <v>43830</v>
      </c>
      <c r="BD2272" s="1" t="s">
        <v>101</v>
      </c>
      <c r="BE2272" s="1" t="s">
        <v>88</v>
      </c>
      <c r="BF2272" s="1" t="s">
        <v>103</v>
      </c>
      <c r="BG2272" s="1" t="s">
        <v>3161</v>
      </c>
      <c r="BH2272" s="1" t="s">
        <v>2435</v>
      </c>
      <c r="BI2272" s="1" t="s">
        <v>726</v>
      </c>
      <c r="BJ2272" s="1" t="s">
        <v>126</v>
      </c>
      <c r="BK2272" s="1" t="s">
        <v>5018</v>
      </c>
      <c r="BL2272" s="1">
        <v>200</v>
      </c>
      <c r="BM2272" s="1">
        <v>200</v>
      </c>
      <c r="BN2272" s="1" t="s">
        <v>97</v>
      </c>
      <c r="BO2272" s="1" t="s">
        <v>98</v>
      </c>
      <c r="BP2272" s="1" t="s">
        <v>71</v>
      </c>
      <c r="BQ2272" s="2">
        <v>44075</v>
      </c>
      <c r="BR2272" s="1">
        <v>200</v>
      </c>
      <c r="BS2272" s="1">
        <v>200</v>
      </c>
      <c r="BT2272" s="1">
        <v>200</v>
      </c>
      <c r="BU2272" s="1">
        <v>200</v>
      </c>
    </row>
    <row r="2273" spans="4:73" hidden="1" x14ac:dyDescent="0.25">
      <c r="D2273" s="4"/>
      <c r="E2273" s="5" t="str">
        <f t="shared" si="479"/>
        <v>DPP-2017-AUG</v>
      </c>
      <c r="F2273" s="5" t="str">
        <f t="shared" si="480"/>
        <v>West</v>
      </c>
      <c r="G2273" s="5" t="str">
        <f t="shared" si="481"/>
        <v>Withdrawn</v>
      </c>
      <c r="H2273" s="6" t="str">
        <f t="shared" si="482"/>
        <v>Not Started</v>
      </c>
      <c r="I2273" s="1" t="s">
        <v>4760</v>
      </c>
      <c r="O2273" s="1" t="str">
        <f t="shared" si="490"/>
        <v>NRIS</v>
      </c>
      <c r="Q2273" s="1">
        <f t="shared" si="483"/>
        <v>200</v>
      </c>
      <c r="S2273" s="1" t="str">
        <f t="shared" si="484"/>
        <v>Wind</v>
      </c>
      <c r="T2273" s="1" t="str">
        <f t="shared" si="485"/>
        <v>Dodge County,Steele County</v>
      </c>
      <c r="U2273" s="1" t="str">
        <f t="shared" si="486"/>
        <v>MN</v>
      </c>
      <c r="AI2273" s="5"/>
      <c r="AJ2273" s="5"/>
      <c r="AK2273" s="5"/>
      <c r="AL2273" s="5"/>
      <c r="AM2273" s="5"/>
      <c r="AN2273" s="5"/>
      <c r="AO2273" s="32"/>
      <c r="AP2273" s="32"/>
      <c r="AQ2273" s="28">
        <f>AO2273/($Q2273*1000)</f>
        <v>0</v>
      </c>
      <c r="AR2273" s="28">
        <f>AP2273/($Q2273*1000)</f>
        <v>0</v>
      </c>
      <c r="AY2273" s="1" t="s">
        <v>73</v>
      </c>
      <c r="AZ2273" s="2">
        <v>42902</v>
      </c>
      <c r="BA2273" s="2">
        <v>43507</v>
      </c>
      <c r="BC2273" s="2">
        <v>42979</v>
      </c>
      <c r="BD2273" s="1" t="s">
        <v>3575</v>
      </c>
      <c r="BE2273" s="1" t="s">
        <v>4761</v>
      </c>
      <c r="BF2273" s="1" t="s">
        <v>93</v>
      </c>
      <c r="BG2273" s="1" t="s">
        <v>3692</v>
      </c>
      <c r="BH2273" s="1" t="s">
        <v>725</v>
      </c>
      <c r="BI2273" s="1" t="s">
        <v>2376</v>
      </c>
      <c r="BJ2273" s="1" t="s">
        <v>126</v>
      </c>
      <c r="BK2273" s="1" t="s">
        <v>4762</v>
      </c>
      <c r="BL2273" s="1">
        <v>200</v>
      </c>
      <c r="BM2273" s="1">
        <v>200</v>
      </c>
      <c r="BN2273" s="1" t="s">
        <v>97</v>
      </c>
      <c r="BO2273" s="1" t="s">
        <v>98</v>
      </c>
      <c r="BP2273" s="1" t="s">
        <v>84</v>
      </c>
      <c r="BR2273" s="1">
        <v>0</v>
      </c>
      <c r="BS2273" s="1">
        <v>0</v>
      </c>
      <c r="BT2273" s="1">
        <v>0</v>
      </c>
      <c r="BU2273" s="1">
        <v>0</v>
      </c>
    </row>
    <row r="2274" spans="4:73" hidden="1" x14ac:dyDescent="0.25">
      <c r="D2274" s="4"/>
      <c r="E2274" s="5" t="str">
        <f t="shared" si="479"/>
        <v>DPP-2017-AUG</v>
      </c>
      <c r="F2274" s="5" t="str">
        <f t="shared" si="480"/>
        <v>South</v>
      </c>
      <c r="G2274" s="5" t="str">
        <f t="shared" si="481"/>
        <v>Withdrawn</v>
      </c>
      <c r="H2274" s="6" t="str">
        <f t="shared" si="482"/>
        <v>Not Started</v>
      </c>
      <c r="I2274" s="1" t="s">
        <v>4606</v>
      </c>
      <c r="O2274" s="1" t="str">
        <f t="shared" si="490"/>
        <v>NRIS</v>
      </c>
      <c r="Q2274" s="1">
        <f t="shared" si="483"/>
        <v>100</v>
      </c>
      <c r="S2274" s="1" t="str">
        <f t="shared" si="484"/>
        <v>Solar</v>
      </c>
      <c r="T2274" s="1" t="str">
        <f t="shared" si="485"/>
        <v>Polk County</v>
      </c>
      <c r="U2274" s="1" t="str">
        <f t="shared" si="486"/>
        <v>TX</v>
      </c>
      <c r="AA2274" s="1"/>
      <c r="AB2274" s="1"/>
      <c r="AI2274" s="5"/>
      <c r="AJ2274" s="5"/>
      <c r="AK2274" s="5"/>
      <c r="AL2274" s="5"/>
      <c r="AM2274" s="5"/>
      <c r="AN2274" s="5"/>
      <c r="AO2274" s="32"/>
      <c r="AP2274" s="32"/>
      <c r="AQ2274" s="28">
        <f>AO2274/($Q2274*1000)</f>
        <v>0</v>
      </c>
      <c r="AR2274" s="28">
        <f>AP2274/($Q2274*1000)</f>
        <v>0</v>
      </c>
      <c r="AY2274" s="1" t="s">
        <v>73</v>
      </c>
      <c r="AZ2274" s="2">
        <v>42902</v>
      </c>
      <c r="BA2274" s="2">
        <v>43472</v>
      </c>
      <c r="BC2274" s="2">
        <v>42675</v>
      </c>
      <c r="BD2274" s="1" t="s">
        <v>59</v>
      </c>
      <c r="BE2274" s="1" t="s">
        <v>958</v>
      </c>
      <c r="BF2274" s="1" t="s">
        <v>67</v>
      </c>
      <c r="BG2274" s="1" t="s">
        <v>3692</v>
      </c>
      <c r="BH2274" s="1" t="s">
        <v>2395</v>
      </c>
      <c r="BI2274" s="1" t="s">
        <v>726</v>
      </c>
      <c r="BJ2274" s="1" t="s">
        <v>126</v>
      </c>
      <c r="BK2274" s="1" t="s">
        <v>4607</v>
      </c>
      <c r="BL2274" s="1">
        <v>100</v>
      </c>
      <c r="BM2274" s="1">
        <v>100</v>
      </c>
      <c r="BN2274" s="1" t="s">
        <v>1485</v>
      </c>
      <c r="BO2274" s="1" t="s">
        <v>1486</v>
      </c>
      <c r="BP2274" s="1" t="s">
        <v>84</v>
      </c>
      <c r="BR2274" s="1">
        <v>0</v>
      </c>
      <c r="BS2274" s="1">
        <v>0</v>
      </c>
      <c r="BT2274" s="1">
        <v>0</v>
      </c>
      <c r="BU2274" s="1">
        <v>0</v>
      </c>
    </row>
    <row r="2275" spans="4:73" hidden="1" x14ac:dyDescent="0.25">
      <c r="D2275" s="4"/>
      <c r="E2275" s="5" t="str">
        <f t="shared" si="479"/>
        <v>DPP-2015-AUG</v>
      </c>
      <c r="F2275" s="5" t="str">
        <f t="shared" si="480"/>
        <v>West</v>
      </c>
      <c r="G2275" s="5" t="str">
        <f t="shared" si="481"/>
        <v>Done</v>
      </c>
      <c r="H2275" s="6" t="str">
        <f t="shared" si="482"/>
        <v>In Service</v>
      </c>
      <c r="I2275" s="1" t="s">
        <v>5023</v>
      </c>
      <c r="O2275" s="1" t="str">
        <f t="shared" si="490"/>
        <v>NRIS</v>
      </c>
      <c r="Q2275" s="1">
        <f t="shared" si="483"/>
        <v>202</v>
      </c>
      <c r="S2275" s="1" t="str">
        <f t="shared" si="484"/>
        <v>Wind</v>
      </c>
      <c r="T2275" s="1" t="str">
        <f t="shared" si="485"/>
        <v>Mitchell County</v>
      </c>
      <c r="U2275" s="1" t="str">
        <f t="shared" si="486"/>
        <v>IA</v>
      </c>
      <c r="AA2275" s="1"/>
      <c r="AB2275" s="1"/>
      <c r="AI2275" s="5"/>
      <c r="AJ2275" s="5"/>
      <c r="AK2275" s="5"/>
      <c r="AL2275" s="5"/>
      <c r="AM2275" s="5"/>
      <c r="AN2275" s="5"/>
      <c r="AO2275" s="5"/>
      <c r="AP2275" s="5"/>
      <c r="AQ2275" s="5"/>
      <c r="AR2275" s="5"/>
      <c r="AY2275" s="1" t="s">
        <v>58</v>
      </c>
      <c r="AZ2275" s="2">
        <v>42139</v>
      </c>
      <c r="BB2275" s="2">
        <v>42912</v>
      </c>
      <c r="BC2275" s="2">
        <v>42993</v>
      </c>
      <c r="BD2275" s="1" t="s">
        <v>87</v>
      </c>
      <c r="BE2275" s="1" t="s">
        <v>1501</v>
      </c>
      <c r="BF2275" s="1" t="s">
        <v>89</v>
      </c>
      <c r="BG2275" s="1" t="s">
        <v>1807</v>
      </c>
      <c r="BH2275" s="1" t="s">
        <v>725</v>
      </c>
      <c r="BI2275" s="1" t="s">
        <v>134</v>
      </c>
      <c r="BJ2275" s="1" t="s">
        <v>126</v>
      </c>
      <c r="BK2275" s="1" t="s">
        <v>5024</v>
      </c>
      <c r="BL2275" s="1">
        <v>202</v>
      </c>
      <c r="BM2275" s="1">
        <v>202</v>
      </c>
      <c r="BN2275" s="1" t="s">
        <v>97</v>
      </c>
      <c r="BO2275" s="1" t="s">
        <v>98</v>
      </c>
      <c r="BP2275" s="1" t="s">
        <v>65</v>
      </c>
      <c r="BQ2275" s="2">
        <v>43388</v>
      </c>
      <c r="BR2275" s="1">
        <v>0</v>
      </c>
      <c r="BS2275" s="1">
        <v>0</v>
      </c>
      <c r="BT2275" s="1">
        <v>0</v>
      </c>
      <c r="BU2275" s="1">
        <v>0</v>
      </c>
    </row>
    <row r="2276" spans="4:73" hidden="1" x14ac:dyDescent="0.25">
      <c r="D2276" s="4"/>
      <c r="E2276" s="5" t="str">
        <f t="shared" si="479"/>
        <v>DPP-2017-AUG</v>
      </c>
      <c r="F2276" s="5" t="str">
        <f t="shared" si="480"/>
        <v>West</v>
      </c>
      <c r="G2276" s="5" t="str">
        <f t="shared" si="481"/>
        <v>Withdrawn</v>
      </c>
      <c r="H2276" s="6" t="str">
        <f t="shared" si="482"/>
        <v>Not Started</v>
      </c>
      <c r="I2276" s="1" t="s">
        <v>5082</v>
      </c>
      <c r="O2276" s="1" t="str">
        <f t="shared" si="490"/>
        <v>NRIS</v>
      </c>
      <c r="Q2276" s="1">
        <f t="shared" si="483"/>
        <v>150</v>
      </c>
      <c r="S2276" s="1" t="str">
        <f t="shared" si="484"/>
        <v>Wind</v>
      </c>
      <c r="T2276" s="1" t="str">
        <f t="shared" si="485"/>
        <v>Cerro Gordo County</v>
      </c>
      <c r="U2276" s="1" t="str">
        <f t="shared" si="486"/>
        <v>IA</v>
      </c>
      <c r="AI2276" s="5"/>
      <c r="AJ2276" s="5"/>
      <c r="AK2276" s="5"/>
      <c r="AL2276" s="5"/>
      <c r="AM2276" s="5"/>
      <c r="AN2276" s="5"/>
      <c r="AO2276" s="32"/>
      <c r="AP2276" s="32"/>
      <c r="AQ2276" s="28">
        <f t="shared" ref="AQ2276:AR2278" si="492">AO2276/($Q2276*1000)</f>
        <v>0</v>
      </c>
      <c r="AR2276" s="28">
        <f t="shared" si="492"/>
        <v>0</v>
      </c>
      <c r="AY2276" s="1" t="s">
        <v>73</v>
      </c>
      <c r="AZ2276" s="2">
        <v>42902</v>
      </c>
      <c r="BA2276" s="2">
        <v>43762</v>
      </c>
      <c r="BC2276" s="2">
        <v>44378</v>
      </c>
      <c r="BD2276" s="1" t="s">
        <v>87</v>
      </c>
      <c r="BE2276" s="1" t="s">
        <v>111</v>
      </c>
      <c r="BF2276" s="1" t="s">
        <v>89</v>
      </c>
      <c r="BG2276" s="1" t="s">
        <v>3692</v>
      </c>
      <c r="BH2276" s="1" t="s">
        <v>725</v>
      </c>
      <c r="BI2276" s="1" t="s">
        <v>2376</v>
      </c>
      <c r="BJ2276" s="1" t="s">
        <v>126</v>
      </c>
      <c r="BK2276" s="1" t="s">
        <v>5083</v>
      </c>
      <c r="BL2276" s="1">
        <v>150</v>
      </c>
      <c r="BM2276" s="1">
        <v>150</v>
      </c>
      <c r="BN2276" s="1" t="s">
        <v>97</v>
      </c>
      <c r="BO2276" s="1" t="s">
        <v>98</v>
      </c>
      <c r="BP2276" s="1" t="s">
        <v>84</v>
      </c>
      <c r="BR2276" s="1">
        <v>0</v>
      </c>
      <c r="BS2276" s="1">
        <v>0</v>
      </c>
      <c r="BT2276" s="1">
        <v>0</v>
      </c>
      <c r="BU2276" s="1">
        <v>0</v>
      </c>
    </row>
    <row r="2277" spans="4:73" hidden="1" x14ac:dyDescent="0.25">
      <c r="D2277" s="4"/>
      <c r="E2277" s="5" t="str">
        <f t="shared" si="479"/>
        <v>DPP-2017-AUG</v>
      </c>
      <c r="F2277" s="5" t="str">
        <f t="shared" si="480"/>
        <v>Central</v>
      </c>
      <c r="G2277" s="5" t="str">
        <f t="shared" si="481"/>
        <v>Withdrawn</v>
      </c>
      <c r="H2277" s="6" t="str">
        <f t="shared" si="482"/>
        <v>Not Started</v>
      </c>
      <c r="I2277" s="1" t="s">
        <v>4669</v>
      </c>
      <c r="O2277" s="1" t="str">
        <f t="shared" si="490"/>
        <v>NRIS</v>
      </c>
      <c r="Q2277" s="1">
        <f t="shared" si="483"/>
        <v>102</v>
      </c>
      <c r="S2277" s="1" t="str">
        <f t="shared" si="484"/>
        <v>Wind</v>
      </c>
      <c r="T2277" s="1" t="str">
        <f t="shared" si="485"/>
        <v>Douglas County</v>
      </c>
      <c r="U2277" s="1" t="str">
        <f t="shared" si="486"/>
        <v>IL</v>
      </c>
      <c r="AA2277" s="1"/>
      <c r="AB2277" s="1"/>
      <c r="AI2277" s="5"/>
      <c r="AJ2277" s="5"/>
      <c r="AK2277" s="5"/>
      <c r="AL2277" s="5"/>
      <c r="AM2277" s="5"/>
      <c r="AN2277" s="5"/>
      <c r="AO2277" s="32"/>
      <c r="AP2277" s="32"/>
      <c r="AQ2277" s="28">
        <f t="shared" si="492"/>
        <v>0</v>
      </c>
      <c r="AR2277" s="28">
        <f t="shared" si="492"/>
        <v>0</v>
      </c>
      <c r="AY2277" s="1" t="s">
        <v>73</v>
      </c>
      <c r="AZ2277" s="2">
        <v>42902</v>
      </c>
      <c r="BA2277" s="2">
        <v>43473</v>
      </c>
      <c r="BC2277" s="2">
        <v>43054</v>
      </c>
      <c r="BD2277" s="1" t="s">
        <v>122</v>
      </c>
      <c r="BE2277" s="1" t="s">
        <v>316</v>
      </c>
      <c r="BF2277" s="1" t="s">
        <v>124</v>
      </c>
      <c r="BG2277" s="1" t="s">
        <v>3692</v>
      </c>
      <c r="BH2277" s="1" t="s">
        <v>2435</v>
      </c>
      <c r="BI2277" s="1" t="s">
        <v>726</v>
      </c>
      <c r="BJ2277" s="1" t="s">
        <v>126</v>
      </c>
      <c r="BK2277" s="1" t="s">
        <v>4670</v>
      </c>
      <c r="BL2277" s="1">
        <v>102</v>
      </c>
      <c r="BM2277" s="1">
        <v>102</v>
      </c>
      <c r="BN2277" s="1" t="s">
        <v>97</v>
      </c>
      <c r="BO2277" s="1" t="s">
        <v>98</v>
      </c>
      <c r="BP2277" s="1" t="s">
        <v>84</v>
      </c>
      <c r="BR2277" s="1">
        <v>0</v>
      </c>
      <c r="BS2277" s="1">
        <v>0</v>
      </c>
      <c r="BT2277" s="1">
        <v>0</v>
      </c>
      <c r="BU2277" s="1">
        <v>0</v>
      </c>
    </row>
    <row r="2278" spans="4:73" hidden="1" x14ac:dyDescent="0.25">
      <c r="D2278" s="4"/>
      <c r="E2278" s="5" t="str">
        <f t="shared" si="479"/>
        <v>DPP-2017-AUG</v>
      </c>
      <c r="F2278" s="5" t="str">
        <f t="shared" si="480"/>
        <v>Central</v>
      </c>
      <c r="G2278" s="5" t="str">
        <f t="shared" si="481"/>
        <v>Withdrawn</v>
      </c>
      <c r="H2278" s="6" t="str">
        <f t="shared" si="482"/>
        <v>Not Started</v>
      </c>
      <c r="I2278" s="1" t="s">
        <v>4869</v>
      </c>
      <c r="O2278" s="1" t="str">
        <f t="shared" si="490"/>
        <v>NRIS</v>
      </c>
      <c r="Q2278" s="1">
        <f t="shared" si="483"/>
        <v>200</v>
      </c>
      <c r="S2278" s="1" t="str">
        <f t="shared" si="484"/>
        <v>Wind</v>
      </c>
      <c r="T2278" s="1" t="str">
        <f t="shared" si="485"/>
        <v>Clinton County</v>
      </c>
      <c r="U2278" s="1" t="str">
        <f t="shared" si="486"/>
        <v>IN</v>
      </c>
      <c r="AA2278" s="1"/>
      <c r="AB2278" s="1"/>
      <c r="AI2278" s="5"/>
      <c r="AJ2278" s="5"/>
      <c r="AK2278" s="5"/>
      <c r="AL2278" s="5"/>
      <c r="AM2278" s="5"/>
      <c r="AN2278" s="5"/>
      <c r="AO2278" s="32"/>
      <c r="AP2278" s="32"/>
      <c r="AQ2278" s="28">
        <f t="shared" si="492"/>
        <v>0</v>
      </c>
      <c r="AR2278" s="28">
        <f t="shared" si="492"/>
        <v>0</v>
      </c>
      <c r="AY2278" s="1" t="s">
        <v>73</v>
      </c>
      <c r="AZ2278" s="2">
        <v>42902</v>
      </c>
      <c r="BA2278" s="2">
        <v>43572</v>
      </c>
      <c r="BC2278" s="2">
        <v>43282</v>
      </c>
      <c r="BD2278" s="1" t="s">
        <v>101</v>
      </c>
      <c r="BE2278" s="1" t="s">
        <v>88</v>
      </c>
      <c r="BF2278" s="1" t="s">
        <v>103</v>
      </c>
      <c r="BG2278" s="1" t="s">
        <v>3692</v>
      </c>
      <c r="BH2278" s="1" t="s">
        <v>2435</v>
      </c>
      <c r="BI2278" s="1" t="s">
        <v>726</v>
      </c>
      <c r="BJ2278" s="1" t="s">
        <v>126</v>
      </c>
      <c r="BK2278" s="1" t="s">
        <v>4870</v>
      </c>
      <c r="BL2278" s="1">
        <v>200</v>
      </c>
      <c r="BM2278" s="1">
        <v>200</v>
      </c>
      <c r="BN2278" s="1" t="s">
        <v>97</v>
      </c>
      <c r="BO2278" s="1" t="s">
        <v>98</v>
      </c>
      <c r="BP2278" s="1" t="s">
        <v>84</v>
      </c>
      <c r="BR2278" s="1">
        <v>200</v>
      </c>
      <c r="BS2278" s="1">
        <v>200</v>
      </c>
      <c r="BT2278" s="1">
        <v>0</v>
      </c>
      <c r="BU2278" s="1">
        <v>0</v>
      </c>
    </row>
    <row r="2279" spans="4:73" hidden="1" x14ac:dyDescent="0.25">
      <c r="D2279" s="4"/>
      <c r="E2279" s="5" t="str">
        <f t="shared" si="479"/>
        <v>DPP-2015-AUG</v>
      </c>
      <c r="F2279" s="5" t="str">
        <f t="shared" si="480"/>
        <v>Central</v>
      </c>
      <c r="G2279" s="5" t="str">
        <f t="shared" si="481"/>
        <v>Done</v>
      </c>
      <c r="H2279" s="6" t="str">
        <f t="shared" si="482"/>
        <v>In Service</v>
      </c>
      <c r="I2279" s="1" t="s">
        <v>5031</v>
      </c>
      <c r="O2279" s="1" t="str">
        <f t="shared" si="490"/>
        <v>ERIS</v>
      </c>
      <c r="Q2279" s="1">
        <f t="shared" si="483"/>
        <v>16.75</v>
      </c>
      <c r="S2279" s="1" t="str">
        <f t="shared" si="484"/>
        <v>Solar</v>
      </c>
      <c r="T2279" s="1" t="str">
        <f t="shared" si="485"/>
        <v>Martin County</v>
      </c>
      <c r="U2279" s="1" t="str">
        <f t="shared" si="486"/>
        <v>IN</v>
      </c>
      <c r="AA2279" s="1"/>
      <c r="AB2279" s="1"/>
      <c r="AI2279" s="5"/>
      <c r="AJ2279" s="5"/>
      <c r="AK2279" s="5"/>
      <c r="AL2279" s="5"/>
      <c r="AM2279" s="5"/>
      <c r="AN2279" s="5"/>
      <c r="AO2279" s="5"/>
      <c r="AP2279" s="5"/>
      <c r="AQ2279" s="5"/>
      <c r="AR2279" s="5"/>
      <c r="AY2279" s="1" t="s">
        <v>58</v>
      </c>
      <c r="AZ2279" s="2">
        <v>42142</v>
      </c>
      <c r="BB2279" s="2">
        <v>42527</v>
      </c>
      <c r="BC2279" s="2">
        <v>42613</v>
      </c>
      <c r="BD2279" s="1" t="s">
        <v>101</v>
      </c>
      <c r="BE2279" s="1" t="s">
        <v>382</v>
      </c>
      <c r="BF2279" s="1" t="s">
        <v>103</v>
      </c>
      <c r="BG2279" s="1" t="s">
        <v>1807</v>
      </c>
      <c r="BH2279" s="1" t="s">
        <v>2435</v>
      </c>
      <c r="BI2279" s="1" t="s">
        <v>134</v>
      </c>
      <c r="BJ2279" s="1" t="s">
        <v>62</v>
      </c>
      <c r="BK2279" s="1" t="s">
        <v>5032</v>
      </c>
      <c r="BL2279" s="1">
        <v>17.25</v>
      </c>
      <c r="BM2279" s="1">
        <v>16.75</v>
      </c>
      <c r="BN2279" s="1" t="s">
        <v>1485</v>
      </c>
      <c r="BO2279" s="1" t="s">
        <v>150</v>
      </c>
      <c r="BP2279" s="1" t="s">
        <v>65</v>
      </c>
      <c r="BQ2279" s="2">
        <v>43617</v>
      </c>
      <c r="BR2279" s="1">
        <v>0</v>
      </c>
      <c r="BS2279" s="1">
        <v>0</v>
      </c>
      <c r="BT2279" s="1">
        <v>0</v>
      </c>
      <c r="BU2279" s="1">
        <v>0</v>
      </c>
    </row>
    <row r="2280" spans="4:73" hidden="1" x14ac:dyDescent="0.25">
      <c r="D2280" s="4"/>
      <c r="E2280" s="5" t="str">
        <f t="shared" si="479"/>
        <v>DPP-2017-AUG</v>
      </c>
      <c r="F2280" s="5" t="str">
        <f t="shared" si="480"/>
        <v>South</v>
      </c>
      <c r="G2280" s="5" t="str">
        <f t="shared" si="481"/>
        <v>Withdrawn</v>
      </c>
      <c r="H2280" s="6" t="str">
        <f t="shared" si="482"/>
        <v>Not Started</v>
      </c>
      <c r="I2280" s="1" t="s">
        <v>4608</v>
      </c>
      <c r="O2280" s="1" t="str">
        <f t="shared" si="490"/>
        <v>NRIS</v>
      </c>
      <c r="Q2280" s="1">
        <f t="shared" si="483"/>
        <v>100</v>
      </c>
      <c r="S2280" s="1" t="str">
        <f t="shared" si="484"/>
        <v>Solar</v>
      </c>
      <c r="T2280" s="1" t="str">
        <f t="shared" si="485"/>
        <v>Orange County</v>
      </c>
      <c r="U2280" s="1" t="str">
        <f t="shared" si="486"/>
        <v>TX</v>
      </c>
      <c r="AA2280" s="1"/>
      <c r="AB2280" s="1"/>
      <c r="AI2280" s="5"/>
      <c r="AJ2280" s="5"/>
      <c r="AK2280" s="5"/>
      <c r="AL2280" s="5"/>
      <c r="AM2280" s="5"/>
      <c r="AN2280" s="5"/>
      <c r="AO2280" s="32"/>
      <c r="AP2280" s="32"/>
      <c r="AQ2280" s="28">
        <f>AO2280/($Q2280*1000)</f>
        <v>0</v>
      </c>
      <c r="AR2280" s="28">
        <f>AP2280/($Q2280*1000)</f>
        <v>0</v>
      </c>
      <c r="AY2280" s="1" t="s">
        <v>73</v>
      </c>
      <c r="AZ2280" s="2">
        <v>42902</v>
      </c>
      <c r="BA2280" s="2">
        <v>43472</v>
      </c>
      <c r="BC2280" s="2">
        <v>43709</v>
      </c>
      <c r="BD2280" s="1" t="s">
        <v>59</v>
      </c>
      <c r="BE2280" s="1" t="s">
        <v>4609</v>
      </c>
      <c r="BF2280" s="1" t="s">
        <v>67</v>
      </c>
      <c r="BG2280" s="1" t="s">
        <v>3692</v>
      </c>
      <c r="BH2280" s="1" t="s">
        <v>2395</v>
      </c>
      <c r="BI2280" s="1" t="s">
        <v>726</v>
      </c>
      <c r="BJ2280" s="1" t="s">
        <v>126</v>
      </c>
      <c r="BK2280" s="1" t="s">
        <v>4610</v>
      </c>
      <c r="BL2280" s="1">
        <v>100</v>
      </c>
      <c r="BM2280" s="1">
        <v>100</v>
      </c>
      <c r="BN2280" s="1" t="s">
        <v>1485</v>
      </c>
      <c r="BO2280" s="1" t="s">
        <v>1486</v>
      </c>
      <c r="BP2280" s="1" t="s">
        <v>84</v>
      </c>
      <c r="BR2280" s="1">
        <v>0</v>
      </c>
      <c r="BS2280" s="1">
        <v>0</v>
      </c>
      <c r="BT2280" s="1">
        <v>0</v>
      </c>
      <c r="BU2280" s="1">
        <v>0</v>
      </c>
    </row>
    <row r="2281" spans="4:73" hidden="1" x14ac:dyDescent="0.25">
      <c r="D2281" s="4"/>
      <c r="E2281" s="5" t="str">
        <f t="shared" si="479"/>
        <v>DPP-2015-AUG</v>
      </c>
      <c r="F2281" s="5" t="str">
        <f t="shared" si="480"/>
        <v>West</v>
      </c>
      <c r="G2281" s="5" t="str">
        <f t="shared" si="481"/>
        <v>Done</v>
      </c>
      <c r="H2281" s="6" t="str">
        <f t="shared" si="482"/>
        <v>In Service</v>
      </c>
      <c r="I2281" s="1" t="s">
        <v>5036</v>
      </c>
      <c r="O2281" s="1" t="str">
        <f t="shared" si="490"/>
        <v>ERIS</v>
      </c>
      <c r="Q2281" s="1">
        <f t="shared" si="483"/>
        <v>300</v>
      </c>
      <c r="S2281" s="1" t="str">
        <f t="shared" si="484"/>
        <v>Wind</v>
      </c>
      <c r="T2281" s="1" t="str">
        <f t="shared" si="485"/>
        <v>Clay County</v>
      </c>
      <c r="U2281" s="1" t="str">
        <f t="shared" si="486"/>
        <v>IA</v>
      </c>
      <c r="AA2281" s="1"/>
      <c r="AB2281" s="1"/>
      <c r="AI2281" s="5"/>
      <c r="AJ2281" s="5"/>
      <c r="AK2281" s="5"/>
      <c r="AL2281" s="5"/>
      <c r="AM2281" s="5"/>
      <c r="AN2281" s="5"/>
      <c r="AO2281" s="5"/>
      <c r="AP2281" s="5"/>
      <c r="AQ2281" s="5"/>
      <c r="AR2281" s="5"/>
      <c r="AY2281" s="1" t="s">
        <v>58</v>
      </c>
      <c r="AZ2281" s="2">
        <v>42142</v>
      </c>
      <c r="BB2281" s="2">
        <v>42970</v>
      </c>
      <c r="BC2281" s="2">
        <v>43383</v>
      </c>
      <c r="BD2281" s="1" t="s">
        <v>251</v>
      </c>
      <c r="BE2281" s="1" t="s">
        <v>96</v>
      </c>
      <c r="BF2281" s="1" t="s">
        <v>89</v>
      </c>
      <c r="BG2281" s="1" t="s">
        <v>1807</v>
      </c>
      <c r="BH2281" s="1" t="s">
        <v>725</v>
      </c>
      <c r="BI2281" s="1" t="s">
        <v>134</v>
      </c>
      <c r="BJ2281" s="1" t="s">
        <v>62</v>
      </c>
      <c r="BK2281" s="1" t="s">
        <v>5037</v>
      </c>
      <c r="BL2281" s="1">
        <v>300</v>
      </c>
      <c r="BM2281" s="1">
        <v>300</v>
      </c>
      <c r="BN2281" s="1" t="s">
        <v>97</v>
      </c>
      <c r="BO2281" s="1" t="s">
        <v>98</v>
      </c>
      <c r="BP2281" s="1" t="s">
        <v>65</v>
      </c>
      <c r="BQ2281" s="2">
        <v>43358</v>
      </c>
      <c r="BR2281" s="1">
        <v>0</v>
      </c>
      <c r="BS2281" s="1">
        <v>0</v>
      </c>
      <c r="BT2281" s="1">
        <v>0</v>
      </c>
      <c r="BU2281" s="1">
        <v>0</v>
      </c>
    </row>
    <row r="2282" spans="4:73" hidden="1" x14ac:dyDescent="0.25">
      <c r="D2282" s="4"/>
      <c r="E2282" s="5" t="str">
        <f t="shared" si="479"/>
        <v>DPP-2016-AUG</v>
      </c>
      <c r="F2282" s="5" t="str">
        <f t="shared" si="480"/>
        <v>Central</v>
      </c>
      <c r="G2282" s="5" t="str">
        <f t="shared" si="481"/>
        <v>Done</v>
      </c>
      <c r="H2282" s="6" t="str">
        <f t="shared" si="482"/>
        <v>In Service</v>
      </c>
      <c r="I2282" s="1" t="s">
        <v>5038</v>
      </c>
      <c r="O2282" s="1" t="str">
        <f t="shared" si="490"/>
        <v>NRIS</v>
      </c>
      <c r="Q2282" s="1">
        <f t="shared" si="483"/>
        <v>150</v>
      </c>
      <c r="S2282" s="1" t="str">
        <f t="shared" si="484"/>
        <v>Wind</v>
      </c>
      <c r="T2282" s="1" t="str">
        <f t="shared" si="485"/>
        <v>McDonough County</v>
      </c>
      <c r="U2282" s="1" t="str">
        <f t="shared" si="486"/>
        <v>IL</v>
      </c>
      <c r="AA2282" s="1"/>
      <c r="AB2282" s="1"/>
      <c r="AI2282" s="5"/>
      <c r="AJ2282" s="5"/>
      <c r="AK2282" s="5"/>
      <c r="AL2282" s="5"/>
      <c r="AM2282" s="5"/>
      <c r="AN2282" s="5"/>
      <c r="AO2282" s="5"/>
      <c r="AP2282" s="5"/>
      <c r="AQ2282" s="5"/>
      <c r="AR2282" s="5"/>
      <c r="AY2282" s="1" t="s">
        <v>58</v>
      </c>
      <c r="AZ2282" s="2">
        <v>42142</v>
      </c>
      <c r="BB2282" s="2">
        <v>43369</v>
      </c>
      <c r="BC2282" s="2">
        <v>42744</v>
      </c>
      <c r="BD2282" s="1" t="s">
        <v>122</v>
      </c>
      <c r="BE2282" s="1" t="s">
        <v>2105</v>
      </c>
      <c r="BF2282" s="1" t="s">
        <v>124</v>
      </c>
      <c r="BG2282" s="1" t="s">
        <v>3161</v>
      </c>
      <c r="BH2282" s="1" t="s">
        <v>2435</v>
      </c>
      <c r="BI2282" s="1" t="s">
        <v>726</v>
      </c>
      <c r="BJ2282" s="1" t="s">
        <v>126</v>
      </c>
      <c r="BK2282" s="1" t="s">
        <v>5039</v>
      </c>
      <c r="BL2282" s="1">
        <v>150</v>
      </c>
      <c r="BM2282" s="1">
        <v>150</v>
      </c>
      <c r="BN2282" s="1" t="s">
        <v>97</v>
      </c>
      <c r="BO2282" s="1" t="s">
        <v>98</v>
      </c>
      <c r="BP2282" s="1" t="s">
        <v>65</v>
      </c>
      <c r="BQ2282" s="2">
        <v>43800</v>
      </c>
      <c r="BR2282" s="1">
        <v>150</v>
      </c>
      <c r="BS2282" s="1">
        <v>150</v>
      </c>
      <c r="BT2282" s="1">
        <v>150</v>
      </c>
      <c r="BU2282" s="1">
        <v>150</v>
      </c>
    </row>
    <row r="2283" spans="4:73" hidden="1" x14ac:dyDescent="0.25">
      <c r="D2283" s="4"/>
      <c r="E2283" s="5" t="str">
        <f t="shared" si="479"/>
        <v>DPP-2016-AUG</v>
      </c>
      <c r="F2283" s="5" t="str">
        <f t="shared" si="480"/>
        <v>West</v>
      </c>
      <c r="G2283" s="5" t="str">
        <f t="shared" si="481"/>
        <v>Done</v>
      </c>
      <c r="H2283" s="6" t="str">
        <f t="shared" si="482"/>
        <v>In Service</v>
      </c>
      <c r="I2283" s="1" t="s">
        <v>5209</v>
      </c>
      <c r="O2283" s="1" t="str">
        <f t="shared" si="490"/>
        <v>NRIS</v>
      </c>
      <c r="P2283" s="1" t="s">
        <v>6203</v>
      </c>
      <c r="Q2283" s="1">
        <f t="shared" si="483"/>
        <v>400</v>
      </c>
      <c r="S2283" s="1" t="str">
        <f t="shared" si="484"/>
        <v>Wind</v>
      </c>
      <c r="T2283" s="1" t="str">
        <f t="shared" si="485"/>
        <v>Schuyler County</v>
      </c>
      <c r="U2283" s="1" t="str">
        <f t="shared" si="486"/>
        <v>MO</v>
      </c>
      <c r="Y2283" s="1">
        <v>1</v>
      </c>
      <c r="Z2283" s="1">
        <f>IF(G2283="Withdrawn",0,1)</f>
        <v>1</v>
      </c>
      <c r="AA2283" s="36">
        <v>1513856</v>
      </c>
      <c r="AB2283" s="36">
        <v>11213124</v>
      </c>
      <c r="AI2283" s="5"/>
      <c r="AJ2283" s="32"/>
      <c r="AK2283" s="32"/>
      <c r="AL2283" s="32">
        <f>3380000</f>
        <v>3380000</v>
      </c>
      <c r="AM2283" s="32">
        <f>20913040+5142857+8500000</f>
        <v>34555897</v>
      </c>
      <c r="AN2283" s="32">
        <v>0</v>
      </c>
      <c r="AO2283" s="32">
        <f>AJ2283+AM2283</f>
        <v>34555897</v>
      </c>
      <c r="AP2283" s="32">
        <f>AO2283+AK2283+AL2283+AN2283</f>
        <v>37935897</v>
      </c>
      <c r="AQ2283" s="28">
        <f t="shared" ref="AQ2283:AR2285" si="493">AO2283/($Q2283*1000)</f>
        <v>86.389742499999997</v>
      </c>
      <c r="AR2283" s="28">
        <f t="shared" si="493"/>
        <v>94.8397425</v>
      </c>
      <c r="AS2283" s="16">
        <f>IF(O2283 = "NRIS",AP2283,AO2283)</f>
        <v>37935897</v>
      </c>
      <c r="AY2283" s="1" t="s">
        <v>58</v>
      </c>
      <c r="AZ2283" s="2">
        <v>42380</v>
      </c>
      <c r="BB2283" s="2">
        <v>43693</v>
      </c>
      <c r="BC2283" s="2">
        <v>43951</v>
      </c>
      <c r="BD2283" s="1" t="s">
        <v>2444</v>
      </c>
      <c r="BE2283" s="1" t="s">
        <v>593</v>
      </c>
      <c r="BF2283" s="1" t="s">
        <v>488</v>
      </c>
      <c r="BG2283" s="1" t="s">
        <v>3161</v>
      </c>
      <c r="BH2283" s="1" t="s">
        <v>725</v>
      </c>
      <c r="BI2283" s="1" t="s">
        <v>726</v>
      </c>
      <c r="BJ2283" s="1" t="s">
        <v>126</v>
      </c>
      <c r="BK2283" s="1" t="s">
        <v>5210</v>
      </c>
      <c r="BL2283" s="1">
        <v>400</v>
      </c>
      <c r="BM2283" s="1">
        <v>400</v>
      </c>
      <c r="BN2283" s="1" t="s">
        <v>97</v>
      </c>
      <c r="BO2283" s="1" t="s">
        <v>98</v>
      </c>
      <c r="BP2283" s="1" t="s">
        <v>65</v>
      </c>
      <c r="BQ2283" s="2">
        <v>43922</v>
      </c>
      <c r="BR2283" s="1">
        <v>400</v>
      </c>
      <c r="BS2283" s="1">
        <v>400</v>
      </c>
      <c r="BT2283" s="1">
        <v>400</v>
      </c>
      <c r="BU2283" s="1">
        <v>400</v>
      </c>
    </row>
    <row r="2284" spans="4:73" hidden="1" x14ac:dyDescent="0.25">
      <c r="D2284" s="4"/>
      <c r="E2284" s="5" t="str">
        <f t="shared" si="479"/>
        <v>DPP-2016-AUG</v>
      </c>
      <c r="F2284" s="5" t="str">
        <f t="shared" si="480"/>
        <v>South</v>
      </c>
      <c r="G2284" s="5" t="str">
        <f t="shared" si="481"/>
        <v>Done</v>
      </c>
      <c r="H2284" s="6" t="str">
        <f t="shared" si="482"/>
        <v>Not Started</v>
      </c>
      <c r="I2284" s="1" t="s">
        <v>5216</v>
      </c>
      <c r="O2284" s="1" t="str">
        <f t="shared" si="490"/>
        <v>NRIS</v>
      </c>
      <c r="Q2284" s="1">
        <f t="shared" si="483"/>
        <v>98.1</v>
      </c>
      <c r="S2284" s="1" t="str">
        <f t="shared" si="484"/>
        <v>Solar</v>
      </c>
      <c r="T2284" s="1" t="str">
        <f t="shared" si="485"/>
        <v>Morehouse Parish</v>
      </c>
      <c r="U2284" s="1" t="str">
        <f t="shared" si="486"/>
        <v>LA</v>
      </c>
      <c r="AA2284" s="1" t="str">
        <f>BK2284</f>
        <v>Galion 115kV Substation</v>
      </c>
      <c r="AB2284" s="1"/>
      <c r="AI2284" s="5"/>
      <c r="AJ2284" s="5"/>
      <c r="AK2284" s="5"/>
      <c r="AL2284" s="5"/>
      <c r="AM2284" s="5"/>
      <c r="AN2284" s="5"/>
      <c r="AO2284" s="32"/>
      <c r="AP2284" s="32"/>
      <c r="AQ2284" s="28">
        <f t="shared" si="493"/>
        <v>0</v>
      </c>
      <c r="AR2284" s="28">
        <f t="shared" si="493"/>
        <v>0</v>
      </c>
      <c r="AY2284" s="1" t="s">
        <v>58</v>
      </c>
      <c r="AZ2284" s="2">
        <v>42380</v>
      </c>
      <c r="BB2284" s="2">
        <v>43252</v>
      </c>
      <c r="BC2284" s="2">
        <v>43344</v>
      </c>
      <c r="BD2284" s="1" t="s">
        <v>59</v>
      </c>
      <c r="BE2284" s="1" t="s">
        <v>3432</v>
      </c>
      <c r="BF2284" s="1" t="s">
        <v>61</v>
      </c>
      <c r="BG2284" s="1" t="s">
        <v>3161</v>
      </c>
      <c r="BH2284" s="1" t="s">
        <v>2395</v>
      </c>
      <c r="BI2284" s="1" t="s">
        <v>726</v>
      </c>
      <c r="BJ2284" s="1" t="s">
        <v>126</v>
      </c>
      <c r="BK2284" s="1" t="s">
        <v>5217</v>
      </c>
      <c r="BL2284" s="1">
        <v>98.1</v>
      </c>
      <c r="BM2284" s="1">
        <v>98.1</v>
      </c>
      <c r="BN2284" s="1" t="s">
        <v>1485</v>
      </c>
      <c r="BO2284" s="1" t="s">
        <v>1486</v>
      </c>
      <c r="BP2284" s="1" t="s">
        <v>84</v>
      </c>
      <c r="BQ2284" s="2">
        <v>44454</v>
      </c>
      <c r="BR2284" s="1">
        <v>98.1</v>
      </c>
      <c r="BS2284" s="1">
        <v>98.1</v>
      </c>
      <c r="BT2284" s="1">
        <v>98.1</v>
      </c>
      <c r="BU2284" s="1">
        <v>98.1</v>
      </c>
    </row>
    <row r="2285" spans="4:73" x14ac:dyDescent="0.25">
      <c r="D2285" s="4"/>
      <c r="E2285" s="5" t="str">
        <f t="shared" si="479"/>
        <v>DPP-2017-AUG</v>
      </c>
      <c r="F2285" s="5" t="str">
        <f t="shared" si="480"/>
        <v>West</v>
      </c>
      <c r="G2285" s="5" t="str">
        <f t="shared" si="481"/>
        <v>Active</v>
      </c>
      <c r="H2285" s="6" t="str">
        <f t="shared" si="482"/>
        <v>Not Started</v>
      </c>
      <c r="I2285" s="1" t="s">
        <v>5218</v>
      </c>
      <c r="O2285" s="1" t="str">
        <f t="shared" si="490"/>
        <v>ERIS</v>
      </c>
      <c r="P2285" s="1" t="s">
        <v>6203</v>
      </c>
      <c r="Q2285" s="1">
        <f t="shared" si="483"/>
        <v>110</v>
      </c>
      <c r="S2285" s="1" t="str">
        <f t="shared" si="484"/>
        <v>Wind</v>
      </c>
      <c r="T2285" s="1" t="str">
        <f t="shared" si="485"/>
        <v>Lincoln County</v>
      </c>
      <c r="U2285" s="1" t="str">
        <f t="shared" si="486"/>
        <v>MN</v>
      </c>
      <c r="Y2285" s="1">
        <v>1</v>
      </c>
      <c r="Z2285" s="1">
        <f>IF(G2285="Withdrawn",0,1)</f>
        <v>1</v>
      </c>
      <c r="AA2285" s="36">
        <v>600000</v>
      </c>
      <c r="AB2285" s="36">
        <v>0</v>
      </c>
      <c r="AI2285" s="5"/>
      <c r="AJ2285" s="32">
        <v>6390845</v>
      </c>
      <c r="AK2285" s="32">
        <v>32469863</v>
      </c>
      <c r="AL2285" s="32"/>
      <c r="AM2285" s="32">
        <f>2496260+1005000</f>
        <v>3501260</v>
      </c>
      <c r="AN2285" s="32">
        <v>0</v>
      </c>
      <c r="AO2285" s="32">
        <f>AJ2285+AM2285</f>
        <v>9892105</v>
      </c>
      <c r="AP2285" s="32">
        <f>AO2285+AK2285+AL2285+AN2285</f>
        <v>42361968</v>
      </c>
      <c r="AQ2285" s="28">
        <f t="shared" si="493"/>
        <v>89.92822727272727</v>
      </c>
      <c r="AR2285" s="28">
        <f t="shared" si="493"/>
        <v>385.10879999999997</v>
      </c>
      <c r="AS2285" s="16">
        <f>IF(O2285 = "NRIS",AP2285,AO2285)</f>
        <v>9892105</v>
      </c>
      <c r="AY2285" s="1" t="s">
        <v>2374</v>
      </c>
      <c r="AZ2285" s="2">
        <v>42902</v>
      </c>
      <c r="BC2285" s="2">
        <v>44074</v>
      </c>
      <c r="BD2285" s="1" t="s">
        <v>91</v>
      </c>
      <c r="BE2285" s="1" t="s">
        <v>92</v>
      </c>
      <c r="BF2285" s="1" t="s">
        <v>93</v>
      </c>
      <c r="BG2285" s="1" t="s">
        <v>3692</v>
      </c>
      <c r="BH2285" s="1" t="s">
        <v>725</v>
      </c>
      <c r="BI2285" s="1" t="s">
        <v>2376</v>
      </c>
      <c r="BJ2285" s="1" t="s">
        <v>62</v>
      </c>
      <c r="BK2285" s="1" t="s">
        <v>5219</v>
      </c>
      <c r="BL2285" s="1">
        <v>110</v>
      </c>
      <c r="BM2285" s="1">
        <v>110</v>
      </c>
      <c r="BN2285" s="1" t="s">
        <v>97</v>
      </c>
      <c r="BO2285" s="1" t="s">
        <v>98</v>
      </c>
      <c r="BP2285" s="1" t="s">
        <v>84</v>
      </c>
      <c r="BR2285" s="1">
        <v>110</v>
      </c>
      <c r="BS2285" s="1">
        <v>0</v>
      </c>
      <c r="BT2285" s="1">
        <v>110</v>
      </c>
      <c r="BU2285" s="1">
        <v>0</v>
      </c>
    </row>
    <row r="2286" spans="4:73" hidden="1" x14ac:dyDescent="0.25">
      <c r="D2286" s="4"/>
      <c r="E2286" s="5" t="str">
        <f t="shared" si="479"/>
        <v>DPP-2016-FEB</v>
      </c>
      <c r="F2286" s="5" t="str">
        <f t="shared" si="480"/>
        <v>West</v>
      </c>
      <c r="G2286" s="5" t="str">
        <f t="shared" si="481"/>
        <v>Done</v>
      </c>
      <c r="H2286" s="6" t="str">
        <f t="shared" si="482"/>
        <v>In Service</v>
      </c>
      <c r="I2286" s="1" t="s">
        <v>5046</v>
      </c>
      <c r="O2286" s="1" t="str">
        <f t="shared" si="490"/>
        <v>NRIS</v>
      </c>
      <c r="Q2286" s="1">
        <f t="shared" si="483"/>
        <v>200</v>
      </c>
      <c r="S2286" s="1" t="str">
        <f t="shared" si="484"/>
        <v>Wind</v>
      </c>
      <c r="T2286" s="1" t="str">
        <f t="shared" si="485"/>
        <v>Lincoln County</v>
      </c>
      <c r="U2286" s="1" t="str">
        <f t="shared" si="486"/>
        <v>MN</v>
      </c>
      <c r="AA2286" s="1"/>
      <c r="AB2286" s="1"/>
      <c r="AI2286" s="5"/>
      <c r="AJ2286" s="5"/>
      <c r="AK2286" s="5"/>
      <c r="AL2286" s="5"/>
      <c r="AM2286" s="5"/>
      <c r="AN2286" s="5"/>
      <c r="AO2286" s="5"/>
      <c r="AP2286" s="5"/>
      <c r="AQ2286" s="5"/>
      <c r="AR2286" s="5"/>
      <c r="AY2286" s="1" t="s">
        <v>58</v>
      </c>
      <c r="AZ2286" s="2">
        <v>42142</v>
      </c>
      <c r="BB2286" s="2">
        <v>43375</v>
      </c>
      <c r="BC2286" s="2">
        <v>43008</v>
      </c>
      <c r="BD2286" s="1" t="s">
        <v>91</v>
      </c>
      <c r="BE2286" s="1" t="s">
        <v>92</v>
      </c>
      <c r="BF2286" s="1" t="s">
        <v>93</v>
      </c>
      <c r="BG2286" s="1" t="s">
        <v>724</v>
      </c>
      <c r="BH2286" s="1" t="s">
        <v>725</v>
      </c>
      <c r="BI2286" s="1" t="s">
        <v>726</v>
      </c>
      <c r="BJ2286" s="1" t="s">
        <v>126</v>
      </c>
      <c r="BK2286" s="1" t="s">
        <v>5047</v>
      </c>
      <c r="BL2286" s="1">
        <v>200</v>
      </c>
      <c r="BM2286" s="1">
        <v>200</v>
      </c>
      <c r="BN2286" s="1" t="s">
        <v>97</v>
      </c>
      <c r="BO2286" s="1" t="s">
        <v>98</v>
      </c>
      <c r="BP2286" s="1" t="s">
        <v>65</v>
      </c>
      <c r="BQ2286" s="2">
        <v>43721</v>
      </c>
      <c r="BR2286" s="1">
        <v>200</v>
      </c>
      <c r="BS2286" s="1">
        <v>200</v>
      </c>
      <c r="BT2286" s="1">
        <v>200</v>
      </c>
      <c r="BU2286" s="1">
        <v>0</v>
      </c>
    </row>
    <row r="2287" spans="4:73" hidden="1" x14ac:dyDescent="0.25">
      <c r="D2287" s="4"/>
      <c r="E2287" s="5">
        <f t="shared" si="479"/>
        <v>0</v>
      </c>
      <c r="F2287" s="5">
        <f t="shared" si="480"/>
        <v>0</v>
      </c>
      <c r="G2287" s="5" t="str">
        <f t="shared" si="481"/>
        <v>Withdrawn</v>
      </c>
      <c r="H2287" s="6" t="str">
        <f t="shared" si="482"/>
        <v>Not Started</v>
      </c>
      <c r="I2287" s="1" t="s">
        <v>3371</v>
      </c>
      <c r="O2287" s="1" t="str">
        <f t="shared" si="490"/>
        <v>NRIS</v>
      </c>
      <c r="Q2287" s="1">
        <f t="shared" si="483"/>
        <v>260</v>
      </c>
      <c r="S2287" s="1" t="str">
        <f t="shared" si="484"/>
        <v>Wind</v>
      </c>
      <c r="T2287" s="1" t="str">
        <f t="shared" si="485"/>
        <v>Huron County</v>
      </c>
      <c r="U2287" s="1" t="str">
        <f t="shared" si="486"/>
        <v>MI</v>
      </c>
      <c r="AA2287" s="1"/>
      <c r="AB2287" s="1"/>
      <c r="AI2287" s="5"/>
      <c r="AJ2287" s="5"/>
      <c r="AK2287" s="5"/>
      <c r="AL2287" s="5"/>
      <c r="AM2287" s="5"/>
      <c r="AN2287" s="5"/>
      <c r="AO2287" s="32"/>
      <c r="AP2287" s="32"/>
      <c r="AQ2287" s="28">
        <f t="shared" ref="AQ2287:AR2291" si="494">AO2287/($Q2287*1000)</f>
        <v>0</v>
      </c>
      <c r="AR2287" s="28">
        <f t="shared" si="494"/>
        <v>0</v>
      </c>
      <c r="AY2287" s="1" t="s">
        <v>73</v>
      </c>
      <c r="AZ2287" s="2">
        <v>42436</v>
      </c>
      <c r="BA2287" s="2">
        <v>42858</v>
      </c>
      <c r="BC2287" s="2">
        <v>43312</v>
      </c>
      <c r="BD2287" s="1" t="s">
        <v>128</v>
      </c>
      <c r="BE2287" s="1" t="s">
        <v>546</v>
      </c>
      <c r="BF2287" s="1" t="s">
        <v>130</v>
      </c>
      <c r="BI2287" s="1" t="s">
        <v>536</v>
      </c>
      <c r="BJ2287" s="1" t="s">
        <v>126</v>
      </c>
      <c r="BK2287" s="1" t="s">
        <v>3166</v>
      </c>
      <c r="BL2287" s="1">
        <v>260</v>
      </c>
      <c r="BM2287" s="1">
        <v>260</v>
      </c>
      <c r="BN2287" s="1" t="s">
        <v>97</v>
      </c>
      <c r="BO2287" s="1" t="s">
        <v>98</v>
      </c>
      <c r="BP2287" s="1" t="s">
        <v>84</v>
      </c>
      <c r="BR2287" s="1">
        <v>0</v>
      </c>
      <c r="BS2287" s="1">
        <v>0</v>
      </c>
      <c r="BT2287" s="1">
        <v>0</v>
      </c>
      <c r="BU2287" s="1">
        <v>0</v>
      </c>
    </row>
    <row r="2288" spans="4:73" hidden="1" x14ac:dyDescent="0.25">
      <c r="D2288" s="4"/>
      <c r="E2288" s="5">
        <f t="shared" si="479"/>
        <v>0</v>
      </c>
      <c r="F2288" s="5">
        <f t="shared" si="480"/>
        <v>0</v>
      </c>
      <c r="G2288" s="5" t="str">
        <f t="shared" si="481"/>
        <v>Withdrawn</v>
      </c>
      <c r="H2288" s="6" t="str">
        <f t="shared" si="482"/>
        <v>Not Started</v>
      </c>
      <c r="I2288" s="1" t="s">
        <v>3777</v>
      </c>
      <c r="O2288" s="1" t="str">
        <f t="shared" si="490"/>
        <v>ERIS</v>
      </c>
      <c r="Q2288" s="1">
        <f t="shared" si="483"/>
        <v>100</v>
      </c>
      <c r="S2288" s="1" t="str">
        <f t="shared" si="484"/>
        <v>Solar</v>
      </c>
      <c r="T2288" s="1" t="str">
        <f t="shared" si="485"/>
        <v>Sherburne County</v>
      </c>
      <c r="U2288" s="1" t="str">
        <f t="shared" si="486"/>
        <v>MN</v>
      </c>
      <c r="AA2288" s="1"/>
      <c r="AB2288" s="1"/>
      <c r="AI2288" s="5"/>
      <c r="AJ2288" s="5"/>
      <c r="AK2288" s="5"/>
      <c r="AL2288" s="5"/>
      <c r="AM2288" s="5"/>
      <c r="AN2288" s="5"/>
      <c r="AO2288" s="32"/>
      <c r="AP2288" s="32"/>
      <c r="AQ2288" s="28">
        <f t="shared" si="494"/>
        <v>0</v>
      </c>
      <c r="AR2288" s="28">
        <f t="shared" si="494"/>
        <v>0</v>
      </c>
      <c r="AY2288" s="1" t="s">
        <v>73</v>
      </c>
      <c r="AZ2288" s="2">
        <v>42443</v>
      </c>
      <c r="BA2288" s="2">
        <v>42937</v>
      </c>
      <c r="BC2288" s="2">
        <v>43313</v>
      </c>
      <c r="BD2288" s="1" t="s">
        <v>91</v>
      </c>
      <c r="BE2288" s="1" t="s">
        <v>244</v>
      </c>
      <c r="BF2288" s="1" t="s">
        <v>93</v>
      </c>
      <c r="BI2288" s="1" t="s">
        <v>536</v>
      </c>
      <c r="BJ2288" s="1" t="s">
        <v>62</v>
      </c>
      <c r="BK2288" s="1" t="s">
        <v>78</v>
      </c>
      <c r="BL2288" s="1">
        <v>100</v>
      </c>
      <c r="BM2288" s="1">
        <v>100</v>
      </c>
      <c r="BN2288" s="1" t="s">
        <v>1485</v>
      </c>
      <c r="BO2288" s="1" t="s">
        <v>1486</v>
      </c>
      <c r="BP2288" s="1" t="s">
        <v>84</v>
      </c>
      <c r="BR2288" s="1">
        <v>0</v>
      </c>
      <c r="BS2288" s="1">
        <v>0</v>
      </c>
      <c r="BT2288" s="1">
        <v>0</v>
      </c>
      <c r="BU2288" s="1">
        <v>0</v>
      </c>
    </row>
    <row r="2289" spans="4:73" hidden="1" x14ac:dyDescent="0.25">
      <c r="D2289" s="4"/>
      <c r="E2289" s="5">
        <f t="shared" si="479"/>
        <v>0</v>
      </c>
      <c r="F2289" s="5">
        <f t="shared" si="480"/>
        <v>0</v>
      </c>
      <c r="G2289" s="5" t="str">
        <f t="shared" si="481"/>
        <v>Withdrawn</v>
      </c>
      <c r="H2289" s="6" t="str">
        <f t="shared" si="482"/>
        <v>Not Started</v>
      </c>
      <c r="I2289" s="1" t="s">
        <v>3778</v>
      </c>
      <c r="O2289" s="1" t="str">
        <f t="shared" si="490"/>
        <v>ERIS</v>
      </c>
      <c r="Q2289" s="1">
        <f t="shared" si="483"/>
        <v>150</v>
      </c>
      <c r="S2289" s="1" t="str">
        <f t="shared" si="484"/>
        <v>Solar</v>
      </c>
      <c r="T2289" s="1" t="str">
        <f t="shared" si="485"/>
        <v>Yellow Medicine County</v>
      </c>
      <c r="U2289" s="1" t="str">
        <f t="shared" si="486"/>
        <v>MN</v>
      </c>
      <c r="AA2289" s="1"/>
      <c r="AB2289" s="1"/>
      <c r="AI2289" s="5"/>
      <c r="AJ2289" s="5"/>
      <c r="AK2289" s="5"/>
      <c r="AL2289" s="5"/>
      <c r="AM2289" s="5"/>
      <c r="AN2289" s="5"/>
      <c r="AO2289" s="32"/>
      <c r="AP2289" s="32"/>
      <c r="AQ2289" s="28">
        <f t="shared" si="494"/>
        <v>0</v>
      </c>
      <c r="AR2289" s="28">
        <f t="shared" si="494"/>
        <v>0</v>
      </c>
      <c r="AY2289" s="1" t="s">
        <v>73</v>
      </c>
      <c r="AZ2289" s="2">
        <v>42443</v>
      </c>
      <c r="BA2289" s="2">
        <v>42937</v>
      </c>
      <c r="BC2289" s="2">
        <v>43343</v>
      </c>
      <c r="BD2289" s="1" t="s">
        <v>91</v>
      </c>
      <c r="BE2289" s="1" t="s">
        <v>1824</v>
      </c>
      <c r="BF2289" s="1" t="s">
        <v>93</v>
      </c>
      <c r="BI2289" s="1" t="s">
        <v>536</v>
      </c>
      <c r="BJ2289" s="1" t="s">
        <v>62</v>
      </c>
      <c r="BK2289" s="1" t="s">
        <v>78</v>
      </c>
      <c r="BL2289" s="1">
        <v>150</v>
      </c>
      <c r="BM2289" s="1">
        <v>150</v>
      </c>
      <c r="BN2289" s="1" t="s">
        <v>1485</v>
      </c>
      <c r="BO2289" s="1" t="s">
        <v>1486</v>
      </c>
      <c r="BP2289" s="1" t="s">
        <v>84</v>
      </c>
      <c r="BR2289" s="1">
        <v>0</v>
      </c>
      <c r="BS2289" s="1">
        <v>0</v>
      </c>
      <c r="BT2289" s="1">
        <v>0</v>
      </c>
      <c r="BU2289" s="1">
        <v>0</v>
      </c>
    </row>
    <row r="2290" spans="4:73" hidden="1" x14ac:dyDescent="0.25">
      <c r="D2290" s="4"/>
      <c r="E2290" s="5">
        <f t="shared" si="479"/>
        <v>0</v>
      </c>
      <c r="F2290" s="5">
        <f t="shared" si="480"/>
        <v>0</v>
      </c>
      <c r="G2290" s="5" t="str">
        <f t="shared" si="481"/>
        <v>Withdrawn</v>
      </c>
      <c r="H2290" s="6" t="str">
        <f t="shared" si="482"/>
        <v>Not Started</v>
      </c>
      <c r="I2290" s="1" t="s">
        <v>3314</v>
      </c>
      <c r="O2290" s="1" t="str">
        <f t="shared" si="490"/>
        <v>NRIS</v>
      </c>
      <c r="Q2290" s="1">
        <f t="shared" si="483"/>
        <v>49.8</v>
      </c>
      <c r="S2290" s="1" t="str">
        <f t="shared" si="484"/>
        <v>Solar</v>
      </c>
      <c r="T2290" s="1" t="str">
        <f t="shared" si="485"/>
        <v>Acadia Parish</v>
      </c>
      <c r="U2290" s="1" t="str">
        <f t="shared" si="486"/>
        <v>LA</v>
      </c>
      <c r="AA2290" s="1"/>
      <c r="AB2290" s="1"/>
      <c r="AI2290" s="5"/>
      <c r="AJ2290" s="5"/>
      <c r="AK2290" s="5"/>
      <c r="AL2290" s="5"/>
      <c r="AM2290" s="5"/>
      <c r="AN2290" s="5"/>
      <c r="AO2290" s="32"/>
      <c r="AP2290" s="32"/>
      <c r="AQ2290" s="28">
        <f t="shared" si="494"/>
        <v>0</v>
      </c>
      <c r="AR2290" s="28">
        <f t="shared" si="494"/>
        <v>0</v>
      </c>
      <c r="AY2290" s="1" t="s">
        <v>73</v>
      </c>
      <c r="AZ2290" s="2">
        <v>42443</v>
      </c>
      <c r="BA2290" s="2">
        <v>42804</v>
      </c>
      <c r="BC2290" s="2">
        <v>43205</v>
      </c>
      <c r="BD2290" s="1" t="s">
        <v>59</v>
      </c>
      <c r="BE2290" s="1" t="s">
        <v>3069</v>
      </c>
      <c r="BF2290" s="1" t="s">
        <v>61</v>
      </c>
      <c r="BI2290" s="1" t="s">
        <v>536</v>
      </c>
      <c r="BJ2290" s="1" t="s">
        <v>126</v>
      </c>
      <c r="BK2290" s="1" t="s">
        <v>78</v>
      </c>
      <c r="BL2290" s="1">
        <v>49.8</v>
      </c>
      <c r="BM2290" s="1">
        <v>49.8</v>
      </c>
      <c r="BN2290" s="1" t="s">
        <v>1485</v>
      </c>
      <c r="BO2290" s="1" t="s">
        <v>1486</v>
      </c>
      <c r="BP2290" s="1" t="s">
        <v>84</v>
      </c>
      <c r="BR2290" s="1">
        <v>0</v>
      </c>
      <c r="BS2290" s="1">
        <v>0</v>
      </c>
      <c r="BT2290" s="1">
        <v>0</v>
      </c>
      <c r="BU2290" s="1">
        <v>0</v>
      </c>
    </row>
    <row r="2291" spans="4:73" hidden="1" x14ac:dyDescent="0.25">
      <c r="D2291" s="4"/>
      <c r="E2291" s="5">
        <f t="shared" si="479"/>
        <v>0</v>
      </c>
      <c r="F2291" s="5">
        <f t="shared" si="480"/>
        <v>0</v>
      </c>
      <c r="G2291" s="5" t="str">
        <f t="shared" si="481"/>
        <v>Withdrawn</v>
      </c>
      <c r="H2291" s="6" t="str">
        <f t="shared" si="482"/>
        <v>Not Started</v>
      </c>
      <c r="I2291" s="1" t="s">
        <v>3327</v>
      </c>
      <c r="O2291" s="1" t="str">
        <f t="shared" si="490"/>
        <v>NRIS</v>
      </c>
      <c r="Q2291" s="1">
        <f t="shared" si="483"/>
        <v>49.8</v>
      </c>
      <c r="S2291" s="1" t="str">
        <f t="shared" si="484"/>
        <v>Solar</v>
      </c>
      <c r="T2291" s="1" t="str">
        <f t="shared" si="485"/>
        <v>Acadia Parish</v>
      </c>
      <c r="U2291" s="1" t="str">
        <f t="shared" si="486"/>
        <v>LA</v>
      </c>
      <c r="AA2291" s="1"/>
      <c r="AB2291" s="1"/>
      <c r="AI2291" s="5"/>
      <c r="AJ2291" s="5"/>
      <c r="AK2291" s="5"/>
      <c r="AL2291" s="5"/>
      <c r="AM2291" s="5"/>
      <c r="AN2291" s="5"/>
      <c r="AO2291" s="32"/>
      <c r="AP2291" s="32"/>
      <c r="AQ2291" s="28">
        <f t="shared" si="494"/>
        <v>0</v>
      </c>
      <c r="AR2291" s="28">
        <f t="shared" si="494"/>
        <v>0</v>
      </c>
      <c r="AY2291" s="1" t="s">
        <v>73</v>
      </c>
      <c r="AZ2291" s="2">
        <v>42443</v>
      </c>
      <c r="BA2291" s="2">
        <v>42804</v>
      </c>
      <c r="BC2291" s="2">
        <v>43205</v>
      </c>
      <c r="BD2291" s="1" t="s">
        <v>59</v>
      </c>
      <c r="BE2291" s="1" t="s">
        <v>3069</v>
      </c>
      <c r="BF2291" s="1" t="s">
        <v>61</v>
      </c>
      <c r="BI2291" s="1" t="s">
        <v>536</v>
      </c>
      <c r="BJ2291" s="1" t="s">
        <v>126</v>
      </c>
      <c r="BK2291" s="1" t="s">
        <v>78</v>
      </c>
      <c r="BL2291" s="1">
        <v>49.8</v>
      </c>
      <c r="BM2291" s="1">
        <v>49.8</v>
      </c>
      <c r="BN2291" s="1" t="s">
        <v>1485</v>
      </c>
      <c r="BO2291" s="1" t="s">
        <v>1486</v>
      </c>
      <c r="BP2291" s="1" t="s">
        <v>84</v>
      </c>
      <c r="BR2291" s="1">
        <v>0</v>
      </c>
      <c r="BS2291" s="1">
        <v>0</v>
      </c>
      <c r="BT2291" s="1">
        <v>0</v>
      </c>
      <c r="BU2291" s="1">
        <v>0</v>
      </c>
    </row>
    <row r="2292" spans="4:73" hidden="1" x14ac:dyDescent="0.25">
      <c r="D2292" s="4"/>
      <c r="E2292" s="5" t="str">
        <f t="shared" si="479"/>
        <v>DPP-2015-AUG</v>
      </c>
      <c r="F2292" s="5" t="str">
        <f t="shared" si="480"/>
        <v>East (ITC)</v>
      </c>
      <c r="G2292" s="5" t="str">
        <f t="shared" si="481"/>
        <v>Done</v>
      </c>
      <c r="H2292" s="6" t="str">
        <f t="shared" si="482"/>
        <v>Under Construction</v>
      </c>
      <c r="I2292" s="1" t="s">
        <v>5058</v>
      </c>
      <c r="O2292" s="1" t="str">
        <f t="shared" si="490"/>
        <v>NRIS</v>
      </c>
      <c r="Q2292" s="1">
        <f t="shared" si="483"/>
        <v>30</v>
      </c>
      <c r="S2292" s="1" t="str">
        <f t="shared" si="484"/>
        <v>Battery Storage</v>
      </c>
      <c r="T2292" s="1" t="str">
        <f t="shared" si="485"/>
        <v>Huron County</v>
      </c>
      <c r="U2292" s="1" t="str">
        <f t="shared" si="486"/>
        <v>MI</v>
      </c>
      <c r="AA2292" s="1"/>
      <c r="AB2292" s="1"/>
      <c r="AI2292" s="5"/>
      <c r="AJ2292" s="5"/>
      <c r="AK2292" s="5"/>
      <c r="AL2292" s="5"/>
      <c r="AM2292" s="5"/>
      <c r="AN2292" s="5"/>
      <c r="AO2292" s="5"/>
      <c r="AP2292" s="5"/>
      <c r="AQ2292" s="5"/>
      <c r="AR2292" s="5"/>
      <c r="AY2292" s="1" t="s">
        <v>58</v>
      </c>
      <c r="AZ2292" s="2">
        <v>42142</v>
      </c>
      <c r="BB2292" s="2">
        <v>42936</v>
      </c>
      <c r="BC2292" s="2">
        <v>42644</v>
      </c>
      <c r="BD2292" s="1" t="s">
        <v>128</v>
      </c>
      <c r="BE2292" s="1" t="s">
        <v>546</v>
      </c>
      <c r="BF2292" s="1" t="s">
        <v>130</v>
      </c>
      <c r="BG2292" s="1" t="s">
        <v>1807</v>
      </c>
      <c r="BH2292" s="1" t="s">
        <v>1808</v>
      </c>
      <c r="BI2292" s="1" t="s">
        <v>134</v>
      </c>
      <c r="BJ2292" s="1" t="s">
        <v>126</v>
      </c>
      <c r="BK2292" s="1" t="s">
        <v>5059</v>
      </c>
      <c r="BL2292" s="1">
        <v>30</v>
      </c>
      <c r="BM2292" s="1">
        <v>30</v>
      </c>
      <c r="BN2292" s="1" t="s">
        <v>2498</v>
      </c>
      <c r="BP2292" s="1" t="s">
        <v>71</v>
      </c>
      <c r="BQ2292" s="2">
        <v>42299</v>
      </c>
      <c r="BR2292" s="1">
        <v>0</v>
      </c>
      <c r="BS2292" s="1">
        <v>0</v>
      </c>
      <c r="BT2292" s="1">
        <v>0</v>
      </c>
      <c r="BU2292" s="1">
        <v>0</v>
      </c>
    </row>
    <row r="2293" spans="4:73" hidden="1" x14ac:dyDescent="0.25">
      <c r="D2293" s="4"/>
      <c r="E2293" s="5">
        <f t="shared" si="479"/>
        <v>0</v>
      </c>
      <c r="F2293" s="5">
        <f t="shared" si="480"/>
        <v>0</v>
      </c>
      <c r="G2293" s="5" t="str">
        <f t="shared" si="481"/>
        <v>Withdrawn</v>
      </c>
      <c r="H2293" s="6" t="str">
        <f t="shared" si="482"/>
        <v>Not Started</v>
      </c>
      <c r="I2293" s="1" t="s">
        <v>3305</v>
      </c>
      <c r="O2293" s="1" t="str">
        <f t="shared" si="490"/>
        <v>NRIS</v>
      </c>
      <c r="Q2293" s="1">
        <f t="shared" si="483"/>
        <v>49.8</v>
      </c>
      <c r="S2293" s="1" t="str">
        <f t="shared" si="484"/>
        <v>Solar</v>
      </c>
      <c r="T2293" s="1" t="str">
        <f t="shared" si="485"/>
        <v>Concordia Parish</v>
      </c>
      <c r="U2293" s="1" t="str">
        <f t="shared" si="486"/>
        <v>LA</v>
      </c>
      <c r="AA2293" s="1"/>
      <c r="AB2293" s="1"/>
      <c r="AI2293" s="5"/>
      <c r="AJ2293" s="5"/>
      <c r="AK2293" s="5"/>
      <c r="AL2293" s="5"/>
      <c r="AM2293" s="5"/>
      <c r="AN2293" s="5"/>
      <c r="AO2293" s="32"/>
      <c r="AP2293" s="32"/>
      <c r="AQ2293" s="28">
        <f>AO2293/($Q2293*1000)</f>
        <v>0</v>
      </c>
      <c r="AR2293" s="28">
        <f>AP2293/($Q2293*1000)</f>
        <v>0</v>
      </c>
      <c r="AY2293" s="1" t="s">
        <v>73</v>
      </c>
      <c r="AZ2293" s="2">
        <v>42443</v>
      </c>
      <c r="BA2293" s="2">
        <v>42795</v>
      </c>
      <c r="BC2293" s="2">
        <v>43205</v>
      </c>
      <c r="BD2293" s="1" t="s">
        <v>59</v>
      </c>
      <c r="BE2293" s="1" t="s">
        <v>3018</v>
      </c>
      <c r="BF2293" s="1" t="s">
        <v>61</v>
      </c>
      <c r="BI2293" s="1" t="s">
        <v>536</v>
      </c>
      <c r="BJ2293" s="1" t="s">
        <v>126</v>
      </c>
      <c r="BK2293" s="1" t="s">
        <v>78</v>
      </c>
      <c r="BL2293" s="1">
        <v>49.8</v>
      </c>
      <c r="BM2293" s="1">
        <v>49.8</v>
      </c>
      <c r="BN2293" s="1" t="s">
        <v>1485</v>
      </c>
      <c r="BO2293" s="1" t="s">
        <v>1486</v>
      </c>
      <c r="BP2293" s="1" t="s">
        <v>84</v>
      </c>
      <c r="BR2293" s="1">
        <v>0</v>
      </c>
      <c r="BS2293" s="1">
        <v>0</v>
      </c>
      <c r="BT2293" s="1">
        <v>0</v>
      </c>
      <c r="BU2293" s="1">
        <v>0</v>
      </c>
    </row>
    <row r="2294" spans="4:73" hidden="1" x14ac:dyDescent="0.25">
      <c r="D2294" s="4"/>
      <c r="E2294" s="5" t="str">
        <f t="shared" si="479"/>
        <v>DPP-2016-FEB</v>
      </c>
      <c r="F2294" s="5" t="str">
        <f t="shared" si="480"/>
        <v>Central</v>
      </c>
      <c r="G2294" s="5" t="str">
        <f t="shared" si="481"/>
        <v>Done</v>
      </c>
      <c r="H2294" s="6" t="str">
        <f t="shared" si="482"/>
        <v>In Service</v>
      </c>
      <c r="I2294" s="1" t="s">
        <v>5062</v>
      </c>
      <c r="O2294" s="1" t="str">
        <f t="shared" si="490"/>
        <v>NRIS</v>
      </c>
      <c r="Q2294" s="1">
        <f t="shared" si="483"/>
        <v>202</v>
      </c>
      <c r="S2294" s="1" t="str">
        <f t="shared" si="484"/>
        <v>Wind</v>
      </c>
      <c r="T2294" s="1" t="str">
        <f t="shared" si="485"/>
        <v>Douglas County</v>
      </c>
      <c r="U2294" s="1" t="str">
        <f t="shared" si="486"/>
        <v>IL</v>
      </c>
      <c r="AA2294" s="1"/>
      <c r="AB2294" s="1"/>
      <c r="AI2294" s="5"/>
      <c r="AJ2294" s="5"/>
      <c r="AK2294" s="5"/>
      <c r="AL2294" s="5"/>
      <c r="AM2294" s="5"/>
      <c r="AN2294" s="5"/>
      <c r="AO2294" s="5"/>
      <c r="AP2294" s="5"/>
      <c r="AQ2294" s="5"/>
      <c r="AR2294" s="5"/>
      <c r="AY2294" s="1" t="s">
        <v>58</v>
      </c>
      <c r="AZ2294" s="2">
        <v>42180</v>
      </c>
      <c r="BB2294" s="2">
        <v>42898</v>
      </c>
      <c r="BC2294" s="2">
        <v>42323</v>
      </c>
      <c r="BD2294" s="1" t="s">
        <v>122</v>
      </c>
      <c r="BE2294" s="1" t="s">
        <v>316</v>
      </c>
      <c r="BF2294" s="1" t="s">
        <v>124</v>
      </c>
      <c r="BG2294" s="1" t="s">
        <v>724</v>
      </c>
      <c r="BH2294" s="1" t="s">
        <v>2435</v>
      </c>
      <c r="BI2294" s="1" t="s">
        <v>726</v>
      </c>
      <c r="BJ2294" s="1" t="s">
        <v>126</v>
      </c>
      <c r="BK2294" s="1" t="s">
        <v>5063</v>
      </c>
      <c r="BL2294" s="1">
        <v>202</v>
      </c>
      <c r="BM2294" s="1">
        <v>202</v>
      </c>
      <c r="BN2294" s="1" t="s">
        <v>97</v>
      </c>
      <c r="BO2294" s="1" t="s">
        <v>98</v>
      </c>
      <c r="BP2294" s="1" t="s">
        <v>65</v>
      </c>
      <c r="BQ2294" s="2">
        <v>43586</v>
      </c>
      <c r="BR2294" s="1">
        <v>0</v>
      </c>
      <c r="BS2294" s="1">
        <v>0</v>
      </c>
      <c r="BT2294" s="1">
        <v>0</v>
      </c>
      <c r="BU2294" s="1">
        <v>0</v>
      </c>
    </row>
    <row r="2295" spans="4:73" hidden="1" x14ac:dyDescent="0.25">
      <c r="D2295" s="4"/>
      <c r="E2295" s="5" t="str">
        <f t="shared" si="479"/>
        <v>DPP-2015-AUG</v>
      </c>
      <c r="F2295" s="5" t="str">
        <f t="shared" si="480"/>
        <v>East (ITC)</v>
      </c>
      <c r="G2295" s="5" t="str">
        <f t="shared" si="481"/>
        <v>Done</v>
      </c>
      <c r="H2295" s="6" t="str">
        <f t="shared" si="482"/>
        <v>In Service</v>
      </c>
      <c r="I2295" s="1" t="s">
        <v>5064</v>
      </c>
      <c r="O2295" s="1" t="str">
        <f t="shared" si="490"/>
        <v>External NRIS</v>
      </c>
      <c r="Q2295" s="1">
        <f t="shared" si="483"/>
        <v>2</v>
      </c>
      <c r="S2295" s="1" t="str">
        <f t="shared" si="484"/>
        <v>Wood</v>
      </c>
      <c r="T2295" s="1" t="str">
        <f t="shared" si="485"/>
        <v>Crawford County</v>
      </c>
      <c r="U2295" s="1" t="str">
        <f t="shared" si="486"/>
        <v>MI</v>
      </c>
      <c r="AA2295" s="1"/>
      <c r="AB2295" s="1"/>
      <c r="AI2295" s="5"/>
      <c r="AJ2295" s="5"/>
      <c r="AK2295" s="5"/>
      <c r="AL2295" s="5"/>
      <c r="AM2295" s="5"/>
      <c r="AN2295" s="5"/>
      <c r="AO2295" s="5"/>
      <c r="AP2295" s="5"/>
      <c r="AQ2295" s="5"/>
      <c r="AR2295" s="5"/>
      <c r="AY2295" s="1" t="s">
        <v>58</v>
      </c>
      <c r="AZ2295" s="2">
        <v>42185</v>
      </c>
      <c r="BB2295" s="2">
        <v>42794</v>
      </c>
      <c r="BC2295" s="2">
        <v>42401</v>
      </c>
      <c r="BD2295" s="1" t="s">
        <v>139</v>
      </c>
      <c r="BE2295" s="1" t="s">
        <v>1374</v>
      </c>
      <c r="BF2295" s="1" t="s">
        <v>130</v>
      </c>
      <c r="BG2295" s="1" t="s">
        <v>1807</v>
      </c>
      <c r="BH2295" s="1" t="s">
        <v>1808</v>
      </c>
      <c r="BI2295" s="1" t="s">
        <v>134</v>
      </c>
      <c r="BJ2295" s="1" t="s">
        <v>2993</v>
      </c>
      <c r="BK2295" s="1" t="s">
        <v>5065</v>
      </c>
      <c r="BL2295" s="1">
        <v>2</v>
      </c>
      <c r="BM2295" s="1">
        <v>2</v>
      </c>
      <c r="BN2295" s="1" t="s">
        <v>1273</v>
      </c>
      <c r="BO2295" s="1" t="s">
        <v>150</v>
      </c>
      <c r="BP2295" s="1" t="s">
        <v>65</v>
      </c>
      <c r="BQ2295" s="2">
        <v>42979</v>
      </c>
      <c r="BR2295" s="1">
        <v>0</v>
      </c>
      <c r="BS2295" s="1">
        <v>0</v>
      </c>
      <c r="BT2295" s="1">
        <v>0</v>
      </c>
      <c r="BU2295" s="1">
        <v>0</v>
      </c>
    </row>
    <row r="2296" spans="4:73" hidden="1" x14ac:dyDescent="0.25">
      <c r="D2296" s="4"/>
      <c r="E2296" s="5" t="str">
        <f t="shared" si="479"/>
        <v>DPP-2016-AUG</v>
      </c>
      <c r="F2296" s="5" t="str">
        <f t="shared" si="480"/>
        <v>South</v>
      </c>
      <c r="G2296" s="5" t="str">
        <f t="shared" si="481"/>
        <v>Done</v>
      </c>
      <c r="H2296" s="6" t="str">
        <f t="shared" si="482"/>
        <v>Not Started</v>
      </c>
      <c r="I2296" s="1" t="s">
        <v>5230</v>
      </c>
      <c r="O2296" s="1" t="str">
        <f t="shared" si="490"/>
        <v>NRIS</v>
      </c>
      <c r="Q2296" s="1">
        <f t="shared" si="483"/>
        <v>100</v>
      </c>
      <c r="S2296" s="1" t="str">
        <f t="shared" si="484"/>
        <v>Solar</v>
      </c>
      <c r="T2296" s="1" t="str">
        <f t="shared" si="485"/>
        <v>Lee County</v>
      </c>
      <c r="U2296" s="1" t="str">
        <f t="shared" si="486"/>
        <v>AR</v>
      </c>
      <c r="AA2296" s="1"/>
      <c r="AB2296" s="1"/>
      <c r="AI2296" s="5"/>
      <c r="AJ2296" s="5"/>
      <c r="AK2296" s="5"/>
      <c r="AL2296" s="5"/>
      <c r="AM2296" s="5"/>
      <c r="AN2296" s="5"/>
      <c r="AO2296" s="32"/>
      <c r="AP2296" s="32"/>
      <c r="AQ2296" s="28">
        <f>AO2296/($Q2296*1000)</f>
        <v>0</v>
      </c>
      <c r="AR2296" s="28">
        <f>AP2296/($Q2296*1000)</f>
        <v>0</v>
      </c>
      <c r="AY2296" s="1" t="s">
        <v>58</v>
      </c>
      <c r="AZ2296" s="2">
        <v>42443</v>
      </c>
      <c r="BC2296" s="2">
        <v>43388</v>
      </c>
      <c r="BD2296" s="1" t="s">
        <v>59</v>
      </c>
      <c r="BE2296" s="1" t="s">
        <v>518</v>
      </c>
      <c r="BF2296" s="1" t="s">
        <v>2394</v>
      </c>
      <c r="BG2296" s="1" t="s">
        <v>3161</v>
      </c>
      <c r="BH2296" s="1" t="s">
        <v>2395</v>
      </c>
      <c r="BI2296" s="1" t="s">
        <v>726</v>
      </c>
      <c r="BJ2296" s="1" t="s">
        <v>126</v>
      </c>
      <c r="BK2296" s="1" t="s">
        <v>5231</v>
      </c>
      <c r="BL2296" s="1">
        <v>100</v>
      </c>
      <c r="BM2296" s="1">
        <v>100</v>
      </c>
      <c r="BN2296" s="1" t="s">
        <v>1485</v>
      </c>
      <c r="BO2296" s="1" t="s">
        <v>1486</v>
      </c>
      <c r="BP2296" s="1" t="s">
        <v>84</v>
      </c>
      <c r="BQ2296" s="2">
        <v>44348</v>
      </c>
      <c r="BR2296" s="1">
        <v>100</v>
      </c>
      <c r="BS2296" s="1">
        <v>100</v>
      </c>
      <c r="BT2296" s="1">
        <v>100</v>
      </c>
      <c r="BU2296" s="1">
        <v>100</v>
      </c>
    </row>
    <row r="2297" spans="4:73" hidden="1" x14ac:dyDescent="0.25">
      <c r="D2297" s="4"/>
      <c r="E2297" s="5" t="str">
        <f t="shared" ref="E2297:E2360" si="495">BG2297</f>
        <v>DPP-2016-AUG</v>
      </c>
      <c r="F2297" s="5" t="str">
        <f t="shared" ref="F2297:F2360" si="496">BH2297</f>
        <v>South</v>
      </c>
      <c r="G2297" s="5" t="str">
        <f t="shared" ref="G2297:G2360" si="497">AY2297</f>
        <v>Withdrawn</v>
      </c>
      <c r="H2297" s="6" t="str">
        <f t="shared" ref="H2297:H2360" si="498">BP2297</f>
        <v>Not Started</v>
      </c>
      <c r="I2297" s="1" t="s">
        <v>3403</v>
      </c>
      <c r="O2297" s="1" t="str">
        <f t="shared" si="490"/>
        <v>NRIS</v>
      </c>
      <c r="Q2297" s="1">
        <f t="shared" ref="Q2297:Q2360" si="499">BM2297</f>
        <v>50</v>
      </c>
      <c r="S2297" s="1" t="str">
        <f t="shared" ref="S2297:S2360" si="500">BN2297</f>
        <v>Solar</v>
      </c>
      <c r="T2297" s="1" t="str">
        <f t="shared" ref="T2297:T2360" si="501">BE2297</f>
        <v>East Feliciana Parish</v>
      </c>
      <c r="U2297" s="1" t="str">
        <f t="shared" ref="U2297:U2360" si="502">BF2297</f>
        <v>LA</v>
      </c>
      <c r="AA2297" s="1"/>
      <c r="AB2297" s="1"/>
      <c r="AI2297" s="5"/>
      <c r="AJ2297" s="5"/>
      <c r="AK2297" s="5"/>
      <c r="AL2297" s="5"/>
      <c r="AM2297" s="5"/>
      <c r="AN2297" s="5"/>
      <c r="AO2297" s="32"/>
      <c r="AP2297" s="32"/>
      <c r="AQ2297" s="28">
        <f>AO2297/($Q2297*1000)</f>
        <v>0</v>
      </c>
      <c r="AR2297" s="28">
        <f>AP2297/($Q2297*1000)</f>
        <v>0</v>
      </c>
      <c r="AY2297" s="1" t="s">
        <v>73</v>
      </c>
      <c r="AZ2297" s="2">
        <v>42443</v>
      </c>
      <c r="BA2297" s="2">
        <v>42871</v>
      </c>
      <c r="BC2297" s="2">
        <v>43388</v>
      </c>
      <c r="BD2297" s="1" t="s">
        <v>59</v>
      </c>
      <c r="BE2297" s="1" t="s">
        <v>3398</v>
      </c>
      <c r="BF2297" s="1" t="s">
        <v>61</v>
      </c>
      <c r="BG2297" s="1" t="s">
        <v>3161</v>
      </c>
      <c r="BH2297" s="1" t="s">
        <v>2395</v>
      </c>
      <c r="BI2297" s="1" t="s">
        <v>726</v>
      </c>
      <c r="BJ2297" s="1" t="s">
        <v>126</v>
      </c>
      <c r="BK2297" s="1" t="s">
        <v>3404</v>
      </c>
      <c r="BL2297" s="1">
        <v>50</v>
      </c>
      <c r="BM2297" s="1">
        <v>50</v>
      </c>
      <c r="BN2297" s="1" t="s">
        <v>1485</v>
      </c>
      <c r="BO2297" s="1" t="s">
        <v>1486</v>
      </c>
      <c r="BP2297" s="1" t="s">
        <v>84</v>
      </c>
      <c r="BR2297" s="1">
        <v>0</v>
      </c>
      <c r="BS2297" s="1">
        <v>0</v>
      </c>
      <c r="BT2297" s="1">
        <v>0</v>
      </c>
      <c r="BU2297" s="1">
        <v>0</v>
      </c>
    </row>
    <row r="2298" spans="4:73" hidden="1" x14ac:dyDescent="0.25">
      <c r="D2298" s="4"/>
      <c r="E2298" s="5" t="str">
        <f t="shared" si="495"/>
        <v>DPP-2016-AUG</v>
      </c>
      <c r="F2298" s="5" t="str">
        <f t="shared" si="496"/>
        <v>South</v>
      </c>
      <c r="G2298" s="5" t="str">
        <f t="shared" si="497"/>
        <v>Done</v>
      </c>
      <c r="H2298" s="6" t="str">
        <f t="shared" si="498"/>
        <v>In Service</v>
      </c>
      <c r="I2298" s="1" t="s">
        <v>5070</v>
      </c>
      <c r="O2298" s="1" t="str">
        <f t="shared" si="490"/>
        <v>NRIS</v>
      </c>
      <c r="Q2298" s="1">
        <f t="shared" si="499"/>
        <v>1044.8</v>
      </c>
      <c r="S2298" s="1" t="str">
        <f t="shared" si="500"/>
        <v>Gas</v>
      </c>
      <c r="T2298" s="1" t="str">
        <f t="shared" si="501"/>
        <v>Montgomery County</v>
      </c>
      <c r="U2298" s="1" t="str">
        <f t="shared" si="502"/>
        <v>TX</v>
      </c>
      <c r="AA2298" s="1"/>
      <c r="AB2298" s="1"/>
      <c r="AI2298" s="5"/>
      <c r="AJ2298" s="5"/>
      <c r="AK2298" s="5"/>
      <c r="AL2298" s="5"/>
      <c r="AM2298" s="5"/>
      <c r="AN2298" s="5"/>
      <c r="AO2298" s="5"/>
      <c r="AP2298" s="5"/>
      <c r="AQ2298" s="5"/>
      <c r="AR2298" s="5"/>
      <c r="AY2298" s="1" t="s">
        <v>58</v>
      </c>
      <c r="AZ2298" s="2">
        <v>42257</v>
      </c>
      <c r="BB2298" s="2">
        <v>43308</v>
      </c>
      <c r="BC2298" s="2">
        <v>44032</v>
      </c>
      <c r="BD2298" s="1" t="s">
        <v>59</v>
      </c>
      <c r="BE2298" s="1" t="s">
        <v>763</v>
      </c>
      <c r="BF2298" s="1" t="s">
        <v>67</v>
      </c>
      <c r="BG2298" s="1" t="s">
        <v>3161</v>
      </c>
      <c r="BH2298" s="1" t="s">
        <v>2395</v>
      </c>
      <c r="BI2298" s="1" t="s">
        <v>726</v>
      </c>
      <c r="BJ2298" s="1" t="s">
        <v>126</v>
      </c>
      <c r="BK2298" s="1" t="s">
        <v>5071</v>
      </c>
      <c r="BL2298" s="1">
        <v>923.8</v>
      </c>
      <c r="BM2298" s="1">
        <v>1044.8</v>
      </c>
      <c r="BN2298" s="1" t="s">
        <v>64</v>
      </c>
      <c r="BO2298" s="1" t="s">
        <v>94</v>
      </c>
      <c r="BP2298" s="1" t="s">
        <v>65</v>
      </c>
      <c r="BQ2298" s="2">
        <v>44013</v>
      </c>
      <c r="BR2298" s="1">
        <v>1044.8</v>
      </c>
      <c r="BS2298" s="1">
        <v>923.8</v>
      </c>
      <c r="BT2298" s="1">
        <v>1044.8</v>
      </c>
      <c r="BU2298" s="1">
        <v>923.8</v>
      </c>
    </row>
    <row r="2299" spans="4:73" hidden="1" x14ac:dyDescent="0.25">
      <c r="D2299" s="4"/>
      <c r="E2299" s="5" t="str">
        <f t="shared" si="495"/>
        <v>DPP-2016-FEB</v>
      </c>
      <c r="F2299" s="5" t="str">
        <f t="shared" si="496"/>
        <v>South</v>
      </c>
      <c r="G2299" s="5" t="str">
        <f t="shared" si="497"/>
        <v>Done</v>
      </c>
      <c r="H2299" s="6" t="str">
        <f t="shared" si="498"/>
        <v>In Service</v>
      </c>
      <c r="I2299" s="1" t="s">
        <v>5072</v>
      </c>
      <c r="O2299" s="1" t="str">
        <f t="shared" si="490"/>
        <v>ERIS</v>
      </c>
      <c r="Q2299" s="1">
        <f t="shared" si="499"/>
        <v>52</v>
      </c>
      <c r="S2299" s="1" t="str">
        <f t="shared" si="500"/>
        <v>Solar</v>
      </c>
      <c r="T2299" s="1" t="str">
        <f t="shared" si="501"/>
        <v>Lamar County</v>
      </c>
      <c r="U2299" s="1" t="str">
        <f t="shared" si="502"/>
        <v>MS</v>
      </c>
      <c r="AA2299" s="1"/>
      <c r="AB2299" s="1"/>
      <c r="AI2299" s="5"/>
      <c r="AJ2299" s="5"/>
      <c r="AK2299" s="5"/>
      <c r="AL2299" s="5"/>
      <c r="AM2299" s="5"/>
      <c r="AN2299" s="5"/>
      <c r="AO2299" s="5"/>
      <c r="AP2299" s="5"/>
      <c r="AQ2299" s="5"/>
      <c r="AR2299" s="5"/>
      <c r="AY2299" s="1" t="s">
        <v>58</v>
      </c>
      <c r="AZ2299" s="2">
        <v>42258</v>
      </c>
      <c r="BB2299" s="2">
        <v>42429</v>
      </c>
      <c r="BC2299" s="2">
        <v>42817</v>
      </c>
      <c r="BD2299" s="1" t="s">
        <v>4731</v>
      </c>
      <c r="BE2299" s="1" t="s">
        <v>3010</v>
      </c>
      <c r="BF2299" s="1" t="s">
        <v>2526</v>
      </c>
      <c r="BG2299" s="1" t="s">
        <v>724</v>
      </c>
      <c r="BH2299" s="1" t="s">
        <v>2395</v>
      </c>
      <c r="BI2299" s="1" t="s">
        <v>2320</v>
      </c>
      <c r="BJ2299" s="1" t="s">
        <v>62</v>
      </c>
      <c r="BK2299" s="1" t="s">
        <v>5073</v>
      </c>
      <c r="BL2299" s="1">
        <v>52</v>
      </c>
      <c r="BM2299" s="1">
        <v>52</v>
      </c>
      <c r="BN2299" s="1" t="s">
        <v>1485</v>
      </c>
      <c r="BO2299" s="1" t="s">
        <v>1486</v>
      </c>
      <c r="BP2299" s="1" t="s">
        <v>65</v>
      </c>
      <c r="BQ2299" s="2">
        <v>42248</v>
      </c>
      <c r="BR2299" s="1">
        <v>0</v>
      </c>
      <c r="BS2299" s="1">
        <v>0</v>
      </c>
      <c r="BT2299" s="1">
        <v>0</v>
      </c>
      <c r="BU2299" s="1">
        <v>0</v>
      </c>
    </row>
    <row r="2300" spans="4:73" hidden="1" x14ac:dyDescent="0.25">
      <c r="D2300" s="4"/>
      <c r="E2300" s="5" t="str">
        <f t="shared" si="495"/>
        <v>DPP-2016-AUG</v>
      </c>
      <c r="F2300" s="5" t="str">
        <f t="shared" si="496"/>
        <v>Central</v>
      </c>
      <c r="G2300" s="5" t="str">
        <f t="shared" si="497"/>
        <v>Done</v>
      </c>
      <c r="H2300" s="6" t="str">
        <f t="shared" si="498"/>
        <v>Under Construction</v>
      </c>
      <c r="I2300" s="1" t="s">
        <v>5074</v>
      </c>
      <c r="O2300" s="1" t="str">
        <f t="shared" si="490"/>
        <v>NRIS</v>
      </c>
      <c r="Q2300" s="1">
        <f t="shared" si="499"/>
        <v>144</v>
      </c>
      <c r="S2300" s="1" t="str">
        <f t="shared" si="500"/>
        <v>Wind</v>
      </c>
      <c r="T2300" s="1" t="str">
        <f t="shared" si="501"/>
        <v>DeWitt County</v>
      </c>
      <c r="U2300" s="1" t="str">
        <f t="shared" si="502"/>
        <v>IL</v>
      </c>
      <c r="AA2300" s="1"/>
      <c r="AB2300" s="1"/>
      <c r="AI2300" s="5"/>
      <c r="AJ2300" s="5"/>
      <c r="AK2300" s="5"/>
      <c r="AL2300" s="5"/>
      <c r="AM2300" s="5"/>
      <c r="AN2300" s="5"/>
      <c r="AO2300" s="5"/>
      <c r="AP2300" s="5"/>
      <c r="AQ2300" s="5"/>
      <c r="AR2300" s="5"/>
      <c r="AY2300" s="1" t="s">
        <v>58</v>
      </c>
      <c r="AZ2300" s="2">
        <v>42261</v>
      </c>
      <c r="BB2300" s="2">
        <v>43398</v>
      </c>
      <c r="BC2300" s="2">
        <v>42979</v>
      </c>
      <c r="BD2300" s="1" t="s">
        <v>122</v>
      </c>
      <c r="BE2300" s="1" t="s">
        <v>2187</v>
      </c>
      <c r="BF2300" s="1" t="s">
        <v>124</v>
      </c>
      <c r="BG2300" s="1" t="s">
        <v>3161</v>
      </c>
      <c r="BH2300" s="1" t="s">
        <v>2435</v>
      </c>
      <c r="BI2300" s="1" t="s">
        <v>726</v>
      </c>
      <c r="BJ2300" s="1" t="s">
        <v>126</v>
      </c>
      <c r="BK2300" s="1" t="s">
        <v>5075</v>
      </c>
      <c r="BL2300" s="1">
        <v>144</v>
      </c>
      <c r="BM2300" s="1">
        <v>144</v>
      </c>
      <c r="BN2300" s="1" t="s">
        <v>97</v>
      </c>
      <c r="BO2300" s="1" t="s">
        <v>98</v>
      </c>
      <c r="BP2300" s="1" t="s">
        <v>71</v>
      </c>
      <c r="BQ2300" s="2">
        <v>43009</v>
      </c>
      <c r="BR2300" s="1">
        <v>144</v>
      </c>
      <c r="BS2300" s="1">
        <v>144</v>
      </c>
      <c r="BT2300" s="1">
        <v>144</v>
      </c>
      <c r="BU2300" s="1">
        <v>144</v>
      </c>
    </row>
    <row r="2301" spans="4:73" hidden="1" x14ac:dyDescent="0.25">
      <c r="D2301" s="4"/>
      <c r="E2301" s="5" t="str">
        <f t="shared" si="495"/>
        <v>DPP-2016-FEB</v>
      </c>
      <c r="F2301" s="5" t="str">
        <f t="shared" si="496"/>
        <v>West</v>
      </c>
      <c r="G2301" s="5" t="str">
        <f t="shared" si="497"/>
        <v>Done</v>
      </c>
      <c r="H2301" s="6" t="str">
        <f t="shared" si="498"/>
        <v>In Service</v>
      </c>
      <c r="I2301" s="1" t="s">
        <v>5076</v>
      </c>
      <c r="O2301" s="1" t="str">
        <f t="shared" si="490"/>
        <v>NRIS</v>
      </c>
      <c r="Q2301" s="1">
        <f t="shared" si="499"/>
        <v>200</v>
      </c>
      <c r="S2301" s="1" t="str">
        <f t="shared" si="500"/>
        <v>Wind</v>
      </c>
      <c r="T2301" s="1" t="str">
        <f t="shared" si="501"/>
        <v>Poweshiek County</v>
      </c>
      <c r="U2301" s="1" t="str">
        <f t="shared" si="502"/>
        <v>IA</v>
      </c>
      <c r="AA2301" s="1"/>
      <c r="AB2301" s="1"/>
      <c r="AI2301" s="5"/>
      <c r="AJ2301" s="5"/>
      <c r="AK2301" s="5"/>
      <c r="AL2301" s="5"/>
      <c r="AM2301" s="5"/>
      <c r="AN2301" s="5"/>
      <c r="AO2301" s="5"/>
      <c r="AP2301" s="5"/>
      <c r="AQ2301" s="5"/>
      <c r="AR2301" s="5"/>
      <c r="AY2301" s="1" t="s">
        <v>58</v>
      </c>
      <c r="AZ2301" s="2">
        <v>42261</v>
      </c>
      <c r="BB2301" s="2">
        <v>43504</v>
      </c>
      <c r="BC2301" s="2">
        <v>43344</v>
      </c>
      <c r="BD2301" s="1" t="s">
        <v>251</v>
      </c>
      <c r="BE2301" s="1" t="s">
        <v>1703</v>
      </c>
      <c r="BF2301" s="1" t="s">
        <v>89</v>
      </c>
      <c r="BG2301" s="1" t="s">
        <v>724</v>
      </c>
      <c r="BH2301" s="1" t="s">
        <v>725</v>
      </c>
      <c r="BI2301" s="1" t="s">
        <v>726</v>
      </c>
      <c r="BJ2301" s="1" t="s">
        <v>126</v>
      </c>
      <c r="BK2301" s="1" t="s">
        <v>5077</v>
      </c>
      <c r="BL2301" s="1">
        <v>200</v>
      </c>
      <c r="BM2301" s="1">
        <v>200</v>
      </c>
      <c r="BN2301" s="1" t="s">
        <v>97</v>
      </c>
      <c r="BO2301" s="1" t="s">
        <v>98</v>
      </c>
      <c r="BP2301" s="1" t="s">
        <v>65</v>
      </c>
      <c r="BQ2301" s="2">
        <v>43282</v>
      </c>
      <c r="BR2301" s="1">
        <v>200</v>
      </c>
      <c r="BS2301" s="1">
        <v>200</v>
      </c>
      <c r="BT2301" s="1">
        <v>200</v>
      </c>
      <c r="BU2301" s="1">
        <v>200</v>
      </c>
    </row>
    <row r="2302" spans="4:73" hidden="1" x14ac:dyDescent="0.25">
      <c r="D2302" s="4"/>
      <c r="E2302" s="5" t="str">
        <f t="shared" si="495"/>
        <v>DPP-2016-AUG</v>
      </c>
      <c r="F2302" s="5" t="str">
        <f t="shared" si="496"/>
        <v>West</v>
      </c>
      <c r="G2302" s="5" t="str">
        <f t="shared" si="497"/>
        <v>Done</v>
      </c>
      <c r="H2302" s="6" t="str">
        <f t="shared" si="498"/>
        <v>Under Construction</v>
      </c>
      <c r="I2302" s="1" t="s">
        <v>5078</v>
      </c>
      <c r="O2302" s="1" t="str">
        <f t="shared" si="490"/>
        <v>NRIS</v>
      </c>
      <c r="Q2302" s="1">
        <f t="shared" si="499"/>
        <v>246</v>
      </c>
      <c r="S2302" s="1" t="str">
        <f t="shared" si="500"/>
        <v>Wind</v>
      </c>
      <c r="T2302" s="1" t="str">
        <f t="shared" si="501"/>
        <v>Atchison County</v>
      </c>
      <c r="U2302" s="1" t="str">
        <f t="shared" si="502"/>
        <v>MO</v>
      </c>
      <c r="AA2302" s="1"/>
      <c r="AB2302" s="1"/>
      <c r="AI2302" s="5"/>
      <c r="AJ2302" s="5"/>
      <c r="AK2302" s="5"/>
      <c r="AL2302" s="5"/>
      <c r="AM2302" s="5"/>
      <c r="AN2302" s="5"/>
      <c r="AO2302" s="5"/>
      <c r="AP2302" s="5"/>
      <c r="AQ2302" s="5"/>
      <c r="AR2302" s="5"/>
      <c r="AY2302" s="1" t="s">
        <v>58</v>
      </c>
      <c r="AZ2302" s="2">
        <v>42261</v>
      </c>
      <c r="BB2302" s="2">
        <v>43902</v>
      </c>
      <c r="BC2302" s="2">
        <v>44013</v>
      </c>
      <c r="BD2302" s="1" t="s">
        <v>251</v>
      </c>
      <c r="BE2302" s="1" t="s">
        <v>1913</v>
      </c>
      <c r="BF2302" s="1" t="s">
        <v>488</v>
      </c>
      <c r="BG2302" s="1" t="s">
        <v>3161</v>
      </c>
      <c r="BH2302" s="1" t="s">
        <v>725</v>
      </c>
      <c r="BI2302" s="1" t="s">
        <v>726</v>
      </c>
      <c r="BJ2302" s="1" t="s">
        <v>126</v>
      </c>
      <c r="BK2302" s="1" t="s">
        <v>5079</v>
      </c>
      <c r="BL2302" s="1">
        <v>246</v>
      </c>
      <c r="BM2302" s="1">
        <v>246</v>
      </c>
      <c r="BN2302" s="1" t="s">
        <v>97</v>
      </c>
      <c r="BO2302" s="1" t="s">
        <v>98</v>
      </c>
      <c r="BP2302" s="1" t="s">
        <v>71</v>
      </c>
      <c r="BQ2302" s="2">
        <v>44454</v>
      </c>
      <c r="BR2302" s="1">
        <v>246</v>
      </c>
      <c r="BS2302" s="1">
        <v>246</v>
      </c>
      <c r="BT2302" s="1">
        <v>246</v>
      </c>
      <c r="BU2302" s="1">
        <v>246</v>
      </c>
    </row>
    <row r="2303" spans="4:73" hidden="1" x14ac:dyDescent="0.25">
      <c r="D2303" s="4"/>
      <c r="E2303" s="5" t="str">
        <f t="shared" si="495"/>
        <v>DPP-2016-AUG</v>
      </c>
      <c r="F2303" s="5" t="str">
        <f t="shared" si="496"/>
        <v>South</v>
      </c>
      <c r="G2303" s="5" t="str">
        <f t="shared" si="497"/>
        <v>Done</v>
      </c>
      <c r="H2303" s="6" t="str">
        <f t="shared" si="498"/>
        <v>In Service</v>
      </c>
      <c r="I2303" s="1" t="s">
        <v>5080</v>
      </c>
      <c r="O2303" s="1" t="str">
        <f t="shared" si="490"/>
        <v>NRIS</v>
      </c>
      <c r="Q2303" s="1">
        <f t="shared" si="499"/>
        <v>36.4</v>
      </c>
      <c r="S2303" s="1" t="str">
        <f t="shared" si="500"/>
        <v>Gas</v>
      </c>
      <c r="T2303" s="1" t="str">
        <f t="shared" si="501"/>
        <v>Hinds County</v>
      </c>
      <c r="U2303" s="1" t="str">
        <f t="shared" si="502"/>
        <v>MS</v>
      </c>
      <c r="AA2303" s="1"/>
      <c r="AB2303" s="1"/>
      <c r="AI2303" s="5"/>
      <c r="AJ2303" s="5"/>
      <c r="AK2303" s="5"/>
      <c r="AL2303" s="5"/>
      <c r="AM2303" s="5"/>
      <c r="AN2303" s="5"/>
      <c r="AO2303" s="5"/>
      <c r="AP2303" s="5"/>
      <c r="AQ2303" s="5"/>
      <c r="AR2303" s="5"/>
      <c r="AY2303" s="1" t="s">
        <v>58</v>
      </c>
      <c r="AZ2303" s="2">
        <v>42261</v>
      </c>
      <c r="BC2303" s="2">
        <v>43405</v>
      </c>
      <c r="BD2303" s="1" t="s">
        <v>59</v>
      </c>
      <c r="BE2303" s="1" t="s">
        <v>4453</v>
      </c>
      <c r="BF2303" s="1" t="s">
        <v>2526</v>
      </c>
      <c r="BG2303" s="1" t="s">
        <v>3161</v>
      </c>
      <c r="BH2303" s="1" t="s">
        <v>2395</v>
      </c>
      <c r="BI2303" s="1" t="s">
        <v>726</v>
      </c>
      <c r="BJ2303" s="1" t="s">
        <v>126</v>
      </c>
      <c r="BK2303" s="1" t="s">
        <v>5081</v>
      </c>
      <c r="BL2303" s="1">
        <v>31.9</v>
      </c>
      <c r="BM2303" s="1">
        <v>36.4</v>
      </c>
      <c r="BN2303" s="1" t="s">
        <v>64</v>
      </c>
      <c r="BO2303" s="1" t="s">
        <v>150</v>
      </c>
      <c r="BP2303" s="1" t="s">
        <v>65</v>
      </c>
      <c r="BQ2303" s="2">
        <v>43405</v>
      </c>
      <c r="BR2303" s="1">
        <v>36.4</v>
      </c>
      <c r="BS2303" s="1">
        <v>31.9</v>
      </c>
      <c r="BT2303" s="1">
        <v>36.4</v>
      </c>
      <c r="BU2303" s="1">
        <v>31.9</v>
      </c>
    </row>
    <row r="2304" spans="4:73" hidden="1" x14ac:dyDescent="0.25">
      <c r="D2304" s="4"/>
      <c r="E2304" s="5">
        <f t="shared" si="495"/>
        <v>0</v>
      </c>
      <c r="F2304" s="5">
        <f t="shared" si="496"/>
        <v>0</v>
      </c>
      <c r="G2304" s="5" t="str">
        <f t="shared" si="497"/>
        <v>Done</v>
      </c>
      <c r="H2304" s="6" t="str">
        <f t="shared" si="498"/>
        <v>In Service</v>
      </c>
      <c r="I2304" s="1" t="s">
        <v>5235</v>
      </c>
      <c r="O2304" s="1" t="str">
        <f t="shared" si="490"/>
        <v>ERIS</v>
      </c>
      <c r="Q2304" s="1">
        <f t="shared" si="499"/>
        <v>1</v>
      </c>
      <c r="S2304" s="1" t="str">
        <f t="shared" si="500"/>
        <v>Solar</v>
      </c>
      <c r="T2304" s="1" t="str">
        <f t="shared" si="501"/>
        <v>Dodge County</v>
      </c>
      <c r="U2304" s="1" t="str">
        <f t="shared" si="502"/>
        <v>MN</v>
      </c>
      <c r="AA2304" s="1"/>
      <c r="AB2304" s="1"/>
      <c r="AI2304" s="5"/>
      <c r="AJ2304" s="5"/>
      <c r="AK2304" s="5"/>
      <c r="AL2304" s="5"/>
      <c r="AM2304" s="5"/>
      <c r="AN2304" s="5"/>
      <c r="AO2304" s="32"/>
      <c r="AP2304" s="32"/>
      <c r="AQ2304" s="28">
        <f t="shared" ref="AQ2304:AR2306" si="503">AO2304/($Q2304*1000)</f>
        <v>0</v>
      </c>
      <c r="AR2304" s="28">
        <f t="shared" si="503"/>
        <v>0</v>
      </c>
      <c r="AY2304" s="1" t="s">
        <v>58</v>
      </c>
      <c r="AZ2304" s="2">
        <v>42457</v>
      </c>
      <c r="BB2304" s="2">
        <v>42800</v>
      </c>
      <c r="BC2304" s="2">
        <v>42613</v>
      </c>
      <c r="BD2304" s="1" t="s">
        <v>91</v>
      </c>
      <c r="BE2304" s="1" t="s">
        <v>297</v>
      </c>
      <c r="BF2304" s="1" t="s">
        <v>93</v>
      </c>
      <c r="BI2304" s="1" t="s">
        <v>134</v>
      </c>
      <c r="BJ2304" s="1" t="s">
        <v>62</v>
      </c>
      <c r="BK2304" s="1" t="s">
        <v>479</v>
      </c>
      <c r="BL2304" s="1">
        <v>1</v>
      </c>
      <c r="BM2304" s="1">
        <v>1</v>
      </c>
      <c r="BN2304" s="1" t="s">
        <v>1485</v>
      </c>
      <c r="BO2304" s="1" t="s">
        <v>1486</v>
      </c>
      <c r="BP2304" s="1" t="s">
        <v>65</v>
      </c>
      <c r="BQ2304" s="2">
        <v>42644</v>
      </c>
      <c r="BR2304" s="1">
        <v>0</v>
      </c>
      <c r="BS2304" s="1">
        <v>0</v>
      </c>
      <c r="BT2304" s="1">
        <v>0</v>
      </c>
      <c r="BU2304" s="1">
        <v>0</v>
      </c>
    </row>
    <row r="2305" spans="4:73" hidden="1" x14ac:dyDescent="0.25">
      <c r="D2305" s="4"/>
      <c r="E2305" s="5" t="str">
        <f t="shared" si="495"/>
        <v>DPP-2016-AUG</v>
      </c>
      <c r="F2305" s="5" t="str">
        <f t="shared" si="496"/>
        <v>West</v>
      </c>
      <c r="G2305" s="5" t="str">
        <f t="shared" si="497"/>
        <v>Done</v>
      </c>
      <c r="H2305" s="6" t="str">
        <f t="shared" si="498"/>
        <v>In Service</v>
      </c>
      <c r="I2305" s="1" t="s">
        <v>5236</v>
      </c>
      <c r="O2305" s="1" t="str">
        <f t="shared" si="490"/>
        <v>NRIS</v>
      </c>
      <c r="P2305" s="1" t="s">
        <v>6203</v>
      </c>
      <c r="Q2305" s="1">
        <f t="shared" si="499"/>
        <v>140</v>
      </c>
      <c r="S2305" s="1" t="str">
        <f t="shared" si="500"/>
        <v>Wind</v>
      </c>
      <c r="T2305" s="1" t="str">
        <f t="shared" si="501"/>
        <v>Poweshiek County</v>
      </c>
      <c r="U2305" s="1" t="str">
        <f t="shared" si="502"/>
        <v>IA</v>
      </c>
      <c r="Y2305" s="1">
        <v>1</v>
      </c>
      <c r="Z2305" s="1">
        <f>IF(G2305="Withdrawn",0,1)</f>
        <v>1</v>
      </c>
      <c r="AA2305" s="36">
        <v>820523</v>
      </c>
      <c r="AB2305" s="36">
        <v>3763917</v>
      </c>
      <c r="AI2305" s="5"/>
      <c r="AJ2305" s="32"/>
      <c r="AK2305" s="32"/>
      <c r="AL2305" s="32">
        <v>0</v>
      </c>
      <c r="AM2305" s="32">
        <f>8382507+52683</f>
        <v>8435190</v>
      </c>
      <c r="AN2305" s="32">
        <v>0</v>
      </c>
      <c r="AO2305" s="32">
        <f>AJ2305+AM2305</f>
        <v>8435190</v>
      </c>
      <c r="AP2305" s="32">
        <f>AO2305+AK2305+AL2305+AN2305</f>
        <v>8435190</v>
      </c>
      <c r="AQ2305" s="28">
        <f t="shared" si="503"/>
        <v>60.251357142857145</v>
      </c>
      <c r="AR2305" s="28">
        <f t="shared" si="503"/>
        <v>60.251357142857145</v>
      </c>
      <c r="AS2305" s="16">
        <f>IF(O2305 = "NRIS",AP2305,AO2305)</f>
        <v>8435190</v>
      </c>
      <c r="AY2305" s="1" t="s">
        <v>58</v>
      </c>
      <c r="AZ2305" s="2">
        <v>42443</v>
      </c>
      <c r="BB2305" s="2">
        <v>44060</v>
      </c>
      <c r="BC2305" s="2">
        <v>42979</v>
      </c>
      <c r="BD2305" s="1" t="s">
        <v>251</v>
      </c>
      <c r="BE2305" s="1" t="s">
        <v>1703</v>
      </c>
      <c r="BF2305" s="1" t="s">
        <v>89</v>
      </c>
      <c r="BG2305" s="1" t="s">
        <v>3161</v>
      </c>
      <c r="BH2305" s="1" t="s">
        <v>725</v>
      </c>
      <c r="BI2305" s="1" t="s">
        <v>726</v>
      </c>
      <c r="BJ2305" s="1" t="s">
        <v>126</v>
      </c>
      <c r="BK2305" s="1" t="s">
        <v>5237</v>
      </c>
      <c r="BL2305" s="1">
        <v>140</v>
      </c>
      <c r="BM2305" s="1">
        <v>140</v>
      </c>
      <c r="BN2305" s="1" t="s">
        <v>97</v>
      </c>
      <c r="BO2305" s="1" t="s">
        <v>98</v>
      </c>
      <c r="BP2305" s="1" t="s">
        <v>65</v>
      </c>
      <c r="BQ2305" s="2">
        <v>42979</v>
      </c>
      <c r="BR2305" s="1">
        <v>140</v>
      </c>
      <c r="BS2305" s="1">
        <v>140</v>
      </c>
      <c r="BT2305" s="1">
        <v>140</v>
      </c>
      <c r="BU2305" s="1">
        <v>140</v>
      </c>
    </row>
    <row r="2306" spans="4:73" hidden="1" x14ac:dyDescent="0.25">
      <c r="D2306" s="4"/>
      <c r="E2306" s="5" t="str">
        <f t="shared" si="495"/>
        <v>DPP-2017-FEB</v>
      </c>
      <c r="F2306" s="5" t="str">
        <f t="shared" si="496"/>
        <v>West</v>
      </c>
      <c r="G2306" s="5" t="str">
        <f t="shared" si="497"/>
        <v>Withdrawn</v>
      </c>
      <c r="H2306" s="6" t="str">
        <f t="shared" si="498"/>
        <v>Not Started</v>
      </c>
      <c r="I2306" s="1" t="s">
        <v>4836</v>
      </c>
      <c r="O2306" s="1" t="str">
        <f t="shared" si="490"/>
        <v>NRIS</v>
      </c>
      <c r="Q2306" s="1">
        <f t="shared" si="499"/>
        <v>102</v>
      </c>
      <c r="S2306" s="1" t="str">
        <f t="shared" si="500"/>
        <v>Wind</v>
      </c>
      <c r="T2306" s="1" t="str">
        <f t="shared" si="501"/>
        <v>Renville County</v>
      </c>
      <c r="U2306" s="1" t="str">
        <f t="shared" si="502"/>
        <v>MN</v>
      </c>
      <c r="AA2306" s="1"/>
      <c r="AB2306" s="1"/>
      <c r="AI2306" s="5"/>
      <c r="AJ2306" s="5"/>
      <c r="AK2306" s="5"/>
      <c r="AL2306" s="5"/>
      <c r="AM2306" s="5"/>
      <c r="AN2306" s="5"/>
      <c r="AO2306" s="32"/>
      <c r="AP2306" s="32"/>
      <c r="AQ2306" s="28">
        <f t="shared" si="503"/>
        <v>0</v>
      </c>
      <c r="AR2306" s="28">
        <f t="shared" si="503"/>
        <v>0</v>
      </c>
      <c r="AY2306" s="1" t="s">
        <v>73</v>
      </c>
      <c r="AZ2306" s="2">
        <v>42464</v>
      </c>
      <c r="BA2306" s="2">
        <v>43564</v>
      </c>
      <c r="BC2306" s="2">
        <v>43830</v>
      </c>
      <c r="BD2306" s="1" t="s">
        <v>153</v>
      </c>
      <c r="BE2306" s="1" t="s">
        <v>1557</v>
      </c>
      <c r="BF2306" s="1" t="s">
        <v>93</v>
      </c>
      <c r="BG2306" s="1" t="s">
        <v>3220</v>
      </c>
      <c r="BH2306" s="1" t="s">
        <v>725</v>
      </c>
      <c r="BI2306" s="1" t="s">
        <v>726</v>
      </c>
      <c r="BJ2306" s="1" t="s">
        <v>126</v>
      </c>
      <c r="BK2306" s="1" t="s">
        <v>4837</v>
      </c>
      <c r="BL2306" s="1">
        <v>102</v>
      </c>
      <c r="BM2306" s="1">
        <v>102</v>
      </c>
      <c r="BN2306" s="1" t="s">
        <v>97</v>
      </c>
      <c r="BO2306" s="1" t="s">
        <v>98</v>
      </c>
      <c r="BP2306" s="1" t="s">
        <v>84</v>
      </c>
      <c r="BR2306" s="1">
        <v>0</v>
      </c>
      <c r="BS2306" s="1">
        <v>0</v>
      </c>
      <c r="BT2306" s="1">
        <v>0</v>
      </c>
      <c r="BU2306" s="1">
        <v>0</v>
      </c>
    </row>
    <row r="2307" spans="4:73" hidden="1" x14ac:dyDescent="0.25">
      <c r="D2307" s="4"/>
      <c r="E2307" s="5" t="str">
        <f t="shared" si="495"/>
        <v>DPP-2016-AUG</v>
      </c>
      <c r="F2307" s="5" t="str">
        <f t="shared" si="496"/>
        <v>South</v>
      </c>
      <c r="G2307" s="5" t="str">
        <f t="shared" si="497"/>
        <v>Done</v>
      </c>
      <c r="H2307" s="6" t="str">
        <f t="shared" si="498"/>
        <v>In Service</v>
      </c>
      <c r="I2307" s="1" t="s">
        <v>5088</v>
      </c>
      <c r="O2307" s="1" t="str">
        <f t="shared" si="490"/>
        <v>NRIS</v>
      </c>
      <c r="Q2307" s="1">
        <f t="shared" si="499"/>
        <v>134.82</v>
      </c>
      <c r="S2307" s="1" t="str">
        <f t="shared" si="500"/>
        <v>Gas</v>
      </c>
      <c r="T2307" s="1" t="str">
        <f t="shared" si="501"/>
        <v>Orleans Parish</v>
      </c>
      <c r="U2307" s="1" t="str">
        <f t="shared" si="502"/>
        <v>LA</v>
      </c>
      <c r="AA2307" s="1"/>
      <c r="AB2307" s="1"/>
      <c r="AI2307" s="5"/>
      <c r="AJ2307" s="5"/>
      <c r="AK2307" s="5"/>
      <c r="AL2307" s="5"/>
      <c r="AM2307" s="5"/>
      <c r="AN2307" s="5"/>
      <c r="AO2307" s="5"/>
      <c r="AP2307" s="5"/>
      <c r="AQ2307" s="5"/>
      <c r="AR2307" s="5"/>
      <c r="AY2307" s="1" t="s">
        <v>58</v>
      </c>
      <c r="AZ2307" s="2">
        <v>42261</v>
      </c>
      <c r="BC2307" s="2">
        <v>43009</v>
      </c>
      <c r="BD2307" s="1" t="s">
        <v>59</v>
      </c>
      <c r="BE2307" s="1" t="s">
        <v>2844</v>
      </c>
      <c r="BF2307" s="1" t="s">
        <v>61</v>
      </c>
      <c r="BG2307" s="1" t="s">
        <v>3161</v>
      </c>
      <c r="BH2307" s="1" t="s">
        <v>2395</v>
      </c>
      <c r="BI2307" s="1" t="s">
        <v>726</v>
      </c>
      <c r="BJ2307" s="1" t="s">
        <v>126</v>
      </c>
      <c r="BK2307" s="1" t="s">
        <v>5089</v>
      </c>
      <c r="BL2307" s="1">
        <v>134.82</v>
      </c>
      <c r="BM2307" s="1">
        <v>134.82</v>
      </c>
      <c r="BN2307" s="1" t="s">
        <v>64</v>
      </c>
      <c r="BO2307" s="1" t="s">
        <v>150</v>
      </c>
      <c r="BP2307" s="1" t="s">
        <v>65</v>
      </c>
      <c r="BQ2307" s="2">
        <v>43671</v>
      </c>
      <c r="BR2307" s="1">
        <v>134.82</v>
      </c>
      <c r="BS2307" s="1">
        <v>134.82</v>
      </c>
      <c r="BT2307" s="1">
        <v>134.82</v>
      </c>
      <c r="BU2307" s="1">
        <v>134.82</v>
      </c>
    </row>
    <row r="2308" spans="4:73" hidden="1" x14ac:dyDescent="0.25">
      <c r="D2308" s="4"/>
      <c r="E2308" s="5" t="str">
        <f t="shared" si="495"/>
        <v>DPP-2016-FEB</v>
      </c>
      <c r="F2308" s="5" t="str">
        <f t="shared" si="496"/>
        <v>South</v>
      </c>
      <c r="G2308" s="5" t="str">
        <f t="shared" si="497"/>
        <v>Done</v>
      </c>
      <c r="H2308" s="6" t="str">
        <f t="shared" si="498"/>
        <v>In Service</v>
      </c>
      <c r="I2308" s="1" t="s">
        <v>5090</v>
      </c>
      <c r="O2308" s="1" t="str">
        <f t="shared" si="490"/>
        <v>NRIS</v>
      </c>
      <c r="Q2308" s="1">
        <f t="shared" si="499"/>
        <v>26.2</v>
      </c>
      <c r="S2308" s="1" t="str">
        <f t="shared" si="500"/>
        <v>Gas</v>
      </c>
      <c r="T2308" s="1" t="str">
        <f t="shared" si="501"/>
        <v>St. Charles Parish</v>
      </c>
      <c r="U2308" s="1" t="str">
        <f t="shared" si="502"/>
        <v>LA</v>
      </c>
      <c r="AA2308" s="1"/>
      <c r="AB2308" s="1"/>
      <c r="AI2308" s="5"/>
      <c r="AJ2308" s="5"/>
      <c r="AK2308" s="5"/>
      <c r="AL2308" s="5"/>
      <c r="AM2308" s="5"/>
      <c r="AN2308" s="5"/>
      <c r="AO2308" s="5"/>
      <c r="AP2308" s="5"/>
      <c r="AQ2308" s="5"/>
      <c r="AR2308" s="5"/>
      <c r="AY2308" s="1" t="s">
        <v>58</v>
      </c>
      <c r="AZ2308" s="2">
        <v>42261</v>
      </c>
      <c r="BB2308" s="2">
        <v>42804</v>
      </c>
      <c r="BC2308" s="2">
        <v>43282</v>
      </c>
      <c r="BD2308" s="1" t="s">
        <v>59</v>
      </c>
      <c r="BE2308" s="1" t="s">
        <v>2735</v>
      </c>
      <c r="BF2308" s="1" t="s">
        <v>61</v>
      </c>
      <c r="BG2308" s="1" t="s">
        <v>724</v>
      </c>
      <c r="BH2308" s="1" t="s">
        <v>2395</v>
      </c>
      <c r="BI2308" s="1" t="s">
        <v>726</v>
      </c>
      <c r="BJ2308" s="1" t="s">
        <v>126</v>
      </c>
      <c r="BK2308" s="1" t="s">
        <v>5091</v>
      </c>
      <c r="BL2308" s="1">
        <v>19.79</v>
      </c>
      <c r="BM2308" s="1">
        <v>26.2</v>
      </c>
      <c r="BN2308" s="1" t="s">
        <v>64</v>
      </c>
      <c r="BO2308" s="1" t="s">
        <v>94</v>
      </c>
      <c r="BP2308" s="1" t="s">
        <v>65</v>
      </c>
      <c r="BQ2308" s="2">
        <v>43221</v>
      </c>
      <c r="BR2308" s="1">
        <v>0</v>
      </c>
      <c r="BS2308" s="1">
        <v>0</v>
      </c>
      <c r="BT2308" s="1">
        <v>0</v>
      </c>
      <c r="BU2308" s="1">
        <v>0</v>
      </c>
    </row>
    <row r="2309" spans="4:73" hidden="1" x14ac:dyDescent="0.25">
      <c r="D2309" s="4"/>
      <c r="E2309" s="5" t="str">
        <f t="shared" si="495"/>
        <v>DPP-2016-AUG</v>
      </c>
      <c r="F2309" s="5" t="str">
        <f t="shared" si="496"/>
        <v>South</v>
      </c>
      <c r="G2309" s="5" t="str">
        <f t="shared" si="497"/>
        <v>Done</v>
      </c>
      <c r="H2309" s="6" t="str">
        <f t="shared" si="498"/>
        <v>Under Construction</v>
      </c>
      <c r="I2309" s="1" t="s">
        <v>5092</v>
      </c>
      <c r="O2309" s="1" t="str">
        <f t="shared" si="490"/>
        <v>NRIS</v>
      </c>
      <c r="Q2309" s="1">
        <f t="shared" si="499"/>
        <v>99.96</v>
      </c>
      <c r="S2309" s="1" t="str">
        <f t="shared" si="500"/>
        <v>Solar</v>
      </c>
      <c r="T2309" s="1" t="str">
        <f t="shared" si="501"/>
        <v>Liberty County</v>
      </c>
      <c r="U2309" s="1" t="str">
        <f t="shared" si="502"/>
        <v>TX</v>
      </c>
      <c r="AA2309" s="1"/>
      <c r="AB2309" s="1"/>
      <c r="AI2309" s="5"/>
      <c r="AJ2309" s="5"/>
      <c r="AK2309" s="5"/>
      <c r="AL2309" s="5"/>
      <c r="AM2309" s="5"/>
      <c r="AN2309" s="5"/>
      <c r="AO2309" s="5"/>
      <c r="AP2309" s="5"/>
      <c r="AQ2309" s="5"/>
      <c r="AR2309" s="5"/>
      <c r="AY2309" s="1" t="s">
        <v>58</v>
      </c>
      <c r="AZ2309" s="2">
        <v>42261</v>
      </c>
      <c r="BB2309" s="2">
        <v>43308</v>
      </c>
      <c r="BC2309" s="2">
        <v>42979</v>
      </c>
      <c r="BD2309" s="1" t="s">
        <v>59</v>
      </c>
      <c r="BE2309" s="1" t="s">
        <v>4648</v>
      </c>
      <c r="BF2309" s="1" t="s">
        <v>67</v>
      </c>
      <c r="BG2309" s="1" t="s">
        <v>3161</v>
      </c>
      <c r="BH2309" s="1" t="s">
        <v>2395</v>
      </c>
      <c r="BI2309" s="1" t="s">
        <v>726</v>
      </c>
      <c r="BJ2309" s="1" t="s">
        <v>126</v>
      </c>
      <c r="BK2309" s="1" t="s">
        <v>5093</v>
      </c>
      <c r="BL2309" s="1">
        <v>99.96</v>
      </c>
      <c r="BM2309" s="1">
        <v>99.96</v>
      </c>
      <c r="BN2309" s="1" t="s">
        <v>1485</v>
      </c>
      <c r="BO2309" s="1" t="s">
        <v>1486</v>
      </c>
      <c r="BP2309" s="1" t="s">
        <v>71</v>
      </c>
      <c r="BQ2309" s="2">
        <v>44075</v>
      </c>
      <c r="BR2309" s="1">
        <v>99.96</v>
      </c>
      <c r="BS2309" s="1">
        <v>99.96</v>
      </c>
      <c r="BT2309" s="1">
        <v>99.96</v>
      </c>
      <c r="BU2309" s="1">
        <v>99.96</v>
      </c>
    </row>
    <row r="2310" spans="4:73" hidden="1" x14ac:dyDescent="0.25">
      <c r="D2310" s="4"/>
      <c r="E2310" s="5" t="str">
        <f t="shared" si="495"/>
        <v>DPP-2016-AUG</v>
      </c>
      <c r="F2310" s="5" t="str">
        <f t="shared" si="496"/>
        <v>South</v>
      </c>
      <c r="G2310" s="5" t="str">
        <f t="shared" si="497"/>
        <v>Done</v>
      </c>
      <c r="H2310" s="6" t="str">
        <f t="shared" si="498"/>
        <v>Under Construction</v>
      </c>
      <c r="I2310" s="1" t="s">
        <v>5094</v>
      </c>
      <c r="O2310" s="1" t="str">
        <f t="shared" si="490"/>
        <v>NRIS</v>
      </c>
      <c r="Q2310" s="1">
        <f t="shared" si="499"/>
        <v>1056.19</v>
      </c>
      <c r="S2310" s="1" t="str">
        <f t="shared" si="500"/>
        <v>Gas</v>
      </c>
      <c r="T2310" s="1" t="str">
        <f t="shared" si="501"/>
        <v>Calcasieu,Calcasieu Parish</v>
      </c>
      <c r="U2310" s="1" t="str">
        <f t="shared" si="502"/>
        <v>LA</v>
      </c>
      <c r="AA2310" s="1"/>
      <c r="AB2310" s="1"/>
      <c r="AI2310" s="5"/>
      <c r="AJ2310" s="5"/>
      <c r="AK2310" s="5"/>
      <c r="AL2310" s="5"/>
      <c r="AM2310" s="5"/>
      <c r="AN2310" s="5"/>
      <c r="AO2310" s="5"/>
      <c r="AP2310" s="5"/>
      <c r="AQ2310" s="5"/>
      <c r="AR2310" s="5"/>
      <c r="AY2310" s="1" t="s">
        <v>58</v>
      </c>
      <c r="AZ2310" s="2">
        <v>42261</v>
      </c>
      <c r="BB2310" s="2">
        <v>43308</v>
      </c>
      <c r="BC2310" s="2">
        <v>43647</v>
      </c>
      <c r="BD2310" s="1" t="s">
        <v>59</v>
      </c>
      <c r="BE2310" s="1" t="s">
        <v>4474</v>
      </c>
      <c r="BF2310" s="1" t="s">
        <v>61</v>
      </c>
      <c r="BG2310" s="1" t="s">
        <v>3161</v>
      </c>
      <c r="BH2310" s="1" t="s">
        <v>2395</v>
      </c>
      <c r="BI2310" s="1" t="s">
        <v>726</v>
      </c>
      <c r="BJ2310" s="1" t="s">
        <v>126</v>
      </c>
      <c r="BK2310" s="1" t="s">
        <v>5095</v>
      </c>
      <c r="BL2310" s="1">
        <v>933.8</v>
      </c>
      <c r="BM2310" s="1">
        <v>1056.19</v>
      </c>
      <c r="BN2310" s="1" t="s">
        <v>64</v>
      </c>
      <c r="BO2310" s="1" t="s">
        <v>94</v>
      </c>
      <c r="BP2310" s="1" t="s">
        <v>71</v>
      </c>
      <c r="BQ2310" s="2">
        <v>43647</v>
      </c>
      <c r="BR2310" s="1">
        <v>1056.19</v>
      </c>
      <c r="BS2310" s="1">
        <v>933.8</v>
      </c>
      <c r="BT2310" s="1">
        <v>1056.19</v>
      </c>
      <c r="BU2310" s="1">
        <v>933.8</v>
      </c>
    </row>
    <row r="2311" spans="4:73" hidden="1" x14ac:dyDescent="0.25">
      <c r="D2311" s="4"/>
      <c r="E2311" s="5" t="str">
        <f t="shared" si="495"/>
        <v>DPP-2016-FEB</v>
      </c>
      <c r="F2311" s="5" t="str">
        <f t="shared" si="496"/>
        <v>West</v>
      </c>
      <c r="G2311" s="5" t="str">
        <f t="shared" si="497"/>
        <v>Done</v>
      </c>
      <c r="H2311" s="6" t="str">
        <f t="shared" si="498"/>
        <v>Not Started</v>
      </c>
      <c r="I2311" s="1" t="s">
        <v>5096</v>
      </c>
      <c r="O2311" s="1" t="str">
        <f t="shared" si="490"/>
        <v>NRIS</v>
      </c>
      <c r="Q2311" s="1">
        <f t="shared" si="499"/>
        <v>46.85</v>
      </c>
      <c r="S2311" s="1" t="str">
        <f t="shared" si="500"/>
        <v>Gas</v>
      </c>
      <c r="T2311" s="1" t="str">
        <f t="shared" si="501"/>
        <v>Olmsted County</v>
      </c>
      <c r="U2311" s="1" t="str">
        <f t="shared" si="502"/>
        <v>MN</v>
      </c>
      <c r="AA2311" s="1"/>
      <c r="AB2311" s="1"/>
      <c r="AI2311" s="5"/>
      <c r="AJ2311" s="5"/>
      <c r="AK2311" s="5"/>
      <c r="AL2311" s="5"/>
      <c r="AM2311" s="5"/>
      <c r="AN2311" s="5"/>
      <c r="AO2311" s="5"/>
      <c r="AP2311" s="5"/>
      <c r="AQ2311" s="5"/>
      <c r="AR2311" s="5"/>
      <c r="AY2311" s="1" t="s">
        <v>58</v>
      </c>
      <c r="AZ2311" s="2">
        <v>42289</v>
      </c>
      <c r="BB2311" s="2">
        <v>43420</v>
      </c>
      <c r="BC2311" s="2">
        <v>43101</v>
      </c>
      <c r="BD2311" s="1" t="s">
        <v>5097</v>
      </c>
      <c r="BE2311" s="1" t="s">
        <v>1194</v>
      </c>
      <c r="BF2311" s="1" t="s">
        <v>93</v>
      </c>
      <c r="BG2311" s="1" t="s">
        <v>724</v>
      </c>
      <c r="BH2311" s="1" t="s">
        <v>725</v>
      </c>
      <c r="BI2311" s="1" t="s">
        <v>726</v>
      </c>
      <c r="BJ2311" s="1" t="s">
        <v>126</v>
      </c>
      <c r="BK2311" s="1" t="s">
        <v>5098</v>
      </c>
      <c r="BL2311" s="1">
        <v>46.85</v>
      </c>
      <c r="BM2311" s="1">
        <v>46.85</v>
      </c>
      <c r="BN2311" s="1" t="s">
        <v>64</v>
      </c>
      <c r="BO2311" s="1" t="s">
        <v>150</v>
      </c>
      <c r="BP2311" s="1" t="s">
        <v>84</v>
      </c>
      <c r="BQ2311" s="2">
        <v>42993</v>
      </c>
      <c r="BR2311" s="1">
        <v>46.85</v>
      </c>
      <c r="BS2311" s="1">
        <v>46.85</v>
      </c>
      <c r="BT2311" s="1">
        <v>46.85</v>
      </c>
      <c r="BU2311" s="1">
        <v>46.85</v>
      </c>
    </row>
    <row r="2312" spans="4:73" hidden="1" x14ac:dyDescent="0.25">
      <c r="D2312" s="4"/>
      <c r="E2312" s="5" t="str">
        <f t="shared" si="495"/>
        <v>DPP-2016-FEB</v>
      </c>
      <c r="F2312" s="5" t="str">
        <f t="shared" si="496"/>
        <v>South</v>
      </c>
      <c r="G2312" s="5" t="str">
        <f t="shared" si="497"/>
        <v>Done</v>
      </c>
      <c r="H2312" s="6" t="str">
        <f t="shared" si="498"/>
        <v>In Service</v>
      </c>
      <c r="I2312" s="1" t="s">
        <v>5099</v>
      </c>
      <c r="O2312" s="1" t="str">
        <f t="shared" si="490"/>
        <v>NRIS Only</v>
      </c>
      <c r="Q2312" s="1">
        <f t="shared" si="499"/>
        <v>51</v>
      </c>
      <c r="S2312" s="1" t="str">
        <f t="shared" si="500"/>
        <v>Combined Cycle</v>
      </c>
      <c r="T2312" s="1" t="str">
        <f t="shared" si="501"/>
        <v>Grimes County</v>
      </c>
      <c r="U2312" s="1" t="str">
        <f t="shared" si="502"/>
        <v>TX</v>
      </c>
      <c r="AA2312" s="1"/>
      <c r="AB2312" s="1"/>
      <c r="AI2312" s="5"/>
      <c r="AJ2312" s="5"/>
      <c r="AK2312" s="5"/>
      <c r="AL2312" s="5"/>
      <c r="AM2312" s="5"/>
      <c r="AN2312" s="5"/>
      <c r="AO2312" s="5"/>
      <c r="AP2312" s="5"/>
      <c r="AQ2312" s="5"/>
      <c r="AR2312" s="5"/>
      <c r="AY2312" s="1" t="s">
        <v>58</v>
      </c>
      <c r="AZ2312" s="2">
        <v>42299</v>
      </c>
      <c r="BB2312" s="2">
        <v>42877</v>
      </c>
      <c r="BC2312" s="2">
        <v>42299</v>
      </c>
      <c r="BD2312" s="1" t="s">
        <v>2461</v>
      </c>
      <c r="BE2312" s="1" t="s">
        <v>3489</v>
      </c>
      <c r="BF2312" s="1" t="s">
        <v>67</v>
      </c>
      <c r="BG2312" s="1" t="s">
        <v>724</v>
      </c>
      <c r="BH2312" s="1" t="s">
        <v>2395</v>
      </c>
      <c r="BI2312" s="1" t="s">
        <v>726</v>
      </c>
      <c r="BJ2312" s="1" t="s">
        <v>1466</v>
      </c>
      <c r="BK2312" s="1" t="s">
        <v>5100</v>
      </c>
      <c r="BL2312" s="1">
        <v>51</v>
      </c>
      <c r="BM2312" s="1">
        <v>51</v>
      </c>
      <c r="BN2312" s="1" t="s">
        <v>94</v>
      </c>
      <c r="BO2312" s="1" t="s">
        <v>94</v>
      </c>
      <c r="BP2312" s="1" t="s">
        <v>65</v>
      </c>
      <c r="BQ2312" s="2">
        <v>36788</v>
      </c>
      <c r="BR2312" s="1">
        <v>0</v>
      </c>
      <c r="BS2312" s="1">
        <v>0</v>
      </c>
      <c r="BT2312" s="1">
        <v>0</v>
      </c>
      <c r="BU2312" s="1">
        <v>0</v>
      </c>
    </row>
    <row r="2313" spans="4:73" hidden="1" x14ac:dyDescent="0.25">
      <c r="D2313" s="4"/>
      <c r="E2313" s="5" t="str">
        <f t="shared" si="495"/>
        <v>MM-2016-AUG</v>
      </c>
      <c r="F2313" s="5" t="str">
        <f t="shared" si="496"/>
        <v>East (ATC)</v>
      </c>
      <c r="G2313" s="5" t="str">
        <f t="shared" si="497"/>
        <v>Done</v>
      </c>
      <c r="H2313" s="6" t="str">
        <f t="shared" si="498"/>
        <v>In Service</v>
      </c>
      <c r="I2313" s="1" t="s">
        <v>5240</v>
      </c>
      <c r="O2313" s="1" t="str">
        <f t="shared" si="490"/>
        <v>NRIS</v>
      </c>
      <c r="Q2313" s="1">
        <f t="shared" si="499"/>
        <v>0.9</v>
      </c>
      <c r="S2313" s="1" t="str">
        <f t="shared" si="500"/>
        <v>Solar</v>
      </c>
      <c r="T2313" s="1" t="str">
        <f t="shared" si="501"/>
        <v>Delta County</v>
      </c>
      <c r="U2313" s="1" t="str">
        <f t="shared" si="502"/>
        <v>MI</v>
      </c>
      <c r="AA2313" s="1"/>
      <c r="AB2313" s="1"/>
      <c r="AI2313" s="5"/>
      <c r="AJ2313" s="5"/>
      <c r="AK2313" s="5"/>
      <c r="AL2313" s="5"/>
      <c r="AM2313" s="5"/>
      <c r="AN2313" s="5"/>
      <c r="AO2313" s="32"/>
      <c r="AP2313" s="32"/>
      <c r="AQ2313" s="28">
        <f>AO2313/($Q2313*1000)</f>
        <v>0</v>
      </c>
      <c r="AR2313" s="28">
        <f>AP2313/($Q2313*1000)</f>
        <v>0</v>
      </c>
      <c r="AY2313" s="1" t="s">
        <v>58</v>
      </c>
      <c r="AZ2313" s="2">
        <v>42471</v>
      </c>
      <c r="BB2313" s="2">
        <v>42842</v>
      </c>
      <c r="BC2313" s="2">
        <v>42552</v>
      </c>
      <c r="BD2313" s="1" t="s">
        <v>74</v>
      </c>
      <c r="BE2313" s="1" t="s">
        <v>808</v>
      </c>
      <c r="BF2313" s="1" t="s">
        <v>130</v>
      </c>
      <c r="BG2313" s="1" t="s">
        <v>5241</v>
      </c>
      <c r="BH2313" s="1" t="s">
        <v>2196</v>
      </c>
      <c r="BI2313" s="1" t="s">
        <v>5242</v>
      </c>
      <c r="BJ2313" s="1" t="s">
        <v>126</v>
      </c>
      <c r="BK2313" s="1" t="s">
        <v>5243</v>
      </c>
      <c r="BL2313" s="1">
        <v>0.9</v>
      </c>
      <c r="BM2313" s="1">
        <v>0.9</v>
      </c>
      <c r="BN2313" s="1" t="s">
        <v>1485</v>
      </c>
      <c r="BO2313" s="1" t="s">
        <v>1486</v>
      </c>
      <c r="BP2313" s="1" t="s">
        <v>65</v>
      </c>
      <c r="BQ2313" s="2">
        <v>42613</v>
      </c>
      <c r="BR2313" s="1">
        <v>0</v>
      </c>
      <c r="BS2313" s="1">
        <v>0</v>
      </c>
      <c r="BT2313" s="1">
        <v>0</v>
      </c>
      <c r="BU2313" s="1">
        <v>0</v>
      </c>
    </row>
    <row r="2314" spans="4:73" hidden="1" x14ac:dyDescent="0.25">
      <c r="D2314" s="4"/>
      <c r="E2314" s="5" t="str">
        <f t="shared" si="495"/>
        <v>DPP-2016-FEB</v>
      </c>
      <c r="F2314" s="5" t="str">
        <f t="shared" si="496"/>
        <v>West</v>
      </c>
      <c r="G2314" s="5" t="str">
        <f t="shared" si="497"/>
        <v>Done</v>
      </c>
      <c r="H2314" s="6" t="str">
        <f t="shared" si="498"/>
        <v>Under Construction</v>
      </c>
      <c r="I2314" s="1" t="s">
        <v>5103</v>
      </c>
      <c r="O2314" s="1" t="str">
        <f t="shared" si="490"/>
        <v>ERIS</v>
      </c>
      <c r="Q2314" s="1">
        <f t="shared" si="499"/>
        <v>151.80000000000001</v>
      </c>
      <c r="S2314" s="1" t="str">
        <f t="shared" si="500"/>
        <v>Wind</v>
      </c>
      <c r="T2314" s="1" t="str">
        <f t="shared" si="501"/>
        <v>Grant County,Roberts County</v>
      </c>
      <c r="U2314" s="1" t="str">
        <f t="shared" si="502"/>
        <v>SD</v>
      </c>
      <c r="AA2314" s="1"/>
      <c r="AB2314" s="1"/>
      <c r="AI2314" s="5"/>
      <c r="AJ2314" s="5"/>
      <c r="AK2314" s="5"/>
      <c r="AL2314" s="5"/>
      <c r="AM2314" s="5"/>
      <c r="AN2314" s="5"/>
      <c r="AO2314" s="5"/>
      <c r="AP2314" s="5"/>
      <c r="AQ2314" s="5"/>
      <c r="AR2314" s="5"/>
      <c r="AY2314" s="1" t="s">
        <v>58</v>
      </c>
      <c r="AZ2314" s="2">
        <v>42319</v>
      </c>
      <c r="BB2314" s="2">
        <v>43502</v>
      </c>
      <c r="BC2314" s="2">
        <v>43346</v>
      </c>
      <c r="BD2314" s="1" t="s">
        <v>203</v>
      </c>
      <c r="BE2314" s="1" t="s">
        <v>3178</v>
      </c>
      <c r="BF2314" s="1" t="s">
        <v>205</v>
      </c>
      <c r="BG2314" s="1" t="s">
        <v>724</v>
      </c>
      <c r="BH2314" s="1" t="s">
        <v>725</v>
      </c>
      <c r="BI2314" s="1" t="s">
        <v>726</v>
      </c>
      <c r="BJ2314" s="1" t="s">
        <v>62</v>
      </c>
      <c r="BK2314" s="1" t="s">
        <v>4320</v>
      </c>
      <c r="BL2314" s="1">
        <v>151.80000000000001</v>
      </c>
      <c r="BM2314" s="1">
        <v>151.80000000000001</v>
      </c>
      <c r="BN2314" s="1" t="s">
        <v>97</v>
      </c>
      <c r="BO2314" s="1" t="s">
        <v>98</v>
      </c>
      <c r="BP2314" s="1" t="s">
        <v>71</v>
      </c>
      <c r="BQ2314" s="2">
        <v>43997</v>
      </c>
      <c r="BR2314" s="1">
        <v>151.80000000000001</v>
      </c>
      <c r="BS2314" s="1">
        <v>0</v>
      </c>
      <c r="BT2314" s="1">
        <v>151.80000000000001</v>
      </c>
      <c r="BU2314" s="1">
        <v>0</v>
      </c>
    </row>
    <row r="2315" spans="4:73" hidden="1" x14ac:dyDescent="0.25">
      <c r="D2315" s="4"/>
      <c r="E2315" s="5" t="str">
        <f t="shared" si="495"/>
        <v>MM-2016-AUG</v>
      </c>
      <c r="F2315" s="5" t="str">
        <f t="shared" si="496"/>
        <v>WEST</v>
      </c>
      <c r="G2315" s="5" t="str">
        <f t="shared" si="497"/>
        <v>Done</v>
      </c>
      <c r="H2315" s="6" t="str">
        <f t="shared" si="498"/>
        <v>In Service</v>
      </c>
      <c r="I2315" s="1" t="s">
        <v>5244</v>
      </c>
      <c r="O2315" s="1" t="str">
        <f t="shared" si="490"/>
        <v>ERIS</v>
      </c>
      <c r="Q2315" s="1">
        <f t="shared" si="499"/>
        <v>9.1999999999999993</v>
      </c>
      <c r="S2315" s="1" t="str">
        <f t="shared" si="500"/>
        <v>Wind</v>
      </c>
      <c r="T2315" s="1" t="str">
        <f t="shared" si="501"/>
        <v>Pipestone County</v>
      </c>
      <c r="U2315" s="1" t="str">
        <f t="shared" si="502"/>
        <v>MN</v>
      </c>
      <c r="AA2315" s="1"/>
      <c r="AB2315" s="1"/>
      <c r="AI2315" s="5"/>
      <c r="AJ2315" s="5"/>
      <c r="AK2315" s="5"/>
      <c r="AL2315" s="5"/>
      <c r="AM2315" s="5"/>
      <c r="AN2315" s="5"/>
      <c r="AO2315" s="32"/>
      <c r="AP2315" s="32"/>
      <c r="AQ2315" s="28">
        <f t="shared" ref="AQ2315:AR2318" si="504">AO2315/($Q2315*1000)</f>
        <v>0</v>
      </c>
      <c r="AR2315" s="28">
        <f t="shared" si="504"/>
        <v>0</v>
      </c>
      <c r="AY2315" s="1" t="s">
        <v>58</v>
      </c>
      <c r="AZ2315" s="2">
        <v>42478</v>
      </c>
      <c r="BB2315" s="2">
        <v>42842</v>
      </c>
      <c r="BD2315" s="1" t="s">
        <v>91</v>
      </c>
      <c r="BE2315" s="1" t="s">
        <v>169</v>
      </c>
      <c r="BF2315" s="1" t="s">
        <v>93</v>
      </c>
      <c r="BG2315" s="1" t="s">
        <v>5241</v>
      </c>
      <c r="BH2315" s="1" t="s">
        <v>1436</v>
      </c>
      <c r="BI2315" s="1" t="s">
        <v>134</v>
      </c>
      <c r="BJ2315" s="1" t="s">
        <v>62</v>
      </c>
      <c r="BK2315" s="1" t="s">
        <v>5245</v>
      </c>
      <c r="BL2315" s="1">
        <v>9.1999999999999993</v>
      </c>
      <c r="BM2315" s="1">
        <v>9.1999999999999993</v>
      </c>
      <c r="BN2315" s="1" t="s">
        <v>97</v>
      </c>
      <c r="BO2315" s="1" t="s">
        <v>98</v>
      </c>
      <c r="BP2315" s="1" t="s">
        <v>65</v>
      </c>
      <c r="BQ2315" s="2">
        <v>42979</v>
      </c>
      <c r="BR2315" s="1">
        <v>0</v>
      </c>
      <c r="BS2315" s="1">
        <v>0</v>
      </c>
      <c r="BT2315" s="1">
        <v>0</v>
      </c>
      <c r="BU2315" s="1">
        <v>0</v>
      </c>
    </row>
    <row r="2316" spans="4:73" hidden="1" x14ac:dyDescent="0.25">
      <c r="D2316" s="4"/>
      <c r="E2316" s="5" t="str">
        <f t="shared" si="495"/>
        <v>DPP-2016-AUG</v>
      </c>
      <c r="F2316" s="5" t="str">
        <f t="shared" si="496"/>
        <v>South</v>
      </c>
      <c r="G2316" s="5" t="str">
        <f t="shared" si="497"/>
        <v>Withdrawn</v>
      </c>
      <c r="H2316" s="6" t="str">
        <f t="shared" si="498"/>
        <v>Not Started</v>
      </c>
      <c r="I2316" s="1" t="s">
        <v>3414</v>
      </c>
      <c r="O2316" s="1" t="str">
        <f t="shared" si="490"/>
        <v>NRIS</v>
      </c>
      <c r="Q2316" s="1">
        <f t="shared" si="499"/>
        <v>50</v>
      </c>
      <c r="S2316" s="1" t="str">
        <f t="shared" si="500"/>
        <v>Solar</v>
      </c>
      <c r="T2316" s="1" t="str">
        <f t="shared" si="501"/>
        <v>Washington Parish</v>
      </c>
      <c r="U2316" s="1" t="str">
        <f t="shared" si="502"/>
        <v>LA</v>
      </c>
      <c r="AA2316" s="1"/>
      <c r="AB2316" s="1"/>
      <c r="AI2316" s="5"/>
      <c r="AJ2316" s="5"/>
      <c r="AK2316" s="5"/>
      <c r="AL2316" s="5"/>
      <c r="AM2316" s="5"/>
      <c r="AN2316" s="5"/>
      <c r="AO2316" s="32"/>
      <c r="AP2316" s="32"/>
      <c r="AQ2316" s="28">
        <f t="shared" si="504"/>
        <v>0</v>
      </c>
      <c r="AR2316" s="28">
        <f t="shared" si="504"/>
        <v>0</v>
      </c>
      <c r="AY2316" s="1" t="s">
        <v>73</v>
      </c>
      <c r="AZ2316" s="2">
        <v>42486</v>
      </c>
      <c r="BA2316" s="2">
        <v>42871</v>
      </c>
      <c r="BC2316" s="2">
        <v>43405</v>
      </c>
      <c r="BD2316" s="1" t="s">
        <v>59</v>
      </c>
      <c r="BE2316" s="1" t="s">
        <v>2839</v>
      </c>
      <c r="BF2316" s="1" t="s">
        <v>61</v>
      </c>
      <c r="BG2316" s="1" t="s">
        <v>3161</v>
      </c>
      <c r="BH2316" s="1" t="s">
        <v>2395</v>
      </c>
      <c r="BI2316" s="1" t="s">
        <v>726</v>
      </c>
      <c r="BJ2316" s="1" t="s">
        <v>126</v>
      </c>
      <c r="BK2316" s="1" t="s">
        <v>3415</v>
      </c>
      <c r="BL2316" s="1">
        <v>50</v>
      </c>
      <c r="BM2316" s="1">
        <v>50</v>
      </c>
      <c r="BN2316" s="1" t="s">
        <v>1485</v>
      </c>
      <c r="BO2316" s="1" t="s">
        <v>1486</v>
      </c>
      <c r="BP2316" s="1" t="s">
        <v>84</v>
      </c>
      <c r="BQ2316" s="2">
        <v>43018</v>
      </c>
      <c r="BR2316" s="1">
        <v>0</v>
      </c>
      <c r="BS2316" s="1">
        <v>0</v>
      </c>
      <c r="BT2316" s="1">
        <v>0</v>
      </c>
      <c r="BU2316" s="1">
        <v>0</v>
      </c>
    </row>
    <row r="2317" spans="4:73" hidden="1" x14ac:dyDescent="0.25">
      <c r="D2317" s="4"/>
      <c r="E2317" s="5" t="str">
        <f t="shared" si="495"/>
        <v>DPP-2016-AUG</v>
      </c>
      <c r="F2317" s="5" t="str">
        <f t="shared" si="496"/>
        <v>West</v>
      </c>
      <c r="G2317" s="5" t="str">
        <f t="shared" si="497"/>
        <v>Withdrawn</v>
      </c>
      <c r="H2317" s="6" t="str">
        <f t="shared" si="498"/>
        <v>Not Started</v>
      </c>
      <c r="I2317" s="1" t="s">
        <v>3160</v>
      </c>
      <c r="O2317" s="1" t="str">
        <f t="shared" si="490"/>
        <v>NRIS Only</v>
      </c>
      <c r="Q2317" s="1">
        <f t="shared" si="499"/>
        <v>119.6</v>
      </c>
      <c r="S2317" s="1" t="str">
        <f t="shared" si="500"/>
        <v>Wind</v>
      </c>
      <c r="T2317" s="1" t="str">
        <f t="shared" si="501"/>
        <v>Marshall County</v>
      </c>
      <c r="U2317" s="1" t="str">
        <f t="shared" si="502"/>
        <v>IA</v>
      </c>
      <c r="Z2317" s="1">
        <f>IF(Y2317=1,IF(G2317="done",1,0),0)</f>
        <v>0</v>
      </c>
      <c r="AA2317" s="1"/>
      <c r="AB2317" s="1"/>
      <c r="AI2317" s="5"/>
      <c r="AJ2317" s="5"/>
      <c r="AK2317" s="5"/>
      <c r="AL2317" s="5"/>
      <c r="AM2317" s="5"/>
      <c r="AN2317" s="5"/>
      <c r="AO2317" s="32"/>
      <c r="AP2317" s="32"/>
      <c r="AQ2317" s="28">
        <f t="shared" si="504"/>
        <v>0</v>
      </c>
      <c r="AR2317" s="28">
        <f t="shared" si="504"/>
        <v>0</v>
      </c>
      <c r="AY2317" s="1" t="s">
        <v>73</v>
      </c>
      <c r="AZ2317" s="2">
        <v>42495</v>
      </c>
      <c r="BA2317" s="2">
        <v>42759</v>
      </c>
      <c r="BD2317" s="1" t="s">
        <v>251</v>
      </c>
      <c r="BE2317" s="1" t="s">
        <v>107</v>
      </c>
      <c r="BF2317" s="1" t="s">
        <v>89</v>
      </c>
      <c r="BG2317" s="1" t="s">
        <v>3161</v>
      </c>
      <c r="BH2317" s="1" t="s">
        <v>725</v>
      </c>
      <c r="BI2317" s="1" t="s">
        <v>726</v>
      </c>
      <c r="BJ2317" s="1" t="s">
        <v>1466</v>
      </c>
      <c r="BK2317" s="1" t="s">
        <v>3162</v>
      </c>
      <c r="BL2317" s="1">
        <v>119.6</v>
      </c>
      <c r="BM2317" s="1">
        <v>119.6</v>
      </c>
      <c r="BN2317" s="1" t="s">
        <v>97</v>
      </c>
      <c r="BO2317" s="1" t="s">
        <v>98</v>
      </c>
      <c r="BP2317" s="1" t="s">
        <v>84</v>
      </c>
      <c r="BR2317" s="1">
        <v>0</v>
      </c>
      <c r="BS2317" s="1">
        <v>0</v>
      </c>
      <c r="BT2317" s="1">
        <v>0</v>
      </c>
      <c r="BU2317" s="1">
        <v>0</v>
      </c>
    </row>
    <row r="2318" spans="4:73" hidden="1" x14ac:dyDescent="0.25">
      <c r="D2318" s="4"/>
      <c r="E2318" s="5" t="str">
        <f t="shared" si="495"/>
        <v>DPP-2016-AUG</v>
      </c>
      <c r="F2318" s="5" t="str">
        <f t="shared" si="496"/>
        <v>West</v>
      </c>
      <c r="G2318" s="5" t="str">
        <f t="shared" si="497"/>
        <v>Withdrawn</v>
      </c>
      <c r="H2318" s="6" t="str">
        <f t="shared" si="498"/>
        <v>Not Started</v>
      </c>
      <c r="I2318" s="1" t="s">
        <v>3172</v>
      </c>
      <c r="O2318" s="1" t="str">
        <f t="shared" si="490"/>
        <v>NRIS Only</v>
      </c>
      <c r="Q2318" s="1">
        <f t="shared" si="499"/>
        <v>150</v>
      </c>
      <c r="S2318" s="1" t="str">
        <f t="shared" si="500"/>
        <v>Wind</v>
      </c>
      <c r="T2318" s="1" t="str">
        <f t="shared" si="501"/>
        <v>Marshall County,Tama County</v>
      </c>
      <c r="U2318" s="1" t="str">
        <f t="shared" si="502"/>
        <v>IA</v>
      </c>
      <c r="Z2318" s="1">
        <f>IF(Y2318=1,IF(G2318="done",1,0),0)</f>
        <v>0</v>
      </c>
      <c r="AA2318" s="1"/>
      <c r="AB2318" s="1"/>
      <c r="AI2318" s="5"/>
      <c r="AJ2318" s="5"/>
      <c r="AK2318" s="5"/>
      <c r="AL2318" s="5"/>
      <c r="AM2318" s="5"/>
      <c r="AN2318" s="5"/>
      <c r="AO2318" s="32"/>
      <c r="AP2318" s="32"/>
      <c r="AQ2318" s="28">
        <f t="shared" si="504"/>
        <v>0</v>
      </c>
      <c r="AR2318" s="28">
        <f t="shared" si="504"/>
        <v>0</v>
      </c>
      <c r="AY2318" s="1" t="s">
        <v>73</v>
      </c>
      <c r="AZ2318" s="2">
        <v>42495</v>
      </c>
      <c r="BA2318" s="2">
        <v>42759</v>
      </c>
      <c r="BD2318" s="1" t="s">
        <v>251</v>
      </c>
      <c r="BE2318" s="1" t="s">
        <v>3173</v>
      </c>
      <c r="BF2318" s="1" t="s">
        <v>89</v>
      </c>
      <c r="BG2318" s="1" t="s">
        <v>3161</v>
      </c>
      <c r="BH2318" s="1" t="s">
        <v>725</v>
      </c>
      <c r="BI2318" s="1" t="s">
        <v>726</v>
      </c>
      <c r="BJ2318" s="1" t="s">
        <v>1466</v>
      </c>
      <c r="BK2318" s="1" t="s">
        <v>3174</v>
      </c>
      <c r="BL2318" s="1">
        <v>150</v>
      </c>
      <c r="BM2318" s="1">
        <v>150</v>
      </c>
      <c r="BN2318" s="1" t="s">
        <v>97</v>
      </c>
      <c r="BO2318" s="1" t="s">
        <v>98</v>
      </c>
      <c r="BP2318" s="1" t="s">
        <v>84</v>
      </c>
      <c r="BR2318" s="1">
        <v>0</v>
      </c>
      <c r="BS2318" s="1">
        <v>0</v>
      </c>
      <c r="BT2318" s="1">
        <v>0</v>
      </c>
      <c r="BU2318" s="1">
        <v>0</v>
      </c>
    </row>
    <row r="2319" spans="4:73" hidden="1" x14ac:dyDescent="0.25">
      <c r="D2319" s="4"/>
      <c r="E2319" s="5" t="str">
        <f t="shared" si="495"/>
        <v>DPP-2016-FEB</v>
      </c>
      <c r="F2319" s="5" t="str">
        <f t="shared" si="496"/>
        <v>West</v>
      </c>
      <c r="G2319" s="5" t="str">
        <f t="shared" si="497"/>
        <v>Done</v>
      </c>
      <c r="H2319" s="6" t="str">
        <f t="shared" si="498"/>
        <v>In Service</v>
      </c>
      <c r="I2319" s="1" t="s">
        <v>5112</v>
      </c>
      <c r="O2319" s="1" t="str">
        <f t="shared" si="490"/>
        <v>NRIS</v>
      </c>
      <c r="Q2319" s="1">
        <f t="shared" si="499"/>
        <v>150</v>
      </c>
      <c r="S2319" s="1" t="str">
        <f t="shared" si="500"/>
        <v>Wind</v>
      </c>
      <c r="T2319" s="1" t="str">
        <f t="shared" si="501"/>
        <v>Yellow Medicine County</v>
      </c>
      <c r="U2319" s="1" t="str">
        <f t="shared" si="502"/>
        <v>MN</v>
      </c>
      <c r="AA2319" s="1"/>
      <c r="AB2319" s="1"/>
      <c r="AI2319" s="5"/>
      <c r="AJ2319" s="5"/>
      <c r="AK2319" s="5"/>
      <c r="AL2319" s="5"/>
      <c r="AM2319" s="5"/>
      <c r="AN2319" s="5"/>
      <c r="AO2319" s="5"/>
      <c r="AP2319" s="5"/>
      <c r="AQ2319" s="5"/>
      <c r="AR2319" s="5"/>
      <c r="AY2319" s="1" t="s">
        <v>58</v>
      </c>
      <c r="AZ2319" s="2">
        <v>42320</v>
      </c>
      <c r="BB2319" s="2">
        <v>43543</v>
      </c>
      <c r="BC2319" s="2">
        <v>43830</v>
      </c>
      <c r="BD2319" s="1" t="s">
        <v>203</v>
      </c>
      <c r="BE2319" s="1" t="s">
        <v>1824</v>
      </c>
      <c r="BF2319" s="1" t="s">
        <v>93</v>
      </c>
      <c r="BG2319" s="1" t="s">
        <v>724</v>
      </c>
      <c r="BH2319" s="1" t="s">
        <v>725</v>
      </c>
      <c r="BI2319" s="1" t="s">
        <v>726</v>
      </c>
      <c r="BJ2319" s="1" t="s">
        <v>126</v>
      </c>
      <c r="BK2319" s="1" t="s">
        <v>5113</v>
      </c>
      <c r="BL2319" s="1">
        <v>150</v>
      </c>
      <c r="BM2319" s="1">
        <v>150</v>
      </c>
      <c r="BN2319" s="1" t="s">
        <v>97</v>
      </c>
      <c r="BO2319" s="1" t="s">
        <v>98</v>
      </c>
      <c r="BP2319" s="1" t="s">
        <v>65</v>
      </c>
      <c r="BQ2319" s="2">
        <v>43951</v>
      </c>
      <c r="BR2319" s="1">
        <v>150</v>
      </c>
      <c r="BS2319" s="1">
        <v>150</v>
      </c>
      <c r="BT2319" s="1">
        <v>150</v>
      </c>
      <c r="BU2319" s="1">
        <v>0</v>
      </c>
    </row>
    <row r="2320" spans="4:73" hidden="1" x14ac:dyDescent="0.25">
      <c r="D2320" s="4"/>
      <c r="E2320" s="5">
        <f t="shared" si="495"/>
        <v>0</v>
      </c>
      <c r="F2320" s="5">
        <f t="shared" si="496"/>
        <v>0</v>
      </c>
      <c r="G2320" s="5" t="str">
        <f t="shared" si="497"/>
        <v>Withdrawn</v>
      </c>
      <c r="H2320" s="6" t="str">
        <f t="shared" si="498"/>
        <v>Not Started</v>
      </c>
      <c r="I2320" s="1" t="s">
        <v>3807</v>
      </c>
      <c r="O2320" s="1" t="str">
        <f t="shared" si="490"/>
        <v>NRIS</v>
      </c>
      <c r="Q2320" s="1">
        <f t="shared" si="499"/>
        <v>176</v>
      </c>
      <c r="S2320" s="1" t="str">
        <f t="shared" si="500"/>
        <v>Wind</v>
      </c>
      <c r="T2320" s="1" t="str">
        <f t="shared" si="501"/>
        <v>Fayette County, Shelby County</v>
      </c>
      <c r="U2320" s="1">
        <f t="shared" si="502"/>
        <v>0</v>
      </c>
      <c r="AA2320" s="1"/>
      <c r="AB2320" s="1"/>
      <c r="AI2320" s="5"/>
      <c r="AJ2320" s="5"/>
      <c r="AK2320" s="5"/>
      <c r="AL2320" s="5"/>
      <c r="AM2320" s="5"/>
      <c r="AN2320" s="5"/>
      <c r="AO2320" s="32"/>
      <c r="AP2320" s="32"/>
      <c r="AQ2320" s="28">
        <f>AO2320/($Q2320*1000)</f>
        <v>0</v>
      </c>
      <c r="AR2320" s="28">
        <f>AP2320/($Q2320*1000)</f>
        <v>0</v>
      </c>
      <c r="AY2320" s="1" t="s">
        <v>73</v>
      </c>
      <c r="AZ2320" s="2">
        <v>42495</v>
      </c>
      <c r="BA2320" s="2">
        <v>42937</v>
      </c>
      <c r="BC2320" s="2">
        <v>43358</v>
      </c>
      <c r="BD2320" s="1" t="s">
        <v>101</v>
      </c>
      <c r="BE2320" s="1" t="s">
        <v>3808</v>
      </c>
      <c r="BI2320" s="1" t="s">
        <v>536</v>
      </c>
      <c r="BJ2320" s="1" t="s">
        <v>126</v>
      </c>
      <c r="BK2320" s="1" t="s">
        <v>78</v>
      </c>
      <c r="BL2320" s="1">
        <v>176</v>
      </c>
      <c r="BM2320" s="1">
        <v>176</v>
      </c>
      <c r="BN2320" s="1" t="s">
        <v>97</v>
      </c>
      <c r="BP2320" s="1" t="s">
        <v>84</v>
      </c>
      <c r="BR2320" s="1">
        <v>0</v>
      </c>
      <c r="BS2320" s="1">
        <v>0</v>
      </c>
      <c r="BT2320" s="1">
        <v>0</v>
      </c>
      <c r="BU2320" s="1">
        <v>0</v>
      </c>
    </row>
    <row r="2321" spans="4:73" hidden="1" x14ac:dyDescent="0.25">
      <c r="D2321" s="4"/>
      <c r="E2321" s="5" t="str">
        <f t="shared" si="495"/>
        <v>DPP-2016-FEB</v>
      </c>
      <c r="F2321" s="5" t="str">
        <f t="shared" si="496"/>
        <v>West</v>
      </c>
      <c r="G2321" s="5" t="str">
        <f t="shared" si="497"/>
        <v>Done</v>
      </c>
      <c r="H2321" s="6" t="str">
        <f t="shared" si="498"/>
        <v>In Service</v>
      </c>
      <c r="I2321" s="1" t="s">
        <v>5116</v>
      </c>
      <c r="O2321" s="1" t="str">
        <f t="shared" si="490"/>
        <v>NRIS</v>
      </c>
      <c r="Q2321" s="1">
        <f t="shared" si="499"/>
        <v>200</v>
      </c>
      <c r="S2321" s="1" t="str">
        <f t="shared" si="500"/>
        <v>Wind</v>
      </c>
      <c r="T2321" s="1" t="str">
        <f t="shared" si="501"/>
        <v>Winnebago County</v>
      </c>
      <c r="U2321" s="1" t="str">
        <f t="shared" si="502"/>
        <v>IA</v>
      </c>
      <c r="AA2321" s="1"/>
      <c r="AB2321" s="1"/>
      <c r="AI2321" s="5"/>
      <c r="AJ2321" s="5"/>
      <c r="AK2321" s="5"/>
      <c r="AL2321" s="5"/>
      <c r="AM2321" s="5"/>
      <c r="AN2321" s="5"/>
      <c r="AO2321" s="5"/>
      <c r="AP2321" s="5"/>
      <c r="AQ2321" s="5"/>
      <c r="AR2321" s="5"/>
      <c r="AY2321" s="1" t="s">
        <v>58</v>
      </c>
      <c r="AZ2321" s="2">
        <v>42320</v>
      </c>
      <c r="BB2321" s="2">
        <v>43496</v>
      </c>
      <c r="BC2321" s="2">
        <v>43723</v>
      </c>
      <c r="BD2321" s="1" t="s">
        <v>87</v>
      </c>
      <c r="BE2321" s="1" t="s">
        <v>448</v>
      </c>
      <c r="BF2321" s="1" t="s">
        <v>89</v>
      </c>
      <c r="BG2321" s="1" t="s">
        <v>724</v>
      </c>
      <c r="BH2321" s="1" t="s">
        <v>725</v>
      </c>
      <c r="BI2321" s="1" t="s">
        <v>726</v>
      </c>
      <c r="BJ2321" s="1" t="s">
        <v>126</v>
      </c>
      <c r="BK2321" s="1" t="s">
        <v>5117</v>
      </c>
      <c r="BL2321" s="1">
        <v>200</v>
      </c>
      <c r="BM2321" s="1">
        <v>200</v>
      </c>
      <c r="BN2321" s="1" t="s">
        <v>97</v>
      </c>
      <c r="BO2321" s="1" t="s">
        <v>98</v>
      </c>
      <c r="BP2321" s="1" t="s">
        <v>65</v>
      </c>
      <c r="BQ2321" s="2">
        <v>43736</v>
      </c>
      <c r="BR2321" s="1">
        <v>200</v>
      </c>
      <c r="BS2321" s="1">
        <v>200</v>
      </c>
      <c r="BT2321" s="1">
        <v>200</v>
      </c>
      <c r="BU2321" s="1">
        <v>50</v>
      </c>
    </row>
    <row r="2322" spans="4:73" hidden="1" x14ac:dyDescent="0.25">
      <c r="D2322" s="4"/>
      <c r="E2322" s="5">
        <f t="shared" si="495"/>
        <v>0</v>
      </c>
      <c r="F2322" s="5">
        <f t="shared" si="496"/>
        <v>0</v>
      </c>
      <c r="G2322" s="5" t="str">
        <f t="shared" si="497"/>
        <v>Withdrawn</v>
      </c>
      <c r="H2322" s="6" t="str">
        <f t="shared" si="498"/>
        <v>Not Started</v>
      </c>
      <c r="I2322" s="1" t="s">
        <v>3017</v>
      </c>
      <c r="O2322" s="1" t="str">
        <f t="shared" ref="O2322:O2385" si="505">BJ2322</f>
        <v>NRIS</v>
      </c>
      <c r="Q2322" s="1">
        <f t="shared" si="499"/>
        <v>101.8</v>
      </c>
      <c r="S2322" s="1" t="str">
        <f t="shared" si="500"/>
        <v>Solar</v>
      </c>
      <c r="T2322" s="1" t="str">
        <f t="shared" si="501"/>
        <v>Concordia Parish</v>
      </c>
      <c r="U2322" s="1" t="str">
        <f t="shared" si="502"/>
        <v>LA</v>
      </c>
      <c r="AA2322" s="1"/>
      <c r="AB2322" s="1"/>
      <c r="AI2322" s="5"/>
      <c r="AJ2322" s="5"/>
      <c r="AK2322" s="5"/>
      <c r="AL2322" s="5"/>
      <c r="AM2322" s="5"/>
      <c r="AN2322" s="5"/>
      <c r="AO2322" s="32"/>
      <c r="AP2322" s="32"/>
      <c r="AQ2322" s="28">
        <f>AO2322/($Q2322*1000)</f>
        <v>0</v>
      </c>
      <c r="AR2322" s="28">
        <f>AP2322/($Q2322*1000)</f>
        <v>0</v>
      </c>
      <c r="AY2322" s="1" t="s">
        <v>73</v>
      </c>
      <c r="AZ2322" s="2">
        <v>42496</v>
      </c>
      <c r="BA2322" s="2">
        <v>42627</v>
      </c>
      <c r="BC2322" s="2">
        <v>43570</v>
      </c>
      <c r="BD2322" s="1" t="s">
        <v>59</v>
      </c>
      <c r="BE2322" s="1" t="s">
        <v>3018</v>
      </c>
      <c r="BF2322" s="1" t="s">
        <v>61</v>
      </c>
      <c r="BI2322" s="1" t="s">
        <v>536</v>
      </c>
      <c r="BJ2322" s="1" t="s">
        <v>126</v>
      </c>
      <c r="BK2322" s="1" t="s">
        <v>78</v>
      </c>
      <c r="BL2322" s="1">
        <v>101.8</v>
      </c>
      <c r="BM2322" s="1">
        <v>101.8</v>
      </c>
      <c r="BN2322" s="1" t="s">
        <v>1485</v>
      </c>
      <c r="BO2322" s="1" t="s">
        <v>1486</v>
      </c>
      <c r="BP2322" s="1" t="s">
        <v>84</v>
      </c>
      <c r="BR2322" s="1">
        <v>0</v>
      </c>
      <c r="BS2322" s="1">
        <v>0</v>
      </c>
      <c r="BT2322" s="1">
        <v>0</v>
      </c>
      <c r="BU2322" s="1">
        <v>0</v>
      </c>
    </row>
    <row r="2323" spans="4:73" hidden="1" x14ac:dyDescent="0.25">
      <c r="D2323" s="4"/>
      <c r="E2323" s="5">
        <f t="shared" si="495"/>
        <v>0</v>
      </c>
      <c r="F2323" s="5">
        <f t="shared" si="496"/>
        <v>0</v>
      </c>
      <c r="G2323" s="5" t="str">
        <f t="shared" si="497"/>
        <v>Withdrawn</v>
      </c>
      <c r="H2323" s="6" t="str">
        <f t="shared" si="498"/>
        <v>Not Started</v>
      </c>
      <c r="I2323" s="1" t="s">
        <v>3809</v>
      </c>
      <c r="O2323" s="1" t="str">
        <f t="shared" si="505"/>
        <v>NRIS</v>
      </c>
      <c r="Q2323" s="1">
        <f t="shared" si="499"/>
        <v>101.9</v>
      </c>
      <c r="S2323" s="1" t="str">
        <f t="shared" si="500"/>
        <v>Solar</v>
      </c>
      <c r="T2323" s="1" t="str">
        <f t="shared" si="501"/>
        <v>Acadia Parish</v>
      </c>
      <c r="U2323" s="1" t="str">
        <f t="shared" si="502"/>
        <v>LA</v>
      </c>
      <c r="AA2323" s="1"/>
      <c r="AB2323" s="1"/>
      <c r="AI2323" s="5"/>
      <c r="AJ2323" s="5"/>
      <c r="AK2323" s="5"/>
      <c r="AL2323" s="5"/>
      <c r="AM2323" s="5"/>
      <c r="AN2323" s="5"/>
      <c r="AO2323" s="32"/>
      <c r="AP2323" s="32"/>
      <c r="AQ2323" s="28">
        <f>AO2323/($Q2323*1000)</f>
        <v>0</v>
      </c>
      <c r="AR2323" s="28">
        <f>AP2323/($Q2323*1000)</f>
        <v>0</v>
      </c>
      <c r="AY2323" s="1" t="s">
        <v>73</v>
      </c>
      <c r="AZ2323" s="2">
        <v>42496</v>
      </c>
      <c r="BA2323" s="2">
        <v>42937</v>
      </c>
      <c r="BC2323" s="2">
        <v>43570</v>
      </c>
      <c r="BD2323" s="1" t="s">
        <v>59</v>
      </c>
      <c r="BE2323" s="1" t="s">
        <v>3069</v>
      </c>
      <c r="BF2323" s="1" t="s">
        <v>61</v>
      </c>
      <c r="BI2323" s="1" t="s">
        <v>536</v>
      </c>
      <c r="BJ2323" s="1" t="s">
        <v>126</v>
      </c>
      <c r="BK2323" s="1" t="s">
        <v>78</v>
      </c>
      <c r="BL2323" s="1">
        <v>101.9</v>
      </c>
      <c r="BM2323" s="1">
        <v>101.9</v>
      </c>
      <c r="BN2323" s="1" t="s">
        <v>1485</v>
      </c>
      <c r="BO2323" s="1" t="s">
        <v>1486</v>
      </c>
      <c r="BP2323" s="1" t="s">
        <v>84</v>
      </c>
      <c r="BR2323" s="1">
        <v>0</v>
      </c>
      <c r="BS2323" s="1">
        <v>0</v>
      </c>
      <c r="BT2323" s="1">
        <v>0</v>
      </c>
      <c r="BU2323" s="1">
        <v>0</v>
      </c>
    </row>
    <row r="2324" spans="4:73" hidden="1" x14ac:dyDescent="0.25">
      <c r="D2324" s="4"/>
      <c r="E2324" s="5" t="str">
        <f t="shared" si="495"/>
        <v>DPP-2016-FEB</v>
      </c>
      <c r="F2324" s="5" t="str">
        <f t="shared" si="496"/>
        <v>West</v>
      </c>
      <c r="G2324" s="5" t="str">
        <f t="shared" si="497"/>
        <v>Done</v>
      </c>
      <c r="H2324" s="6" t="str">
        <f t="shared" si="498"/>
        <v>In Service</v>
      </c>
      <c r="I2324" s="1" t="s">
        <v>5123</v>
      </c>
      <c r="O2324" s="1" t="str">
        <f t="shared" si="505"/>
        <v>NRIS</v>
      </c>
      <c r="Q2324" s="1">
        <f t="shared" si="499"/>
        <v>340</v>
      </c>
      <c r="S2324" s="1" t="str">
        <f t="shared" si="500"/>
        <v>Wind</v>
      </c>
      <c r="T2324" s="1" t="str">
        <f t="shared" si="501"/>
        <v>Boone County,Greene County</v>
      </c>
      <c r="U2324" s="1" t="str">
        <f t="shared" si="502"/>
        <v>IA</v>
      </c>
      <c r="AA2324" s="1"/>
      <c r="AB2324" s="1"/>
      <c r="AI2324" s="5"/>
      <c r="AJ2324" s="5"/>
      <c r="AK2324" s="5"/>
      <c r="AL2324" s="5"/>
      <c r="AM2324" s="5"/>
      <c r="AN2324" s="5"/>
      <c r="AO2324" s="5"/>
      <c r="AP2324" s="5"/>
      <c r="AQ2324" s="5"/>
      <c r="AR2324" s="5"/>
      <c r="AY2324" s="1" t="s">
        <v>58</v>
      </c>
      <c r="AZ2324" s="2">
        <v>42321</v>
      </c>
      <c r="BB2324" s="2">
        <v>43504</v>
      </c>
      <c r="BC2324" s="2">
        <v>42917</v>
      </c>
      <c r="BD2324" s="1" t="s">
        <v>251</v>
      </c>
      <c r="BE2324" s="1" t="s">
        <v>5124</v>
      </c>
      <c r="BF2324" s="1" t="s">
        <v>89</v>
      </c>
      <c r="BG2324" s="1" t="s">
        <v>724</v>
      </c>
      <c r="BH2324" s="1" t="s">
        <v>725</v>
      </c>
      <c r="BI2324" s="1" t="s">
        <v>726</v>
      </c>
      <c r="BJ2324" s="1" t="s">
        <v>126</v>
      </c>
      <c r="BK2324" s="1" t="s">
        <v>5125</v>
      </c>
      <c r="BL2324" s="1">
        <v>340</v>
      </c>
      <c r="BM2324" s="1">
        <v>340</v>
      </c>
      <c r="BN2324" s="1" t="s">
        <v>97</v>
      </c>
      <c r="BO2324" s="1" t="s">
        <v>98</v>
      </c>
      <c r="BP2324" s="1" t="s">
        <v>65</v>
      </c>
      <c r="BQ2324" s="2">
        <v>42766</v>
      </c>
      <c r="BR2324" s="1">
        <v>340</v>
      </c>
      <c r="BS2324" s="1">
        <v>340</v>
      </c>
      <c r="BT2324" s="1">
        <v>340</v>
      </c>
      <c r="BU2324" s="1">
        <v>340</v>
      </c>
    </row>
    <row r="2325" spans="4:73" hidden="1" x14ac:dyDescent="0.25">
      <c r="D2325" s="4"/>
      <c r="E2325" s="5" t="str">
        <f t="shared" si="495"/>
        <v>DPP-2016-FEB</v>
      </c>
      <c r="F2325" s="5" t="str">
        <f t="shared" si="496"/>
        <v>West</v>
      </c>
      <c r="G2325" s="5" t="str">
        <f t="shared" si="497"/>
        <v>Done</v>
      </c>
      <c r="H2325" s="6" t="str">
        <f t="shared" si="498"/>
        <v>In Service</v>
      </c>
      <c r="I2325" s="1" t="s">
        <v>5126</v>
      </c>
      <c r="O2325" s="1" t="str">
        <f t="shared" si="505"/>
        <v>NRIS</v>
      </c>
      <c r="Q2325" s="1">
        <f t="shared" si="499"/>
        <v>340</v>
      </c>
      <c r="S2325" s="1" t="str">
        <f t="shared" si="500"/>
        <v>Wind</v>
      </c>
      <c r="T2325" s="1" t="str">
        <f t="shared" si="501"/>
        <v>Adair County,Madison County</v>
      </c>
      <c r="U2325" s="1" t="str">
        <f t="shared" si="502"/>
        <v>IA</v>
      </c>
      <c r="AA2325" s="1"/>
      <c r="AB2325" s="1"/>
      <c r="AI2325" s="5"/>
      <c r="AJ2325" s="5"/>
      <c r="AK2325" s="5"/>
      <c r="AL2325" s="5"/>
      <c r="AM2325" s="5"/>
      <c r="AN2325" s="5"/>
      <c r="AO2325" s="5"/>
      <c r="AP2325" s="5"/>
      <c r="AQ2325" s="5"/>
      <c r="AR2325" s="5"/>
      <c r="AY2325" s="1" t="s">
        <v>58</v>
      </c>
      <c r="AZ2325" s="2">
        <v>42321</v>
      </c>
      <c r="BB2325" s="2">
        <v>43504</v>
      </c>
      <c r="BC2325" s="2">
        <v>42917</v>
      </c>
      <c r="BD2325" s="1" t="s">
        <v>251</v>
      </c>
      <c r="BE2325" s="1" t="s">
        <v>5127</v>
      </c>
      <c r="BF2325" s="1" t="s">
        <v>89</v>
      </c>
      <c r="BG2325" s="1" t="s">
        <v>724</v>
      </c>
      <c r="BH2325" s="1" t="s">
        <v>725</v>
      </c>
      <c r="BI2325" s="1" t="s">
        <v>726</v>
      </c>
      <c r="BJ2325" s="1" t="s">
        <v>126</v>
      </c>
      <c r="BK2325" s="1" t="s">
        <v>5128</v>
      </c>
      <c r="BL2325" s="1">
        <v>340</v>
      </c>
      <c r="BM2325" s="1">
        <v>340</v>
      </c>
      <c r="BN2325" s="1" t="s">
        <v>97</v>
      </c>
      <c r="BO2325" s="1" t="s">
        <v>98</v>
      </c>
      <c r="BP2325" s="1" t="s">
        <v>65</v>
      </c>
      <c r="BQ2325" s="2">
        <v>42430</v>
      </c>
      <c r="BR2325" s="1">
        <v>340</v>
      </c>
      <c r="BS2325" s="1">
        <v>340</v>
      </c>
      <c r="BT2325" s="1">
        <v>340</v>
      </c>
      <c r="BU2325" s="1">
        <v>340</v>
      </c>
    </row>
    <row r="2326" spans="4:73" hidden="1" x14ac:dyDescent="0.25">
      <c r="D2326" s="4"/>
      <c r="E2326" s="5" t="str">
        <f t="shared" si="495"/>
        <v>DPP-2016-FEB</v>
      </c>
      <c r="F2326" s="5" t="str">
        <f t="shared" si="496"/>
        <v>West</v>
      </c>
      <c r="G2326" s="5" t="str">
        <f t="shared" si="497"/>
        <v>Done</v>
      </c>
      <c r="H2326" s="6" t="str">
        <f t="shared" si="498"/>
        <v>In Service</v>
      </c>
      <c r="I2326" s="1" t="s">
        <v>5129</v>
      </c>
      <c r="O2326" s="1" t="str">
        <f t="shared" si="505"/>
        <v>NRIS</v>
      </c>
      <c r="Q2326" s="1">
        <f t="shared" si="499"/>
        <v>500</v>
      </c>
      <c r="S2326" s="1" t="str">
        <f t="shared" si="500"/>
        <v>Wind</v>
      </c>
      <c r="T2326" s="1" t="str">
        <f t="shared" si="501"/>
        <v>Adair County</v>
      </c>
      <c r="U2326" s="1" t="str">
        <f t="shared" si="502"/>
        <v>IA</v>
      </c>
      <c r="AA2326" s="1"/>
      <c r="AB2326" s="1"/>
      <c r="AI2326" s="5"/>
      <c r="AJ2326" s="5"/>
      <c r="AK2326" s="5"/>
      <c r="AL2326" s="5"/>
      <c r="AM2326" s="5"/>
      <c r="AN2326" s="5"/>
      <c r="AO2326" s="5"/>
      <c r="AP2326" s="5"/>
      <c r="AQ2326" s="5"/>
      <c r="AR2326" s="5"/>
      <c r="AY2326" s="1" t="s">
        <v>58</v>
      </c>
      <c r="AZ2326" s="2">
        <v>42321</v>
      </c>
      <c r="BB2326" s="2">
        <v>43507</v>
      </c>
      <c r="BC2326" s="2">
        <v>42917</v>
      </c>
      <c r="BD2326" s="1" t="s">
        <v>251</v>
      </c>
      <c r="BE2326" s="1" t="s">
        <v>967</v>
      </c>
      <c r="BF2326" s="1" t="s">
        <v>89</v>
      </c>
      <c r="BG2326" s="1" t="s">
        <v>724</v>
      </c>
      <c r="BH2326" s="1" t="s">
        <v>725</v>
      </c>
      <c r="BI2326" s="1" t="s">
        <v>726</v>
      </c>
      <c r="BJ2326" s="1" t="s">
        <v>126</v>
      </c>
      <c r="BK2326" s="1" t="s">
        <v>5130</v>
      </c>
      <c r="BL2326" s="1">
        <v>500</v>
      </c>
      <c r="BM2326" s="1">
        <v>500</v>
      </c>
      <c r="BN2326" s="1" t="s">
        <v>97</v>
      </c>
      <c r="BO2326" s="1" t="s">
        <v>98</v>
      </c>
      <c r="BP2326" s="1" t="s">
        <v>65</v>
      </c>
      <c r="BQ2326" s="2">
        <v>43008</v>
      </c>
      <c r="BR2326" s="1">
        <v>500</v>
      </c>
      <c r="BS2326" s="1">
        <v>500</v>
      </c>
      <c r="BT2326" s="1">
        <v>500</v>
      </c>
      <c r="BU2326" s="1">
        <v>500</v>
      </c>
    </row>
    <row r="2327" spans="4:73" hidden="1" x14ac:dyDescent="0.25">
      <c r="D2327" s="4"/>
      <c r="E2327" s="5" t="str">
        <f t="shared" si="495"/>
        <v>DPP-2015-FEB</v>
      </c>
      <c r="F2327" s="5" t="str">
        <f t="shared" si="496"/>
        <v>East (ITC)</v>
      </c>
      <c r="G2327" s="5" t="str">
        <f t="shared" si="497"/>
        <v>Withdrawn</v>
      </c>
      <c r="H2327" s="6" t="str">
        <f t="shared" si="498"/>
        <v>Withdrawn</v>
      </c>
      <c r="I2327" s="1" t="s">
        <v>5131</v>
      </c>
      <c r="O2327" s="1" t="str">
        <f t="shared" si="505"/>
        <v>NRIS</v>
      </c>
      <c r="Q2327" s="1">
        <f t="shared" si="499"/>
        <v>301</v>
      </c>
      <c r="S2327" s="1" t="str">
        <f t="shared" si="500"/>
        <v>Wind</v>
      </c>
      <c r="T2327" s="1" t="str">
        <f t="shared" si="501"/>
        <v>Sanilac County</v>
      </c>
      <c r="U2327" s="1" t="str">
        <f t="shared" si="502"/>
        <v>MI</v>
      </c>
      <c r="AA2327" s="1"/>
      <c r="AB2327" s="1"/>
      <c r="AI2327" s="5"/>
      <c r="AJ2327" s="5"/>
      <c r="AK2327" s="5"/>
      <c r="AL2327" s="5"/>
      <c r="AM2327" s="5"/>
      <c r="AN2327" s="5"/>
      <c r="AO2327" s="5"/>
      <c r="AP2327" s="5"/>
      <c r="AQ2327" s="5"/>
      <c r="AR2327" s="5"/>
      <c r="AY2327" s="1" t="s">
        <v>73</v>
      </c>
      <c r="AZ2327" s="2">
        <v>41596</v>
      </c>
      <c r="BA2327" s="2">
        <v>43789</v>
      </c>
      <c r="BB2327" s="2">
        <v>42557</v>
      </c>
      <c r="BC2327" s="2">
        <v>42614</v>
      </c>
      <c r="BD2327" s="1" t="s">
        <v>128</v>
      </c>
      <c r="BE2327" s="1" t="s">
        <v>681</v>
      </c>
      <c r="BF2327" s="1" t="s">
        <v>130</v>
      </c>
      <c r="BG2327" s="1" t="s">
        <v>1438</v>
      </c>
      <c r="BH2327" s="1" t="s">
        <v>1808</v>
      </c>
      <c r="BI2327" s="1" t="s">
        <v>2320</v>
      </c>
      <c r="BJ2327" s="1" t="s">
        <v>126</v>
      </c>
      <c r="BK2327" s="1" t="s">
        <v>5132</v>
      </c>
      <c r="BL2327" s="1">
        <v>301</v>
      </c>
      <c r="BM2327" s="1">
        <v>301</v>
      </c>
      <c r="BN2327" s="1" t="s">
        <v>97</v>
      </c>
      <c r="BO2327" s="1" t="s">
        <v>98</v>
      </c>
      <c r="BP2327" s="1" t="s">
        <v>73</v>
      </c>
      <c r="BQ2327" s="2">
        <v>42644</v>
      </c>
      <c r="BR2327" s="1">
        <v>0</v>
      </c>
      <c r="BS2327" s="1">
        <v>0</v>
      </c>
      <c r="BT2327" s="1">
        <v>0</v>
      </c>
      <c r="BU2327" s="1">
        <v>0</v>
      </c>
    </row>
    <row r="2328" spans="4:73" hidden="1" x14ac:dyDescent="0.25">
      <c r="D2328" s="4"/>
      <c r="E2328" s="5">
        <f t="shared" si="495"/>
        <v>0</v>
      </c>
      <c r="F2328" s="5">
        <f t="shared" si="496"/>
        <v>0</v>
      </c>
      <c r="G2328" s="5" t="str">
        <f t="shared" si="497"/>
        <v>Withdrawn</v>
      </c>
      <c r="H2328" s="6" t="str">
        <f t="shared" si="498"/>
        <v>Not Started</v>
      </c>
      <c r="I2328" s="1" t="s">
        <v>3819</v>
      </c>
      <c r="O2328" s="1" t="str">
        <f t="shared" si="505"/>
        <v>NRIS</v>
      </c>
      <c r="Q2328" s="1">
        <f t="shared" si="499"/>
        <v>201.5</v>
      </c>
      <c r="S2328" s="1" t="str">
        <f t="shared" si="500"/>
        <v>Solar</v>
      </c>
      <c r="T2328" s="1" t="str">
        <f t="shared" si="501"/>
        <v>Iberville Parish</v>
      </c>
      <c r="U2328" s="1" t="str">
        <f t="shared" si="502"/>
        <v>LA</v>
      </c>
      <c r="AA2328" s="1"/>
      <c r="AB2328" s="1"/>
      <c r="AI2328" s="5"/>
      <c r="AJ2328" s="5"/>
      <c r="AK2328" s="5"/>
      <c r="AL2328" s="5"/>
      <c r="AM2328" s="5"/>
      <c r="AN2328" s="5"/>
      <c r="AO2328" s="32"/>
      <c r="AP2328" s="32"/>
      <c r="AQ2328" s="28">
        <f>AO2328/($Q2328*1000)</f>
        <v>0</v>
      </c>
      <c r="AR2328" s="28">
        <f>AP2328/($Q2328*1000)</f>
        <v>0</v>
      </c>
      <c r="AY2328" s="1" t="s">
        <v>73</v>
      </c>
      <c r="AZ2328" s="2">
        <v>42496</v>
      </c>
      <c r="BA2328" s="2">
        <v>42937</v>
      </c>
      <c r="BC2328" s="2">
        <v>43570</v>
      </c>
      <c r="BD2328" s="1" t="s">
        <v>59</v>
      </c>
      <c r="BE2328" s="1" t="s">
        <v>3002</v>
      </c>
      <c r="BF2328" s="1" t="s">
        <v>61</v>
      </c>
      <c r="BI2328" s="1" t="s">
        <v>536</v>
      </c>
      <c r="BJ2328" s="1" t="s">
        <v>126</v>
      </c>
      <c r="BK2328" s="1" t="s">
        <v>78</v>
      </c>
      <c r="BL2328" s="1">
        <v>201.5</v>
      </c>
      <c r="BM2328" s="1">
        <v>201.5</v>
      </c>
      <c r="BN2328" s="1" t="s">
        <v>1485</v>
      </c>
      <c r="BO2328" s="1" t="s">
        <v>1486</v>
      </c>
      <c r="BP2328" s="1" t="s">
        <v>84</v>
      </c>
      <c r="BR2328" s="1">
        <v>0</v>
      </c>
      <c r="BS2328" s="1">
        <v>0</v>
      </c>
      <c r="BT2328" s="1">
        <v>0</v>
      </c>
      <c r="BU2328" s="1">
        <v>0</v>
      </c>
    </row>
    <row r="2329" spans="4:73" hidden="1" x14ac:dyDescent="0.25">
      <c r="D2329" s="4"/>
      <c r="E2329" s="5" t="str">
        <f t="shared" si="495"/>
        <v>DPP-2016-AUG</v>
      </c>
      <c r="F2329" s="5" t="str">
        <f t="shared" si="496"/>
        <v>West</v>
      </c>
      <c r="G2329" s="5" t="str">
        <f t="shared" si="497"/>
        <v>Done</v>
      </c>
      <c r="H2329" s="6" t="str">
        <f t="shared" si="498"/>
        <v>In Service</v>
      </c>
      <c r="I2329" s="1" t="s">
        <v>5134</v>
      </c>
      <c r="O2329" s="1" t="str">
        <f t="shared" si="505"/>
        <v>NRIS</v>
      </c>
      <c r="Q2329" s="1">
        <f t="shared" si="499"/>
        <v>98.8</v>
      </c>
      <c r="S2329" s="1" t="str">
        <f t="shared" si="500"/>
        <v>Wind</v>
      </c>
      <c r="T2329" s="1" t="str">
        <f t="shared" si="501"/>
        <v>Emmons County,Logan County</v>
      </c>
      <c r="U2329" s="1" t="str">
        <f t="shared" si="502"/>
        <v>ND</v>
      </c>
      <c r="AA2329" s="1"/>
      <c r="AB2329" s="1"/>
      <c r="AI2329" s="5"/>
      <c r="AJ2329" s="5"/>
      <c r="AK2329" s="5"/>
      <c r="AL2329" s="5"/>
      <c r="AM2329" s="5"/>
      <c r="AN2329" s="5"/>
      <c r="AO2329" s="5"/>
      <c r="AP2329" s="5"/>
      <c r="AQ2329" s="5"/>
      <c r="AR2329" s="5"/>
      <c r="AY2329" s="1" t="s">
        <v>58</v>
      </c>
      <c r="AZ2329" s="2">
        <v>42321</v>
      </c>
      <c r="BB2329" s="2">
        <v>43815</v>
      </c>
      <c r="BC2329" s="2">
        <v>43728</v>
      </c>
      <c r="BD2329" s="1" t="s">
        <v>192</v>
      </c>
      <c r="BE2329" s="1" t="s">
        <v>4713</v>
      </c>
      <c r="BF2329" s="1" t="s">
        <v>194</v>
      </c>
      <c r="BG2329" s="1" t="s">
        <v>3161</v>
      </c>
      <c r="BH2329" s="1" t="s">
        <v>725</v>
      </c>
      <c r="BI2329" s="1" t="s">
        <v>726</v>
      </c>
      <c r="BJ2329" s="1" t="s">
        <v>126</v>
      </c>
      <c r="BK2329" s="1" t="s">
        <v>5135</v>
      </c>
      <c r="BL2329" s="1">
        <v>98.8</v>
      </c>
      <c r="BM2329" s="1">
        <v>98.8</v>
      </c>
      <c r="BN2329" s="1" t="s">
        <v>97</v>
      </c>
      <c r="BO2329" s="1" t="s">
        <v>98</v>
      </c>
      <c r="BP2329" s="1" t="s">
        <v>65</v>
      </c>
      <c r="BQ2329" s="2">
        <v>43784</v>
      </c>
      <c r="BR2329" s="1">
        <v>100</v>
      </c>
      <c r="BS2329" s="1">
        <v>100</v>
      </c>
      <c r="BT2329" s="1">
        <v>100</v>
      </c>
      <c r="BU2329" s="1">
        <v>100</v>
      </c>
    </row>
    <row r="2330" spans="4:73" hidden="1" x14ac:dyDescent="0.25">
      <c r="D2330" s="4"/>
      <c r="E2330" s="5" t="str">
        <f t="shared" si="495"/>
        <v>DPP-2016-FEB</v>
      </c>
      <c r="F2330" s="5" t="str">
        <f t="shared" si="496"/>
        <v>West</v>
      </c>
      <c r="G2330" s="5" t="str">
        <f t="shared" si="497"/>
        <v>Done</v>
      </c>
      <c r="H2330" s="6" t="str">
        <f t="shared" si="498"/>
        <v>Under Construction</v>
      </c>
      <c r="I2330" s="1" t="s">
        <v>5136</v>
      </c>
      <c r="O2330" s="1" t="str">
        <f t="shared" si="505"/>
        <v>NRIS</v>
      </c>
      <c r="Q2330" s="1">
        <f t="shared" si="499"/>
        <v>50</v>
      </c>
      <c r="S2330" s="1" t="str">
        <f t="shared" si="500"/>
        <v>Solar</v>
      </c>
      <c r="T2330" s="1" t="str">
        <f t="shared" si="501"/>
        <v>Linn County</v>
      </c>
      <c r="U2330" s="1" t="str">
        <f t="shared" si="502"/>
        <v>IA</v>
      </c>
      <c r="AA2330" s="1"/>
      <c r="AB2330" s="1"/>
      <c r="AI2330" s="5"/>
      <c r="AJ2330" s="5"/>
      <c r="AK2330" s="5"/>
      <c r="AL2330" s="5"/>
      <c r="AM2330" s="5"/>
      <c r="AN2330" s="5"/>
      <c r="AO2330" s="5"/>
      <c r="AP2330" s="5"/>
      <c r="AQ2330" s="5"/>
      <c r="AR2330" s="5"/>
      <c r="AY2330" s="1" t="s">
        <v>58</v>
      </c>
      <c r="AZ2330" s="2">
        <v>42321</v>
      </c>
      <c r="BB2330" s="2">
        <v>43503</v>
      </c>
      <c r="BD2330" s="1" t="s">
        <v>87</v>
      </c>
      <c r="BE2330" s="1" t="s">
        <v>463</v>
      </c>
      <c r="BF2330" s="1" t="s">
        <v>89</v>
      </c>
      <c r="BG2330" s="1" t="s">
        <v>724</v>
      </c>
      <c r="BH2330" s="1" t="s">
        <v>725</v>
      </c>
      <c r="BI2330" s="1" t="s">
        <v>726</v>
      </c>
      <c r="BJ2330" s="1" t="s">
        <v>126</v>
      </c>
      <c r="BK2330" s="1" t="s">
        <v>5137</v>
      </c>
      <c r="BL2330" s="1">
        <v>50</v>
      </c>
      <c r="BM2330" s="1">
        <v>50</v>
      </c>
      <c r="BN2330" s="1" t="s">
        <v>1485</v>
      </c>
      <c r="BO2330" s="1" t="s">
        <v>1486</v>
      </c>
      <c r="BP2330" s="1" t="s">
        <v>71</v>
      </c>
      <c r="BQ2330" s="2">
        <v>44119</v>
      </c>
      <c r="BR2330" s="1">
        <v>50</v>
      </c>
      <c r="BS2330" s="1">
        <v>50</v>
      </c>
      <c r="BT2330" s="1">
        <v>50</v>
      </c>
      <c r="BU2330" s="1">
        <v>50</v>
      </c>
    </row>
    <row r="2331" spans="4:73" hidden="1" x14ac:dyDescent="0.25">
      <c r="D2331" s="4"/>
      <c r="E2331" s="5" t="str">
        <f t="shared" si="495"/>
        <v>DPP-2016-FEB</v>
      </c>
      <c r="F2331" s="5" t="str">
        <f t="shared" si="496"/>
        <v>East (ATC)</v>
      </c>
      <c r="G2331" s="5" t="str">
        <f t="shared" si="497"/>
        <v>Done</v>
      </c>
      <c r="H2331" s="6" t="str">
        <f t="shared" si="498"/>
        <v>Under Construction</v>
      </c>
      <c r="I2331" s="1" t="s">
        <v>5138</v>
      </c>
      <c r="O2331" s="1" t="str">
        <f t="shared" si="505"/>
        <v>NRIS</v>
      </c>
      <c r="Q2331" s="1">
        <f t="shared" si="499"/>
        <v>99</v>
      </c>
      <c r="S2331" s="1" t="str">
        <f t="shared" si="500"/>
        <v>Solar</v>
      </c>
      <c r="T2331" s="1" t="str">
        <f t="shared" si="501"/>
        <v>Manitowoc County</v>
      </c>
      <c r="U2331" s="1" t="str">
        <f t="shared" si="502"/>
        <v>WI</v>
      </c>
      <c r="AA2331" s="1"/>
      <c r="AB2331" s="1"/>
      <c r="AI2331" s="5"/>
      <c r="AJ2331" s="5"/>
      <c r="AK2331" s="5"/>
      <c r="AL2331" s="5"/>
      <c r="AM2331" s="5"/>
      <c r="AN2331" s="5"/>
      <c r="AO2331" s="5"/>
      <c r="AP2331" s="5"/>
      <c r="AQ2331" s="5"/>
      <c r="AR2331" s="5"/>
      <c r="AY2331" s="1" t="s">
        <v>58</v>
      </c>
      <c r="AZ2331" s="2">
        <v>42321</v>
      </c>
      <c r="BB2331" s="2">
        <v>43136</v>
      </c>
      <c r="BC2331" s="2">
        <v>44317</v>
      </c>
      <c r="BD2331" s="1" t="s">
        <v>74</v>
      </c>
      <c r="BE2331" s="1" t="s">
        <v>75</v>
      </c>
      <c r="BF2331" s="1" t="s">
        <v>76</v>
      </c>
      <c r="BG2331" s="1" t="s">
        <v>724</v>
      </c>
      <c r="BH2331" s="1" t="s">
        <v>2196</v>
      </c>
      <c r="BI2331" s="1" t="s">
        <v>726</v>
      </c>
      <c r="BJ2331" s="1" t="s">
        <v>126</v>
      </c>
      <c r="BK2331" s="1" t="s">
        <v>5139</v>
      </c>
      <c r="BL2331" s="1">
        <v>99</v>
      </c>
      <c r="BM2331" s="1">
        <v>99</v>
      </c>
      <c r="BN2331" s="1" t="s">
        <v>1485</v>
      </c>
      <c r="BO2331" s="1" t="s">
        <v>1486</v>
      </c>
      <c r="BP2331" s="1" t="s">
        <v>71</v>
      </c>
      <c r="BQ2331" s="2">
        <v>44224</v>
      </c>
      <c r="BR2331" s="1">
        <v>99</v>
      </c>
      <c r="BS2331" s="1">
        <v>99</v>
      </c>
      <c r="BT2331" s="1">
        <v>99</v>
      </c>
      <c r="BU2331" s="1">
        <v>99</v>
      </c>
    </row>
    <row r="2332" spans="4:73" hidden="1" x14ac:dyDescent="0.25">
      <c r="D2332" s="4"/>
      <c r="E2332" s="5" t="str">
        <f t="shared" si="495"/>
        <v>DPP-2016-FEB</v>
      </c>
      <c r="F2332" s="5" t="str">
        <f t="shared" si="496"/>
        <v>West</v>
      </c>
      <c r="G2332" s="5" t="str">
        <f t="shared" si="497"/>
        <v>Done</v>
      </c>
      <c r="H2332" s="6" t="str">
        <f t="shared" si="498"/>
        <v>In Service</v>
      </c>
      <c r="I2332" s="1" t="s">
        <v>5140</v>
      </c>
      <c r="O2332" s="1" t="str">
        <f t="shared" si="505"/>
        <v>NRIS</v>
      </c>
      <c r="Q2332" s="1">
        <f t="shared" si="499"/>
        <v>200</v>
      </c>
      <c r="S2332" s="1" t="str">
        <f t="shared" si="500"/>
        <v>Wind</v>
      </c>
      <c r="T2332" s="1" t="str">
        <f t="shared" si="501"/>
        <v>Plymouth County</v>
      </c>
      <c r="U2332" s="1" t="str">
        <f t="shared" si="502"/>
        <v>IA</v>
      </c>
      <c r="AA2332" s="1"/>
      <c r="AB2332" s="1"/>
      <c r="AI2332" s="5"/>
      <c r="AJ2332" s="5"/>
      <c r="AK2332" s="5"/>
      <c r="AL2332" s="5"/>
      <c r="AM2332" s="5"/>
      <c r="AN2332" s="5"/>
      <c r="AO2332" s="5"/>
      <c r="AP2332" s="5"/>
      <c r="AQ2332" s="5"/>
      <c r="AR2332" s="5"/>
      <c r="AY2332" s="1" t="s">
        <v>58</v>
      </c>
      <c r="AZ2332" s="2">
        <v>42321</v>
      </c>
      <c r="BB2332" s="2">
        <v>43395</v>
      </c>
      <c r="BC2332" s="2">
        <v>43723</v>
      </c>
      <c r="BD2332" s="1" t="s">
        <v>251</v>
      </c>
      <c r="BE2332" s="1" t="s">
        <v>5141</v>
      </c>
      <c r="BF2332" s="1" t="s">
        <v>89</v>
      </c>
      <c r="BG2332" s="1" t="s">
        <v>724</v>
      </c>
      <c r="BH2332" s="1" t="s">
        <v>725</v>
      </c>
      <c r="BI2332" s="1" t="s">
        <v>726</v>
      </c>
      <c r="BJ2332" s="1" t="s">
        <v>126</v>
      </c>
      <c r="BK2332" s="1" t="s">
        <v>5142</v>
      </c>
      <c r="BL2332" s="1">
        <v>200</v>
      </c>
      <c r="BM2332" s="1">
        <v>200</v>
      </c>
      <c r="BN2332" s="1" t="s">
        <v>97</v>
      </c>
      <c r="BO2332" s="1" t="s">
        <v>98</v>
      </c>
      <c r="BP2332" s="1" t="s">
        <v>65</v>
      </c>
      <c r="BQ2332" s="2">
        <v>43724</v>
      </c>
      <c r="BR2332" s="1">
        <v>200</v>
      </c>
      <c r="BS2332" s="1">
        <v>200</v>
      </c>
      <c r="BT2332" s="1">
        <v>200</v>
      </c>
      <c r="BU2332" s="1">
        <v>0</v>
      </c>
    </row>
    <row r="2333" spans="4:73" hidden="1" x14ac:dyDescent="0.25">
      <c r="D2333" s="4"/>
      <c r="E2333" s="5">
        <f t="shared" si="495"/>
        <v>0</v>
      </c>
      <c r="F2333" s="5">
        <f t="shared" si="496"/>
        <v>0</v>
      </c>
      <c r="G2333" s="5" t="str">
        <f t="shared" si="497"/>
        <v>Withdrawn</v>
      </c>
      <c r="H2333" s="6" t="str">
        <f t="shared" si="498"/>
        <v>Not Started</v>
      </c>
      <c r="I2333" s="1" t="s">
        <v>3026</v>
      </c>
      <c r="O2333" s="1" t="str">
        <f t="shared" si="505"/>
        <v>NRIS</v>
      </c>
      <c r="Q2333" s="1">
        <f t="shared" si="499"/>
        <v>101.6</v>
      </c>
      <c r="S2333" s="1" t="str">
        <f t="shared" si="500"/>
        <v>Solar</v>
      </c>
      <c r="T2333" s="1" t="str">
        <f t="shared" si="501"/>
        <v>Calcasieu Parish</v>
      </c>
      <c r="U2333" s="1" t="str">
        <f t="shared" si="502"/>
        <v>LA</v>
      </c>
      <c r="AA2333" s="1"/>
      <c r="AB2333" s="1"/>
      <c r="AI2333" s="5"/>
      <c r="AJ2333" s="5"/>
      <c r="AK2333" s="5"/>
      <c r="AL2333" s="5"/>
      <c r="AM2333" s="5"/>
      <c r="AN2333" s="5"/>
      <c r="AO2333" s="32"/>
      <c r="AP2333" s="32"/>
      <c r="AQ2333" s="28">
        <f>AO2333/($Q2333*1000)</f>
        <v>0</v>
      </c>
      <c r="AR2333" s="28">
        <f>AP2333/($Q2333*1000)</f>
        <v>0</v>
      </c>
      <c r="AY2333" s="1" t="s">
        <v>73</v>
      </c>
      <c r="AZ2333" s="2">
        <v>42496</v>
      </c>
      <c r="BA2333" s="2">
        <v>42627</v>
      </c>
      <c r="BC2333" s="2">
        <v>43525</v>
      </c>
      <c r="BD2333" s="1" t="s">
        <v>59</v>
      </c>
      <c r="BE2333" s="1" t="s">
        <v>3027</v>
      </c>
      <c r="BF2333" s="1" t="s">
        <v>61</v>
      </c>
      <c r="BI2333" s="1" t="s">
        <v>536</v>
      </c>
      <c r="BJ2333" s="1" t="s">
        <v>126</v>
      </c>
      <c r="BK2333" s="1" t="s">
        <v>78</v>
      </c>
      <c r="BL2333" s="1">
        <v>101.6</v>
      </c>
      <c r="BM2333" s="1">
        <v>101.6</v>
      </c>
      <c r="BN2333" s="1" t="s">
        <v>1485</v>
      </c>
      <c r="BO2333" s="1" t="s">
        <v>1486</v>
      </c>
      <c r="BP2333" s="1" t="s">
        <v>84</v>
      </c>
      <c r="BR2333" s="1">
        <v>0</v>
      </c>
      <c r="BS2333" s="1">
        <v>0</v>
      </c>
      <c r="BT2333" s="1">
        <v>0</v>
      </c>
      <c r="BU2333" s="1">
        <v>0</v>
      </c>
    </row>
    <row r="2334" spans="4:73" hidden="1" x14ac:dyDescent="0.25">
      <c r="D2334" s="4"/>
      <c r="E2334" s="5" t="str">
        <f t="shared" si="495"/>
        <v>DPP-2019-Cycle</v>
      </c>
      <c r="F2334" s="5" t="str">
        <f t="shared" si="496"/>
        <v>Central</v>
      </c>
      <c r="G2334" s="5" t="str">
        <f t="shared" si="497"/>
        <v>Active</v>
      </c>
      <c r="H2334" s="6" t="str">
        <f t="shared" si="498"/>
        <v>Not Started</v>
      </c>
      <c r="I2334" s="1" t="s">
        <v>3553</v>
      </c>
      <c r="O2334" s="1" t="str">
        <f t="shared" si="505"/>
        <v>NRIS</v>
      </c>
      <c r="Q2334" s="1">
        <f t="shared" si="499"/>
        <v>500</v>
      </c>
      <c r="S2334" s="1" t="str">
        <f t="shared" si="500"/>
        <v>High Voltage DC</v>
      </c>
      <c r="T2334" s="1" t="str">
        <f t="shared" si="501"/>
        <v>Randolph County</v>
      </c>
      <c r="U2334" s="1" t="str">
        <f t="shared" si="502"/>
        <v>MO</v>
      </c>
      <c r="AA2334" s="1"/>
      <c r="AB2334" s="1"/>
      <c r="AI2334" s="5"/>
      <c r="AJ2334" s="5"/>
      <c r="AK2334" s="5"/>
      <c r="AL2334" s="5"/>
      <c r="AM2334" s="5"/>
      <c r="AN2334" s="5"/>
      <c r="AO2334" s="5"/>
      <c r="AP2334" s="5"/>
      <c r="AQ2334" s="5"/>
      <c r="AR2334" s="5"/>
      <c r="AY2334" s="1" t="s">
        <v>2374</v>
      </c>
      <c r="AZ2334" s="2">
        <v>43584</v>
      </c>
      <c r="BC2334" s="2">
        <v>45382</v>
      </c>
      <c r="BD2334" s="1" t="s">
        <v>486</v>
      </c>
      <c r="BE2334" s="1" t="s">
        <v>493</v>
      </c>
      <c r="BF2334" s="1" t="s">
        <v>488</v>
      </c>
      <c r="BG2334" s="1" t="s">
        <v>2856</v>
      </c>
      <c r="BH2334" s="1" t="s">
        <v>2435</v>
      </c>
      <c r="BI2334" s="1" t="s">
        <v>2857</v>
      </c>
      <c r="BJ2334" s="1" t="s">
        <v>126</v>
      </c>
      <c r="BK2334" s="1" t="s">
        <v>3554</v>
      </c>
      <c r="BL2334" s="1">
        <v>500</v>
      </c>
      <c r="BM2334" s="1">
        <v>500</v>
      </c>
      <c r="BN2334" s="1" t="s">
        <v>2911</v>
      </c>
      <c r="BO2334" s="1" t="s">
        <v>3555</v>
      </c>
      <c r="BP2334" s="1" t="s">
        <v>84</v>
      </c>
      <c r="BR2334" s="1">
        <v>0</v>
      </c>
      <c r="BS2334" s="1">
        <v>0</v>
      </c>
      <c r="BT2334" s="1">
        <v>0</v>
      </c>
      <c r="BU2334" s="1">
        <v>0</v>
      </c>
    </row>
    <row r="2335" spans="4:73" hidden="1" x14ac:dyDescent="0.25">
      <c r="D2335" s="4"/>
      <c r="E2335" s="5" t="str">
        <f t="shared" si="495"/>
        <v>DPP-2019-Cycle</v>
      </c>
      <c r="F2335" s="5" t="str">
        <f t="shared" si="496"/>
        <v>Central</v>
      </c>
      <c r="G2335" s="5" t="str">
        <f t="shared" si="497"/>
        <v>Active</v>
      </c>
      <c r="H2335" s="6" t="str">
        <f t="shared" si="498"/>
        <v>Not Started</v>
      </c>
      <c r="I2335" s="1" t="s">
        <v>3560</v>
      </c>
      <c r="O2335" s="1" t="str">
        <f t="shared" si="505"/>
        <v>NRIS</v>
      </c>
      <c r="Q2335" s="1">
        <f t="shared" si="499"/>
        <v>1000</v>
      </c>
      <c r="S2335" s="1" t="str">
        <f t="shared" si="500"/>
        <v>High Voltage DC</v>
      </c>
      <c r="T2335" s="1" t="str">
        <f t="shared" si="501"/>
        <v>Randolph County</v>
      </c>
      <c r="U2335" s="1" t="str">
        <f t="shared" si="502"/>
        <v>MO</v>
      </c>
      <c r="AA2335" s="1"/>
      <c r="AB2335" s="1"/>
      <c r="AI2335" s="5"/>
      <c r="AJ2335" s="5"/>
      <c r="AK2335" s="5"/>
      <c r="AL2335" s="5"/>
      <c r="AM2335" s="5"/>
      <c r="AN2335" s="5"/>
      <c r="AO2335" s="5"/>
      <c r="AP2335" s="5"/>
      <c r="AQ2335" s="5"/>
      <c r="AR2335" s="5"/>
      <c r="AY2335" s="1" t="s">
        <v>2374</v>
      </c>
      <c r="AZ2335" s="2">
        <v>43584</v>
      </c>
      <c r="BC2335" s="2">
        <v>45382</v>
      </c>
      <c r="BD2335" s="1" t="s">
        <v>486</v>
      </c>
      <c r="BE2335" s="1" t="s">
        <v>493</v>
      </c>
      <c r="BF2335" s="1" t="s">
        <v>488</v>
      </c>
      <c r="BG2335" s="1" t="s">
        <v>2856</v>
      </c>
      <c r="BH2335" s="1" t="s">
        <v>2435</v>
      </c>
      <c r="BI2335" s="1" t="s">
        <v>2857</v>
      </c>
      <c r="BJ2335" s="1" t="s">
        <v>126</v>
      </c>
      <c r="BK2335" s="1" t="s">
        <v>3554</v>
      </c>
      <c r="BL2335" s="1">
        <v>1000</v>
      </c>
      <c r="BM2335" s="1">
        <v>1000</v>
      </c>
      <c r="BN2335" s="1" t="s">
        <v>2911</v>
      </c>
      <c r="BO2335" s="1" t="s">
        <v>3555</v>
      </c>
      <c r="BP2335" s="1" t="s">
        <v>84</v>
      </c>
      <c r="BR2335" s="1">
        <v>0</v>
      </c>
      <c r="BS2335" s="1">
        <v>0</v>
      </c>
      <c r="BT2335" s="1">
        <v>0</v>
      </c>
      <c r="BU2335" s="1">
        <v>0</v>
      </c>
    </row>
    <row r="2336" spans="4:73" hidden="1" x14ac:dyDescent="0.25">
      <c r="D2336" s="4"/>
      <c r="E2336" s="5" t="str">
        <f t="shared" si="495"/>
        <v>DPP-2016-FEB</v>
      </c>
      <c r="F2336" s="5" t="str">
        <f t="shared" si="496"/>
        <v>West</v>
      </c>
      <c r="G2336" s="5" t="str">
        <f t="shared" si="497"/>
        <v>Done</v>
      </c>
      <c r="H2336" s="6" t="str">
        <f t="shared" si="498"/>
        <v>Under Construction</v>
      </c>
      <c r="I2336" s="1" t="s">
        <v>5148</v>
      </c>
      <c r="O2336" s="1" t="str">
        <f t="shared" si="505"/>
        <v>NRIS</v>
      </c>
      <c r="Q2336" s="1">
        <f t="shared" si="499"/>
        <v>284.5</v>
      </c>
      <c r="S2336" s="1" t="str">
        <f t="shared" si="500"/>
        <v>Gas</v>
      </c>
      <c r="T2336" s="1" t="str">
        <f t="shared" si="501"/>
        <v>Deuel County</v>
      </c>
      <c r="U2336" s="1" t="str">
        <f t="shared" si="502"/>
        <v>SD</v>
      </c>
      <c r="AA2336" s="1"/>
      <c r="AB2336" s="1"/>
      <c r="AI2336" s="5"/>
      <c r="AJ2336" s="5"/>
      <c r="AK2336" s="5"/>
      <c r="AL2336" s="5"/>
      <c r="AM2336" s="5"/>
      <c r="AN2336" s="5"/>
      <c r="AO2336" s="5"/>
      <c r="AP2336" s="5"/>
      <c r="AQ2336" s="5"/>
      <c r="AR2336" s="5"/>
      <c r="AY2336" s="1" t="s">
        <v>58</v>
      </c>
      <c r="AZ2336" s="2">
        <v>42324</v>
      </c>
      <c r="BB2336" s="2">
        <v>43453</v>
      </c>
      <c r="BC2336" s="2">
        <v>44075</v>
      </c>
      <c r="BD2336" s="1" t="s">
        <v>203</v>
      </c>
      <c r="BE2336" s="1" t="s">
        <v>263</v>
      </c>
      <c r="BF2336" s="1" t="s">
        <v>205</v>
      </c>
      <c r="BG2336" s="1" t="s">
        <v>724</v>
      </c>
      <c r="BH2336" s="1" t="s">
        <v>725</v>
      </c>
      <c r="BI2336" s="1" t="s">
        <v>726</v>
      </c>
      <c r="BJ2336" s="1" t="s">
        <v>126</v>
      </c>
      <c r="BK2336" s="1" t="s">
        <v>5149</v>
      </c>
      <c r="BL2336" s="1">
        <v>266</v>
      </c>
      <c r="BM2336" s="1">
        <v>284.5</v>
      </c>
      <c r="BN2336" s="1" t="s">
        <v>64</v>
      </c>
      <c r="BO2336" s="1" t="s">
        <v>172</v>
      </c>
      <c r="BP2336" s="1" t="s">
        <v>71</v>
      </c>
      <c r="BQ2336" s="2">
        <v>43373</v>
      </c>
      <c r="BR2336" s="1">
        <v>284.5</v>
      </c>
      <c r="BS2336" s="1">
        <v>266</v>
      </c>
      <c r="BT2336" s="1">
        <v>284.5</v>
      </c>
      <c r="BU2336" s="1">
        <v>0</v>
      </c>
    </row>
    <row r="2337" spans="4:73" hidden="1" x14ac:dyDescent="0.25">
      <c r="D2337" s="4"/>
      <c r="E2337" s="5" t="str">
        <f t="shared" si="495"/>
        <v>DPP-2019-Cycle</v>
      </c>
      <c r="F2337" s="5" t="str">
        <f t="shared" si="496"/>
        <v>South</v>
      </c>
      <c r="G2337" s="5" t="str">
        <f t="shared" si="497"/>
        <v>Withdrawn</v>
      </c>
      <c r="H2337" s="6" t="str">
        <f t="shared" si="498"/>
        <v>Not Started</v>
      </c>
      <c r="I2337" s="1" t="s">
        <v>5050</v>
      </c>
      <c r="O2337" s="1" t="str">
        <f t="shared" si="505"/>
        <v>NRIS</v>
      </c>
      <c r="Q2337" s="1">
        <f t="shared" si="499"/>
        <v>269.99</v>
      </c>
      <c r="S2337" s="1" t="str">
        <f t="shared" si="500"/>
        <v>Waste Heat Recovery</v>
      </c>
      <c r="T2337" s="1" t="str">
        <f t="shared" si="501"/>
        <v>Jefferson County</v>
      </c>
      <c r="U2337" s="1" t="str">
        <f t="shared" si="502"/>
        <v>AR</v>
      </c>
      <c r="AA2337" s="1"/>
      <c r="AB2337" s="1"/>
      <c r="AI2337" s="5"/>
      <c r="AJ2337" s="5"/>
      <c r="AK2337" s="5"/>
      <c r="AL2337" s="5"/>
      <c r="AM2337" s="5"/>
      <c r="AN2337" s="5"/>
      <c r="AO2337" s="5"/>
      <c r="AP2337" s="5"/>
      <c r="AQ2337" s="5"/>
      <c r="AR2337" s="5"/>
      <c r="AY2337" s="1" t="s">
        <v>73</v>
      </c>
      <c r="AZ2337" s="2">
        <v>43584</v>
      </c>
      <c r="BA2337" s="2">
        <v>43713</v>
      </c>
      <c r="BC2337" s="2">
        <v>44986</v>
      </c>
      <c r="BD2337" s="1" t="s">
        <v>2392</v>
      </c>
      <c r="BE2337" s="1" t="s">
        <v>1073</v>
      </c>
      <c r="BF2337" s="1" t="s">
        <v>2394</v>
      </c>
      <c r="BG2337" s="1" t="s">
        <v>2856</v>
      </c>
      <c r="BH2337" s="1" t="s">
        <v>2395</v>
      </c>
      <c r="BI2337" s="1" t="s">
        <v>2863</v>
      </c>
      <c r="BJ2337" s="1" t="s">
        <v>126</v>
      </c>
      <c r="BK2337" s="1" t="s">
        <v>5051</v>
      </c>
      <c r="BL2337" s="1">
        <v>269.99</v>
      </c>
      <c r="BM2337" s="1">
        <v>269.99</v>
      </c>
      <c r="BN2337" s="1" t="s">
        <v>1132</v>
      </c>
      <c r="BO2337" s="1" t="s">
        <v>838</v>
      </c>
      <c r="BP2337" s="1" t="s">
        <v>84</v>
      </c>
      <c r="BR2337" s="1">
        <v>0</v>
      </c>
      <c r="BS2337" s="1">
        <v>0</v>
      </c>
      <c r="BT2337" s="1">
        <v>0</v>
      </c>
      <c r="BU2337" s="1">
        <v>0</v>
      </c>
    </row>
    <row r="2338" spans="4:73" hidden="1" x14ac:dyDescent="0.25">
      <c r="D2338" s="4"/>
      <c r="E2338" s="5" t="str">
        <f t="shared" si="495"/>
        <v>DPP-2016-AUG</v>
      </c>
      <c r="F2338" s="5" t="str">
        <f t="shared" si="496"/>
        <v>West</v>
      </c>
      <c r="G2338" s="5" t="str">
        <f t="shared" si="497"/>
        <v>Done</v>
      </c>
      <c r="H2338" s="6" t="str">
        <f t="shared" si="498"/>
        <v>In Service</v>
      </c>
      <c r="I2338" s="1" t="s">
        <v>5152</v>
      </c>
      <c r="O2338" s="1" t="str">
        <f t="shared" si="505"/>
        <v>NRIS</v>
      </c>
      <c r="Q2338" s="1">
        <f t="shared" si="499"/>
        <v>250</v>
      </c>
      <c r="S2338" s="1" t="str">
        <f t="shared" si="500"/>
        <v>Wind</v>
      </c>
      <c r="T2338" s="1" t="str">
        <f t="shared" si="501"/>
        <v>Nobles County</v>
      </c>
      <c r="U2338" s="1" t="str">
        <f t="shared" si="502"/>
        <v>MN</v>
      </c>
      <c r="AA2338" s="1"/>
      <c r="AB2338" s="1"/>
      <c r="AI2338" s="5"/>
      <c r="AJ2338" s="5"/>
      <c r="AK2338" s="5"/>
      <c r="AL2338" s="5"/>
      <c r="AM2338" s="5"/>
      <c r="AN2338" s="5"/>
      <c r="AO2338" s="5"/>
      <c r="AP2338" s="5"/>
      <c r="AQ2338" s="5"/>
      <c r="AR2338" s="5"/>
      <c r="AY2338" s="1" t="s">
        <v>58</v>
      </c>
      <c r="AZ2338" s="2">
        <v>42324</v>
      </c>
      <c r="BB2338" s="2">
        <v>43720</v>
      </c>
      <c r="BC2338" s="2">
        <v>43952</v>
      </c>
      <c r="BD2338" s="1" t="s">
        <v>91</v>
      </c>
      <c r="BE2338" s="1" t="s">
        <v>347</v>
      </c>
      <c r="BF2338" s="1" t="s">
        <v>93</v>
      </c>
      <c r="BG2338" s="1" t="s">
        <v>3161</v>
      </c>
      <c r="BH2338" s="1" t="s">
        <v>725</v>
      </c>
      <c r="BI2338" s="1" t="s">
        <v>726</v>
      </c>
      <c r="BJ2338" s="1" t="s">
        <v>126</v>
      </c>
      <c r="BK2338" s="1" t="s">
        <v>5153</v>
      </c>
      <c r="BL2338" s="1">
        <v>250</v>
      </c>
      <c r="BM2338" s="1">
        <v>250</v>
      </c>
      <c r="BN2338" s="1" t="s">
        <v>97</v>
      </c>
      <c r="BO2338" s="1" t="s">
        <v>98</v>
      </c>
      <c r="BP2338" s="1" t="s">
        <v>65</v>
      </c>
      <c r="BQ2338" s="2">
        <v>44012</v>
      </c>
      <c r="BR2338" s="1">
        <v>250</v>
      </c>
      <c r="BS2338" s="1">
        <v>250</v>
      </c>
      <c r="BT2338" s="1">
        <v>250</v>
      </c>
      <c r="BU2338" s="1">
        <v>250</v>
      </c>
    </row>
    <row r="2339" spans="4:73" hidden="1" x14ac:dyDescent="0.25">
      <c r="D2339" s="4"/>
      <c r="E2339" s="5" t="str">
        <f t="shared" si="495"/>
        <v>DPP-2016-AUG</v>
      </c>
      <c r="F2339" s="5" t="str">
        <f t="shared" si="496"/>
        <v>Central</v>
      </c>
      <c r="G2339" s="5" t="str">
        <f t="shared" si="497"/>
        <v>Done</v>
      </c>
      <c r="H2339" s="6" t="str">
        <f t="shared" si="498"/>
        <v>In Service</v>
      </c>
      <c r="I2339" s="1" t="s">
        <v>5154</v>
      </c>
      <c r="O2339" s="1" t="str">
        <f t="shared" si="505"/>
        <v>NRIS</v>
      </c>
      <c r="Q2339" s="1">
        <f t="shared" si="499"/>
        <v>100.05</v>
      </c>
      <c r="S2339" s="1" t="str">
        <f t="shared" si="500"/>
        <v>Wind</v>
      </c>
      <c r="T2339" s="1" t="str">
        <f t="shared" si="501"/>
        <v>White County</v>
      </c>
      <c r="U2339" s="1" t="str">
        <f t="shared" si="502"/>
        <v>IN</v>
      </c>
      <c r="AA2339" s="1"/>
      <c r="AB2339" s="1"/>
      <c r="AI2339" s="5"/>
      <c r="AJ2339" s="5"/>
      <c r="AK2339" s="5"/>
      <c r="AL2339" s="5"/>
      <c r="AM2339" s="5"/>
      <c r="AN2339" s="5"/>
      <c r="AO2339" s="5"/>
      <c r="AP2339" s="5"/>
      <c r="AQ2339" s="5"/>
      <c r="AR2339" s="5"/>
      <c r="AY2339" s="1" t="s">
        <v>58</v>
      </c>
      <c r="AZ2339" s="2">
        <v>42324</v>
      </c>
      <c r="BB2339" s="2">
        <v>43341</v>
      </c>
      <c r="BC2339" s="2">
        <v>43023</v>
      </c>
      <c r="BD2339" s="1" t="s">
        <v>804</v>
      </c>
      <c r="BE2339" s="1" t="s">
        <v>805</v>
      </c>
      <c r="BF2339" s="1" t="s">
        <v>103</v>
      </c>
      <c r="BG2339" s="1" t="s">
        <v>3161</v>
      </c>
      <c r="BH2339" s="1" t="s">
        <v>2435</v>
      </c>
      <c r="BI2339" s="1" t="s">
        <v>726</v>
      </c>
      <c r="BJ2339" s="1" t="s">
        <v>126</v>
      </c>
      <c r="BK2339" s="1" t="s">
        <v>5155</v>
      </c>
      <c r="BL2339" s="1">
        <v>100.05</v>
      </c>
      <c r="BM2339" s="1">
        <v>100.05</v>
      </c>
      <c r="BN2339" s="1" t="s">
        <v>97</v>
      </c>
      <c r="BO2339" s="1" t="s">
        <v>98</v>
      </c>
      <c r="BP2339" s="1" t="s">
        <v>65</v>
      </c>
      <c r="BQ2339" s="2">
        <v>44058</v>
      </c>
      <c r="BR2339" s="1">
        <v>100.05</v>
      </c>
      <c r="BS2339" s="1">
        <v>100.05</v>
      </c>
      <c r="BT2339" s="1">
        <v>100.05</v>
      </c>
      <c r="BU2339" s="1">
        <v>100.05</v>
      </c>
    </row>
    <row r="2340" spans="4:73" hidden="1" x14ac:dyDescent="0.25">
      <c r="D2340" s="4"/>
      <c r="E2340" s="5" t="str">
        <f t="shared" si="495"/>
        <v>DPP-2016-FEB</v>
      </c>
      <c r="F2340" s="5" t="str">
        <f t="shared" si="496"/>
        <v>West</v>
      </c>
      <c r="G2340" s="5" t="str">
        <f t="shared" si="497"/>
        <v>Done</v>
      </c>
      <c r="H2340" s="6" t="str">
        <f t="shared" si="498"/>
        <v>Under Construction</v>
      </c>
      <c r="I2340" s="1" t="s">
        <v>5156</v>
      </c>
      <c r="O2340" s="1" t="str">
        <f t="shared" si="505"/>
        <v>NRIS</v>
      </c>
      <c r="Q2340" s="1">
        <f t="shared" si="499"/>
        <v>65</v>
      </c>
      <c r="S2340" s="1" t="str">
        <f t="shared" si="500"/>
        <v>Combined Cycle</v>
      </c>
      <c r="T2340" s="1" t="str">
        <f t="shared" si="501"/>
        <v>Marshall County</v>
      </c>
      <c r="U2340" s="1" t="str">
        <f t="shared" si="502"/>
        <v>IA</v>
      </c>
      <c r="AA2340" s="1"/>
      <c r="AB2340" s="1"/>
      <c r="AI2340" s="5"/>
      <c r="AJ2340" s="5"/>
      <c r="AK2340" s="5"/>
      <c r="AL2340" s="5"/>
      <c r="AM2340" s="5"/>
      <c r="AN2340" s="5"/>
      <c r="AO2340" s="5"/>
      <c r="AP2340" s="5"/>
      <c r="AQ2340" s="5"/>
      <c r="AR2340" s="5"/>
      <c r="AY2340" s="1" t="s">
        <v>58</v>
      </c>
      <c r="AZ2340" s="2">
        <v>42324</v>
      </c>
      <c r="BB2340" s="2">
        <v>43496</v>
      </c>
      <c r="BC2340" s="2">
        <v>42795</v>
      </c>
      <c r="BD2340" s="1" t="s">
        <v>87</v>
      </c>
      <c r="BE2340" s="1" t="s">
        <v>107</v>
      </c>
      <c r="BF2340" s="1" t="s">
        <v>89</v>
      </c>
      <c r="BG2340" s="1" t="s">
        <v>724</v>
      </c>
      <c r="BH2340" s="1" t="s">
        <v>725</v>
      </c>
      <c r="BI2340" s="1" t="s">
        <v>726</v>
      </c>
      <c r="BJ2340" s="1" t="s">
        <v>126</v>
      </c>
      <c r="BK2340" s="1" t="s">
        <v>5157</v>
      </c>
      <c r="BL2340" s="1">
        <v>30</v>
      </c>
      <c r="BM2340" s="1">
        <v>65</v>
      </c>
      <c r="BN2340" s="1" t="s">
        <v>94</v>
      </c>
      <c r="BO2340" s="1" t="s">
        <v>94</v>
      </c>
      <c r="BP2340" s="1" t="s">
        <v>71</v>
      </c>
      <c r="BQ2340" s="2">
        <v>42826</v>
      </c>
      <c r="BR2340" s="1">
        <v>65</v>
      </c>
      <c r="BS2340" s="1">
        <v>30</v>
      </c>
      <c r="BT2340" s="1">
        <v>30</v>
      </c>
      <c r="BU2340" s="1">
        <v>30</v>
      </c>
    </row>
    <row r="2341" spans="4:73" hidden="1" x14ac:dyDescent="0.25">
      <c r="D2341" s="4"/>
      <c r="E2341" s="5" t="str">
        <f t="shared" si="495"/>
        <v>DPP-2016-FEB</v>
      </c>
      <c r="F2341" s="5" t="str">
        <f t="shared" si="496"/>
        <v>Central</v>
      </c>
      <c r="G2341" s="5" t="str">
        <f t="shared" si="497"/>
        <v>Done</v>
      </c>
      <c r="H2341" s="6" t="str">
        <f t="shared" si="498"/>
        <v>In Service</v>
      </c>
      <c r="I2341" s="1" t="s">
        <v>5158</v>
      </c>
      <c r="O2341" s="1" t="str">
        <f t="shared" si="505"/>
        <v>ERIS</v>
      </c>
      <c r="Q2341" s="1">
        <f t="shared" si="499"/>
        <v>400</v>
      </c>
      <c r="S2341" s="1" t="str">
        <f t="shared" si="500"/>
        <v>Wind</v>
      </c>
      <c r="T2341" s="1" t="str">
        <f t="shared" si="501"/>
        <v>Benton County,Warren County</v>
      </c>
      <c r="U2341" s="1" t="str">
        <f t="shared" si="502"/>
        <v>IN</v>
      </c>
      <c r="AA2341" s="1"/>
      <c r="AB2341" s="1"/>
      <c r="AI2341" s="5"/>
      <c r="AJ2341" s="5"/>
      <c r="AK2341" s="5"/>
      <c r="AL2341" s="5"/>
      <c r="AM2341" s="5"/>
      <c r="AN2341" s="5"/>
      <c r="AO2341" s="5"/>
      <c r="AP2341" s="5"/>
      <c r="AQ2341" s="5"/>
      <c r="AR2341" s="5"/>
      <c r="AY2341" s="1" t="s">
        <v>58</v>
      </c>
      <c r="AZ2341" s="2">
        <v>42324</v>
      </c>
      <c r="BB2341" s="2">
        <v>42789</v>
      </c>
      <c r="BC2341" s="2">
        <v>42887</v>
      </c>
      <c r="BD2341" s="1" t="s">
        <v>101</v>
      </c>
      <c r="BE2341" s="1" t="s">
        <v>3518</v>
      </c>
      <c r="BF2341" s="1" t="s">
        <v>103</v>
      </c>
      <c r="BG2341" s="1" t="s">
        <v>724</v>
      </c>
      <c r="BH2341" s="1" t="s">
        <v>2435</v>
      </c>
      <c r="BI2341" s="1" t="s">
        <v>726</v>
      </c>
      <c r="BJ2341" s="1" t="s">
        <v>62</v>
      </c>
      <c r="BK2341" s="1" t="s">
        <v>5159</v>
      </c>
      <c r="BL2341" s="1">
        <v>400</v>
      </c>
      <c r="BM2341" s="1">
        <v>400</v>
      </c>
      <c r="BN2341" s="1" t="s">
        <v>97</v>
      </c>
      <c r="BO2341" s="1" t="s">
        <v>98</v>
      </c>
      <c r="BP2341" s="1" t="s">
        <v>65</v>
      </c>
      <c r="BQ2341" s="2">
        <v>43556</v>
      </c>
      <c r="BR2341" s="1">
        <v>0</v>
      </c>
      <c r="BS2341" s="1">
        <v>0</v>
      </c>
      <c r="BT2341" s="1">
        <v>0</v>
      </c>
      <c r="BU2341" s="1">
        <v>0</v>
      </c>
    </row>
    <row r="2342" spans="4:73" hidden="1" x14ac:dyDescent="0.25">
      <c r="D2342" s="4"/>
      <c r="E2342" s="5" t="str">
        <f t="shared" si="495"/>
        <v>DPP-2016-AUG</v>
      </c>
      <c r="F2342" s="5" t="str">
        <f t="shared" si="496"/>
        <v>West</v>
      </c>
      <c r="G2342" s="5" t="str">
        <f t="shared" si="497"/>
        <v>Done</v>
      </c>
      <c r="H2342" s="6" t="str">
        <f t="shared" si="498"/>
        <v>Under Construction</v>
      </c>
      <c r="I2342" s="1" t="s">
        <v>5263</v>
      </c>
      <c r="O2342" s="1" t="str">
        <f t="shared" si="505"/>
        <v>NRIS</v>
      </c>
      <c r="P2342" s="1" t="s">
        <v>6203</v>
      </c>
      <c r="Q2342" s="1">
        <f t="shared" si="499"/>
        <v>100</v>
      </c>
      <c r="S2342" s="1" t="str">
        <f t="shared" si="500"/>
        <v>Wind</v>
      </c>
      <c r="T2342" s="1" t="str">
        <f t="shared" si="501"/>
        <v>Rock County</v>
      </c>
      <c r="U2342" s="1" t="str">
        <f t="shared" si="502"/>
        <v>MN</v>
      </c>
      <c r="Y2342" s="1">
        <v>1</v>
      </c>
      <c r="Z2342" s="1">
        <f>IF(G2342="Withdrawn",0,1)</f>
        <v>1</v>
      </c>
      <c r="AA2342" s="36">
        <v>1027079</v>
      </c>
      <c r="AB2342" s="36">
        <v>956851</v>
      </c>
      <c r="AI2342" s="5"/>
      <c r="AJ2342" s="32"/>
      <c r="AK2342" s="32"/>
      <c r="AL2342" s="32"/>
      <c r="AM2342" s="32">
        <f>8073528+0</f>
        <v>8073528</v>
      </c>
      <c r="AN2342" s="32"/>
      <c r="AO2342" s="32">
        <f>AJ2342+AM2342</f>
        <v>8073528</v>
      </c>
      <c r="AP2342" s="32">
        <f>AO2342+AK2342+AL2342+AN2342</f>
        <v>8073528</v>
      </c>
      <c r="AQ2342" s="28">
        <f t="shared" ref="AQ2342:AR2348" si="506">AO2342/($Q2342*1000)</f>
        <v>80.735280000000003</v>
      </c>
      <c r="AR2342" s="28">
        <f t="shared" si="506"/>
        <v>80.735280000000003</v>
      </c>
      <c r="AS2342" s="16">
        <f>IF(O2342 = "NRIS",AP2342,AO2342)</f>
        <v>8073528</v>
      </c>
      <c r="AY2342" s="1" t="s">
        <v>58</v>
      </c>
      <c r="AZ2342" s="2">
        <v>42496</v>
      </c>
      <c r="BB2342" s="2">
        <v>43874</v>
      </c>
      <c r="BC2342" s="2">
        <v>43205</v>
      </c>
      <c r="BD2342" s="1" t="s">
        <v>91</v>
      </c>
      <c r="BE2342" s="1" t="s">
        <v>158</v>
      </c>
      <c r="BF2342" s="1" t="s">
        <v>93</v>
      </c>
      <c r="BG2342" s="1" t="s">
        <v>3161</v>
      </c>
      <c r="BH2342" s="1" t="s">
        <v>725</v>
      </c>
      <c r="BI2342" s="1" t="s">
        <v>726</v>
      </c>
      <c r="BJ2342" s="1" t="s">
        <v>126</v>
      </c>
      <c r="BK2342" s="1" t="s">
        <v>5264</v>
      </c>
      <c r="BL2342" s="1">
        <v>100</v>
      </c>
      <c r="BM2342" s="1">
        <v>100</v>
      </c>
      <c r="BN2342" s="1" t="s">
        <v>97</v>
      </c>
      <c r="BO2342" s="1" t="s">
        <v>98</v>
      </c>
      <c r="BP2342" s="1" t="s">
        <v>71</v>
      </c>
      <c r="BQ2342" s="2">
        <v>44484</v>
      </c>
      <c r="BR2342" s="1">
        <v>100</v>
      </c>
      <c r="BS2342" s="1">
        <v>100</v>
      </c>
      <c r="BT2342" s="1">
        <v>100</v>
      </c>
      <c r="BU2342" s="1">
        <v>100</v>
      </c>
    </row>
    <row r="2343" spans="4:73" hidden="1" x14ac:dyDescent="0.25">
      <c r="D2343" s="4"/>
      <c r="E2343" s="5" t="str">
        <f t="shared" si="495"/>
        <v>DPP-2017-FEB</v>
      </c>
      <c r="F2343" s="5" t="str">
        <f t="shared" si="496"/>
        <v>West</v>
      </c>
      <c r="G2343" s="5" t="str">
        <f t="shared" si="497"/>
        <v>Withdrawn</v>
      </c>
      <c r="H2343" s="6" t="str">
        <f t="shared" si="498"/>
        <v>Not Started</v>
      </c>
      <c r="I2343" s="1" t="s">
        <v>4905</v>
      </c>
      <c r="O2343" s="1" t="str">
        <f t="shared" si="505"/>
        <v>NRIS</v>
      </c>
      <c r="Q2343" s="1">
        <f t="shared" si="499"/>
        <v>150</v>
      </c>
      <c r="S2343" s="1" t="str">
        <f t="shared" si="500"/>
        <v>Wind</v>
      </c>
      <c r="T2343" s="1" t="str">
        <f t="shared" si="501"/>
        <v>Atchison County</v>
      </c>
      <c r="U2343" s="1" t="str">
        <f t="shared" si="502"/>
        <v>MO</v>
      </c>
      <c r="AA2343" s="1"/>
      <c r="AB2343" s="1"/>
      <c r="AI2343" s="5"/>
      <c r="AJ2343" s="5"/>
      <c r="AK2343" s="5"/>
      <c r="AL2343" s="5"/>
      <c r="AM2343" s="5"/>
      <c r="AN2343" s="5"/>
      <c r="AO2343" s="32"/>
      <c r="AP2343" s="32"/>
      <c r="AQ2343" s="28">
        <f t="shared" si="506"/>
        <v>0</v>
      </c>
      <c r="AR2343" s="28">
        <f t="shared" si="506"/>
        <v>0</v>
      </c>
      <c r="AY2343" s="1" t="s">
        <v>73</v>
      </c>
      <c r="AZ2343" s="2">
        <v>42496</v>
      </c>
      <c r="BA2343" s="2">
        <v>43682</v>
      </c>
      <c r="BC2343" s="2">
        <v>43358</v>
      </c>
      <c r="BD2343" s="1" t="s">
        <v>251</v>
      </c>
      <c r="BE2343" s="1" t="s">
        <v>1913</v>
      </c>
      <c r="BF2343" s="1" t="s">
        <v>488</v>
      </c>
      <c r="BG2343" s="1" t="s">
        <v>3220</v>
      </c>
      <c r="BH2343" s="1" t="s">
        <v>725</v>
      </c>
      <c r="BI2343" s="1" t="s">
        <v>726</v>
      </c>
      <c r="BJ2343" s="1" t="s">
        <v>126</v>
      </c>
      <c r="BK2343" s="1" t="s">
        <v>4906</v>
      </c>
      <c r="BL2343" s="1">
        <v>150</v>
      </c>
      <c r="BM2343" s="1">
        <v>150</v>
      </c>
      <c r="BN2343" s="1" t="s">
        <v>97</v>
      </c>
      <c r="BO2343" s="1" t="s">
        <v>98</v>
      </c>
      <c r="BP2343" s="1" t="s">
        <v>84</v>
      </c>
      <c r="BR2343" s="1">
        <v>150</v>
      </c>
      <c r="BS2343" s="1">
        <v>150</v>
      </c>
      <c r="BT2343" s="1">
        <v>0</v>
      </c>
      <c r="BU2343" s="1">
        <v>0</v>
      </c>
    </row>
    <row r="2344" spans="4:73" hidden="1" x14ac:dyDescent="0.25">
      <c r="D2344" s="4"/>
      <c r="E2344" s="5" t="str">
        <f t="shared" si="495"/>
        <v>DPP-2016-AUG</v>
      </c>
      <c r="F2344" s="5" t="str">
        <f t="shared" si="496"/>
        <v>Central</v>
      </c>
      <c r="G2344" s="5" t="str">
        <f t="shared" si="497"/>
        <v>Withdrawn</v>
      </c>
      <c r="H2344" s="6" t="str">
        <f t="shared" si="498"/>
        <v>Not Started</v>
      </c>
      <c r="I2344" s="1" t="s">
        <v>3652</v>
      </c>
      <c r="O2344" s="1" t="str">
        <f t="shared" si="505"/>
        <v>NRIS</v>
      </c>
      <c r="Q2344" s="1">
        <f t="shared" si="499"/>
        <v>40</v>
      </c>
      <c r="S2344" s="1" t="str">
        <f t="shared" si="500"/>
        <v>Solar</v>
      </c>
      <c r="T2344" s="1" t="str">
        <f t="shared" si="501"/>
        <v>Washington County</v>
      </c>
      <c r="U2344" s="1" t="str">
        <f t="shared" si="502"/>
        <v>MO</v>
      </c>
      <c r="AA2344" s="1"/>
      <c r="AB2344" s="1"/>
      <c r="AI2344" s="5"/>
      <c r="AJ2344" s="5"/>
      <c r="AK2344" s="5"/>
      <c r="AL2344" s="5"/>
      <c r="AM2344" s="5"/>
      <c r="AN2344" s="5"/>
      <c r="AO2344" s="32"/>
      <c r="AP2344" s="32"/>
      <c r="AQ2344" s="28">
        <f t="shared" si="506"/>
        <v>0</v>
      </c>
      <c r="AR2344" s="28">
        <f t="shared" si="506"/>
        <v>0</v>
      </c>
      <c r="AY2344" s="1" t="s">
        <v>73</v>
      </c>
      <c r="AZ2344" s="2">
        <v>42499</v>
      </c>
      <c r="BA2344" s="2">
        <v>42915</v>
      </c>
      <c r="BC2344" s="2">
        <v>43374</v>
      </c>
      <c r="BD2344" s="1" t="s">
        <v>486</v>
      </c>
      <c r="BE2344" s="1" t="s">
        <v>395</v>
      </c>
      <c r="BF2344" s="1" t="s">
        <v>488</v>
      </c>
      <c r="BG2344" s="1" t="s">
        <v>3161</v>
      </c>
      <c r="BH2344" s="1" t="s">
        <v>2435</v>
      </c>
      <c r="BI2344" s="1" t="s">
        <v>726</v>
      </c>
      <c r="BJ2344" s="1" t="s">
        <v>126</v>
      </c>
      <c r="BK2344" s="1" t="s">
        <v>3653</v>
      </c>
      <c r="BL2344" s="1">
        <v>40</v>
      </c>
      <c r="BM2344" s="1">
        <v>40</v>
      </c>
      <c r="BN2344" s="1" t="s">
        <v>1485</v>
      </c>
      <c r="BO2344" s="1" t="s">
        <v>1486</v>
      </c>
      <c r="BP2344" s="1" t="s">
        <v>84</v>
      </c>
      <c r="BR2344" s="1">
        <v>0</v>
      </c>
      <c r="BS2344" s="1">
        <v>0</v>
      </c>
      <c r="BT2344" s="1">
        <v>0</v>
      </c>
      <c r="BU2344" s="1">
        <v>0</v>
      </c>
    </row>
    <row r="2345" spans="4:73" hidden="1" x14ac:dyDescent="0.25">
      <c r="D2345" s="4"/>
      <c r="E2345" s="5">
        <f t="shared" si="495"/>
        <v>0</v>
      </c>
      <c r="F2345" s="5">
        <f t="shared" si="496"/>
        <v>0</v>
      </c>
      <c r="G2345" s="5" t="str">
        <f t="shared" si="497"/>
        <v>Withdrawn</v>
      </c>
      <c r="H2345" s="6" t="str">
        <f t="shared" si="498"/>
        <v>Not Started</v>
      </c>
      <c r="I2345" s="1" t="s">
        <v>3076</v>
      </c>
      <c r="O2345" s="1" t="str">
        <f t="shared" si="505"/>
        <v>NRIS</v>
      </c>
      <c r="Q2345" s="1">
        <f t="shared" si="499"/>
        <v>40</v>
      </c>
      <c r="S2345" s="1" t="str">
        <f t="shared" si="500"/>
        <v>Wind</v>
      </c>
      <c r="T2345" s="1" t="str">
        <f t="shared" si="501"/>
        <v>Kandiyohi County, Meeker County</v>
      </c>
      <c r="U2345" s="1" t="str">
        <f t="shared" si="502"/>
        <v>MN</v>
      </c>
      <c r="AA2345" s="1"/>
      <c r="AB2345" s="1"/>
      <c r="AI2345" s="5"/>
      <c r="AJ2345" s="5"/>
      <c r="AK2345" s="5"/>
      <c r="AL2345" s="5"/>
      <c r="AM2345" s="5"/>
      <c r="AN2345" s="5"/>
      <c r="AO2345" s="32"/>
      <c r="AP2345" s="32"/>
      <c r="AQ2345" s="28">
        <f t="shared" si="506"/>
        <v>0</v>
      </c>
      <c r="AR2345" s="28">
        <f t="shared" si="506"/>
        <v>0</v>
      </c>
      <c r="AY2345" s="1" t="s">
        <v>73</v>
      </c>
      <c r="AZ2345" s="2">
        <v>42499</v>
      </c>
      <c r="BA2345" s="2">
        <v>42695</v>
      </c>
      <c r="BC2345" s="2">
        <v>42948</v>
      </c>
      <c r="BD2345" s="1" t="s">
        <v>91</v>
      </c>
      <c r="BE2345" s="1" t="s">
        <v>2801</v>
      </c>
      <c r="BF2345" s="1" t="s">
        <v>93</v>
      </c>
      <c r="BI2345" s="1" t="s">
        <v>536</v>
      </c>
      <c r="BJ2345" s="1" t="s">
        <v>126</v>
      </c>
      <c r="BK2345" s="1" t="s">
        <v>78</v>
      </c>
      <c r="BL2345" s="1">
        <v>40</v>
      </c>
      <c r="BM2345" s="1">
        <v>40</v>
      </c>
      <c r="BN2345" s="1" t="s">
        <v>97</v>
      </c>
      <c r="BO2345" s="1" t="s">
        <v>98</v>
      </c>
      <c r="BP2345" s="1" t="s">
        <v>84</v>
      </c>
      <c r="BR2345" s="1">
        <v>0</v>
      </c>
      <c r="BS2345" s="1">
        <v>0</v>
      </c>
      <c r="BT2345" s="1">
        <v>0</v>
      </c>
      <c r="BU2345" s="1">
        <v>0</v>
      </c>
    </row>
    <row r="2346" spans="4:73" hidden="1" x14ac:dyDescent="0.25">
      <c r="D2346" s="4"/>
      <c r="E2346" s="5" t="str">
        <f t="shared" si="495"/>
        <v>DPP-2016-AUG</v>
      </c>
      <c r="F2346" s="5" t="str">
        <f t="shared" si="496"/>
        <v>West</v>
      </c>
      <c r="G2346" s="5" t="str">
        <f t="shared" si="497"/>
        <v>Withdrawn</v>
      </c>
      <c r="H2346" s="6" t="str">
        <f t="shared" si="498"/>
        <v>Not Started</v>
      </c>
      <c r="I2346" s="1" t="s">
        <v>4519</v>
      </c>
      <c r="O2346" s="1" t="str">
        <f t="shared" si="505"/>
        <v>NRIS</v>
      </c>
      <c r="Q2346" s="1">
        <f t="shared" si="499"/>
        <v>100</v>
      </c>
      <c r="S2346" s="1" t="str">
        <f t="shared" si="500"/>
        <v>Wind</v>
      </c>
      <c r="T2346" s="1" t="str">
        <f t="shared" si="501"/>
        <v>Lincoln County</v>
      </c>
      <c r="U2346" s="1" t="str">
        <f t="shared" si="502"/>
        <v>MN</v>
      </c>
      <c r="Z2346" s="1">
        <f>IF(Y2346=1,IF(G2346="done",1,0),0)</f>
        <v>0</v>
      </c>
      <c r="AA2346" s="1"/>
      <c r="AB2346" s="1"/>
      <c r="AI2346" s="5"/>
      <c r="AJ2346" s="5"/>
      <c r="AK2346" s="5"/>
      <c r="AL2346" s="5"/>
      <c r="AM2346" s="5"/>
      <c r="AN2346" s="5"/>
      <c r="AO2346" s="32"/>
      <c r="AP2346" s="32"/>
      <c r="AQ2346" s="28">
        <f t="shared" si="506"/>
        <v>0</v>
      </c>
      <c r="AR2346" s="28">
        <f t="shared" si="506"/>
        <v>0</v>
      </c>
      <c r="AY2346" s="1" t="s">
        <v>73</v>
      </c>
      <c r="AZ2346" s="2">
        <v>42499</v>
      </c>
      <c r="BA2346" s="2">
        <v>43385</v>
      </c>
      <c r="BC2346" s="2">
        <v>43358</v>
      </c>
      <c r="BD2346" s="1" t="s">
        <v>91</v>
      </c>
      <c r="BE2346" s="1" t="s">
        <v>92</v>
      </c>
      <c r="BF2346" s="1" t="s">
        <v>93</v>
      </c>
      <c r="BG2346" s="1" t="s">
        <v>3161</v>
      </c>
      <c r="BH2346" s="1" t="s">
        <v>725</v>
      </c>
      <c r="BI2346" s="1" t="s">
        <v>726</v>
      </c>
      <c r="BJ2346" s="1" t="s">
        <v>126</v>
      </c>
      <c r="BK2346" s="1" t="s">
        <v>4520</v>
      </c>
      <c r="BL2346" s="1">
        <v>100</v>
      </c>
      <c r="BM2346" s="1">
        <v>100</v>
      </c>
      <c r="BN2346" s="1" t="s">
        <v>97</v>
      </c>
      <c r="BO2346" s="1" t="s">
        <v>98</v>
      </c>
      <c r="BP2346" s="1" t="s">
        <v>84</v>
      </c>
      <c r="BR2346" s="1">
        <v>0</v>
      </c>
      <c r="BS2346" s="1">
        <v>0</v>
      </c>
      <c r="BT2346" s="1">
        <v>0</v>
      </c>
      <c r="BU2346" s="1">
        <v>0</v>
      </c>
    </row>
    <row r="2347" spans="4:73" hidden="1" x14ac:dyDescent="0.25">
      <c r="D2347" s="4"/>
      <c r="E2347" s="5">
        <f t="shared" si="495"/>
        <v>0</v>
      </c>
      <c r="F2347" s="5">
        <f t="shared" si="496"/>
        <v>0</v>
      </c>
      <c r="G2347" s="5" t="str">
        <f t="shared" si="497"/>
        <v>Withdrawn</v>
      </c>
      <c r="H2347" s="6" t="str">
        <f t="shared" si="498"/>
        <v>Not Started</v>
      </c>
      <c r="I2347" s="1" t="s">
        <v>3834</v>
      </c>
      <c r="O2347" s="1" t="str">
        <f t="shared" si="505"/>
        <v>NRIS</v>
      </c>
      <c r="Q2347" s="1">
        <f t="shared" si="499"/>
        <v>100</v>
      </c>
      <c r="S2347" s="1" t="str">
        <f t="shared" si="500"/>
        <v>Wind</v>
      </c>
      <c r="T2347" s="1" t="str">
        <f t="shared" si="501"/>
        <v>Allegan County</v>
      </c>
      <c r="U2347" s="1" t="str">
        <f t="shared" si="502"/>
        <v>MI</v>
      </c>
      <c r="AA2347" s="1"/>
      <c r="AB2347" s="1"/>
      <c r="AI2347" s="5"/>
      <c r="AJ2347" s="5"/>
      <c r="AK2347" s="5"/>
      <c r="AL2347" s="5"/>
      <c r="AM2347" s="5"/>
      <c r="AN2347" s="5"/>
      <c r="AO2347" s="32"/>
      <c r="AP2347" s="32"/>
      <c r="AQ2347" s="28">
        <f t="shared" si="506"/>
        <v>0</v>
      </c>
      <c r="AR2347" s="28">
        <f t="shared" si="506"/>
        <v>0</v>
      </c>
      <c r="AY2347" s="1" t="s">
        <v>73</v>
      </c>
      <c r="AZ2347" s="2">
        <v>42499</v>
      </c>
      <c r="BA2347" s="2">
        <v>42937</v>
      </c>
      <c r="BC2347" s="2">
        <v>43358</v>
      </c>
      <c r="BD2347" s="1" t="s">
        <v>139</v>
      </c>
      <c r="BE2347" s="1" t="s">
        <v>721</v>
      </c>
      <c r="BF2347" s="1" t="s">
        <v>130</v>
      </c>
      <c r="BI2347" s="1" t="s">
        <v>536</v>
      </c>
      <c r="BJ2347" s="1" t="s">
        <v>126</v>
      </c>
      <c r="BK2347" s="1" t="s">
        <v>78</v>
      </c>
      <c r="BL2347" s="1">
        <v>100</v>
      </c>
      <c r="BM2347" s="1">
        <v>100</v>
      </c>
      <c r="BN2347" s="1" t="s">
        <v>97</v>
      </c>
      <c r="BO2347" s="1" t="s">
        <v>98</v>
      </c>
      <c r="BP2347" s="1" t="s">
        <v>84</v>
      </c>
      <c r="BR2347" s="1">
        <v>0</v>
      </c>
      <c r="BS2347" s="1">
        <v>0</v>
      </c>
      <c r="BT2347" s="1">
        <v>0</v>
      </c>
      <c r="BU2347" s="1">
        <v>0</v>
      </c>
    </row>
    <row r="2348" spans="4:73" hidden="1" x14ac:dyDescent="0.25">
      <c r="D2348" s="4"/>
      <c r="E2348" s="5" t="str">
        <f t="shared" si="495"/>
        <v>DPP-2016-AUG</v>
      </c>
      <c r="F2348" s="5" t="str">
        <f t="shared" si="496"/>
        <v>West</v>
      </c>
      <c r="G2348" s="5" t="str">
        <f t="shared" si="497"/>
        <v>Withdrawn</v>
      </c>
      <c r="H2348" s="6" t="str">
        <f t="shared" si="498"/>
        <v>Not Started</v>
      </c>
      <c r="I2348" s="1" t="s">
        <v>4521</v>
      </c>
      <c r="O2348" s="1" t="str">
        <f t="shared" si="505"/>
        <v>NRIS</v>
      </c>
      <c r="Q2348" s="1">
        <f t="shared" si="499"/>
        <v>100</v>
      </c>
      <c r="S2348" s="1" t="str">
        <f t="shared" si="500"/>
        <v>Wind</v>
      </c>
      <c r="T2348" s="1" t="str">
        <f t="shared" si="501"/>
        <v>Pipestone County</v>
      </c>
      <c r="U2348" s="1" t="str">
        <f t="shared" si="502"/>
        <v>MN</v>
      </c>
      <c r="Z2348" s="1">
        <f>IF(Y2348=1,IF(G2348="done",1,0),0)</f>
        <v>0</v>
      </c>
      <c r="AA2348" s="1"/>
      <c r="AB2348" s="1"/>
      <c r="AI2348" s="5"/>
      <c r="AJ2348" s="5"/>
      <c r="AK2348" s="5"/>
      <c r="AL2348" s="5"/>
      <c r="AM2348" s="5"/>
      <c r="AN2348" s="5"/>
      <c r="AO2348" s="32"/>
      <c r="AP2348" s="32"/>
      <c r="AQ2348" s="28">
        <f t="shared" si="506"/>
        <v>0</v>
      </c>
      <c r="AR2348" s="28">
        <f t="shared" si="506"/>
        <v>0</v>
      </c>
      <c r="AY2348" s="1" t="s">
        <v>73</v>
      </c>
      <c r="AZ2348" s="2">
        <v>42499</v>
      </c>
      <c r="BA2348" s="2">
        <v>43385</v>
      </c>
      <c r="BC2348" s="2">
        <v>43358</v>
      </c>
      <c r="BD2348" s="1" t="s">
        <v>91</v>
      </c>
      <c r="BE2348" s="1" t="s">
        <v>169</v>
      </c>
      <c r="BF2348" s="1" t="s">
        <v>93</v>
      </c>
      <c r="BG2348" s="1" t="s">
        <v>3161</v>
      </c>
      <c r="BH2348" s="1" t="s">
        <v>725</v>
      </c>
      <c r="BI2348" s="1" t="s">
        <v>726</v>
      </c>
      <c r="BJ2348" s="1" t="s">
        <v>126</v>
      </c>
      <c r="BK2348" s="1" t="s">
        <v>4522</v>
      </c>
      <c r="BL2348" s="1">
        <v>100</v>
      </c>
      <c r="BM2348" s="1">
        <v>100</v>
      </c>
      <c r="BN2348" s="1" t="s">
        <v>97</v>
      </c>
      <c r="BO2348" s="1" t="s">
        <v>98</v>
      </c>
      <c r="BP2348" s="1" t="s">
        <v>84</v>
      </c>
      <c r="BR2348" s="1">
        <v>0</v>
      </c>
      <c r="BS2348" s="1">
        <v>0</v>
      </c>
      <c r="BT2348" s="1">
        <v>0</v>
      </c>
      <c r="BU2348" s="1">
        <v>0</v>
      </c>
    </row>
    <row r="2349" spans="4:73" hidden="1" x14ac:dyDescent="0.25">
      <c r="D2349" s="4"/>
      <c r="E2349" s="5" t="str">
        <f t="shared" si="495"/>
        <v>DPP-2016-FEB</v>
      </c>
      <c r="F2349" s="5" t="str">
        <f t="shared" si="496"/>
        <v>West</v>
      </c>
      <c r="G2349" s="5" t="str">
        <f t="shared" si="497"/>
        <v>Done</v>
      </c>
      <c r="H2349" s="6" t="str">
        <f t="shared" si="498"/>
        <v>Under Construction</v>
      </c>
      <c r="I2349" s="1" t="s">
        <v>5172</v>
      </c>
      <c r="O2349" s="1" t="str">
        <f t="shared" si="505"/>
        <v>NRIS</v>
      </c>
      <c r="Q2349" s="1">
        <f t="shared" si="499"/>
        <v>50</v>
      </c>
      <c r="S2349" s="1" t="str">
        <f t="shared" si="500"/>
        <v>Solar</v>
      </c>
      <c r="T2349" s="1" t="str">
        <f t="shared" si="501"/>
        <v>Mower County</v>
      </c>
      <c r="U2349" s="1" t="str">
        <f t="shared" si="502"/>
        <v>MN</v>
      </c>
      <c r="AA2349" s="1"/>
      <c r="AB2349" s="1"/>
      <c r="AI2349" s="5"/>
      <c r="AJ2349" s="5"/>
      <c r="AK2349" s="5"/>
      <c r="AL2349" s="5"/>
      <c r="AM2349" s="5"/>
      <c r="AN2349" s="5"/>
      <c r="AO2349" s="5"/>
      <c r="AP2349" s="5"/>
      <c r="AQ2349" s="5"/>
      <c r="AR2349" s="5"/>
      <c r="AY2349" s="1" t="s">
        <v>58</v>
      </c>
      <c r="AZ2349" s="2">
        <v>42324</v>
      </c>
      <c r="BB2349" s="2">
        <v>43531</v>
      </c>
      <c r="BC2349" s="2">
        <v>43723</v>
      </c>
      <c r="BD2349" s="1" t="s">
        <v>87</v>
      </c>
      <c r="BE2349" s="1" t="s">
        <v>179</v>
      </c>
      <c r="BF2349" s="1" t="s">
        <v>93</v>
      </c>
      <c r="BG2349" s="1" t="s">
        <v>724</v>
      </c>
      <c r="BH2349" s="1" t="s">
        <v>725</v>
      </c>
      <c r="BI2349" s="1" t="s">
        <v>726</v>
      </c>
      <c r="BJ2349" s="1" t="s">
        <v>126</v>
      </c>
      <c r="BK2349" s="1" t="s">
        <v>5173</v>
      </c>
      <c r="BL2349" s="1">
        <v>50</v>
      </c>
      <c r="BM2349" s="1">
        <v>50</v>
      </c>
      <c r="BN2349" s="1" t="s">
        <v>1485</v>
      </c>
      <c r="BO2349" s="1" t="s">
        <v>1486</v>
      </c>
      <c r="BP2349" s="1" t="s">
        <v>71</v>
      </c>
      <c r="BQ2349" s="2">
        <v>44454</v>
      </c>
      <c r="BR2349" s="1">
        <v>50</v>
      </c>
      <c r="BS2349" s="1">
        <v>50</v>
      </c>
      <c r="BT2349" s="1">
        <v>50</v>
      </c>
      <c r="BU2349" s="1">
        <v>30</v>
      </c>
    </row>
    <row r="2350" spans="4:73" hidden="1" x14ac:dyDescent="0.25">
      <c r="D2350" s="4"/>
      <c r="E2350" s="5" t="str">
        <f t="shared" si="495"/>
        <v>DPP-2016-FEB</v>
      </c>
      <c r="F2350" s="5" t="str">
        <f t="shared" si="496"/>
        <v>West</v>
      </c>
      <c r="G2350" s="5" t="str">
        <f t="shared" si="497"/>
        <v>Done</v>
      </c>
      <c r="H2350" s="6" t="str">
        <f t="shared" si="498"/>
        <v>Under Construction</v>
      </c>
      <c r="I2350" s="1" t="s">
        <v>5174</v>
      </c>
      <c r="O2350" s="1" t="str">
        <f t="shared" si="505"/>
        <v>NRIS</v>
      </c>
      <c r="Q2350" s="1">
        <f t="shared" si="499"/>
        <v>100</v>
      </c>
      <c r="S2350" s="1" t="str">
        <f t="shared" si="500"/>
        <v>Solar</v>
      </c>
      <c r="T2350" s="1" t="str">
        <f t="shared" si="501"/>
        <v>Webster County</v>
      </c>
      <c r="U2350" s="1" t="str">
        <f t="shared" si="502"/>
        <v>IA</v>
      </c>
      <c r="AA2350" s="1"/>
      <c r="AB2350" s="1"/>
      <c r="AI2350" s="5"/>
      <c r="AJ2350" s="5"/>
      <c r="AK2350" s="5"/>
      <c r="AL2350" s="5"/>
      <c r="AM2350" s="5"/>
      <c r="AN2350" s="5"/>
      <c r="AO2350" s="5"/>
      <c r="AP2350" s="5"/>
      <c r="AQ2350" s="5"/>
      <c r="AR2350" s="5"/>
      <c r="AY2350" s="1" t="s">
        <v>58</v>
      </c>
      <c r="AZ2350" s="2">
        <v>42324</v>
      </c>
      <c r="BB2350" s="2">
        <v>43535</v>
      </c>
      <c r="BC2350" s="2">
        <v>43723</v>
      </c>
      <c r="BD2350" s="1" t="s">
        <v>251</v>
      </c>
      <c r="BE2350" s="1" t="s">
        <v>2117</v>
      </c>
      <c r="BF2350" s="1" t="s">
        <v>89</v>
      </c>
      <c r="BG2350" s="1" t="s">
        <v>724</v>
      </c>
      <c r="BH2350" s="1" t="s">
        <v>725</v>
      </c>
      <c r="BI2350" s="1" t="s">
        <v>726</v>
      </c>
      <c r="BJ2350" s="1" t="s">
        <v>126</v>
      </c>
      <c r="BK2350" s="1" t="s">
        <v>5175</v>
      </c>
      <c r="BL2350" s="1">
        <v>100</v>
      </c>
      <c r="BM2350" s="1">
        <v>100</v>
      </c>
      <c r="BN2350" s="1" t="s">
        <v>1485</v>
      </c>
      <c r="BO2350" s="1" t="s">
        <v>1486</v>
      </c>
      <c r="BP2350" s="1" t="s">
        <v>71</v>
      </c>
      <c r="BQ2350" s="2">
        <v>44545</v>
      </c>
      <c r="BR2350" s="1">
        <v>100</v>
      </c>
      <c r="BS2350" s="1">
        <v>100</v>
      </c>
      <c r="BT2350" s="1">
        <v>100</v>
      </c>
      <c r="BU2350" s="1">
        <v>60</v>
      </c>
    </row>
    <row r="2351" spans="4:73" hidden="1" x14ac:dyDescent="0.25">
      <c r="D2351" s="4"/>
      <c r="E2351" s="5">
        <f t="shared" si="495"/>
        <v>0</v>
      </c>
      <c r="F2351" s="5">
        <f t="shared" si="496"/>
        <v>0</v>
      </c>
      <c r="G2351" s="5" t="str">
        <f t="shared" si="497"/>
        <v>Withdrawn</v>
      </c>
      <c r="H2351" s="6" t="str">
        <f t="shared" si="498"/>
        <v>Not Started</v>
      </c>
      <c r="I2351" s="1" t="s">
        <v>3849</v>
      </c>
      <c r="O2351" s="1" t="str">
        <f t="shared" si="505"/>
        <v>NRIS</v>
      </c>
      <c r="Q2351" s="1">
        <f t="shared" si="499"/>
        <v>400.2</v>
      </c>
      <c r="S2351" s="1" t="str">
        <f t="shared" si="500"/>
        <v>Wind</v>
      </c>
      <c r="T2351" s="1" t="str">
        <f t="shared" si="501"/>
        <v>Audubon County</v>
      </c>
      <c r="U2351" s="1" t="str">
        <f t="shared" si="502"/>
        <v>IA</v>
      </c>
      <c r="AA2351" s="1"/>
      <c r="AB2351" s="1"/>
      <c r="AI2351" s="5"/>
      <c r="AJ2351" s="5"/>
      <c r="AK2351" s="5"/>
      <c r="AL2351" s="5"/>
      <c r="AM2351" s="5"/>
      <c r="AN2351" s="5"/>
      <c r="AO2351" s="32"/>
      <c r="AP2351" s="32"/>
      <c r="AQ2351" s="28">
        <f>AO2351/($Q2351*1000)</f>
        <v>0</v>
      </c>
      <c r="AR2351" s="28">
        <f>AP2351/($Q2351*1000)</f>
        <v>0</v>
      </c>
      <c r="AY2351" s="1" t="s">
        <v>73</v>
      </c>
      <c r="AZ2351" s="2">
        <v>42499</v>
      </c>
      <c r="BA2351" s="2">
        <v>42937</v>
      </c>
      <c r="BC2351" s="2">
        <v>43374</v>
      </c>
      <c r="BD2351" s="1" t="s">
        <v>251</v>
      </c>
      <c r="BE2351" s="1" t="s">
        <v>2199</v>
      </c>
      <c r="BF2351" s="1" t="s">
        <v>89</v>
      </c>
      <c r="BI2351" s="1" t="s">
        <v>536</v>
      </c>
      <c r="BJ2351" s="1" t="s">
        <v>126</v>
      </c>
      <c r="BK2351" s="1" t="s">
        <v>78</v>
      </c>
      <c r="BL2351" s="1">
        <v>400.2</v>
      </c>
      <c r="BM2351" s="1">
        <v>400.2</v>
      </c>
      <c r="BN2351" s="1" t="s">
        <v>97</v>
      </c>
      <c r="BO2351" s="1" t="s">
        <v>98</v>
      </c>
      <c r="BP2351" s="1" t="s">
        <v>84</v>
      </c>
      <c r="BR2351" s="1">
        <v>0</v>
      </c>
      <c r="BS2351" s="1">
        <v>0</v>
      </c>
      <c r="BT2351" s="1">
        <v>0</v>
      </c>
      <c r="BU2351" s="1">
        <v>0</v>
      </c>
    </row>
    <row r="2352" spans="4:73" hidden="1" x14ac:dyDescent="0.25">
      <c r="D2352" s="4"/>
      <c r="E2352" s="5" t="str">
        <f t="shared" si="495"/>
        <v>DPP-2016-FEB</v>
      </c>
      <c r="F2352" s="5" t="str">
        <f t="shared" si="496"/>
        <v>West</v>
      </c>
      <c r="G2352" s="5" t="str">
        <f t="shared" si="497"/>
        <v>Done</v>
      </c>
      <c r="H2352" s="6" t="str">
        <f t="shared" si="498"/>
        <v>In Service</v>
      </c>
      <c r="I2352" s="1" t="s">
        <v>5178</v>
      </c>
      <c r="O2352" s="1" t="str">
        <f t="shared" si="505"/>
        <v>NRIS</v>
      </c>
      <c r="Q2352" s="1">
        <f t="shared" si="499"/>
        <v>300</v>
      </c>
      <c r="S2352" s="1" t="str">
        <f t="shared" si="500"/>
        <v>Wind</v>
      </c>
      <c r="T2352" s="1" t="str">
        <f t="shared" si="501"/>
        <v>Deuel County</v>
      </c>
      <c r="U2352" s="1" t="str">
        <f t="shared" si="502"/>
        <v>SD</v>
      </c>
      <c r="AA2352" s="1"/>
      <c r="AB2352" s="1"/>
      <c r="AI2352" s="5"/>
      <c r="AJ2352" s="5"/>
      <c r="AK2352" s="5"/>
      <c r="AL2352" s="5"/>
      <c r="AM2352" s="5"/>
      <c r="AN2352" s="5"/>
      <c r="AO2352" s="5"/>
      <c r="AP2352" s="5"/>
      <c r="AQ2352" s="5"/>
      <c r="AR2352" s="5"/>
      <c r="AY2352" s="1" t="s">
        <v>58</v>
      </c>
      <c r="AZ2352" s="2">
        <v>42324</v>
      </c>
      <c r="BB2352" s="2">
        <v>43515</v>
      </c>
      <c r="BD2352" s="1" t="s">
        <v>203</v>
      </c>
      <c r="BE2352" s="1" t="s">
        <v>263</v>
      </c>
      <c r="BF2352" s="1" t="s">
        <v>205</v>
      </c>
      <c r="BG2352" s="1" t="s">
        <v>724</v>
      </c>
      <c r="BH2352" s="1" t="s">
        <v>725</v>
      </c>
      <c r="BI2352" s="1" t="s">
        <v>726</v>
      </c>
      <c r="BJ2352" s="1" t="s">
        <v>126</v>
      </c>
      <c r="BK2352" s="1" t="s">
        <v>5179</v>
      </c>
      <c r="BL2352" s="1">
        <v>300</v>
      </c>
      <c r="BM2352" s="1">
        <v>300</v>
      </c>
      <c r="BN2352" s="1" t="s">
        <v>97</v>
      </c>
      <c r="BO2352" s="1" t="s">
        <v>98</v>
      </c>
      <c r="BP2352" s="1" t="s">
        <v>65</v>
      </c>
      <c r="BQ2352" s="2">
        <v>44011</v>
      </c>
      <c r="BR2352" s="1">
        <v>300</v>
      </c>
      <c r="BS2352" s="1">
        <v>300</v>
      </c>
      <c r="BT2352" s="1">
        <v>300</v>
      </c>
      <c r="BU2352" s="1">
        <v>0</v>
      </c>
    </row>
    <row r="2353" spans="4:73" hidden="1" x14ac:dyDescent="0.25">
      <c r="D2353" s="4"/>
      <c r="E2353" s="5" t="str">
        <f t="shared" si="495"/>
        <v>DPP-2016-FEB</v>
      </c>
      <c r="F2353" s="5" t="str">
        <f t="shared" si="496"/>
        <v>West</v>
      </c>
      <c r="G2353" s="5" t="str">
        <f t="shared" si="497"/>
        <v>Done</v>
      </c>
      <c r="H2353" s="6" t="str">
        <f t="shared" si="498"/>
        <v>Under Construction</v>
      </c>
      <c r="I2353" s="1" t="s">
        <v>5180</v>
      </c>
      <c r="O2353" s="1" t="str">
        <f t="shared" si="505"/>
        <v>NRIS</v>
      </c>
      <c r="Q2353" s="1">
        <f t="shared" si="499"/>
        <v>250</v>
      </c>
      <c r="S2353" s="1" t="str">
        <f t="shared" si="500"/>
        <v>Wind</v>
      </c>
      <c r="T2353" s="1" t="str">
        <f t="shared" si="501"/>
        <v>Adair County</v>
      </c>
      <c r="U2353" s="1" t="str">
        <f t="shared" si="502"/>
        <v>IA</v>
      </c>
      <c r="AA2353" s="1"/>
      <c r="AB2353" s="1"/>
      <c r="AI2353" s="5"/>
      <c r="AJ2353" s="5"/>
      <c r="AK2353" s="5"/>
      <c r="AL2353" s="5"/>
      <c r="AM2353" s="5"/>
      <c r="AN2353" s="5"/>
      <c r="AO2353" s="5"/>
      <c r="AP2353" s="5"/>
      <c r="AQ2353" s="5"/>
      <c r="AR2353" s="5"/>
      <c r="AY2353" s="1" t="s">
        <v>58</v>
      </c>
      <c r="AZ2353" s="2">
        <v>42324</v>
      </c>
      <c r="BB2353" s="2">
        <v>43536</v>
      </c>
      <c r="BD2353" s="1" t="s">
        <v>251</v>
      </c>
      <c r="BE2353" s="1" t="s">
        <v>967</v>
      </c>
      <c r="BF2353" s="1" t="s">
        <v>89</v>
      </c>
      <c r="BG2353" s="1" t="s">
        <v>724</v>
      </c>
      <c r="BH2353" s="1" t="s">
        <v>725</v>
      </c>
      <c r="BI2353" s="1" t="s">
        <v>726</v>
      </c>
      <c r="BJ2353" s="1" t="s">
        <v>126</v>
      </c>
      <c r="BK2353" s="1" t="s">
        <v>5181</v>
      </c>
      <c r="BL2353" s="1">
        <v>250</v>
      </c>
      <c r="BM2353" s="1">
        <v>250</v>
      </c>
      <c r="BN2353" s="1" t="s">
        <v>97</v>
      </c>
      <c r="BO2353" s="1" t="s">
        <v>98</v>
      </c>
      <c r="BP2353" s="1" t="s">
        <v>71</v>
      </c>
      <c r="BQ2353" s="2">
        <v>44105</v>
      </c>
      <c r="BR2353" s="1">
        <v>250</v>
      </c>
      <c r="BS2353" s="1">
        <v>250</v>
      </c>
      <c r="BT2353" s="1">
        <v>250</v>
      </c>
      <c r="BU2353" s="1">
        <v>250</v>
      </c>
    </row>
    <row r="2354" spans="4:73" hidden="1" x14ac:dyDescent="0.25">
      <c r="D2354" s="4"/>
      <c r="E2354" s="5" t="str">
        <f t="shared" si="495"/>
        <v>DPP-2017-AUG</v>
      </c>
      <c r="F2354" s="5" t="str">
        <f t="shared" si="496"/>
        <v>East (ITC)</v>
      </c>
      <c r="G2354" s="5" t="str">
        <f t="shared" si="497"/>
        <v>Withdrawn</v>
      </c>
      <c r="H2354" s="6" t="str">
        <f t="shared" si="498"/>
        <v>Not Started</v>
      </c>
      <c r="I2354" s="1" t="s">
        <v>4708</v>
      </c>
      <c r="O2354" s="1" t="str">
        <f t="shared" si="505"/>
        <v>NRIS</v>
      </c>
      <c r="Q2354" s="1">
        <f t="shared" si="499"/>
        <v>200</v>
      </c>
      <c r="S2354" s="1" t="str">
        <f t="shared" si="500"/>
        <v>Wind</v>
      </c>
      <c r="T2354" s="1" t="str">
        <f t="shared" si="501"/>
        <v>Allegan County</v>
      </c>
      <c r="U2354" s="1" t="str">
        <f t="shared" si="502"/>
        <v>MI</v>
      </c>
      <c r="AA2354" s="1"/>
      <c r="AB2354" s="1"/>
      <c r="AI2354" s="5"/>
      <c r="AJ2354" s="5"/>
      <c r="AK2354" s="5"/>
      <c r="AL2354" s="5"/>
      <c r="AM2354" s="5"/>
      <c r="AN2354" s="5"/>
      <c r="AO2354" s="32"/>
      <c r="AP2354" s="32"/>
      <c r="AQ2354" s="28">
        <f>AO2354/($Q2354*1000)</f>
        <v>0</v>
      </c>
      <c r="AR2354" s="28">
        <f>AP2354/($Q2354*1000)</f>
        <v>0</v>
      </c>
      <c r="AY2354" s="1" t="s">
        <v>73</v>
      </c>
      <c r="AZ2354" s="2">
        <v>42902</v>
      </c>
      <c r="BA2354" s="2">
        <v>43474</v>
      </c>
      <c r="BC2354" s="2">
        <v>43374</v>
      </c>
      <c r="BD2354" s="1" t="s">
        <v>139</v>
      </c>
      <c r="BE2354" s="1" t="s">
        <v>721</v>
      </c>
      <c r="BF2354" s="1" t="s">
        <v>130</v>
      </c>
      <c r="BG2354" s="1" t="s">
        <v>3692</v>
      </c>
      <c r="BH2354" s="1" t="s">
        <v>1808</v>
      </c>
      <c r="BI2354" s="1" t="s">
        <v>726</v>
      </c>
      <c r="BJ2354" s="1" t="s">
        <v>126</v>
      </c>
      <c r="BK2354" s="1" t="s">
        <v>4709</v>
      </c>
      <c r="BL2354" s="1">
        <v>200</v>
      </c>
      <c r="BM2354" s="1">
        <v>200</v>
      </c>
      <c r="BN2354" s="1" t="s">
        <v>97</v>
      </c>
      <c r="BO2354" s="1" t="s">
        <v>98</v>
      </c>
      <c r="BP2354" s="1" t="s">
        <v>84</v>
      </c>
      <c r="BR2354" s="1">
        <v>0</v>
      </c>
      <c r="BS2354" s="1">
        <v>0</v>
      </c>
      <c r="BT2354" s="1">
        <v>0</v>
      </c>
      <c r="BU2354" s="1">
        <v>0</v>
      </c>
    </row>
    <row r="2355" spans="4:73" hidden="1" x14ac:dyDescent="0.25">
      <c r="D2355" s="4"/>
      <c r="E2355" s="5" t="str">
        <f t="shared" si="495"/>
        <v>DPP-2016-FEB</v>
      </c>
      <c r="F2355" s="5" t="str">
        <f t="shared" si="496"/>
        <v>West</v>
      </c>
      <c r="G2355" s="5" t="str">
        <f t="shared" si="497"/>
        <v>Done</v>
      </c>
      <c r="H2355" s="6" t="str">
        <f t="shared" si="498"/>
        <v>In Service</v>
      </c>
      <c r="I2355" s="1" t="s">
        <v>5184</v>
      </c>
      <c r="O2355" s="1" t="str">
        <f t="shared" si="505"/>
        <v>NRIS</v>
      </c>
      <c r="Q2355" s="1">
        <f t="shared" si="499"/>
        <v>250</v>
      </c>
      <c r="S2355" s="1" t="str">
        <f t="shared" si="500"/>
        <v>Wind</v>
      </c>
      <c r="T2355" s="1" t="str">
        <f t="shared" si="501"/>
        <v>Palo Alto County</v>
      </c>
      <c r="U2355" s="1" t="str">
        <f t="shared" si="502"/>
        <v>IA</v>
      </c>
      <c r="AA2355" s="1"/>
      <c r="AB2355" s="1"/>
      <c r="AI2355" s="5"/>
      <c r="AJ2355" s="5"/>
      <c r="AK2355" s="5"/>
      <c r="AL2355" s="5"/>
      <c r="AM2355" s="5"/>
      <c r="AN2355" s="5"/>
      <c r="AO2355" s="5"/>
      <c r="AP2355" s="5"/>
      <c r="AQ2355" s="5"/>
      <c r="AR2355" s="5"/>
      <c r="AY2355" s="1" t="s">
        <v>58</v>
      </c>
      <c r="AZ2355" s="2">
        <v>42324</v>
      </c>
      <c r="BB2355" s="2">
        <v>43536</v>
      </c>
      <c r="BC2355" s="2">
        <v>43009</v>
      </c>
      <c r="BD2355" s="1" t="s">
        <v>251</v>
      </c>
      <c r="BE2355" s="1" t="s">
        <v>414</v>
      </c>
      <c r="BF2355" s="1" t="s">
        <v>89</v>
      </c>
      <c r="BG2355" s="1" t="s">
        <v>724</v>
      </c>
      <c r="BH2355" s="1" t="s">
        <v>725</v>
      </c>
      <c r="BI2355" s="1" t="s">
        <v>726</v>
      </c>
      <c r="BJ2355" s="1" t="s">
        <v>126</v>
      </c>
      <c r="BK2355" s="1" t="s">
        <v>5185</v>
      </c>
      <c r="BL2355" s="1">
        <v>250</v>
      </c>
      <c r="BM2355" s="1">
        <v>250</v>
      </c>
      <c r="BN2355" s="1" t="s">
        <v>97</v>
      </c>
      <c r="BO2355" s="1" t="s">
        <v>98</v>
      </c>
      <c r="BP2355" s="1" t="s">
        <v>65</v>
      </c>
      <c r="BQ2355" s="2">
        <v>43282</v>
      </c>
      <c r="BR2355" s="1">
        <v>250</v>
      </c>
      <c r="BS2355" s="1">
        <v>250</v>
      </c>
      <c r="BT2355" s="1">
        <v>250</v>
      </c>
      <c r="BU2355" s="1">
        <v>250</v>
      </c>
    </row>
    <row r="2356" spans="4:73" hidden="1" x14ac:dyDescent="0.25">
      <c r="D2356" s="4"/>
      <c r="E2356" s="5" t="str">
        <f t="shared" si="495"/>
        <v>DPP-2016-FEB</v>
      </c>
      <c r="F2356" s="5" t="str">
        <f t="shared" si="496"/>
        <v>West</v>
      </c>
      <c r="G2356" s="5" t="str">
        <f t="shared" si="497"/>
        <v>Done</v>
      </c>
      <c r="H2356" s="6" t="str">
        <f t="shared" si="498"/>
        <v>In Service</v>
      </c>
      <c r="I2356" s="1" t="s">
        <v>5186</v>
      </c>
      <c r="O2356" s="1" t="str">
        <f t="shared" si="505"/>
        <v>NRIS</v>
      </c>
      <c r="Q2356" s="1">
        <f t="shared" si="499"/>
        <v>250</v>
      </c>
      <c r="S2356" s="1" t="str">
        <f t="shared" si="500"/>
        <v>Wind</v>
      </c>
      <c r="T2356" s="1" t="str">
        <f t="shared" si="501"/>
        <v>Iowa County</v>
      </c>
      <c r="U2356" s="1" t="str">
        <f t="shared" si="502"/>
        <v>IA</v>
      </c>
      <c r="AA2356" s="1"/>
      <c r="AB2356" s="1"/>
      <c r="AI2356" s="5"/>
      <c r="AJ2356" s="5"/>
      <c r="AK2356" s="5"/>
      <c r="AL2356" s="5"/>
      <c r="AM2356" s="5"/>
      <c r="AN2356" s="5"/>
      <c r="AO2356" s="5"/>
      <c r="AP2356" s="5"/>
      <c r="AQ2356" s="5"/>
      <c r="AR2356" s="5"/>
      <c r="AY2356" s="1" t="s">
        <v>58</v>
      </c>
      <c r="AZ2356" s="2">
        <v>42324</v>
      </c>
      <c r="BB2356" s="2">
        <v>43537</v>
      </c>
      <c r="BD2356" s="1" t="s">
        <v>251</v>
      </c>
      <c r="BE2356" s="1" t="s">
        <v>3545</v>
      </c>
      <c r="BF2356" s="1" t="s">
        <v>89</v>
      </c>
      <c r="BG2356" s="1" t="s">
        <v>724</v>
      </c>
      <c r="BH2356" s="1" t="s">
        <v>725</v>
      </c>
      <c r="BI2356" s="1" t="s">
        <v>726</v>
      </c>
      <c r="BJ2356" s="1" t="s">
        <v>126</v>
      </c>
      <c r="BK2356" s="1" t="s">
        <v>5187</v>
      </c>
      <c r="BL2356" s="1">
        <v>250</v>
      </c>
      <c r="BM2356" s="1">
        <v>250</v>
      </c>
      <c r="BN2356" s="1" t="s">
        <v>97</v>
      </c>
      <c r="BO2356" s="1" t="s">
        <v>98</v>
      </c>
      <c r="BP2356" s="1" t="s">
        <v>65</v>
      </c>
      <c r="BQ2356" s="2">
        <v>44105</v>
      </c>
      <c r="BR2356" s="1">
        <v>250</v>
      </c>
      <c r="BS2356" s="1">
        <v>250</v>
      </c>
      <c r="BT2356" s="1">
        <v>250</v>
      </c>
      <c r="BU2356" s="1">
        <v>250</v>
      </c>
    </row>
    <row r="2357" spans="4:73" hidden="1" x14ac:dyDescent="0.25">
      <c r="D2357" s="4"/>
      <c r="E2357" s="5" t="str">
        <f t="shared" si="495"/>
        <v>DPP-2017-AUG</v>
      </c>
      <c r="F2357" s="5" t="str">
        <f t="shared" si="496"/>
        <v>West</v>
      </c>
      <c r="G2357" s="5" t="str">
        <f t="shared" si="497"/>
        <v>Withdrawn</v>
      </c>
      <c r="H2357" s="6" t="str">
        <f t="shared" si="498"/>
        <v>Not Started</v>
      </c>
      <c r="I2357" s="1" t="s">
        <v>5711</v>
      </c>
      <c r="O2357" s="1" t="str">
        <f t="shared" si="505"/>
        <v>ERIS</v>
      </c>
      <c r="P2357" s="1" t="s">
        <v>6209</v>
      </c>
      <c r="Q2357" s="1">
        <f t="shared" si="499"/>
        <v>298</v>
      </c>
      <c r="S2357" s="1" t="str">
        <f t="shared" si="500"/>
        <v>Wind</v>
      </c>
      <c r="T2357" s="1" t="str">
        <f t="shared" si="501"/>
        <v>Burleigh County</v>
      </c>
      <c r="U2357" s="1" t="str">
        <f t="shared" si="502"/>
        <v>ND</v>
      </c>
      <c r="Y2357" s="1">
        <v>1</v>
      </c>
      <c r="Z2357" s="1">
        <f>IF(G2357="Withdrawn",0,1)</f>
        <v>0</v>
      </c>
      <c r="AA2357" s="36">
        <v>1223600</v>
      </c>
      <c r="AB2357" s="36">
        <v>10282913</v>
      </c>
      <c r="AI2357" s="5"/>
      <c r="AJ2357" s="32">
        <v>19446106</v>
      </c>
      <c r="AK2357" s="32">
        <v>0</v>
      </c>
      <c r="AL2357" s="32"/>
      <c r="AM2357" s="32">
        <f>19450948+191895913+14100000+910000</f>
        <v>226356861</v>
      </c>
      <c r="AN2357" s="32">
        <v>0</v>
      </c>
      <c r="AO2357" s="32">
        <f>AJ2357+AM2357</f>
        <v>245802967</v>
      </c>
      <c r="AP2357" s="32">
        <f>AO2357+AK2357+AL2357+AN2357</f>
        <v>245802967</v>
      </c>
      <c r="AQ2357" s="28">
        <f>AO2357/($Q2357*1000)</f>
        <v>824.84217114093963</v>
      </c>
      <c r="AR2357" s="28">
        <f>AP2357/($Q2357*1000)</f>
        <v>824.84217114093963</v>
      </c>
      <c r="AS2357" s="16">
        <f>IF(O2357 = "NRIS",AP2357,AO2357)</f>
        <v>245802967</v>
      </c>
      <c r="AY2357" s="1" t="s">
        <v>73</v>
      </c>
      <c r="AZ2357" s="2">
        <v>42902</v>
      </c>
      <c r="BA2357" s="2">
        <v>44225</v>
      </c>
      <c r="BC2357" s="2">
        <v>44454</v>
      </c>
      <c r="BD2357" s="1" t="s">
        <v>192</v>
      </c>
      <c r="BE2357" s="1" t="s">
        <v>1380</v>
      </c>
      <c r="BF2357" s="1" t="s">
        <v>194</v>
      </c>
      <c r="BG2357" s="1" t="s">
        <v>3692</v>
      </c>
      <c r="BH2357" s="1" t="s">
        <v>725</v>
      </c>
      <c r="BI2357" s="1" t="s">
        <v>2376</v>
      </c>
      <c r="BJ2357" s="1" t="s">
        <v>62</v>
      </c>
      <c r="BK2357" s="1" t="s">
        <v>5712</v>
      </c>
      <c r="BL2357" s="1">
        <v>298</v>
      </c>
      <c r="BM2357" s="1">
        <v>298</v>
      </c>
      <c r="BN2357" s="1" t="s">
        <v>97</v>
      </c>
      <c r="BO2357" s="1" t="s">
        <v>98</v>
      </c>
      <c r="BP2357" s="1" t="s">
        <v>84</v>
      </c>
      <c r="BR2357" s="1">
        <v>298</v>
      </c>
      <c r="BS2357" s="1">
        <v>0</v>
      </c>
      <c r="BT2357" s="1">
        <v>0</v>
      </c>
      <c r="BU2357" s="1">
        <v>0</v>
      </c>
    </row>
    <row r="2358" spans="4:73" hidden="1" x14ac:dyDescent="0.25">
      <c r="D2358" s="4"/>
      <c r="E2358" s="5" t="str">
        <f t="shared" si="495"/>
        <v>DPP-2019-Cycle</v>
      </c>
      <c r="F2358" s="5" t="str">
        <f t="shared" si="496"/>
        <v>East (ITC)</v>
      </c>
      <c r="G2358" s="5" t="str">
        <f t="shared" si="497"/>
        <v>Withdrawn</v>
      </c>
      <c r="H2358" s="6" t="str">
        <f t="shared" si="498"/>
        <v>Not Started</v>
      </c>
      <c r="I2358" s="1" t="s">
        <v>5252</v>
      </c>
      <c r="O2358" s="1" t="str">
        <f t="shared" si="505"/>
        <v>NRIS</v>
      </c>
      <c r="Q2358" s="1">
        <f t="shared" si="499"/>
        <v>670</v>
      </c>
      <c r="S2358" s="1" t="str">
        <f t="shared" si="500"/>
        <v>Gas</v>
      </c>
      <c r="T2358" s="1" t="str">
        <f t="shared" si="501"/>
        <v>Calhoun County</v>
      </c>
      <c r="U2358" s="1" t="str">
        <f t="shared" si="502"/>
        <v>MI</v>
      </c>
      <c r="AA2358" s="1"/>
      <c r="AB2358" s="1"/>
      <c r="AI2358" s="5"/>
      <c r="AJ2358" s="5"/>
      <c r="AK2358" s="5"/>
      <c r="AL2358" s="5"/>
      <c r="AM2358" s="5"/>
      <c r="AN2358" s="5"/>
      <c r="AO2358" s="5"/>
      <c r="AP2358" s="5"/>
      <c r="AQ2358" s="5"/>
      <c r="AR2358" s="5"/>
      <c r="AY2358" s="1" t="s">
        <v>73</v>
      </c>
      <c r="AZ2358" s="2">
        <v>43584</v>
      </c>
      <c r="BA2358" s="2">
        <v>43857</v>
      </c>
      <c r="BC2358" s="2">
        <v>45352</v>
      </c>
      <c r="BD2358" s="1" t="s">
        <v>139</v>
      </c>
      <c r="BE2358" s="1" t="s">
        <v>1766</v>
      </c>
      <c r="BF2358" s="1" t="s">
        <v>130</v>
      </c>
      <c r="BG2358" s="1" t="s">
        <v>2856</v>
      </c>
      <c r="BH2358" s="1" t="s">
        <v>1808</v>
      </c>
      <c r="BI2358" s="1" t="s">
        <v>2863</v>
      </c>
      <c r="BJ2358" s="1" t="s">
        <v>126</v>
      </c>
      <c r="BK2358" s="1" t="s">
        <v>5253</v>
      </c>
      <c r="BL2358" s="1">
        <v>670</v>
      </c>
      <c r="BM2358" s="1">
        <v>670</v>
      </c>
      <c r="BN2358" s="1" t="s">
        <v>64</v>
      </c>
      <c r="BO2358" s="1" t="s">
        <v>94</v>
      </c>
      <c r="BP2358" s="1" t="s">
        <v>84</v>
      </c>
      <c r="BR2358" s="1">
        <v>0</v>
      </c>
      <c r="BS2358" s="1">
        <v>0</v>
      </c>
      <c r="BT2358" s="1">
        <v>0</v>
      </c>
      <c r="BU2358" s="1">
        <v>0</v>
      </c>
    </row>
    <row r="2359" spans="4:73" hidden="1" x14ac:dyDescent="0.25">
      <c r="D2359" s="4"/>
      <c r="E2359" s="5" t="str">
        <f t="shared" si="495"/>
        <v>DPP-2016-FEB</v>
      </c>
      <c r="F2359" s="5" t="str">
        <f t="shared" si="496"/>
        <v>East (ITC)</v>
      </c>
      <c r="G2359" s="5" t="str">
        <f t="shared" si="497"/>
        <v>Done</v>
      </c>
      <c r="H2359" s="6" t="str">
        <f t="shared" si="498"/>
        <v>In Service</v>
      </c>
      <c r="I2359" s="1" t="s">
        <v>5192</v>
      </c>
      <c r="O2359" s="1" t="str">
        <f t="shared" si="505"/>
        <v>NRIS</v>
      </c>
      <c r="Q2359" s="1">
        <f t="shared" si="499"/>
        <v>200</v>
      </c>
      <c r="S2359" s="1" t="str">
        <f t="shared" si="500"/>
        <v>Wind</v>
      </c>
      <c r="T2359" s="1" t="str">
        <f t="shared" si="501"/>
        <v>Gratiot County</v>
      </c>
      <c r="U2359" s="1" t="str">
        <f t="shared" si="502"/>
        <v>MI</v>
      </c>
      <c r="AA2359" s="1"/>
      <c r="AB2359" s="1"/>
      <c r="AI2359" s="5"/>
      <c r="AJ2359" s="5"/>
      <c r="AK2359" s="5"/>
      <c r="AL2359" s="5"/>
      <c r="AM2359" s="5"/>
      <c r="AN2359" s="5"/>
      <c r="AO2359" s="5"/>
      <c r="AP2359" s="5"/>
      <c r="AQ2359" s="5"/>
      <c r="AR2359" s="5"/>
      <c r="AY2359" s="1" t="s">
        <v>58</v>
      </c>
      <c r="AZ2359" s="2">
        <v>42324</v>
      </c>
      <c r="BB2359" s="2">
        <v>43341</v>
      </c>
      <c r="BC2359" s="2">
        <v>43009</v>
      </c>
      <c r="BD2359" s="1" t="s">
        <v>139</v>
      </c>
      <c r="BE2359" s="1" t="s">
        <v>1264</v>
      </c>
      <c r="BF2359" s="1" t="s">
        <v>130</v>
      </c>
      <c r="BG2359" s="1" t="s">
        <v>724</v>
      </c>
      <c r="BH2359" s="1" t="s">
        <v>1808</v>
      </c>
      <c r="BI2359" s="1" t="s">
        <v>726</v>
      </c>
      <c r="BJ2359" s="1" t="s">
        <v>126</v>
      </c>
      <c r="BK2359" s="1" t="s">
        <v>5193</v>
      </c>
      <c r="BL2359" s="1">
        <v>200</v>
      </c>
      <c r="BM2359" s="1">
        <v>200</v>
      </c>
      <c r="BN2359" s="1" t="s">
        <v>97</v>
      </c>
      <c r="BO2359" s="1" t="s">
        <v>98</v>
      </c>
      <c r="BP2359" s="1" t="s">
        <v>65</v>
      </c>
      <c r="BQ2359" s="2">
        <v>43739</v>
      </c>
      <c r="BR2359" s="1">
        <v>200</v>
      </c>
      <c r="BS2359" s="1">
        <v>200</v>
      </c>
      <c r="BT2359" s="1">
        <v>200</v>
      </c>
      <c r="BU2359" s="1">
        <v>200</v>
      </c>
    </row>
    <row r="2360" spans="4:73" hidden="1" x14ac:dyDescent="0.25">
      <c r="D2360" s="4"/>
      <c r="E2360" s="5" t="str">
        <f t="shared" si="495"/>
        <v>DPP-2016-FEB</v>
      </c>
      <c r="F2360" s="5" t="str">
        <f t="shared" si="496"/>
        <v>West</v>
      </c>
      <c r="G2360" s="5" t="str">
        <f t="shared" si="497"/>
        <v>Done</v>
      </c>
      <c r="H2360" s="6" t="str">
        <f t="shared" si="498"/>
        <v>In Service</v>
      </c>
      <c r="I2360" s="1" t="s">
        <v>5194</v>
      </c>
      <c r="O2360" s="1" t="str">
        <f t="shared" si="505"/>
        <v>NRIS</v>
      </c>
      <c r="Q2360" s="1">
        <f t="shared" si="499"/>
        <v>250</v>
      </c>
      <c r="S2360" s="1" t="str">
        <f t="shared" si="500"/>
        <v>Wind</v>
      </c>
      <c r="T2360" s="1" t="str">
        <f t="shared" si="501"/>
        <v>Humboldt County,Kossuth County</v>
      </c>
      <c r="U2360" s="1" t="str">
        <f t="shared" si="502"/>
        <v>IA</v>
      </c>
      <c r="AA2360" s="1"/>
      <c r="AB2360" s="1"/>
      <c r="AI2360" s="5"/>
      <c r="AJ2360" s="5"/>
      <c r="AK2360" s="5"/>
      <c r="AL2360" s="5"/>
      <c r="AM2360" s="5"/>
      <c r="AN2360" s="5"/>
      <c r="AO2360" s="5"/>
      <c r="AP2360" s="5"/>
      <c r="AQ2360" s="5"/>
      <c r="AR2360" s="5"/>
      <c r="AY2360" s="1" t="s">
        <v>58</v>
      </c>
      <c r="AZ2360" s="2">
        <v>42324</v>
      </c>
      <c r="BB2360" s="2">
        <v>43507</v>
      </c>
      <c r="BC2360" s="2">
        <v>43009</v>
      </c>
      <c r="BD2360" s="1" t="s">
        <v>251</v>
      </c>
      <c r="BE2360" s="1" t="s">
        <v>5195</v>
      </c>
      <c r="BF2360" s="1" t="s">
        <v>89</v>
      </c>
      <c r="BG2360" s="1" t="s">
        <v>724</v>
      </c>
      <c r="BH2360" s="1" t="s">
        <v>725</v>
      </c>
      <c r="BI2360" s="1" t="s">
        <v>726</v>
      </c>
      <c r="BJ2360" s="1" t="s">
        <v>126</v>
      </c>
      <c r="BK2360" s="1" t="s">
        <v>5196</v>
      </c>
      <c r="BL2360" s="1">
        <v>250</v>
      </c>
      <c r="BM2360" s="1">
        <v>250</v>
      </c>
      <c r="BN2360" s="1" t="s">
        <v>97</v>
      </c>
      <c r="BO2360" s="1" t="s">
        <v>98</v>
      </c>
      <c r="BP2360" s="1" t="s">
        <v>65</v>
      </c>
      <c r="BQ2360" s="2">
        <v>43922</v>
      </c>
      <c r="BR2360" s="1">
        <v>250</v>
      </c>
      <c r="BS2360" s="1">
        <v>250</v>
      </c>
      <c r="BT2360" s="1">
        <v>250</v>
      </c>
      <c r="BU2360" s="1">
        <v>250</v>
      </c>
    </row>
    <row r="2361" spans="4:73" hidden="1" x14ac:dyDescent="0.25">
      <c r="D2361" s="4"/>
      <c r="E2361" s="5" t="str">
        <f t="shared" ref="E2361:E2424" si="507">BG2361</f>
        <v>DPP-2016-FEB</v>
      </c>
      <c r="F2361" s="5" t="str">
        <f t="shared" ref="F2361:F2424" si="508">BH2361</f>
        <v>West</v>
      </c>
      <c r="G2361" s="5" t="str">
        <f t="shared" ref="G2361:G2424" si="509">AY2361</f>
        <v>Done</v>
      </c>
      <c r="H2361" s="6" t="str">
        <f t="shared" ref="H2361:H2424" si="510">BP2361</f>
        <v>In Service</v>
      </c>
      <c r="I2361" s="1" t="s">
        <v>5197</v>
      </c>
      <c r="O2361" s="1" t="str">
        <f t="shared" si="505"/>
        <v>NRIS</v>
      </c>
      <c r="Q2361" s="1">
        <f t="shared" ref="Q2361:Q2424" si="511">BM2361</f>
        <v>210</v>
      </c>
      <c r="S2361" s="1" t="str">
        <f t="shared" ref="S2361:S2424" si="512">BN2361</f>
        <v>Wind</v>
      </c>
      <c r="T2361" s="1" t="str">
        <f t="shared" ref="T2361:T2424" si="513">BE2361</f>
        <v>Sac County</v>
      </c>
      <c r="U2361" s="1" t="str">
        <f t="shared" ref="U2361:U2424" si="514">BF2361</f>
        <v>IA</v>
      </c>
      <c r="AA2361" s="1"/>
      <c r="AB2361" s="1"/>
      <c r="AI2361" s="5"/>
      <c r="AJ2361" s="5"/>
      <c r="AK2361" s="5"/>
      <c r="AL2361" s="5"/>
      <c r="AM2361" s="5"/>
      <c r="AN2361" s="5"/>
      <c r="AO2361" s="5"/>
      <c r="AP2361" s="5"/>
      <c r="AQ2361" s="5"/>
      <c r="AR2361" s="5"/>
      <c r="AY2361" s="1" t="s">
        <v>58</v>
      </c>
      <c r="AZ2361" s="2">
        <v>42324</v>
      </c>
      <c r="BB2361" s="2">
        <v>43454</v>
      </c>
      <c r="BC2361" s="2">
        <v>43009</v>
      </c>
      <c r="BD2361" s="1" t="s">
        <v>251</v>
      </c>
      <c r="BE2361" s="1" t="s">
        <v>3122</v>
      </c>
      <c r="BF2361" s="1" t="s">
        <v>89</v>
      </c>
      <c r="BG2361" s="1" t="s">
        <v>724</v>
      </c>
      <c r="BH2361" s="1" t="s">
        <v>725</v>
      </c>
      <c r="BI2361" s="1" t="s">
        <v>726</v>
      </c>
      <c r="BJ2361" s="1" t="s">
        <v>126</v>
      </c>
      <c r="BK2361" s="1" t="s">
        <v>5198</v>
      </c>
      <c r="BL2361" s="1">
        <v>210</v>
      </c>
      <c r="BM2361" s="1">
        <v>210</v>
      </c>
      <c r="BN2361" s="1" t="s">
        <v>97</v>
      </c>
      <c r="BO2361" s="1" t="s">
        <v>98</v>
      </c>
      <c r="BP2361" s="1" t="s">
        <v>65</v>
      </c>
      <c r="BQ2361" s="2">
        <v>43922</v>
      </c>
      <c r="BR2361" s="1">
        <v>210</v>
      </c>
      <c r="BS2361" s="1">
        <v>210</v>
      </c>
      <c r="BT2361" s="1">
        <v>210</v>
      </c>
      <c r="BU2361" s="1">
        <v>84</v>
      </c>
    </row>
    <row r="2362" spans="4:73" hidden="1" x14ac:dyDescent="0.25">
      <c r="D2362" s="4"/>
      <c r="E2362" s="5" t="str">
        <f t="shared" si="507"/>
        <v>DPP-2016-AUG</v>
      </c>
      <c r="F2362" s="5" t="str">
        <f t="shared" si="508"/>
        <v>South</v>
      </c>
      <c r="G2362" s="5" t="str">
        <f t="shared" si="509"/>
        <v>Done</v>
      </c>
      <c r="H2362" s="6" t="str">
        <f t="shared" si="510"/>
        <v>Under Construction</v>
      </c>
      <c r="I2362" s="1" t="s">
        <v>5289</v>
      </c>
      <c r="O2362" s="1" t="str">
        <f t="shared" si="505"/>
        <v>NRIS</v>
      </c>
      <c r="Q2362" s="1">
        <f t="shared" si="511"/>
        <v>70</v>
      </c>
      <c r="S2362" s="1" t="str">
        <f t="shared" si="512"/>
        <v>Solar</v>
      </c>
      <c r="T2362" s="1" t="str">
        <f t="shared" si="513"/>
        <v>Morehouse Parish</v>
      </c>
      <c r="U2362" s="1" t="str">
        <f t="shared" si="514"/>
        <v>LA</v>
      </c>
      <c r="AA2362" s="1" t="str">
        <f>BK2362</f>
        <v>Bastrop - Sterlington 115kV Line</v>
      </c>
      <c r="AB2362" s="1"/>
      <c r="AI2362" s="5"/>
      <c r="AJ2362" s="5"/>
      <c r="AK2362" s="5"/>
      <c r="AL2362" s="5"/>
      <c r="AM2362" s="5"/>
      <c r="AN2362" s="5"/>
      <c r="AO2362" s="32"/>
      <c r="AP2362" s="32"/>
      <c r="AQ2362" s="28">
        <f>AO2362/($Q2362*1000)</f>
        <v>0</v>
      </c>
      <c r="AR2362" s="28">
        <f>AP2362/($Q2362*1000)</f>
        <v>0</v>
      </c>
      <c r="AY2362" s="1" t="s">
        <v>58</v>
      </c>
      <c r="AZ2362" s="2">
        <v>42499</v>
      </c>
      <c r="BB2362" s="2">
        <v>43222</v>
      </c>
      <c r="BC2362" s="2">
        <v>43374</v>
      </c>
      <c r="BD2362" s="1" t="s">
        <v>59</v>
      </c>
      <c r="BE2362" s="1" t="s">
        <v>3432</v>
      </c>
      <c r="BF2362" s="1" t="s">
        <v>61</v>
      </c>
      <c r="BG2362" s="1" t="s">
        <v>3161</v>
      </c>
      <c r="BH2362" s="1" t="s">
        <v>2395</v>
      </c>
      <c r="BI2362" s="1" t="s">
        <v>726</v>
      </c>
      <c r="BJ2362" s="1" t="s">
        <v>126</v>
      </c>
      <c r="BK2362" s="1" t="s">
        <v>5290</v>
      </c>
      <c r="BL2362" s="1">
        <v>70</v>
      </c>
      <c r="BM2362" s="1">
        <v>70</v>
      </c>
      <c r="BN2362" s="1" t="s">
        <v>1485</v>
      </c>
      <c r="BO2362" s="1" t="s">
        <v>1486</v>
      </c>
      <c r="BP2362" s="1" t="s">
        <v>71</v>
      </c>
      <c r="BQ2362" s="2">
        <v>44109</v>
      </c>
      <c r="BR2362" s="1">
        <v>70</v>
      </c>
      <c r="BS2362" s="1">
        <v>70</v>
      </c>
      <c r="BT2362" s="1">
        <v>70</v>
      </c>
      <c r="BU2362" s="1">
        <v>70</v>
      </c>
    </row>
    <row r="2363" spans="4:73" hidden="1" x14ac:dyDescent="0.25">
      <c r="D2363" s="4"/>
      <c r="E2363" s="5">
        <f t="shared" si="507"/>
        <v>0</v>
      </c>
      <c r="F2363" s="5">
        <f t="shared" si="508"/>
        <v>0</v>
      </c>
      <c r="G2363" s="5" t="str">
        <f t="shared" si="509"/>
        <v>Withdrawn</v>
      </c>
      <c r="H2363" s="6" t="str">
        <f t="shared" si="510"/>
        <v>Not Started</v>
      </c>
      <c r="I2363" s="1" t="s">
        <v>3850</v>
      </c>
      <c r="O2363" s="1" t="str">
        <f t="shared" si="505"/>
        <v>NRIS</v>
      </c>
      <c r="Q2363" s="1">
        <f t="shared" si="511"/>
        <v>100</v>
      </c>
      <c r="S2363" s="1" t="str">
        <f t="shared" si="512"/>
        <v>Solar</v>
      </c>
      <c r="T2363" s="1" t="str">
        <f t="shared" si="513"/>
        <v>Madison Parish</v>
      </c>
      <c r="U2363" s="1" t="str">
        <f t="shared" si="514"/>
        <v>LA</v>
      </c>
      <c r="AA2363" s="1"/>
      <c r="AB2363" s="1"/>
      <c r="AI2363" s="5"/>
      <c r="AJ2363" s="5"/>
      <c r="AK2363" s="5"/>
      <c r="AL2363" s="5"/>
      <c r="AM2363" s="5"/>
      <c r="AN2363" s="5"/>
      <c r="AO2363" s="32"/>
      <c r="AP2363" s="32"/>
      <c r="AQ2363" s="28">
        <f>AO2363/($Q2363*1000)</f>
        <v>0</v>
      </c>
      <c r="AR2363" s="28">
        <f>AP2363/($Q2363*1000)</f>
        <v>0</v>
      </c>
      <c r="AY2363" s="1" t="s">
        <v>73</v>
      </c>
      <c r="AZ2363" s="2">
        <v>42499</v>
      </c>
      <c r="BA2363" s="2">
        <v>42937</v>
      </c>
      <c r="BC2363" s="2">
        <v>43374</v>
      </c>
      <c r="BD2363" s="1" t="s">
        <v>59</v>
      </c>
      <c r="BE2363" s="1" t="s">
        <v>3851</v>
      </c>
      <c r="BF2363" s="1" t="s">
        <v>61</v>
      </c>
      <c r="BI2363" s="1" t="s">
        <v>536</v>
      </c>
      <c r="BJ2363" s="1" t="s">
        <v>126</v>
      </c>
      <c r="BK2363" s="1" t="s">
        <v>78</v>
      </c>
      <c r="BL2363" s="1">
        <v>100</v>
      </c>
      <c r="BM2363" s="1">
        <v>100</v>
      </c>
      <c r="BN2363" s="1" t="s">
        <v>1485</v>
      </c>
      <c r="BO2363" s="1" t="s">
        <v>1486</v>
      </c>
      <c r="BP2363" s="1" t="s">
        <v>84</v>
      </c>
      <c r="BR2363" s="1">
        <v>0</v>
      </c>
      <c r="BS2363" s="1">
        <v>0</v>
      </c>
      <c r="BT2363" s="1">
        <v>0</v>
      </c>
      <c r="BU2363" s="1">
        <v>0</v>
      </c>
    </row>
    <row r="2364" spans="4:73" hidden="1" x14ac:dyDescent="0.25">
      <c r="D2364" s="4"/>
      <c r="E2364" s="5" t="str">
        <f t="shared" si="507"/>
        <v>DPP-2016-FEB</v>
      </c>
      <c r="F2364" s="5" t="str">
        <f t="shared" si="508"/>
        <v>East (ITC)</v>
      </c>
      <c r="G2364" s="5" t="str">
        <f t="shared" si="509"/>
        <v>Done</v>
      </c>
      <c r="H2364" s="6" t="str">
        <f t="shared" si="510"/>
        <v>In Service</v>
      </c>
      <c r="I2364" s="1" t="s">
        <v>5203</v>
      </c>
      <c r="O2364" s="1" t="str">
        <f t="shared" si="505"/>
        <v>NRIS</v>
      </c>
      <c r="Q2364" s="1">
        <f t="shared" si="511"/>
        <v>150</v>
      </c>
      <c r="S2364" s="1" t="str">
        <f t="shared" si="512"/>
        <v>Wind</v>
      </c>
      <c r="T2364" s="1" t="str">
        <f t="shared" si="513"/>
        <v>Hillsdale County</v>
      </c>
      <c r="U2364" s="1" t="str">
        <f t="shared" si="514"/>
        <v>MI</v>
      </c>
      <c r="AA2364" s="1"/>
      <c r="AB2364" s="1"/>
      <c r="AI2364" s="5"/>
      <c r="AJ2364" s="5"/>
      <c r="AK2364" s="5"/>
      <c r="AL2364" s="5"/>
      <c r="AM2364" s="5"/>
      <c r="AN2364" s="5"/>
      <c r="AO2364" s="5"/>
      <c r="AP2364" s="5"/>
      <c r="AQ2364" s="5"/>
      <c r="AR2364" s="5"/>
      <c r="AY2364" s="1" t="s">
        <v>58</v>
      </c>
      <c r="AZ2364" s="2">
        <v>42324</v>
      </c>
      <c r="BB2364" s="2">
        <v>43341</v>
      </c>
      <c r="BC2364" s="2">
        <v>43009</v>
      </c>
      <c r="BD2364" s="1" t="s">
        <v>139</v>
      </c>
      <c r="BE2364" s="1" t="s">
        <v>1163</v>
      </c>
      <c r="BF2364" s="1" t="s">
        <v>130</v>
      </c>
      <c r="BG2364" s="1" t="s">
        <v>724</v>
      </c>
      <c r="BH2364" s="1" t="s">
        <v>1808</v>
      </c>
      <c r="BI2364" s="1" t="s">
        <v>726</v>
      </c>
      <c r="BJ2364" s="1" t="s">
        <v>126</v>
      </c>
      <c r="BK2364" s="1" t="s">
        <v>5204</v>
      </c>
      <c r="BL2364" s="1">
        <v>150</v>
      </c>
      <c r="BM2364" s="1">
        <v>150</v>
      </c>
      <c r="BN2364" s="1" t="s">
        <v>97</v>
      </c>
      <c r="BO2364" s="1" t="s">
        <v>98</v>
      </c>
      <c r="BP2364" s="1" t="s">
        <v>65</v>
      </c>
      <c r="BQ2364" s="2">
        <v>44105</v>
      </c>
      <c r="BR2364" s="1">
        <v>150</v>
      </c>
      <c r="BS2364" s="1">
        <v>150</v>
      </c>
      <c r="BT2364" s="1">
        <v>150</v>
      </c>
      <c r="BU2364" s="1">
        <v>150</v>
      </c>
    </row>
    <row r="2365" spans="4:73" hidden="1" x14ac:dyDescent="0.25">
      <c r="D2365" s="4"/>
      <c r="E2365" s="5" t="str">
        <f t="shared" si="507"/>
        <v>DPP-2016-AUG</v>
      </c>
      <c r="F2365" s="5" t="str">
        <f t="shared" si="508"/>
        <v>West</v>
      </c>
      <c r="G2365" s="5" t="str">
        <f t="shared" si="509"/>
        <v>Done</v>
      </c>
      <c r="H2365" s="6" t="str">
        <f t="shared" si="510"/>
        <v>Under Construction</v>
      </c>
      <c r="I2365" s="1" t="s">
        <v>5293</v>
      </c>
      <c r="O2365" s="1" t="str">
        <f t="shared" si="505"/>
        <v>NRIS</v>
      </c>
      <c r="P2365" s="1" t="s">
        <v>6203</v>
      </c>
      <c r="Q2365" s="1">
        <f t="shared" si="511"/>
        <v>200</v>
      </c>
      <c r="S2365" s="1" t="str">
        <f t="shared" si="512"/>
        <v>Wind</v>
      </c>
      <c r="T2365" s="1" t="str">
        <f t="shared" si="513"/>
        <v>Audubon County</v>
      </c>
      <c r="U2365" s="1" t="str">
        <f t="shared" si="514"/>
        <v>IA</v>
      </c>
      <c r="Y2365" s="1">
        <v>1</v>
      </c>
      <c r="Z2365" s="1">
        <f>IF(G2365="Withdrawn",0,1)</f>
        <v>1</v>
      </c>
      <c r="AA2365" s="36">
        <v>1045535</v>
      </c>
      <c r="AB2365" s="36">
        <v>3970000</v>
      </c>
      <c r="AI2365" s="5"/>
      <c r="AJ2365" s="32"/>
      <c r="AK2365" s="32"/>
      <c r="AL2365" s="32">
        <v>0</v>
      </c>
      <c r="AM2365" s="32">
        <f>9192471+5500000</f>
        <v>14692471</v>
      </c>
      <c r="AN2365" s="32">
        <v>0</v>
      </c>
      <c r="AO2365" s="32">
        <f>AJ2365+AM2365</f>
        <v>14692471</v>
      </c>
      <c r="AP2365" s="32">
        <f>AO2365+AK2365+AL2365+AN2365</f>
        <v>14692471</v>
      </c>
      <c r="AQ2365" s="28">
        <f>AO2365/($Q2365*1000)</f>
        <v>73.462355000000002</v>
      </c>
      <c r="AR2365" s="28">
        <f>AP2365/($Q2365*1000)</f>
        <v>73.462355000000002</v>
      </c>
      <c r="AS2365" s="16">
        <f>IF(O2365 = "NRIS",AP2365,AO2365)</f>
        <v>14692471</v>
      </c>
      <c r="AY2365" s="1" t="s">
        <v>58</v>
      </c>
      <c r="AZ2365" s="2">
        <v>42499</v>
      </c>
      <c r="BB2365" s="2">
        <v>43872</v>
      </c>
      <c r="BC2365" s="2">
        <v>44449</v>
      </c>
      <c r="BD2365" s="1" t="s">
        <v>251</v>
      </c>
      <c r="BE2365" s="1" t="s">
        <v>2199</v>
      </c>
      <c r="BF2365" s="1" t="s">
        <v>89</v>
      </c>
      <c r="BG2365" s="1" t="s">
        <v>3161</v>
      </c>
      <c r="BH2365" s="1" t="s">
        <v>725</v>
      </c>
      <c r="BI2365" s="1" t="s">
        <v>726</v>
      </c>
      <c r="BJ2365" s="1" t="s">
        <v>126</v>
      </c>
      <c r="BK2365" s="1" t="s">
        <v>5294</v>
      </c>
      <c r="BL2365" s="1">
        <v>200</v>
      </c>
      <c r="BM2365" s="1">
        <v>200</v>
      </c>
      <c r="BN2365" s="1" t="s">
        <v>97</v>
      </c>
      <c r="BO2365" s="1" t="s">
        <v>98</v>
      </c>
      <c r="BP2365" s="1" t="s">
        <v>71</v>
      </c>
      <c r="BQ2365" s="2">
        <v>44561</v>
      </c>
      <c r="BR2365" s="1">
        <v>200</v>
      </c>
      <c r="BS2365" s="1">
        <v>200</v>
      </c>
      <c r="BT2365" s="1">
        <v>200</v>
      </c>
      <c r="BU2365" s="1">
        <v>200</v>
      </c>
    </row>
    <row r="2366" spans="4:73" hidden="1" x14ac:dyDescent="0.25">
      <c r="D2366" s="4"/>
      <c r="E2366" s="5" t="str">
        <f t="shared" si="507"/>
        <v>DPP-2016-FEB</v>
      </c>
      <c r="F2366" s="5" t="str">
        <f t="shared" si="508"/>
        <v>East (ITC)</v>
      </c>
      <c r="G2366" s="5" t="str">
        <f t="shared" si="509"/>
        <v>Done</v>
      </c>
      <c r="H2366" s="6" t="str">
        <f t="shared" si="510"/>
        <v>In Service</v>
      </c>
      <c r="I2366" s="1" t="s">
        <v>5207</v>
      </c>
      <c r="O2366" s="1" t="str">
        <f t="shared" si="505"/>
        <v>NRIS Only</v>
      </c>
      <c r="Q2366" s="1">
        <f t="shared" si="511"/>
        <v>0</v>
      </c>
      <c r="S2366" s="1" t="str">
        <f t="shared" si="512"/>
        <v>Gas</v>
      </c>
      <c r="T2366" s="1" t="str">
        <f t="shared" si="513"/>
        <v>Kalkaska County</v>
      </c>
      <c r="U2366" s="1" t="str">
        <f t="shared" si="514"/>
        <v>MI</v>
      </c>
      <c r="AA2366" s="1"/>
      <c r="AB2366" s="1"/>
      <c r="AI2366" s="5"/>
      <c r="AJ2366" s="5"/>
      <c r="AK2366" s="5"/>
      <c r="AL2366" s="5"/>
      <c r="AM2366" s="5"/>
      <c r="AN2366" s="5"/>
      <c r="AO2366" s="5"/>
      <c r="AP2366" s="5"/>
      <c r="AQ2366" s="5"/>
      <c r="AR2366" s="5"/>
      <c r="AY2366" s="1" t="s">
        <v>58</v>
      </c>
      <c r="AZ2366" s="2">
        <v>42373</v>
      </c>
      <c r="BB2366" s="2">
        <v>43374</v>
      </c>
      <c r="BD2366" s="1" t="s">
        <v>1457</v>
      </c>
      <c r="BE2366" s="1" t="s">
        <v>1289</v>
      </c>
      <c r="BF2366" s="1" t="s">
        <v>130</v>
      </c>
      <c r="BG2366" s="1" t="s">
        <v>724</v>
      </c>
      <c r="BH2366" s="1" t="s">
        <v>1808</v>
      </c>
      <c r="BI2366" s="1" t="s">
        <v>726</v>
      </c>
      <c r="BJ2366" s="1" t="s">
        <v>1466</v>
      </c>
      <c r="BK2366" s="1" t="s">
        <v>5208</v>
      </c>
      <c r="BL2366" s="1">
        <v>48.6</v>
      </c>
      <c r="BM2366" s="1">
        <v>0</v>
      </c>
      <c r="BN2366" s="1" t="s">
        <v>64</v>
      </c>
      <c r="BO2366" s="1" t="s">
        <v>172</v>
      </c>
      <c r="BP2366" s="1" t="s">
        <v>65</v>
      </c>
      <c r="BR2366" s="1">
        <v>0</v>
      </c>
      <c r="BS2366" s="1">
        <v>48.6</v>
      </c>
      <c r="BT2366" s="1">
        <v>0</v>
      </c>
      <c r="BU2366" s="1">
        <v>48.6</v>
      </c>
    </row>
    <row r="2367" spans="4:73" hidden="1" x14ac:dyDescent="0.25">
      <c r="D2367" s="4"/>
      <c r="E2367" s="5" t="str">
        <f t="shared" si="507"/>
        <v>DPP-2017-FEB</v>
      </c>
      <c r="F2367" s="5" t="str">
        <f t="shared" si="508"/>
        <v>East (ATC)</v>
      </c>
      <c r="G2367" s="5" t="str">
        <f t="shared" si="509"/>
        <v>Withdrawn</v>
      </c>
      <c r="H2367" s="6" t="str">
        <f t="shared" si="510"/>
        <v>Withdrawn</v>
      </c>
      <c r="I2367" s="1" t="s">
        <v>5502</v>
      </c>
      <c r="O2367" s="1" t="str">
        <f t="shared" si="505"/>
        <v>NRIS</v>
      </c>
      <c r="Q2367" s="1">
        <f t="shared" si="511"/>
        <v>60</v>
      </c>
      <c r="S2367" s="1" t="str">
        <f t="shared" si="512"/>
        <v>Wind</v>
      </c>
      <c r="T2367" s="1" t="str">
        <f t="shared" si="513"/>
        <v>Green County</v>
      </c>
      <c r="U2367" s="1" t="str">
        <f t="shared" si="514"/>
        <v>WI</v>
      </c>
      <c r="AA2367" s="1"/>
      <c r="AB2367" s="1"/>
      <c r="AI2367" s="5"/>
      <c r="AJ2367" s="5"/>
      <c r="AK2367" s="5"/>
      <c r="AL2367" s="5"/>
      <c r="AM2367" s="5"/>
      <c r="AN2367" s="5"/>
      <c r="AO2367" s="32"/>
      <c r="AP2367" s="32"/>
      <c r="AQ2367" s="28">
        <f t="shared" ref="AQ2367:AR2372" si="515">AO2367/($Q2367*1000)</f>
        <v>0</v>
      </c>
      <c r="AR2367" s="28">
        <f t="shared" si="515"/>
        <v>0</v>
      </c>
      <c r="AY2367" s="1" t="s">
        <v>73</v>
      </c>
      <c r="AZ2367" s="2">
        <v>42499</v>
      </c>
      <c r="BA2367" s="2">
        <v>44103</v>
      </c>
      <c r="BB2367" s="2">
        <v>43550</v>
      </c>
      <c r="BC2367" s="2">
        <v>43358</v>
      </c>
      <c r="BD2367" s="1" t="s">
        <v>74</v>
      </c>
      <c r="BE2367" s="1" t="s">
        <v>508</v>
      </c>
      <c r="BF2367" s="1" t="s">
        <v>76</v>
      </c>
      <c r="BG2367" s="1" t="s">
        <v>3220</v>
      </c>
      <c r="BH2367" s="1" t="s">
        <v>2196</v>
      </c>
      <c r="BI2367" s="1" t="s">
        <v>726</v>
      </c>
      <c r="BJ2367" s="1" t="s">
        <v>126</v>
      </c>
      <c r="BK2367" s="1" t="s">
        <v>5503</v>
      </c>
      <c r="BL2367" s="1">
        <v>60</v>
      </c>
      <c r="BM2367" s="1">
        <v>60</v>
      </c>
      <c r="BN2367" s="1" t="s">
        <v>97</v>
      </c>
      <c r="BO2367" s="1" t="s">
        <v>98</v>
      </c>
      <c r="BP2367" s="1" t="s">
        <v>73</v>
      </c>
      <c r="BQ2367" s="2">
        <v>44331</v>
      </c>
      <c r="BR2367" s="1">
        <v>60</v>
      </c>
      <c r="BS2367" s="1">
        <v>60</v>
      </c>
      <c r="BT2367" s="1">
        <v>60</v>
      </c>
      <c r="BU2367" s="1">
        <v>60</v>
      </c>
    </row>
    <row r="2368" spans="4:73" hidden="1" x14ac:dyDescent="0.25">
      <c r="D2368" s="4"/>
      <c r="E2368" s="5">
        <f t="shared" si="507"/>
        <v>0</v>
      </c>
      <c r="F2368" s="5">
        <f t="shared" si="508"/>
        <v>0</v>
      </c>
      <c r="G2368" s="5" t="str">
        <f t="shared" si="509"/>
        <v>Withdrawn</v>
      </c>
      <c r="H2368" s="6" t="str">
        <f t="shared" si="510"/>
        <v>Not Started</v>
      </c>
      <c r="I2368" s="1" t="s">
        <v>3860</v>
      </c>
      <c r="O2368" s="1" t="str">
        <f t="shared" si="505"/>
        <v>NRIS</v>
      </c>
      <c r="Q2368" s="1">
        <f t="shared" si="511"/>
        <v>100</v>
      </c>
      <c r="S2368" s="1" t="str">
        <f t="shared" si="512"/>
        <v>Solar</v>
      </c>
      <c r="T2368" s="1" t="str">
        <f t="shared" si="513"/>
        <v>Madison County</v>
      </c>
      <c r="U2368" s="1" t="str">
        <f t="shared" si="514"/>
        <v>MS</v>
      </c>
      <c r="AA2368" s="1"/>
      <c r="AB2368" s="1"/>
      <c r="AI2368" s="5"/>
      <c r="AJ2368" s="5"/>
      <c r="AK2368" s="5"/>
      <c r="AL2368" s="5"/>
      <c r="AM2368" s="5"/>
      <c r="AN2368" s="5"/>
      <c r="AO2368" s="32"/>
      <c r="AP2368" s="32"/>
      <c r="AQ2368" s="28">
        <f t="shared" si="515"/>
        <v>0</v>
      </c>
      <c r="AR2368" s="28">
        <f t="shared" si="515"/>
        <v>0</v>
      </c>
      <c r="AY2368" s="1" t="s">
        <v>73</v>
      </c>
      <c r="AZ2368" s="2">
        <v>42499</v>
      </c>
      <c r="BA2368" s="2">
        <v>42937</v>
      </c>
      <c r="BC2368" s="2">
        <v>43405</v>
      </c>
      <c r="BD2368" s="1" t="s">
        <v>59</v>
      </c>
      <c r="BE2368" s="1" t="s">
        <v>620</v>
      </c>
      <c r="BF2368" s="1" t="s">
        <v>2526</v>
      </c>
      <c r="BI2368" s="1" t="s">
        <v>536</v>
      </c>
      <c r="BJ2368" s="1" t="s">
        <v>126</v>
      </c>
      <c r="BK2368" s="1" t="s">
        <v>78</v>
      </c>
      <c r="BL2368" s="1">
        <v>100</v>
      </c>
      <c r="BM2368" s="1">
        <v>100</v>
      </c>
      <c r="BN2368" s="1" t="s">
        <v>1485</v>
      </c>
      <c r="BO2368" s="1" t="s">
        <v>1486</v>
      </c>
      <c r="BP2368" s="1" t="s">
        <v>84</v>
      </c>
      <c r="BQ2368" s="2">
        <v>42400</v>
      </c>
      <c r="BR2368" s="1">
        <v>0</v>
      </c>
      <c r="BS2368" s="1">
        <v>0</v>
      </c>
      <c r="BT2368" s="1">
        <v>0</v>
      </c>
      <c r="BU2368" s="1">
        <v>0</v>
      </c>
    </row>
    <row r="2369" spans="4:73" hidden="1" x14ac:dyDescent="0.25">
      <c r="D2369" s="4"/>
      <c r="E2369" s="5" t="str">
        <f t="shared" si="507"/>
        <v>DPP-2016-AUG</v>
      </c>
      <c r="F2369" s="5" t="str">
        <f t="shared" si="508"/>
        <v>South</v>
      </c>
      <c r="G2369" s="5" t="str">
        <f t="shared" si="509"/>
        <v>Done</v>
      </c>
      <c r="H2369" s="6" t="str">
        <f t="shared" si="510"/>
        <v>Not Started</v>
      </c>
      <c r="I2369" s="1" t="s">
        <v>5298</v>
      </c>
      <c r="O2369" s="1" t="str">
        <f t="shared" si="505"/>
        <v>NRIS</v>
      </c>
      <c r="Q2369" s="1">
        <f t="shared" si="511"/>
        <v>175</v>
      </c>
      <c r="S2369" s="1" t="str">
        <f t="shared" si="512"/>
        <v>Solar</v>
      </c>
      <c r="T2369" s="1" t="str">
        <f t="shared" si="513"/>
        <v>Mississippi County</v>
      </c>
      <c r="U2369" s="1" t="str">
        <f t="shared" si="514"/>
        <v>AR</v>
      </c>
      <c r="AA2369" s="1"/>
      <c r="AB2369" s="1"/>
      <c r="AI2369" s="5"/>
      <c r="AJ2369" s="5"/>
      <c r="AK2369" s="5"/>
      <c r="AL2369" s="5"/>
      <c r="AM2369" s="5"/>
      <c r="AN2369" s="5"/>
      <c r="AO2369" s="32"/>
      <c r="AP2369" s="32"/>
      <c r="AQ2369" s="28">
        <f t="shared" si="515"/>
        <v>0</v>
      </c>
      <c r="AR2369" s="28">
        <f t="shared" si="515"/>
        <v>0</v>
      </c>
      <c r="AY2369" s="1" t="s">
        <v>58</v>
      </c>
      <c r="AZ2369" s="2">
        <v>42499</v>
      </c>
      <c r="BB2369" s="2">
        <v>43262</v>
      </c>
      <c r="BC2369" s="2">
        <v>43405</v>
      </c>
      <c r="BD2369" s="1" t="s">
        <v>59</v>
      </c>
      <c r="BE2369" s="1" t="s">
        <v>2745</v>
      </c>
      <c r="BF2369" s="1" t="s">
        <v>2394</v>
      </c>
      <c r="BG2369" s="1" t="s">
        <v>3161</v>
      </c>
      <c r="BH2369" s="1" t="s">
        <v>2395</v>
      </c>
      <c r="BI2369" s="1" t="s">
        <v>726</v>
      </c>
      <c r="BJ2369" s="1" t="s">
        <v>126</v>
      </c>
      <c r="BK2369" s="1" t="s">
        <v>5299</v>
      </c>
      <c r="BL2369" s="1">
        <v>175</v>
      </c>
      <c r="BM2369" s="1">
        <v>175</v>
      </c>
      <c r="BN2369" s="1" t="s">
        <v>1485</v>
      </c>
      <c r="BO2369" s="1" t="s">
        <v>1486</v>
      </c>
      <c r="BP2369" s="1" t="s">
        <v>84</v>
      </c>
      <c r="BQ2369" s="2">
        <v>44256</v>
      </c>
      <c r="BR2369" s="1">
        <v>175</v>
      </c>
      <c r="BS2369" s="1">
        <v>175</v>
      </c>
      <c r="BT2369" s="1">
        <v>175</v>
      </c>
      <c r="BU2369" s="1">
        <v>175</v>
      </c>
    </row>
    <row r="2370" spans="4:73" hidden="1" x14ac:dyDescent="0.25">
      <c r="D2370" s="4" t="s">
        <v>6157</v>
      </c>
      <c r="E2370" s="5" t="str">
        <f t="shared" si="507"/>
        <v>DPP-2016-AUG</v>
      </c>
      <c r="F2370" s="5" t="str">
        <f t="shared" si="508"/>
        <v>West</v>
      </c>
      <c r="G2370" s="5" t="str">
        <f t="shared" si="509"/>
        <v>Done</v>
      </c>
      <c r="H2370" s="6" t="str">
        <f t="shared" si="510"/>
        <v>In Service</v>
      </c>
      <c r="I2370" s="1" t="s">
        <v>5300</v>
      </c>
      <c r="O2370" s="1" t="str">
        <f t="shared" si="505"/>
        <v>NRIS</v>
      </c>
      <c r="P2370" s="1" t="s">
        <v>6203</v>
      </c>
      <c r="Q2370" s="1">
        <f t="shared" si="511"/>
        <v>200</v>
      </c>
      <c r="S2370" s="1" t="str">
        <f t="shared" si="512"/>
        <v>Wind</v>
      </c>
      <c r="T2370" s="1" t="str">
        <f t="shared" si="513"/>
        <v>Lincoln County</v>
      </c>
      <c r="U2370" s="1" t="str">
        <f t="shared" si="514"/>
        <v>MN</v>
      </c>
      <c r="Y2370" s="1">
        <v>1</v>
      </c>
      <c r="Z2370" s="1">
        <f>IF(G2370="Withdrawn",0,1)</f>
        <v>1</v>
      </c>
      <c r="AA2370" s="36">
        <v>1382159</v>
      </c>
      <c r="AB2370" s="36">
        <v>9530643</v>
      </c>
      <c r="AI2370" s="5"/>
      <c r="AJ2370" s="32"/>
      <c r="AK2370" s="32"/>
      <c r="AL2370" s="32">
        <v>0</v>
      </c>
      <c r="AM2370" s="32">
        <f>17764671+416848+13500000</f>
        <v>31681519</v>
      </c>
      <c r="AN2370" s="32">
        <v>0</v>
      </c>
      <c r="AO2370" s="32">
        <f>AJ2370+AM2370</f>
        <v>31681519</v>
      </c>
      <c r="AP2370" s="32">
        <f>AO2370+AK2370+AL2370+AN2370</f>
        <v>31681519</v>
      </c>
      <c r="AQ2370" s="28">
        <f t="shared" si="515"/>
        <v>158.40759499999999</v>
      </c>
      <c r="AR2370" s="28">
        <f t="shared" si="515"/>
        <v>158.40759499999999</v>
      </c>
      <c r="AS2370" s="16">
        <f>IF(O2370 = "NRIS",AP2370,AO2370)</f>
        <v>31681519</v>
      </c>
      <c r="AY2370" s="1" t="s">
        <v>58</v>
      </c>
      <c r="AZ2370" s="2">
        <v>42499</v>
      </c>
      <c r="BB2370" s="2">
        <v>43731</v>
      </c>
      <c r="BC2370" s="2">
        <v>43738</v>
      </c>
      <c r="BD2370" s="1" t="s">
        <v>91</v>
      </c>
      <c r="BE2370" s="1" t="s">
        <v>92</v>
      </c>
      <c r="BF2370" s="1" t="s">
        <v>93</v>
      </c>
      <c r="BG2370" s="1" t="s">
        <v>3161</v>
      </c>
      <c r="BH2370" s="1" t="s">
        <v>725</v>
      </c>
      <c r="BI2370" s="1" t="s">
        <v>726</v>
      </c>
      <c r="BJ2370" s="1" t="s">
        <v>126</v>
      </c>
      <c r="BK2370" s="1" t="s">
        <v>5301</v>
      </c>
      <c r="BL2370" s="1">
        <v>200</v>
      </c>
      <c r="BM2370" s="1">
        <v>200</v>
      </c>
      <c r="BN2370" s="1" t="s">
        <v>97</v>
      </c>
      <c r="BO2370" s="1" t="s">
        <v>98</v>
      </c>
      <c r="BP2370" s="1" t="s">
        <v>65</v>
      </c>
      <c r="BQ2370" s="2">
        <v>44088</v>
      </c>
      <c r="BR2370" s="1">
        <v>200</v>
      </c>
      <c r="BS2370" s="1">
        <v>200</v>
      </c>
      <c r="BT2370" s="1">
        <v>200</v>
      </c>
      <c r="BU2370" s="1">
        <v>200</v>
      </c>
    </row>
    <row r="2371" spans="4:73" hidden="1" x14ac:dyDescent="0.25">
      <c r="D2371" s="4"/>
      <c r="E2371" s="5" t="str">
        <f t="shared" si="507"/>
        <v>DPP-2016-AUG</v>
      </c>
      <c r="F2371" s="5" t="str">
        <f t="shared" si="508"/>
        <v>South</v>
      </c>
      <c r="G2371" s="5" t="str">
        <f t="shared" si="509"/>
        <v>Withdrawn</v>
      </c>
      <c r="H2371" s="6" t="str">
        <f t="shared" si="510"/>
        <v>Not Started</v>
      </c>
      <c r="I2371" s="1" t="s">
        <v>3423</v>
      </c>
      <c r="O2371" s="1" t="str">
        <f t="shared" si="505"/>
        <v>NRIS</v>
      </c>
      <c r="Q2371" s="1">
        <f t="shared" si="511"/>
        <v>100</v>
      </c>
      <c r="S2371" s="1" t="str">
        <f t="shared" si="512"/>
        <v>Solar</v>
      </c>
      <c r="T2371" s="1" t="str">
        <f t="shared" si="513"/>
        <v>Panola County,Quitman County,Tunica County</v>
      </c>
      <c r="U2371" s="1" t="str">
        <f t="shared" si="514"/>
        <v>MS</v>
      </c>
      <c r="AA2371" s="1"/>
      <c r="AB2371" s="1"/>
      <c r="AI2371" s="5"/>
      <c r="AJ2371" s="5"/>
      <c r="AK2371" s="5"/>
      <c r="AL2371" s="5"/>
      <c r="AM2371" s="5"/>
      <c r="AN2371" s="5"/>
      <c r="AO2371" s="32"/>
      <c r="AP2371" s="32"/>
      <c r="AQ2371" s="28">
        <f t="shared" si="515"/>
        <v>0</v>
      </c>
      <c r="AR2371" s="28">
        <f t="shared" si="515"/>
        <v>0</v>
      </c>
      <c r="AY2371" s="1" t="s">
        <v>73</v>
      </c>
      <c r="AZ2371" s="2">
        <v>42499</v>
      </c>
      <c r="BA2371" s="2">
        <v>42871</v>
      </c>
      <c r="BC2371" s="2">
        <v>43405</v>
      </c>
      <c r="BD2371" s="1" t="s">
        <v>59</v>
      </c>
      <c r="BE2371" s="1" t="s">
        <v>3424</v>
      </c>
      <c r="BF2371" s="1" t="s">
        <v>2526</v>
      </c>
      <c r="BG2371" s="1" t="s">
        <v>3161</v>
      </c>
      <c r="BH2371" s="1" t="s">
        <v>2395</v>
      </c>
      <c r="BI2371" s="1" t="s">
        <v>726</v>
      </c>
      <c r="BJ2371" s="1" t="s">
        <v>126</v>
      </c>
      <c r="BK2371" s="1" t="s">
        <v>3425</v>
      </c>
      <c r="BL2371" s="1">
        <v>100</v>
      </c>
      <c r="BM2371" s="1">
        <v>100</v>
      </c>
      <c r="BN2371" s="1" t="s">
        <v>1485</v>
      </c>
      <c r="BO2371" s="1" t="s">
        <v>1486</v>
      </c>
      <c r="BP2371" s="1" t="s">
        <v>84</v>
      </c>
      <c r="BR2371" s="1">
        <v>0</v>
      </c>
      <c r="BS2371" s="1">
        <v>0</v>
      </c>
      <c r="BT2371" s="1">
        <v>0</v>
      </c>
      <c r="BU2371" s="1">
        <v>0</v>
      </c>
    </row>
    <row r="2372" spans="4:73" hidden="1" x14ac:dyDescent="0.25">
      <c r="D2372" s="4"/>
      <c r="E2372" s="5" t="str">
        <f t="shared" si="507"/>
        <v>DPP-2016-AUG</v>
      </c>
      <c r="F2372" s="5" t="str">
        <f t="shared" si="508"/>
        <v>East (ITC)</v>
      </c>
      <c r="G2372" s="5" t="str">
        <f t="shared" si="509"/>
        <v>Done</v>
      </c>
      <c r="H2372" s="6" t="str">
        <f t="shared" si="510"/>
        <v>In Service</v>
      </c>
      <c r="I2372" s="1" t="s">
        <v>5304</v>
      </c>
      <c r="O2372" s="1" t="str">
        <f t="shared" si="505"/>
        <v>NRIS</v>
      </c>
      <c r="Q2372" s="1">
        <f t="shared" si="511"/>
        <v>148.80000000000001</v>
      </c>
      <c r="S2372" s="1" t="str">
        <f t="shared" si="512"/>
        <v>Wind</v>
      </c>
      <c r="T2372" s="1" t="str">
        <f t="shared" si="513"/>
        <v>Gratiot County</v>
      </c>
      <c r="U2372" s="1" t="str">
        <f t="shared" si="514"/>
        <v>MI</v>
      </c>
      <c r="AA2372" s="1"/>
      <c r="AB2372" s="1"/>
      <c r="AI2372" s="5"/>
      <c r="AJ2372" s="5"/>
      <c r="AK2372" s="5"/>
      <c r="AL2372" s="5"/>
      <c r="AM2372" s="5"/>
      <c r="AN2372" s="5"/>
      <c r="AO2372" s="32"/>
      <c r="AP2372" s="32"/>
      <c r="AQ2372" s="28">
        <f t="shared" si="515"/>
        <v>0</v>
      </c>
      <c r="AR2372" s="28">
        <f t="shared" si="515"/>
        <v>0</v>
      </c>
      <c r="AY2372" s="1" t="s">
        <v>58</v>
      </c>
      <c r="AZ2372" s="2">
        <v>42499</v>
      </c>
      <c r="BB2372" s="2">
        <v>43432</v>
      </c>
      <c r="BC2372" s="2">
        <v>43374</v>
      </c>
      <c r="BD2372" s="1" t="s">
        <v>139</v>
      </c>
      <c r="BE2372" s="1" t="s">
        <v>1264</v>
      </c>
      <c r="BF2372" s="1" t="s">
        <v>130</v>
      </c>
      <c r="BG2372" s="1" t="s">
        <v>3161</v>
      </c>
      <c r="BH2372" s="1" t="s">
        <v>1808</v>
      </c>
      <c r="BI2372" s="1" t="s">
        <v>726</v>
      </c>
      <c r="BJ2372" s="1" t="s">
        <v>126</v>
      </c>
      <c r="BK2372" s="1" t="s">
        <v>5305</v>
      </c>
      <c r="BL2372" s="1">
        <v>148.80000000000001</v>
      </c>
      <c r="BM2372" s="1">
        <v>148.80000000000001</v>
      </c>
      <c r="BN2372" s="1" t="s">
        <v>97</v>
      </c>
      <c r="BO2372" s="1" t="s">
        <v>98</v>
      </c>
      <c r="BP2372" s="1" t="s">
        <v>65</v>
      </c>
      <c r="BQ2372" s="2">
        <v>43444</v>
      </c>
      <c r="BR2372" s="1">
        <v>148.80000000000001</v>
      </c>
      <c r="BS2372" s="1">
        <v>148.80000000000001</v>
      </c>
      <c r="BT2372" s="1">
        <v>148.80000000000001</v>
      </c>
      <c r="BU2372" s="1">
        <v>148.80000000000001</v>
      </c>
    </row>
    <row r="2373" spans="4:73" hidden="1" x14ac:dyDescent="0.25">
      <c r="D2373" s="4"/>
      <c r="E2373" s="5" t="str">
        <f t="shared" si="507"/>
        <v>DPP-2019-Cycle</v>
      </c>
      <c r="F2373" s="5" t="str">
        <f t="shared" si="508"/>
        <v>Central</v>
      </c>
      <c r="G2373" s="5" t="str">
        <f t="shared" si="509"/>
        <v>Withdrawn</v>
      </c>
      <c r="H2373" s="6" t="str">
        <f t="shared" si="510"/>
        <v>Not Started</v>
      </c>
      <c r="I2373" s="1" t="s">
        <v>5357</v>
      </c>
      <c r="O2373" s="1" t="str">
        <f t="shared" si="505"/>
        <v>NRIS</v>
      </c>
      <c r="Q2373" s="1">
        <f t="shared" si="511"/>
        <v>667.2</v>
      </c>
      <c r="S2373" s="1" t="str">
        <f t="shared" si="512"/>
        <v>Gas</v>
      </c>
      <c r="T2373" s="1" t="str">
        <f t="shared" si="513"/>
        <v>Vermillion County</v>
      </c>
      <c r="U2373" s="1" t="str">
        <f t="shared" si="514"/>
        <v>IN</v>
      </c>
      <c r="AA2373" s="1"/>
      <c r="AB2373" s="1"/>
      <c r="AI2373" s="5"/>
      <c r="AJ2373" s="5"/>
      <c r="AK2373" s="5"/>
      <c r="AL2373" s="5"/>
      <c r="AM2373" s="5"/>
      <c r="AN2373" s="5"/>
      <c r="AO2373" s="5"/>
      <c r="AP2373" s="5"/>
      <c r="AQ2373" s="5"/>
      <c r="AR2373" s="5"/>
      <c r="AY2373" s="1" t="s">
        <v>73</v>
      </c>
      <c r="AZ2373" s="2">
        <v>43584</v>
      </c>
      <c r="BA2373" s="2">
        <v>43937</v>
      </c>
      <c r="BC2373" s="2">
        <v>45139</v>
      </c>
      <c r="BD2373" s="1" t="s">
        <v>2850</v>
      </c>
      <c r="BE2373" s="1" t="s">
        <v>2369</v>
      </c>
      <c r="BF2373" s="1" t="s">
        <v>103</v>
      </c>
      <c r="BG2373" s="1" t="s">
        <v>2856</v>
      </c>
      <c r="BH2373" s="1" t="s">
        <v>2435</v>
      </c>
      <c r="BI2373" s="1" t="s">
        <v>2857</v>
      </c>
      <c r="BJ2373" s="1" t="s">
        <v>126</v>
      </c>
      <c r="BK2373" s="1" t="s">
        <v>5358</v>
      </c>
      <c r="BL2373" s="1">
        <v>606.70000000000005</v>
      </c>
      <c r="BM2373" s="1">
        <v>667.2</v>
      </c>
      <c r="BN2373" s="1" t="s">
        <v>64</v>
      </c>
      <c r="BO2373" s="1" t="s">
        <v>94</v>
      </c>
      <c r="BP2373" s="1" t="s">
        <v>84</v>
      </c>
      <c r="BR2373" s="1">
        <v>0</v>
      </c>
      <c r="BS2373" s="1">
        <v>0</v>
      </c>
      <c r="BT2373" s="1">
        <v>0</v>
      </c>
      <c r="BU2373" s="1">
        <v>0</v>
      </c>
    </row>
    <row r="2374" spans="4:73" hidden="1" x14ac:dyDescent="0.25">
      <c r="D2374" s="4"/>
      <c r="E2374" s="5" t="str">
        <f t="shared" si="507"/>
        <v>DPP-2016-AUG</v>
      </c>
      <c r="F2374" s="5" t="str">
        <f t="shared" si="508"/>
        <v>West</v>
      </c>
      <c r="G2374" s="5" t="str">
        <f t="shared" si="509"/>
        <v>Done</v>
      </c>
      <c r="H2374" s="6" t="str">
        <f t="shared" si="510"/>
        <v>In Service</v>
      </c>
      <c r="I2374" s="1" t="s">
        <v>5306</v>
      </c>
      <c r="O2374" s="1" t="str">
        <f t="shared" si="505"/>
        <v>NRIS</v>
      </c>
      <c r="P2374" s="1" t="s">
        <v>6203</v>
      </c>
      <c r="Q2374" s="1">
        <f t="shared" si="511"/>
        <v>90</v>
      </c>
      <c r="S2374" s="1" t="str">
        <f t="shared" si="512"/>
        <v>Wind</v>
      </c>
      <c r="T2374" s="1" t="str">
        <f t="shared" si="513"/>
        <v>Palo Alto County</v>
      </c>
      <c r="U2374" s="1" t="str">
        <f t="shared" si="514"/>
        <v>IA</v>
      </c>
      <c r="Y2374" s="1">
        <v>1</v>
      </c>
      <c r="Z2374" s="1">
        <f>IF(G2374="Withdrawn",0,1)</f>
        <v>1</v>
      </c>
      <c r="AA2374" s="36">
        <v>819471</v>
      </c>
      <c r="AB2374" s="36">
        <v>1512658</v>
      </c>
      <c r="AI2374" s="5"/>
      <c r="AJ2374" s="32"/>
      <c r="AK2374" s="32"/>
      <c r="AL2374" s="32">
        <v>0</v>
      </c>
      <c r="AM2374" s="32">
        <f>7964204+0</f>
        <v>7964204</v>
      </c>
      <c r="AN2374" s="32">
        <v>0</v>
      </c>
      <c r="AO2374" s="32">
        <f>AJ2374+AM2374</f>
        <v>7964204</v>
      </c>
      <c r="AP2374" s="32">
        <f>AO2374+AK2374+AL2374+AN2374</f>
        <v>7964204</v>
      </c>
      <c r="AQ2374" s="28">
        <f>AO2374/($Q2374*1000)</f>
        <v>88.491155555555551</v>
      </c>
      <c r="AR2374" s="28">
        <f>AP2374/($Q2374*1000)</f>
        <v>88.491155555555551</v>
      </c>
      <c r="AS2374" s="16">
        <f>IF(O2374 = "NRIS",AP2374,AO2374)</f>
        <v>7964204</v>
      </c>
      <c r="AY2374" s="1" t="s">
        <v>58</v>
      </c>
      <c r="AZ2374" s="2">
        <v>42499</v>
      </c>
      <c r="BC2374" s="2">
        <v>43009</v>
      </c>
      <c r="BD2374" s="1" t="s">
        <v>251</v>
      </c>
      <c r="BE2374" s="1" t="s">
        <v>414</v>
      </c>
      <c r="BF2374" s="1" t="s">
        <v>89</v>
      </c>
      <c r="BG2374" s="1" t="s">
        <v>3161</v>
      </c>
      <c r="BH2374" s="1" t="s">
        <v>725</v>
      </c>
      <c r="BI2374" s="1" t="s">
        <v>726</v>
      </c>
      <c r="BJ2374" s="1" t="s">
        <v>126</v>
      </c>
      <c r="BK2374" s="1" t="s">
        <v>5185</v>
      </c>
      <c r="BL2374" s="1">
        <v>90</v>
      </c>
      <c r="BM2374" s="1">
        <v>90</v>
      </c>
      <c r="BN2374" s="1" t="s">
        <v>97</v>
      </c>
      <c r="BO2374" s="1" t="s">
        <v>98</v>
      </c>
      <c r="BP2374" s="1" t="s">
        <v>65</v>
      </c>
      <c r="BQ2374" s="2">
        <v>43739</v>
      </c>
      <c r="BR2374" s="1">
        <v>90</v>
      </c>
      <c r="BS2374" s="1">
        <v>90</v>
      </c>
      <c r="BT2374" s="1">
        <v>90</v>
      </c>
      <c r="BU2374" s="1">
        <v>90</v>
      </c>
    </row>
    <row r="2375" spans="4:73" hidden="1" x14ac:dyDescent="0.25">
      <c r="D2375" s="4"/>
      <c r="E2375" s="5" t="str">
        <f t="shared" si="507"/>
        <v>DPP-2019-Cycle</v>
      </c>
      <c r="F2375" s="5" t="str">
        <f t="shared" si="508"/>
        <v>East (ATC)</v>
      </c>
      <c r="G2375" s="5" t="str">
        <f t="shared" si="509"/>
        <v>Withdrawn</v>
      </c>
      <c r="H2375" s="6" t="str">
        <f t="shared" si="510"/>
        <v>Not Started</v>
      </c>
      <c r="I2375" s="1" t="s">
        <v>5363</v>
      </c>
      <c r="O2375" s="1" t="str">
        <f t="shared" si="505"/>
        <v>NRIS</v>
      </c>
      <c r="Q2375" s="1">
        <f t="shared" si="511"/>
        <v>20</v>
      </c>
      <c r="S2375" s="1" t="str">
        <f t="shared" si="512"/>
        <v>Gas</v>
      </c>
      <c r="T2375" s="1" t="str">
        <f t="shared" si="513"/>
        <v>Schoolcraft County</v>
      </c>
      <c r="U2375" s="1" t="str">
        <f t="shared" si="514"/>
        <v>MI</v>
      </c>
      <c r="AA2375" s="1"/>
      <c r="AB2375" s="1"/>
      <c r="AI2375" s="5"/>
      <c r="AJ2375" s="5"/>
      <c r="AK2375" s="5"/>
      <c r="AL2375" s="5"/>
      <c r="AM2375" s="5"/>
      <c r="AN2375" s="5"/>
      <c r="AO2375" s="5"/>
      <c r="AP2375" s="5"/>
      <c r="AQ2375" s="5"/>
      <c r="AR2375" s="5"/>
      <c r="AY2375" s="1" t="s">
        <v>73</v>
      </c>
      <c r="AZ2375" s="2">
        <v>43584</v>
      </c>
      <c r="BA2375" s="2">
        <v>43962</v>
      </c>
      <c r="BC2375" s="2">
        <v>44440</v>
      </c>
      <c r="BD2375" s="1" t="s">
        <v>74</v>
      </c>
      <c r="BE2375" s="1" t="s">
        <v>694</v>
      </c>
      <c r="BF2375" s="1" t="s">
        <v>130</v>
      </c>
      <c r="BG2375" s="1" t="s">
        <v>2856</v>
      </c>
      <c r="BH2375" s="1" t="s">
        <v>2196</v>
      </c>
      <c r="BI2375" s="1" t="s">
        <v>2863</v>
      </c>
      <c r="BJ2375" s="1" t="s">
        <v>126</v>
      </c>
      <c r="BK2375" s="1" t="s">
        <v>5364</v>
      </c>
      <c r="BL2375" s="1">
        <v>20</v>
      </c>
      <c r="BM2375" s="1">
        <v>20</v>
      </c>
      <c r="BN2375" s="1" t="s">
        <v>64</v>
      </c>
      <c r="BO2375" s="1" t="s">
        <v>172</v>
      </c>
      <c r="BP2375" s="1" t="s">
        <v>84</v>
      </c>
      <c r="BR2375" s="1">
        <v>0</v>
      </c>
      <c r="BS2375" s="1">
        <v>0</v>
      </c>
      <c r="BT2375" s="1">
        <v>0</v>
      </c>
      <c r="BU2375" s="1">
        <v>0</v>
      </c>
    </row>
    <row r="2376" spans="4:73" hidden="1" x14ac:dyDescent="0.25">
      <c r="D2376" s="4"/>
      <c r="E2376" s="5" t="str">
        <f t="shared" si="507"/>
        <v>DPP-2016-AUG</v>
      </c>
      <c r="F2376" s="5" t="str">
        <f t="shared" si="508"/>
        <v>East (ATC)</v>
      </c>
      <c r="G2376" s="5" t="str">
        <f t="shared" si="509"/>
        <v>Withdrawn</v>
      </c>
      <c r="H2376" s="6" t="str">
        <f t="shared" si="510"/>
        <v>Not Started</v>
      </c>
      <c r="I2376" s="1" t="s">
        <v>3685</v>
      </c>
      <c r="O2376" s="1" t="str">
        <f t="shared" si="505"/>
        <v>NRIS</v>
      </c>
      <c r="Q2376" s="1">
        <f t="shared" si="511"/>
        <v>48.3</v>
      </c>
      <c r="S2376" s="1" t="str">
        <f t="shared" si="512"/>
        <v>Wind</v>
      </c>
      <c r="T2376" s="1" t="str">
        <f t="shared" si="513"/>
        <v>Delta County</v>
      </c>
      <c r="U2376" s="1" t="str">
        <f t="shared" si="514"/>
        <v>MI</v>
      </c>
      <c r="AA2376" s="1"/>
      <c r="AB2376" s="1"/>
      <c r="AI2376" s="5"/>
      <c r="AJ2376" s="5"/>
      <c r="AK2376" s="5"/>
      <c r="AL2376" s="5"/>
      <c r="AM2376" s="5"/>
      <c r="AN2376" s="5"/>
      <c r="AO2376" s="32"/>
      <c r="AP2376" s="32"/>
      <c r="AQ2376" s="28">
        <f t="shared" ref="AQ2376:AR2378" si="516">AO2376/($Q2376*1000)</f>
        <v>0</v>
      </c>
      <c r="AR2376" s="28">
        <f t="shared" si="516"/>
        <v>0</v>
      </c>
      <c r="AY2376" s="1" t="s">
        <v>73</v>
      </c>
      <c r="AZ2376" s="2">
        <v>42499</v>
      </c>
      <c r="BA2376" s="2">
        <v>42933</v>
      </c>
      <c r="BC2376" s="2">
        <v>43296</v>
      </c>
      <c r="BD2376" s="1" t="s">
        <v>74</v>
      </c>
      <c r="BE2376" s="1" t="s">
        <v>808</v>
      </c>
      <c r="BF2376" s="1" t="s">
        <v>130</v>
      </c>
      <c r="BG2376" s="1" t="s">
        <v>3161</v>
      </c>
      <c r="BH2376" s="1" t="s">
        <v>2196</v>
      </c>
      <c r="BI2376" s="1" t="s">
        <v>726</v>
      </c>
      <c r="BJ2376" s="1" t="s">
        <v>126</v>
      </c>
      <c r="BK2376" s="1" t="s">
        <v>3686</v>
      </c>
      <c r="BL2376" s="1">
        <v>48.3</v>
      </c>
      <c r="BM2376" s="1">
        <v>48.3</v>
      </c>
      <c r="BN2376" s="1" t="s">
        <v>97</v>
      </c>
      <c r="BO2376" s="1" t="s">
        <v>98</v>
      </c>
      <c r="BP2376" s="1" t="s">
        <v>84</v>
      </c>
      <c r="BR2376" s="1">
        <v>0</v>
      </c>
      <c r="BS2376" s="1">
        <v>0</v>
      </c>
      <c r="BT2376" s="1">
        <v>0</v>
      </c>
      <c r="BU2376" s="1">
        <v>0</v>
      </c>
    </row>
    <row r="2377" spans="4:73" hidden="1" x14ac:dyDescent="0.25">
      <c r="D2377" s="4"/>
      <c r="E2377" s="5" t="str">
        <f t="shared" si="507"/>
        <v>DPP-2016-AUG</v>
      </c>
      <c r="F2377" s="5" t="str">
        <f t="shared" si="508"/>
        <v>West</v>
      </c>
      <c r="G2377" s="5" t="str">
        <f t="shared" si="509"/>
        <v>Withdrawn</v>
      </c>
      <c r="H2377" s="6" t="str">
        <f t="shared" si="510"/>
        <v>Not Started</v>
      </c>
      <c r="I2377" s="1" t="s">
        <v>4523</v>
      </c>
      <c r="O2377" s="1" t="str">
        <f t="shared" si="505"/>
        <v>NRIS</v>
      </c>
      <c r="Q2377" s="1">
        <f t="shared" si="511"/>
        <v>224</v>
      </c>
      <c r="S2377" s="1" t="str">
        <f t="shared" si="512"/>
        <v>Wind</v>
      </c>
      <c r="T2377" s="1" t="str">
        <f t="shared" si="513"/>
        <v>Williams County</v>
      </c>
      <c r="U2377" s="1" t="str">
        <f t="shared" si="514"/>
        <v>ND</v>
      </c>
      <c r="Z2377" s="1">
        <f>IF(Y2377=1,IF(G2377="done",1,0),0)</f>
        <v>0</v>
      </c>
      <c r="AA2377" s="1"/>
      <c r="AB2377" s="1"/>
      <c r="AI2377" s="5"/>
      <c r="AJ2377" s="5"/>
      <c r="AK2377" s="5"/>
      <c r="AL2377" s="5"/>
      <c r="AM2377" s="5"/>
      <c r="AN2377" s="5"/>
      <c r="AO2377" s="32"/>
      <c r="AP2377" s="32"/>
      <c r="AQ2377" s="28">
        <f t="shared" si="516"/>
        <v>0</v>
      </c>
      <c r="AR2377" s="28">
        <f t="shared" si="516"/>
        <v>0</v>
      </c>
      <c r="AY2377" s="1" t="s">
        <v>73</v>
      </c>
      <c r="AZ2377" s="2">
        <v>42499</v>
      </c>
      <c r="BA2377" s="2">
        <v>43385</v>
      </c>
      <c r="BC2377" s="2">
        <v>43344</v>
      </c>
      <c r="BD2377" s="1" t="s">
        <v>192</v>
      </c>
      <c r="BE2377" s="1" t="s">
        <v>4524</v>
      </c>
      <c r="BF2377" s="1" t="s">
        <v>194</v>
      </c>
      <c r="BG2377" s="1" t="s">
        <v>3161</v>
      </c>
      <c r="BH2377" s="1" t="s">
        <v>725</v>
      </c>
      <c r="BI2377" s="1" t="s">
        <v>726</v>
      </c>
      <c r="BJ2377" s="1" t="s">
        <v>126</v>
      </c>
      <c r="BK2377" s="1" t="s">
        <v>4525</v>
      </c>
      <c r="BL2377" s="1">
        <v>224</v>
      </c>
      <c r="BM2377" s="1">
        <v>224</v>
      </c>
      <c r="BN2377" s="1" t="s">
        <v>97</v>
      </c>
      <c r="BO2377" s="1" t="s">
        <v>98</v>
      </c>
      <c r="BP2377" s="1" t="s">
        <v>84</v>
      </c>
      <c r="BR2377" s="1">
        <v>0</v>
      </c>
      <c r="BS2377" s="1">
        <v>0</v>
      </c>
      <c r="BT2377" s="1">
        <v>0</v>
      </c>
      <c r="BU2377" s="1">
        <v>0</v>
      </c>
    </row>
    <row r="2378" spans="4:73" hidden="1" x14ac:dyDescent="0.25">
      <c r="D2378" s="4"/>
      <c r="E2378" s="5" t="str">
        <f t="shared" si="507"/>
        <v>DPP-2016-AUG</v>
      </c>
      <c r="F2378" s="5" t="str">
        <f t="shared" si="508"/>
        <v>West</v>
      </c>
      <c r="G2378" s="5" t="str">
        <f t="shared" si="509"/>
        <v>Withdrawn</v>
      </c>
      <c r="H2378" s="6" t="str">
        <f t="shared" si="510"/>
        <v>Not Started</v>
      </c>
      <c r="I2378" s="1" t="s">
        <v>4526</v>
      </c>
      <c r="O2378" s="1" t="str">
        <f t="shared" si="505"/>
        <v>NRIS</v>
      </c>
      <c r="Q2378" s="1">
        <f t="shared" si="511"/>
        <v>300</v>
      </c>
      <c r="S2378" s="1" t="str">
        <f t="shared" si="512"/>
        <v>Wind</v>
      </c>
      <c r="T2378" s="1" t="str">
        <f t="shared" si="513"/>
        <v>Jackson County,Martin County</v>
      </c>
      <c r="U2378" s="1" t="str">
        <f t="shared" si="514"/>
        <v>MN</v>
      </c>
      <c r="Z2378" s="1">
        <f>IF(Y2378=1,IF(G2378="done",1,0),0)</f>
        <v>0</v>
      </c>
      <c r="AA2378" s="1"/>
      <c r="AB2378" s="1"/>
      <c r="AI2378" s="5"/>
      <c r="AJ2378" s="5"/>
      <c r="AK2378" s="5"/>
      <c r="AL2378" s="5"/>
      <c r="AM2378" s="5"/>
      <c r="AN2378" s="5"/>
      <c r="AO2378" s="32"/>
      <c r="AP2378" s="32"/>
      <c r="AQ2378" s="28">
        <f t="shared" si="516"/>
        <v>0</v>
      </c>
      <c r="AR2378" s="28">
        <f t="shared" si="516"/>
        <v>0</v>
      </c>
      <c r="AY2378" s="1" t="s">
        <v>73</v>
      </c>
      <c r="AZ2378" s="2">
        <v>42499</v>
      </c>
      <c r="BA2378" s="2">
        <v>43385</v>
      </c>
      <c r="BC2378" s="2">
        <v>43344</v>
      </c>
      <c r="BD2378" s="1" t="s">
        <v>87</v>
      </c>
      <c r="BE2378" s="1" t="s">
        <v>4527</v>
      </c>
      <c r="BF2378" s="1" t="s">
        <v>93</v>
      </c>
      <c r="BG2378" s="1" t="s">
        <v>3161</v>
      </c>
      <c r="BH2378" s="1" t="s">
        <v>725</v>
      </c>
      <c r="BI2378" s="1" t="s">
        <v>726</v>
      </c>
      <c r="BJ2378" s="1" t="s">
        <v>126</v>
      </c>
      <c r="BK2378" s="1" t="s">
        <v>4528</v>
      </c>
      <c r="BL2378" s="1">
        <v>300</v>
      </c>
      <c r="BM2378" s="1">
        <v>300</v>
      </c>
      <c r="BN2378" s="1" t="s">
        <v>97</v>
      </c>
      <c r="BO2378" s="1" t="s">
        <v>98</v>
      </c>
      <c r="BP2378" s="1" t="s">
        <v>84</v>
      </c>
      <c r="BR2378" s="1">
        <v>0</v>
      </c>
      <c r="BS2378" s="1">
        <v>0</v>
      </c>
      <c r="BT2378" s="1">
        <v>0</v>
      </c>
      <c r="BU2378" s="1">
        <v>0</v>
      </c>
    </row>
    <row r="2379" spans="4:73" hidden="1" x14ac:dyDescent="0.25">
      <c r="D2379" s="4"/>
      <c r="E2379" s="5" t="str">
        <f t="shared" si="507"/>
        <v>DPP-2019-Cycle</v>
      </c>
      <c r="F2379" s="5" t="str">
        <f t="shared" si="508"/>
        <v>Central</v>
      </c>
      <c r="G2379" s="5" t="str">
        <f t="shared" si="509"/>
        <v>Withdrawn</v>
      </c>
      <c r="H2379" s="6" t="str">
        <f t="shared" si="510"/>
        <v>Not Started</v>
      </c>
      <c r="I2379" s="1" t="s">
        <v>5391</v>
      </c>
      <c r="O2379" s="1" t="str">
        <f t="shared" si="505"/>
        <v>NRIS</v>
      </c>
      <c r="Q2379" s="1">
        <f t="shared" si="511"/>
        <v>500</v>
      </c>
      <c r="S2379" s="1" t="str">
        <f t="shared" si="512"/>
        <v>High Voltage DC</v>
      </c>
      <c r="T2379" s="1" t="str">
        <f t="shared" si="513"/>
        <v>Ralls County</v>
      </c>
      <c r="U2379" s="1" t="str">
        <f t="shared" si="514"/>
        <v>MO</v>
      </c>
      <c r="AA2379" s="1"/>
      <c r="AB2379" s="1"/>
      <c r="AI2379" s="5"/>
      <c r="AJ2379" s="5"/>
      <c r="AK2379" s="5"/>
      <c r="AL2379" s="5"/>
      <c r="AM2379" s="5"/>
      <c r="AN2379" s="5"/>
      <c r="AO2379" s="5"/>
      <c r="AP2379" s="5"/>
      <c r="AQ2379" s="5"/>
      <c r="AR2379" s="5"/>
      <c r="AY2379" s="1" t="s">
        <v>73</v>
      </c>
      <c r="AZ2379" s="2">
        <v>43584</v>
      </c>
      <c r="BA2379" s="2">
        <v>43973</v>
      </c>
      <c r="BC2379" s="2">
        <v>45382</v>
      </c>
      <c r="BD2379" s="1" t="s">
        <v>486</v>
      </c>
      <c r="BE2379" s="1" t="s">
        <v>2946</v>
      </c>
      <c r="BF2379" s="1" t="s">
        <v>488</v>
      </c>
      <c r="BG2379" s="1" t="s">
        <v>2856</v>
      </c>
      <c r="BH2379" s="1" t="s">
        <v>2435</v>
      </c>
      <c r="BI2379" s="1" t="s">
        <v>2857</v>
      </c>
      <c r="BJ2379" s="1" t="s">
        <v>126</v>
      </c>
      <c r="BK2379" s="1" t="s">
        <v>2448</v>
      </c>
      <c r="BL2379" s="1">
        <v>500</v>
      </c>
      <c r="BM2379" s="1">
        <v>500</v>
      </c>
      <c r="BN2379" s="1" t="s">
        <v>2911</v>
      </c>
      <c r="BO2379" s="1" t="s">
        <v>3555</v>
      </c>
      <c r="BP2379" s="1" t="s">
        <v>84</v>
      </c>
      <c r="BR2379" s="1">
        <v>0</v>
      </c>
      <c r="BS2379" s="1">
        <v>0</v>
      </c>
      <c r="BT2379" s="1">
        <v>0</v>
      </c>
      <c r="BU2379" s="1">
        <v>0</v>
      </c>
    </row>
    <row r="2380" spans="4:73" hidden="1" x14ac:dyDescent="0.25">
      <c r="D2380" s="4"/>
      <c r="E2380" s="5" t="str">
        <f t="shared" si="507"/>
        <v>DPP-2019-Cycle</v>
      </c>
      <c r="F2380" s="5" t="str">
        <f t="shared" si="508"/>
        <v>East (ITC)</v>
      </c>
      <c r="G2380" s="5" t="str">
        <f t="shared" si="509"/>
        <v>Withdrawn</v>
      </c>
      <c r="H2380" s="6" t="str">
        <f t="shared" si="510"/>
        <v>Not Started</v>
      </c>
      <c r="I2380" s="1" t="s">
        <v>5401</v>
      </c>
      <c r="O2380" s="1" t="str">
        <f t="shared" si="505"/>
        <v>NRIS</v>
      </c>
      <c r="Q2380" s="1">
        <f t="shared" si="511"/>
        <v>382</v>
      </c>
      <c r="S2380" s="1" t="str">
        <f t="shared" si="512"/>
        <v>Gas</v>
      </c>
      <c r="T2380" s="1" t="str">
        <f t="shared" si="513"/>
        <v>Wayne County</v>
      </c>
      <c r="U2380" s="1" t="str">
        <f t="shared" si="514"/>
        <v>MI</v>
      </c>
      <c r="AA2380" s="1"/>
      <c r="AB2380" s="1"/>
      <c r="AI2380" s="5"/>
      <c r="AJ2380" s="5"/>
      <c r="AK2380" s="5"/>
      <c r="AL2380" s="5"/>
      <c r="AM2380" s="5"/>
      <c r="AN2380" s="5"/>
      <c r="AO2380" s="5"/>
      <c r="AP2380" s="5"/>
      <c r="AQ2380" s="5"/>
      <c r="AR2380" s="5"/>
      <c r="AY2380" s="1" t="s">
        <v>73</v>
      </c>
      <c r="AZ2380" s="2">
        <v>43584</v>
      </c>
      <c r="BA2380" s="2">
        <v>43980</v>
      </c>
      <c r="BC2380" s="2">
        <v>44562</v>
      </c>
      <c r="BD2380" s="1" t="s">
        <v>128</v>
      </c>
      <c r="BE2380" s="1" t="s">
        <v>129</v>
      </c>
      <c r="BF2380" s="1" t="s">
        <v>130</v>
      </c>
      <c r="BG2380" s="1" t="s">
        <v>2856</v>
      </c>
      <c r="BH2380" s="1" t="s">
        <v>1808</v>
      </c>
      <c r="BI2380" s="1" t="s">
        <v>2863</v>
      </c>
      <c r="BJ2380" s="1" t="s">
        <v>126</v>
      </c>
      <c r="BK2380" s="1" t="s">
        <v>5402</v>
      </c>
      <c r="BL2380" s="1">
        <v>334</v>
      </c>
      <c r="BM2380" s="1">
        <v>382</v>
      </c>
      <c r="BN2380" s="1" t="s">
        <v>64</v>
      </c>
      <c r="BO2380" s="1" t="s">
        <v>172</v>
      </c>
      <c r="BP2380" s="1" t="s">
        <v>84</v>
      </c>
      <c r="BR2380" s="1">
        <v>0</v>
      </c>
      <c r="BS2380" s="1">
        <v>0</v>
      </c>
      <c r="BT2380" s="1">
        <v>0</v>
      </c>
      <c r="BU2380" s="1">
        <v>0</v>
      </c>
    </row>
    <row r="2381" spans="4:73" hidden="1" x14ac:dyDescent="0.25">
      <c r="D2381" s="4"/>
      <c r="E2381" s="5" t="str">
        <f t="shared" si="507"/>
        <v>DPP-2016-AUG</v>
      </c>
      <c r="F2381" s="5" t="str">
        <f t="shared" si="508"/>
        <v>Central</v>
      </c>
      <c r="G2381" s="5" t="str">
        <f t="shared" si="509"/>
        <v>Withdrawn</v>
      </c>
      <c r="H2381" s="6" t="str">
        <f t="shared" si="510"/>
        <v>Not Started</v>
      </c>
      <c r="I2381" s="1" t="s">
        <v>3668</v>
      </c>
      <c r="O2381" s="1" t="str">
        <f t="shared" si="505"/>
        <v>NRIS</v>
      </c>
      <c r="Q2381" s="1">
        <f t="shared" si="511"/>
        <v>150</v>
      </c>
      <c r="S2381" s="1" t="str">
        <f t="shared" si="512"/>
        <v>Wind</v>
      </c>
      <c r="T2381" s="1" t="str">
        <f t="shared" si="513"/>
        <v>Clinton County</v>
      </c>
      <c r="U2381" s="1" t="str">
        <f t="shared" si="514"/>
        <v>IN</v>
      </c>
      <c r="AA2381" s="1"/>
      <c r="AB2381" s="1"/>
      <c r="AI2381" s="5"/>
      <c r="AJ2381" s="5"/>
      <c r="AK2381" s="5"/>
      <c r="AL2381" s="5"/>
      <c r="AM2381" s="5"/>
      <c r="AN2381" s="5"/>
      <c r="AO2381" s="32"/>
      <c r="AP2381" s="32"/>
      <c r="AQ2381" s="28">
        <f>AO2381/($Q2381*1000)</f>
        <v>0</v>
      </c>
      <c r="AR2381" s="28">
        <f>AP2381/($Q2381*1000)</f>
        <v>0</v>
      </c>
      <c r="AY2381" s="1" t="s">
        <v>73</v>
      </c>
      <c r="AZ2381" s="2">
        <v>42499</v>
      </c>
      <c r="BA2381" s="2">
        <v>42915</v>
      </c>
      <c r="BC2381" s="2">
        <v>43344</v>
      </c>
      <c r="BD2381" s="1" t="s">
        <v>101</v>
      </c>
      <c r="BE2381" s="1" t="s">
        <v>88</v>
      </c>
      <c r="BF2381" s="1" t="s">
        <v>103</v>
      </c>
      <c r="BG2381" s="1" t="s">
        <v>3161</v>
      </c>
      <c r="BH2381" s="1" t="s">
        <v>2435</v>
      </c>
      <c r="BI2381" s="1" t="s">
        <v>726</v>
      </c>
      <c r="BJ2381" s="1" t="s">
        <v>126</v>
      </c>
      <c r="BK2381" s="1" t="s">
        <v>3669</v>
      </c>
      <c r="BL2381" s="1">
        <v>150</v>
      </c>
      <c r="BM2381" s="1">
        <v>150</v>
      </c>
      <c r="BN2381" s="1" t="s">
        <v>97</v>
      </c>
      <c r="BO2381" s="1" t="s">
        <v>98</v>
      </c>
      <c r="BP2381" s="1" t="s">
        <v>84</v>
      </c>
      <c r="BR2381" s="1">
        <v>0</v>
      </c>
      <c r="BS2381" s="1">
        <v>0</v>
      </c>
      <c r="BT2381" s="1">
        <v>0</v>
      </c>
      <c r="BU2381" s="1">
        <v>0</v>
      </c>
    </row>
    <row r="2382" spans="4:73" hidden="1" x14ac:dyDescent="0.25">
      <c r="D2382" s="4"/>
      <c r="E2382" s="5" t="str">
        <f t="shared" si="507"/>
        <v>DPP-2015-FEB</v>
      </c>
      <c r="F2382" s="5" t="str">
        <f t="shared" si="508"/>
        <v>West</v>
      </c>
      <c r="G2382" s="5" t="str">
        <f t="shared" si="509"/>
        <v>Withdrawn</v>
      </c>
      <c r="H2382" s="6" t="str">
        <f t="shared" si="510"/>
        <v>Withdrawn</v>
      </c>
      <c r="I2382" s="1" t="s">
        <v>5238</v>
      </c>
      <c r="O2382" s="1" t="str">
        <f t="shared" si="505"/>
        <v>NRIS</v>
      </c>
      <c r="Q2382" s="1">
        <f t="shared" si="511"/>
        <v>50</v>
      </c>
      <c r="S2382" s="1" t="str">
        <f t="shared" si="512"/>
        <v>Gas</v>
      </c>
      <c r="T2382" s="1" t="str">
        <f t="shared" si="513"/>
        <v>Lyon County</v>
      </c>
      <c r="U2382" s="1" t="str">
        <f t="shared" si="514"/>
        <v>MN</v>
      </c>
      <c r="AA2382" s="1"/>
      <c r="AB2382" s="1"/>
      <c r="AI2382" s="5"/>
      <c r="AJ2382" s="5"/>
      <c r="AK2382" s="5"/>
      <c r="AL2382" s="5"/>
      <c r="AM2382" s="5"/>
      <c r="AN2382" s="5"/>
      <c r="AO2382" s="5"/>
      <c r="AP2382" s="5"/>
      <c r="AQ2382" s="5"/>
      <c r="AR2382" s="5"/>
      <c r="AY2382" s="1" t="s">
        <v>73</v>
      </c>
      <c r="AZ2382" s="2">
        <v>41897</v>
      </c>
      <c r="BA2382" s="2">
        <v>43853</v>
      </c>
      <c r="BC2382" s="2">
        <v>42614</v>
      </c>
      <c r="BD2382" s="1" t="s">
        <v>1134</v>
      </c>
      <c r="BE2382" s="1" t="s">
        <v>409</v>
      </c>
      <c r="BF2382" s="1" t="s">
        <v>93</v>
      </c>
      <c r="BG2382" s="1" t="s">
        <v>1438</v>
      </c>
      <c r="BH2382" s="1" t="s">
        <v>725</v>
      </c>
      <c r="BI2382" s="1" t="s">
        <v>134</v>
      </c>
      <c r="BJ2382" s="1" t="s">
        <v>126</v>
      </c>
      <c r="BK2382" s="1" t="s">
        <v>5239</v>
      </c>
      <c r="BL2382" s="1">
        <v>50</v>
      </c>
      <c r="BM2382" s="1">
        <v>50</v>
      </c>
      <c r="BN2382" s="1" t="s">
        <v>64</v>
      </c>
      <c r="BO2382" s="1" t="s">
        <v>172</v>
      </c>
      <c r="BP2382" s="1" t="s">
        <v>73</v>
      </c>
      <c r="BQ2382" s="2">
        <v>42401</v>
      </c>
      <c r="BR2382" s="1">
        <v>0</v>
      </c>
      <c r="BS2382" s="1">
        <v>0</v>
      </c>
      <c r="BT2382" s="1">
        <v>0</v>
      </c>
      <c r="BU2382" s="1">
        <v>0</v>
      </c>
    </row>
    <row r="2383" spans="4:73" hidden="1" x14ac:dyDescent="0.25">
      <c r="D2383" s="4"/>
      <c r="E2383" s="5" t="str">
        <f t="shared" si="507"/>
        <v>DPP-2016-AUG</v>
      </c>
      <c r="F2383" s="5" t="str">
        <f t="shared" si="508"/>
        <v>West</v>
      </c>
      <c r="G2383" s="5" t="str">
        <f t="shared" si="509"/>
        <v>Withdrawn</v>
      </c>
      <c r="H2383" s="6" t="str">
        <f t="shared" si="510"/>
        <v>Not Started</v>
      </c>
      <c r="I2383" s="1" t="s">
        <v>4529</v>
      </c>
      <c r="O2383" s="1" t="str">
        <f t="shared" si="505"/>
        <v>NRIS</v>
      </c>
      <c r="Q2383" s="1">
        <f t="shared" si="511"/>
        <v>100</v>
      </c>
      <c r="S2383" s="1" t="str">
        <f t="shared" si="512"/>
        <v>Wind</v>
      </c>
      <c r="T2383" s="1" t="str">
        <f t="shared" si="513"/>
        <v>Big Stone County,Stevens County</v>
      </c>
      <c r="U2383" s="1" t="str">
        <f t="shared" si="514"/>
        <v>MN</v>
      </c>
      <c r="Z2383" s="1">
        <f>IF(Y2383=1,IF(G2383="done",1,0),0)</f>
        <v>0</v>
      </c>
      <c r="AA2383" s="1"/>
      <c r="AB2383" s="1"/>
      <c r="AI2383" s="5"/>
      <c r="AJ2383" s="5"/>
      <c r="AK2383" s="5"/>
      <c r="AL2383" s="5"/>
      <c r="AM2383" s="5"/>
      <c r="AN2383" s="5"/>
      <c r="AO2383" s="32"/>
      <c r="AP2383" s="32"/>
      <c r="AQ2383" s="28">
        <f t="shared" ref="AQ2383:AR2388" si="517">AO2383/($Q2383*1000)</f>
        <v>0</v>
      </c>
      <c r="AR2383" s="28">
        <f t="shared" si="517"/>
        <v>0</v>
      </c>
      <c r="AY2383" s="1" t="s">
        <v>73</v>
      </c>
      <c r="AZ2383" s="2">
        <v>42499</v>
      </c>
      <c r="BA2383" s="2">
        <v>43385</v>
      </c>
      <c r="BC2383" s="2">
        <v>43344</v>
      </c>
      <c r="BD2383" s="1" t="s">
        <v>153</v>
      </c>
      <c r="BE2383" s="1" t="s">
        <v>4530</v>
      </c>
      <c r="BF2383" s="1" t="s">
        <v>93</v>
      </c>
      <c r="BG2383" s="1" t="s">
        <v>3161</v>
      </c>
      <c r="BH2383" s="1" t="s">
        <v>725</v>
      </c>
      <c r="BI2383" s="1" t="s">
        <v>726</v>
      </c>
      <c r="BJ2383" s="1" t="s">
        <v>126</v>
      </c>
      <c r="BK2383" s="1" t="s">
        <v>4531</v>
      </c>
      <c r="BL2383" s="1">
        <v>100</v>
      </c>
      <c r="BM2383" s="1">
        <v>100</v>
      </c>
      <c r="BN2383" s="1" t="s">
        <v>97</v>
      </c>
      <c r="BO2383" s="1" t="s">
        <v>98</v>
      </c>
      <c r="BP2383" s="1" t="s">
        <v>84</v>
      </c>
      <c r="BR2383" s="1">
        <v>0</v>
      </c>
      <c r="BS2383" s="1">
        <v>0</v>
      </c>
      <c r="BT2383" s="1">
        <v>0</v>
      </c>
      <c r="BU2383" s="1">
        <v>0</v>
      </c>
    </row>
    <row r="2384" spans="4:73" hidden="1" x14ac:dyDescent="0.25">
      <c r="D2384" s="4"/>
      <c r="E2384" s="5" t="str">
        <f t="shared" si="507"/>
        <v>DPP-2016-AUG</v>
      </c>
      <c r="F2384" s="5" t="str">
        <f t="shared" si="508"/>
        <v>West</v>
      </c>
      <c r="G2384" s="5" t="str">
        <f t="shared" si="509"/>
        <v>Withdrawn</v>
      </c>
      <c r="H2384" s="6" t="str">
        <f t="shared" si="510"/>
        <v>Not Started</v>
      </c>
      <c r="I2384" s="1" t="s">
        <v>4532</v>
      </c>
      <c r="O2384" s="1" t="str">
        <f t="shared" si="505"/>
        <v>NRIS</v>
      </c>
      <c r="Q2384" s="1">
        <f t="shared" si="511"/>
        <v>300</v>
      </c>
      <c r="S2384" s="1" t="str">
        <f t="shared" si="512"/>
        <v>Wind</v>
      </c>
      <c r="T2384" s="1" t="str">
        <f t="shared" si="513"/>
        <v>Deuel County,Hamlin County</v>
      </c>
      <c r="U2384" s="1" t="str">
        <f t="shared" si="514"/>
        <v>SD</v>
      </c>
      <c r="Z2384" s="1">
        <f>IF(Y2384=1,IF(G2384="done",1,0),0)</f>
        <v>0</v>
      </c>
      <c r="AA2384" s="1"/>
      <c r="AB2384" s="1"/>
      <c r="AI2384" s="5"/>
      <c r="AJ2384" s="5"/>
      <c r="AK2384" s="5"/>
      <c r="AL2384" s="5"/>
      <c r="AM2384" s="5"/>
      <c r="AN2384" s="5"/>
      <c r="AO2384" s="32"/>
      <c r="AP2384" s="32"/>
      <c r="AQ2384" s="28">
        <f t="shared" si="517"/>
        <v>0</v>
      </c>
      <c r="AR2384" s="28">
        <f t="shared" si="517"/>
        <v>0</v>
      </c>
      <c r="AY2384" s="1" t="s">
        <v>73</v>
      </c>
      <c r="AZ2384" s="2">
        <v>42499</v>
      </c>
      <c r="BA2384" s="2">
        <v>43385</v>
      </c>
      <c r="BC2384" s="2">
        <v>43344</v>
      </c>
      <c r="BD2384" s="1" t="s">
        <v>91</v>
      </c>
      <c r="BE2384" s="1" t="s">
        <v>4533</v>
      </c>
      <c r="BF2384" s="1" t="s">
        <v>205</v>
      </c>
      <c r="BG2384" s="1" t="s">
        <v>3161</v>
      </c>
      <c r="BH2384" s="1" t="s">
        <v>725</v>
      </c>
      <c r="BI2384" s="1" t="s">
        <v>726</v>
      </c>
      <c r="BJ2384" s="1" t="s">
        <v>126</v>
      </c>
      <c r="BK2384" s="1" t="s">
        <v>4534</v>
      </c>
      <c r="BL2384" s="1">
        <v>300</v>
      </c>
      <c r="BM2384" s="1">
        <v>300</v>
      </c>
      <c r="BN2384" s="1" t="s">
        <v>97</v>
      </c>
      <c r="BO2384" s="1" t="s">
        <v>98</v>
      </c>
      <c r="BP2384" s="1" t="s">
        <v>84</v>
      </c>
      <c r="BQ2384" s="2">
        <v>42705</v>
      </c>
      <c r="BR2384" s="1">
        <v>0</v>
      </c>
      <c r="BS2384" s="1">
        <v>0</v>
      </c>
      <c r="BT2384" s="1">
        <v>0</v>
      </c>
      <c r="BU2384" s="1">
        <v>0</v>
      </c>
    </row>
    <row r="2385" spans="4:73" hidden="1" x14ac:dyDescent="0.25">
      <c r="D2385" s="4"/>
      <c r="E2385" s="5" t="str">
        <f t="shared" si="507"/>
        <v>DPP-2016-AUG</v>
      </c>
      <c r="F2385" s="5" t="str">
        <f t="shared" si="508"/>
        <v>West</v>
      </c>
      <c r="G2385" s="5" t="str">
        <f t="shared" si="509"/>
        <v>Withdrawn</v>
      </c>
      <c r="H2385" s="6" t="str">
        <f t="shared" si="510"/>
        <v>Withdrawn</v>
      </c>
      <c r="I2385" s="1" t="s">
        <v>5232</v>
      </c>
      <c r="O2385" s="1" t="str">
        <f t="shared" si="505"/>
        <v>NRIS</v>
      </c>
      <c r="P2385" s="1" t="s">
        <v>6203</v>
      </c>
      <c r="Q2385" s="1">
        <f t="shared" si="511"/>
        <v>300</v>
      </c>
      <c r="S2385" s="1" t="str">
        <f t="shared" si="512"/>
        <v>Wind</v>
      </c>
      <c r="T2385" s="1" t="str">
        <f t="shared" si="513"/>
        <v>Adair County,Schuyler County</v>
      </c>
      <c r="U2385" s="1" t="str">
        <f t="shared" si="514"/>
        <v>MO</v>
      </c>
      <c r="Y2385" s="1">
        <v>1</v>
      </c>
      <c r="Z2385" s="1">
        <f>IF(G2385="Withdrawn",0,1)</f>
        <v>0</v>
      </c>
      <c r="AA2385" s="36">
        <v>1289238</v>
      </c>
      <c r="AB2385" s="36">
        <v>8208476</v>
      </c>
      <c r="AI2385" s="5"/>
      <c r="AJ2385" s="32"/>
      <c r="AK2385" s="32"/>
      <c r="AL2385" s="32">
        <v>0</v>
      </c>
      <c r="AM2385" s="32">
        <f>15165159+3857143+8500000</f>
        <v>27522302</v>
      </c>
      <c r="AN2385" s="32">
        <v>0</v>
      </c>
      <c r="AO2385" s="32">
        <f>AJ2385+AM2385</f>
        <v>27522302</v>
      </c>
      <c r="AP2385" s="32">
        <f>AO2385+AK2385+AL2385+AN2385</f>
        <v>27522302</v>
      </c>
      <c r="AQ2385" s="28">
        <f t="shared" si="517"/>
        <v>91.741006666666664</v>
      </c>
      <c r="AR2385" s="28">
        <f t="shared" si="517"/>
        <v>91.741006666666664</v>
      </c>
      <c r="AS2385" s="16">
        <f>IF(O2385 = "NRIS",AP2385,AO2385)</f>
        <v>27522302</v>
      </c>
      <c r="AY2385" s="1" t="s">
        <v>73</v>
      </c>
      <c r="AZ2385" s="2">
        <v>42499</v>
      </c>
      <c r="BA2385" s="2">
        <v>43846</v>
      </c>
      <c r="BC2385" s="2">
        <v>44075</v>
      </c>
      <c r="BD2385" s="1" t="s">
        <v>2444</v>
      </c>
      <c r="BE2385" s="1" t="s">
        <v>5233</v>
      </c>
      <c r="BF2385" s="1" t="s">
        <v>488</v>
      </c>
      <c r="BG2385" s="1" t="s">
        <v>3161</v>
      </c>
      <c r="BH2385" s="1" t="s">
        <v>725</v>
      </c>
      <c r="BI2385" s="1" t="s">
        <v>726</v>
      </c>
      <c r="BJ2385" s="1" t="s">
        <v>126</v>
      </c>
      <c r="BK2385" s="1" t="s">
        <v>5234</v>
      </c>
      <c r="BL2385" s="1">
        <v>300</v>
      </c>
      <c r="BM2385" s="1">
        <v>300</v>
      </c>
      <c r="BN2385" s="1" t="s">
        <v>97</v>
      </c>
      <c r="BO2385" s="1" t="s">
        <v>98</v>
      </c>
      <c r="BP2385" s="1" t="s">
        <v>73</v>
      </c>
      <c r="BQ2385" s="2">
        <v>44470</v>
      </c>
      <c r="BR2385" s="1">
        <v>300</v>
      </c>
      <c r="BS2385" s="1">
        <v>300</v>
      </c>
      <c r="BT2385" s="1">
        <v>300</v>
      </c>
      <c r="BU2385" s="1">
        <v>300</v>
      </c>
    </row>
    <row r="2386" spans="4:73" hidden="1" x14ac:dyDescent="0.25">
      <c r="D2386" s="4"/>
      <c r="E2386" s="5" t="str">
        <f t="shared" si="507"/>
        <v>DPP-2016-AUG</v>
      </c>
      <c r="F2386" s="5" t="str">
        <f t="shared" si="508"/>
        <v>West</v>
      </c>
      <c r="G2386" s="5" t="str">
        <f t="shared" si="509"/>
        <v>Withdrawn</v>
      </c>
      <c r="H2386" s="6" t="str">
        <f t="shared" si="510"/>
        <v>Not Started</v>
      </c>
      <c r="I2386" s="1" t="s">
        <v>4535</v>
      </c>
      <c r="O2386" s="1" t="str">
        <f t="shared" ref="O2386:O2449" si="518">BJ2386</f>
        <v>NRIS</v>
      </c>
      <c r="Q2386" s="1">
        <f t="shared" si="511"/>
        <v>200</v>
      </c>
      <c r="S2386" s="1" t="str">
        <f t="shared" si="512"/>
        <v>Wind</v>
      </c>
      <c r="T2386" s="1" t="str">
        <f t="shared" si="513"/>
        <v>Walworth County</v>
      </c>
      <c r="U2386" s="1" t="str">
        <f t="shared" si="514"/>
        <v>SD</v>
      </c>
      <c r="Z2386" s="1">
        <f>IF(Y2386=1,IF(G2386="done",1,0),0)</f>
        <v>0</v>
      </c>
      <c r="AA2386" s="1"/>
      <c r="AB2386" s="1"/>
      <c r="AI2386" s="5"/>
      <c r="AJ2386" s="5"/>
      <c r="AK2386" s="5"/>
      <c r="AL2386" s="5"/>
      <c r="AM2386" s="5"/>
      <c r="AN2386" s="5"/>
      <c r="AO2386" s="32"/>
      <c r="AP2386" s="32"/>
      <c r="AQ2386" s="28">
        <f t="shared" si="517"/>
        <v>0</v>
      </c>
      <c r="AR2386" s="28">
        <f t="shared" si="517"/>
        <v>0</v>
      </c>
      <c r="AY2386" s="1" t="s">
        <v>73</v>
      </c>
      <c r="AZ2386" s="2">
        <v>42499</v>
      </c>
      <c r="BA2386" s="2">
        <v>43385</v>
      </c>
      <c r="BC2386" s="2">
        <v>43344</v>
      </c>
      <c r="BD2386" s="1" t="s">
        <v>192</v>
      </c>
      <c r="BE2386" s="1" t="s">
        <v>331</v>
      </c>
      <c r="BF2386" s="1" t="s">
        <v>205</v>
      </c>
      <c r="BG2386" s="1" t="s">
        <v>3161</v>
      </c>
      <c r="BH2386" s="1" t="s">
        <v>725</v>
      </c>
      <c r="BI2386" s="1" t="s">
        <v>726</v>
      </c>
      <c r="BJ2386" s="1" t="s">
        <v>126</v>
      </c>
      <c r="BK2386" s="1" t="s">
        <v>4536</v>
      </c>
      <c r="BL2386" s="1">
        <v>200</v>
      </c>
      <c r="BM2386" s="1">
        <v>200</v>
      </c>
      <c r="BN2386" s="1" t="s">
        <v>97</v>
      </c>
      <c r="BO2386" s="1" t="s">
        <v>98</v>
      </c>
      <c r="BP2386" s="1" t="s">
        <v>84</v>
      </c>
      <c r="BR2386" s="1">
        <v>0</v>
      </c>
      <c r="BS2386" s="1">
        <v>0</v>
      </c>
      <c r="BT2386" s="1">
        <v>0</v>
      </c>
      <c r="BU2386" s="1">
        <v>0</v>
      </c>
    </row>
    <row r="2387" spans="4:73" hidden="1" x14ac:dyDescent="0.25">
      <c r="D2387" s="4"/>
      <c r="E2387" s="5">
        <f t="shared" si="507"/>
        <v>0</v>
      </c>
      <c r="F2387" s="5">
        <f t="shared" si="508"/>
        <v>0</v>
      </c>
      <c r="G2387" s="5" t="str">
        <f t="shared" si="509"/>
        <v>Withdrawn</v>
      </c>
      <c r="H2387" s="6" t="str">
        <f t="shared" si="510"/>
        <v>Not Started</v>
      </c>
      <c r="I2387" s="1" t="s">
        <v>3514</v>
      </c>
      <c r="O2387" s="1" t="str">
        <f t="shared" si="518"/>
        <v>NRIS</v>
      </c>
      <c r="Q2387" s="1">
        <f t="shared" si="511"/>
        <v>150</v>
      </c>
      <c r="S2387" s="1" t="str">
        <f t="shared" si="512"/>
        <v>Wind</v>
      </c>
      <c r="T2387" s="1" t="str">
        <f t="shared" si="513"/>
        <v>Rock County, Walworth County</v>
      </c>
      <c r="U2387" s="1" t="str">
        <f t="shared" si="514"/>
        <v>WI</v>
      </c>
      <c r="AA2387" s="1"/>
      <c r="AB2387" s="1"/>
      <c r="AI2387" s="5"/>
      <c r="AJ2387" s="5"/>
      <c r="AK2387" s="5"/>
      <c r="AL2387" s="5"/>
      <c r="AM2387" s="5"/>
      <c r="AN2387" s="5"/>
      <c r="AO2387" s="32"/>
      <c r="AP2387" s="32"/>
      <c r="AQ2387" s="28">
        <f t="shared" si="517"/>
        <v>0</v>
      </c>
      <c r="AR2387" s="28">
        <f t="shared" si="517"/>
        <v>0</v>
      </c>
      <c r="AY2387" s="1" t="s">
        <v>73</v>
      </c>
      <c r="AZ2387" s="2">
        <v>42499</v>
      </c>
      <c r="BA2387" s="2">
        <v>42894</v>
      </c>
      <c r="BC2387" s="2">
        <v>43344</v>
      </c>
      <c r="BD2387" s="1" t="s">
        <v>74</v>
      </c>
      <c r="BE2387" s="1" t="s">
        <v>3515</v>
      </c>
      <c r="BF2387" s="1" t="s">
        <v>76</v>
      </c>
      <c r="BI2387" s="1" t="s">
        <v>536</v>
      </c>
      <c r="BJ2387" s="1" t="s">
        <v>126</v>
      </c>
      <c r="BK2387" s="1" t="s">
        <v>78</v>
      </c>
      <c r="BL2387" s="1">
        <v>150</v>
      </c>
      <c r="BM2387" s="1">
        <v>150</v>
      </c>
      <c r="BN2387" s="1" t="s">
        <v>97</v>
      </c>
      <c r="BO2387" s="1" t="s">
        <v>98</v>
      </c>
      <c r="BP2387" s="1" t="s">
        <v>84</v>
      </c>
      <c r="BR2387" s="1">
        <v>0</v>
      </c>
      <c r="BS2387" s="1">
        <v>0</v>
      </c>
      <c r="BT2387" s="1">
        <v>0</v>
      </c>
      <c r="BU2387" s="1">
        <v>0</v>
      </c>
    </row>
    <row r="2388" spans="4:73" hidden="1" x14ac:dyDescent="0.25">
      <c r="D2388" s="4"/>
      <c r="E2388" s="5" t="str">
        <f t="shared" si="507"/>
        <v>DPP-2016-AUG</v>
      </c>
      <c r="F2388" s="5" t="str">
        <f t="shared" si="508"/>
        <v>East (ITC)</v>
      </c>
      <c r="G2388" s="5" t="str">
        <f t="shared" si="509"/>
        <v>Withdrawn</v>
      </c>
      <c r="H2388" s="6" t="str">
        <f t="shared" si="510"/>
        <v>Not Started</v>
      </c>
      <c r="I2388" s="1" t="s">
        <v>4277</v>
      </c>
      <c r="O2388" s="1" t="str">
        <f t="shared" si="518"/>
        <v>NRIS</v>
      </c>
      <c r="Q2388" s="1">
        <f t="shared" si="511"/>
        <v>100</v>
      </c>
      <c r="S2388" s="1" t="str">
        <f t="shared" si="512"/>
        <v>Wind</v>
      </c>
      <c r="T2388" s="1" t="str">
        <f t="shared" si="513"/>
        <v>Lapeer County,Tuscola County</v>
      </c>
      <c r="U2388" s="1" t="str">
        <f t="shared" si="514"/>
        <v>MI</v>
      </c>
      <c r="AA2388" s="1"/>
      <c r="AB2388" s="1"/>
      <c r="AI2388" s="5"/>
      <c r="AJ2388" s="5"/>
      <c r="AK2388" s="5"/>
      <c r="AL2388" s="5"/>
      <c r="AM2388" s="5"/>
      <c r="AN2388" s="5"/>
      <c r="AO2388" s="32"/>
      <c r="AP2388" s="32"/>
      <c r="AQ2388" s="28">
        <f t="shared" si="517"/>
        <v>0</v>
      </c>
      <c r="AR2388" s="28">
        <f t="shared" si="517"/>
        <v>0</v>
      </c>
      <c r="AY2388" s="1" t="s">
        <v>73</v>
      </c>
      <c r="AZ2388" s="2">
        <v>42499</v>
      </c>
      <c r="BA2388" s="2">
        <v>43116</v>
      </c>
      <c r="BC2388" s="2">
        <v>43344</v>
      </c>
      <c r="BD2388" s="1" t="s">
        <v>128</v>
      </c>
      <c r="BE2388" s="1" t="s">
        <v>4278</v>
      </c>
      <c r="BF2388" s="1" t="s">
        <v>130</v>
      </c>
      <c r="BG2388" s="1" t="s">
        <v>3161</v>
      </c>
      <c r="BH2388" s="1" t="s">
        <v>1808</v>
      </c>
      <c r="BI2388" s="1" t="s">
        <v>726</v>
      </c>
      <c r="BJ2388" s="1" t="s">
        <v>126</v>
      </c>
      <c r="BK2388" s="1" t="s">
        <v>4279</v>
      </c>
      <c r="BL2388" s="1">
        <v>100</v>
      </c>
      <c r="BM2388" s="1">
        <v>100</v>
      </c>
      <c r="BN2388" s="1" t="s">
        <v>97</v>
      </c>
      <c r="BO2388" s="1" t="s">
        <v>98</v>
      </c>
      <c r="BP2388" s="1" t="s">
        <v>84</v>
      </c>
      <c r="BR2388" s="1">
        <v>100</v>
      </c>
      <c r="BS2388" s="1">
        <v>100</v>
      </c>
      <c r="BT2388" s="1">
        <v>0</v>
      </c>
      <c r="BU2388" s="1">
        <v>0</v>
      </c>
    </row>
    <row r="2389" spans="4:73" hidden="1" x14ac:dyDescent="0.25">
      <c r="D2389" s="4"/>
      <c r="E2389" s="5" t="str">
        <f t="shared" si="507"/>
        <v>DPP-2016-FEB</v>
      </c>
      <c r="F2389" s="5" t="str">
        <f t="shared" si="508"/>
        <v>West</v>
      </c>
      <c r="G2389" s="5" t="str">
        <f t="shared" si="509"/>
        <v>Withdrawn</v>
      </c>
      <c r="H2389" s="6" t="str">
        <f t="shared" si="510"/>
        <v>Withdrawn</v>
      </c>
      <c r="I2389" s="1" t="s">
        <v>5254</v>
      </c>
      <c r="O2389" s="1" t="str">
        <f t="shared" si="518"/>
        <v>NRIS</v>
      </c>
      <c r="Q2389" s="1">
        <f t="shared" si="511"/>
        <v>200</v>
      </c>
      <c r="S2389" s="1" t="str">
        <f t="shared" si="512"/>
        <v>Wind</v>
      </c>
      <c r="T2389" s="1" t="str">
        <f t="shared" si="513"/>
        <v>Adair County</v>
      </c>
      <c r="U2389" s="1" t="str">
        <f t="shared" si="514"/>
        <v>IA</v>
      </c>
      <c r="AA2389" s="1"/>
      <c r="AB2389" s="1"/>
      <c r="AI2389" s="5"/>
      <c r="AJ2389" s="5"/>
      <c r="AK2389" s="5"/>
      <c r="AL2389" s="5"/>
      <c r="AM2389" s="5"/>
      <c r="AN2389" s="5"/>
      <c r="AO2389" s="5"/>
      <c r="AP2389" s="5"/>
      <c r="AQ2389" s="5"/>
      <c r="AR2389" s="5"/>
      <c r="AY2389" s="1" t="s">
        <v>73</v>
      </c>
      <c r="AZ2389" s="2">
        <v>42324</v>
      </c>
      <c r="BA2389" s="2">
        <v>43859</v>
      </c>
      <c r="BD2389" s="1" t="s">
        <v>251</v>
      </c>
      <c r="BE2389" s="1" t="s">
        <v>967</v>
      </c>
      <c r="BF2389" s="1" t="s">
        <v>89</v>
      </c>
      <c r="BG2389" s="1" t="s">
        <v>724</v>
      </c>
      <c r="BH2389" s="1" t="s">
        <v>725</v>
      </c>
      <c r="BI2389" s="1" t="s">
        <v>726</v>
      </c>
      <c r="BJ2389" s="1" t="s">
        <v>126</v>
      </c>
      <c r="BK2389" s="1" t="s">
        <v>5255</v>
      </c>
      <c r="BL2389" s="1">
        <v>200</v>
      </c>
      <c r="BM2389" s="1">
        <v>200</v>
      </c>
      <c r="BN2389" s="1" t="s">
        <v>97</v>
      </c>
      <c r="BO2389" s="1" t="s">
        <v>98</v>
      </c>
      <c r="BP2389" s="1" t="s">
        <v>73</v>
      </c>
      <c r="BQ2389" s="2">
        <v>44105</v>
      </c>
      <c r="BR2389" s="1">
        <v>200</v>
      </c>
      <c r="BS2389" s="1">
        <v>200</v>
      </c>
      <c r="BT2389" s="1">
        <v>200</v>
      </c>
      <c r="BU2389" s="1">
        <v>70</v>
      </c>
    </row>
    <row r="2390" spans="4:73" hidden="1" x14ac:dyDescent="0.25">
      <c r="D2390" s="4"/>
      <c r="E2390" s="5" t="str">
        <f t="shared" si="507"/>
        <v>DPP-2016-AUG</v>
      </c>
      <c r="F2390" s="5" t="str">
        <f t="shared" si="508"/>
        <v>East (ITC)</v>
      </c>
      <c r="G2390" s="5" t="str">
        <f t="shared" si="509"/>
        <v>Withdrawn</v>
      </c>
      <c r="H2390" s="6" t="str">
        <f t="shared" si="510"/>
        <v>Withdrawn</v>
      </c>
      <c r="I2390" s="1" t="s">
        <v>5274</v>
      </c>
      <c r="O2390" s="1" t="str">
        <f t="shared" si="518"/>
        <v>NRIS</v>
      </c>
      <c r="Q2390" s="1">
        <f t="shared" si="511"/>
        <v>200</v>
      </c>
      <c r="S2390" s="1" t="str">
        <f t="shared" si="512"/>
        <v>Wind</v>
      </c>
      <c r="T2390" s="1" t="str">
        <f t="shared" si="513"/>
        <v>Shiawassee County</v>
      </c>
      <c r="U2390" s="1" t="str">
        <f t="shared" si="514"/>
        <v>MI</v>
      </c>
      <c r="AA2390" s="1"/>
      <c r="AB2390" s="1"/>
      <c r="AI2390" s="5"/>
      <c r="AJ2390" s="5"/>
      <c r="AK2390" s="5"/>
      <c r="AL2390" s="5"/>
      <c r="AM2390" s="5"/>
      <c r="AN2390" s="5"/>
      <c r="AO2390" s="32"/>
      <c r="AP2390" s="32"/>
      <c r="AQ2390" s="28">
        <f t="shared" ref="AQ2390:AQ2453" si="519">AO2390/($Q2390*1000)</f>
        <v>0</v>
      </c>
      <c r="AR2390" s="28">
        <f t="shared" ref="AR2390:AR2453" si="520">AP2390/($Q2390*1000)</f>
        <v>0</v>
      </c>
      <c r="AY2390" s="1" t="s">
        <v>73</v>
      </c>
      <c r="AZ2390" s="2">
        <v>42499</v>
      </c>
      <c r="BA2390" s="2">
        <v>43899</v>
      </c>
      <c r="BB2390" s="2">
        <v>43412</v>
      </c>
      <c r="BC2390" s="2">
        <v>43344</v>
      </c>
      <c r="BD2390" s="1" t="s">
        <v>139</v>
      </c>
      <c r="BE2390" s="1" t="s">
        <v>368</v>
      </c>
      <c r="BF2390" s="1" t="s">
        <v>130</v>
      </c>
      <c r="BG2390" s="1" t="s">
        <v>3161</v>
      </c>
      <c r="BH2390" s="1" t="s">
        <v>1808</v>
      </c>
      <c r="BI2390" s="1" t="s">
        <v>726</v>
      </c>
      <c r="BJ2390" s="1" t="s">
        <v>126</v>
      </c>
      <c r="BK2390" s="1" t="s">
        <v>5275</v>
      </c>
      <c r="BL2390" s="1">
        <v>200</v>
      </c>
      <c r="BM2390" s="1">
        <v>200</v>
      </c>
      <c r="BN2390" s="1" t="s">
        <v>97</v>
      </c>
      <c r="BO2390" s="1" t="s">
        <v>98</v>
      </c>
      <c r="BP2390" s="1" t="s">
        <v>73</v>
      </c>
      <c r="BQ2390" s="2">
        <v>44440</v>
      </c>
      <c r="BR2390" s="1">
        <v>200</v>
      </c>
      <c r="BS2390" s="1">
        <v>200</v>
      </c>
      <c r="BT2390" s="1">
        <v>200</v>
      </c>
      <c r="BU2390" s="1">
        <v>200</v>
      </c>
    </row>
    <row r="2391" spans="4:73" hidden="1" x14ac:dyDescent="0.25">
      <c r="D2391" s="4"/>
      <c r="E2391" s="5" t="str">
        <f t="shared" si="507"/>
        <v>DPP-2016-AUG</v>
      </c>
      <c r="F2391" s="5" t="str">
        <f t="shared" si="508"/>
        <v>South</v>
      </c>
      <c r="G2391" s="5" t="str">
        <f t="shared" si="509"/>
        <v>Done</v>
      </c>
      <c r="H2391" s="6" t="str">
        <f t="shared" si="510"/>
        <v>Not Started</v>
      </c>
      <c r="I2391" s="1" t="s">
        <v>5333</v>
      </c>
      <c r="O2391" s="1" t="str">
        <f t="shared" si="518"/>
        <v>NRIS</v>
      </c>
      <c r="Q2391" s="1">
        <f t="shared" si="511"/>
        <v>99.96</v>
      </c>
      <c r="S2391" s="1" t="str">
        <f t="shared" si="512"/>
        <v>Solar</v>
      </c>
      <c r="T2391" s="1">
        <f t="shared" si="513"/>
        <v>0</v>
      </c>
      <c r="U2391" s="1" t="str">
        <f t="shared" si="514"/>
        <v>AR</v>
      </c>
      <c r="AA2391" s="1"/>
      <c r="AB2391" s="1"/>
      <c r="AI2391" s="5"/>
      <c r="AJ2391" s="5"/>
      <c r="AK2391" s="5"/>
      <c r="AL2391" s="5"/>
      <c r="AM2391" s="5"/>
      <c r="AN2391" s="5"/>
      <c r="AO2391" s="32"/>
      <c r="AP2391" s="32"/>
      <c r="AQ2391" s="28">
        <f t="shared" si="519"/>
        <v>0</v>
      </c>
      <c r="AR2391" s="28">
        <f t="shared" si="520"/>
        <v>0</v>
      </c>
      <c r="AY2391" s="1" t="s">
        <v>58</v>
      </c>
      <c r="AZ2391" s="2">
        <v>42499</v>
      </c>
      <c r="BB2391" s="2">
        <v>43262</v>
      </c>
      <c r="BC2391" s="2">
        <v>43344</v>
      </c>
      <c r="BD2391" s="1" t="s">
        <v>59</v>
      </c>
      <c r="BF2391" s="1" t="s">
        <v>2394</v>
      </c>
      <c r="BG2391" s="1" t="s">
        <v>3161</v>
      </c>
      <c r="BH2391" s="1" t="s">
        <v>2395</v>
      </c>
      <c r="BI2391" s="1" t="s">
        <v>726</v>
      </c>
      <c r="BJ2391" s="1" t="s">
        <v>126</v>
      </c>
      <c r="BK2391" s="1" t="s">
        <v>5334</v>
      </c>
      <c r="BL2391" s="1">
        <v>99.96</v>
      </c>
      <c r="BM2391" s="1">
        <v>99.96</v>
      </c>
      <c r="BN2391" s="1" t="s">
        <v>1485</v>
      </c>
      <c r="BO2391" s="1" t="s">
        <v>1486</v>
      </c>
      <c r="BP2391" s="1" t="s">
        <v>84</v>
      </c>
      <c r="BQ2391" s="2">
        <v>44454</v>
      </c>
      <c r="BR2391" s="1">
        <v>99.96</v>
      </c>
      <c r="BS2391" s="1">
        <v>99.96</v>
      </c>
      <c r="BT2391" s="1">
        <v>99.96</v>
      </c>
      <c r="BU2391" s="1">
        <v>99.96</v>
      </c>
    </row>
    <row r="2392" spans="4:73" hidden="1" x14ac:dyDescent="0.25">
      <c r="D2392" s="4"/>
      <c r="E2392" s="5" t="str">
        <f t="shared" si="507"/>
        <v>DPP-2016-AUG</v>
      </c>
      <c r="F2392" s="5" t="str">
        <f t="shared" si="508"/>
        <v>South</v>
      </c>
      <c r="G2392" s="5" t="str">
        <f t="shared" si="509"/>
        <v>Done</v>
      </c>
      <c r="H2392" s="6" t="str">
        <f t="shared" si="510"/>
        <v>Not Started</v>
      </c>
      <c r="I2392" s="1" t="s">
        <v>5335</v>
      </c>
      <c r="O2392" s="1" t="str">
        <f t="shared" si="518"/>
        <v>NRIS</v>
      </c>
      <c r="Q2392" s="1">
        <f t="shared" si="511"/>
        <v>99.96</v>
      </c>
      <c r="S2392" s="1" t="str">
        <f t="shared" si="512"/>
        <v>Solar</v>
      </c>
      <c r="T2392" s="1" t="str">
        <f t="shared" si="513"/>
        <v>Sunflower County</v>
      </c>
      <c r="U2392" s="1" t="str">
        <f t="shared" si="514"/>
        <v>MS</v>
      </c>
      <c r="AA2392" s="1"/>
      <c r="AB2392" s="1"/>
      <c r="AI2392" s="5"/>
      <c r="AJ2392" s="5"/>
      <c r="AK2392" s="5"/>
      <c r="AL2392" s="5"/>
      <c r="AM2392" s="5"/>
      <c r="AN2392" s="5"/>
      <c r="AO2392" s="32"/>
      <c r="AP2392" s="32"/>
      <c r="AQ2392" s="28">
        <f t="shared" si="519"/>
        <v>0</v>
      </c>
      <c r="AR2392" s="28">
        <f t="shared" si="520"/>
        <v>0</v>
      </c>
      <c r="AY2392" s="1" t="s">
        <v>58</v>
      </c>
      <c r="AZ2392" s="2">
        <v>42499</v>
      </c>
      <c r="BB2392" s="2">
        <v>43263</v>
      </c>
      <c r="BC2392" s="2">
        <v>43344</v>
      </c>
      <c r="BD2392" s="1" t="s">
        <v>59</v>
      </c>
      <c r="BE2392" s="1" t="s">
        <v>3109</v>
      </c>
      <c r="BF2392" s="1" t="s">
        <v>2526</v>
      </c>
      <c r="BG2392" s="1" t="s">
        <v>3161</v>
      </c>
      <c r="BH2392" s="1" t="s">
        <v>2395</v>
      </c>
      <c r="BI2392" s="1" t="s">
        <v>726</v>
      </c>
      <c r="BJ2392" s="1" t="s">
        <v>126</v>
      </c>
      <c r="BK2392" s="1" t="s">
        <v>5336</v>
      </c>
      <c r="BL2392" s="1">
        <v>99.96</v>
      </c>
      <c r="BM2392" s="1">
        <v>99.96</v>
      </c>
      <c r="BN2392" s="1" t="s">
        <v>1485</v>
      </c>
      <c r="BO2392" s="1" t="s">
        <v>1486</v>
      </c>
      <c r="BP2392" s="1" t="s">
        <v>84</v>
      </c>
      <c r="BQ2392" s="2">
        <v>44454</v>
      </c>
      <c r="BR2392" s="1">
        <v>99.96</v>
      </c>
      <c r="BS2392" s="1">
        <v>99.96</v>
      </c>
      <c r="BT2392" s="1">
        <v>99.96</v>
      </c>
      <c r="BU2392" s="1">
        <v>99.96</v>
      </c>
    </row>
    <row r="2393" spans="4:73" hidden="1" x14ac:dyDescent="0.25">
      <c r="D2393" s="4"/>
      <c r="E2393" s="5">
        <f t="shared" si="507"/>
        <v>0</v>
      </c>
      <c r="F2393" s="5">
        <f t="shared" si="508"/>
        <v>0</v>
      </c>
      <c r="G2393" s="5" t="str">
        <f t="shared" si="509"/>
        <v>Withdrawn</v>
      </c>
      <c r="H2393" s="6" t="str">
        <f t="shared" si="510"/>
        <v>Not Started</v>
      </c>
      <c r="I2393" s="1" t="s">
        <v>3516</v>
      </c>
      <c r="O2393" s="1" t="str">
        <f t="shared" si="518"/>
        <v>NRIS</v>
      </c>
      <c r="Q2393" s="1">
        <f t="shared" si="511"/>
        <v>99.96</v>
      </c>
      <c r="S2393" s="1" t="str">
        <f t="shared" si="512"/>
        <v>Solar</v>
      </c>
      <c r="T2393" s="1" t="str">
        <f t="shared" si="513"/>
        <v>Morehouse Parish</v>
      </c>
      <c r="U2393" s="1" t="str">
        <f t="shared" si="514"/>
        <v>LA</v>
      </c>
      <c r="AA2393" s="1"/>
      <c r="AB2393" s="1"/>
      <c r="AI2393" s="5"/>
      <c r="AJ2393" s="5"/>
      <c r="AK2393" s="5"/>
      <c r="AL2393" s="5"/>
      <c r="AM2393" s="5"/>
      <c r="AN2393" s="5"/>
      <c r="AO2393" s="32"/>
      <c r="AP2393" s="32"/>
      <c r="AQ2393" s="28">
        <f t="shared" si="519"/>
        <v>0</v>
      </c>
      <c r="AR2393" s="28">
        <f t="shared" si="520"/>
        <v>0</v>
      </c>
      <c r="AY2393" s="1" t="s">
        <v>73</v>
      </c>
      <c r="AZ2393" s="2">
        <v>42499</v>
      </c>
      <c r="BA2393" s="2">
        <v>42894</v>
      </c>
      <c r="BC2393" s="2">
        <v>43344</v>
      </c>
      <c r="BD2393" s="1" t="s">
        <v>59</v>
      </c>
      <c r="BE2393" s="1" t="s">
        <v>3432</v>
      </c>
      <c r="BF2393" s="1" t="s">
        <v>61</v>
      </c>
      <c r="BI2393" s="1" t="s">
        <v>536</v>
      </c>
      <c r="BJ2393" s="1" t="s">
        <v>126</v>
      </c>
      <c r="BK2393" s="1" t="s">
        <v>78</v>
      </c>
      <c r="BL2393" s="1">
        <v>99.96</v>
      </c>
      <c r="BM2393" s="1">
        <v>99.96</v>
      </c>
      <c r="BN2393" s="1" t="s">
        <v>1485</v>
      </c>
      <c r="BO2393" s="1" t="s">
        <v>1486</v>
      </c>
      <c r="BP2393" s="1" t="s">
        <v>84</v>
      </c>
      <c r="BR2393" s="1">
        <v>0</v>
      </c>
      <c r="BS2393" s="1">
        <v>0</v>
      </c>
      <c r="BT2393" s="1">
        <v>0</v>
      </c>
      <c r="BU2393" s="1">
        <v>0</v>
      </c>
    </row>
    <row r="2394" spans="4:73" hidden="1" x14ac:dyDescent="0.25">
      <c r="D2394" s="4"/>
      <c r="E2394" s="5" t="str">
        <f t="shared" si="507"/>
        <v>DPP-2016-AUG</v>
      </c>
      <c r="F2394" s="5" t="str">
        <f t="shared" si="508"/>
        <v>East (ATC)</v>
      </c>
      <c r="G2394" s="5" t="str">
        <f t="shared" si="509"/>
        <v>Withdrawn</v>
      </c>
      <c r="H2394" s="6" t="str">
        <f t="shared" si="510"/>
        <v>Not Started</v>
      </c>
      <c r="I2394" s="1" t="s">
        <v>3335</v>
      </c>
      <c r="O2394" s="1" t="str">
        <f t="shared" si="518"/>
        <v>NRIS</v>
      </c>
      <c r="Q2394" s="1">
        <f t="shared" si="511"/>
        <v>150</v>
      </c>
      <c r="S2394" s="1" t="str">
        <f t="shared" si="512"/>
        <v>Wind</v>
      </c>
      <c r="T2394" s="1" t="str">
        <f t="shared" si="513"/>
        <v>Monroe County</v>
      </c>
      <c r="U2394" s="1" t="str">
        <f t="shared" si="514"/>
        <v>WI</v>
      </c>
      <c r="AA2394" s="1"/>
      <c r="AB2394" s="1"/>
      <c r="AI2394" s="5"/>
      <c r="AJ2394" s="5"/>
      <c r="AK2394" s="5"/>
      <c r="AL2394" s="5"/>
      <c r="AM2394" s="5"/>
      <c r="AN2394" s="5"/>
      <c r="AO2394" s="32"/>
      <c r="AP2394" s="32"/>
      <c r="AQ2394" s="28">
        <f t="shared" si="519"/>
        <v>0</v>
      </c>
      <c r="AR2394" s="28">
        <f t="shared" si="520"/>
        <v>0</v>
      </c>
      <c r="AY2394" s="1" t="s">
        <v>73</v>
      </c>
      <c r="AZ2394" s="2">
        <v>42499</v>
      </c>
      <c r="BA2394" s="2">
        <v>42818</v>
      </c>
      <c r="BC2394" s="2">
        <v>43361</v>
      </c>
      <c r="BD2394" s="1" t="s">
        <v>74</v>
      </c>
      <c r="BE2394" s="1" t="s">
        <v>310</v>
      </c>
      <c r="BF2394" s="1" t="s">
        <v>76</v>
      </c>
      <c r="BG2394" s="1" t="s">
        <v>3161</v>
      </c>
      <c r="BH2394" s="1" t="s">
        <v>2196</v>
      </c>
      <c r="BI2394" s="1" t="s">
        <v>726</v>
      </c>
      <c r="BJ2394" s="1" t="s">
        <v>126</v>
      </c>
      <c r="BK2394" s="1" t="s">
        <v>3336</v>
      </c>
      <c r="BL2394" s="1">
        <v>150</v>
      </c>
      <c r="BM2394" s="1">
        <v>150</v>
      </c>
      <c r="BN2394" s="1" t="s">
        <v>97</v>
      </c>
      <c r="BO2394" s="1" t="s">
        <v>98</v>
      </c>
      <c r="BP2394" s="1" t="s">
        <v>84</v>
      </c>
      <c r="BR2394" s="1">
        <v>0</v>
      </c>
      <c r="BS2394" s="1">
        <v>0</v>
      </c>
      <c r="BT2394" s="1">
        <v>0</v>
      </c>
      <c r="BU2394" s="1">
        <v>0</v>
      </c>
    </row>
    <row r="2395" spans="4:73" hidden="1" x14ac:dyDescent="0.25">
      <c r="D2395" s="4"/>
      <c r="E2395" s="5" t="str">
        <f t="shared" si="507"/>
        <v>DPP-2016-AUG</v>
      </c>
      <c r="F2395" s="5" t="str">
        <f t="shared" si="508"/>
        <v>West</v>
      </c>
      <c r="G2395" s="5" t="str">
        <f t="shared" si="509"/>
        <v>Withdrawn</v>
      </c>
      <c r="H2395" s="6" t="str">
        <f t="shared" si="510"/>
        <v>Not Started</v>
      </c>
      <c r="I2395" s="1" t="s">
        <v>4537</v>
      </c>
      <c r="O2395" s="1" t="str">
        <f t="shared" si="518"/>
        <v>NRIS</v>
      </c>
      <c r="Q2395" s="1">
        <f t="shared" si="511"/>
        <v>150</v>
      </c>
      <c r="S2395" s="1" t="str">
        <f t="shared" si="512"/>
        <v>Wind</v>
      </c>
      <c r="T2395" s="1" t="str">
        <f t="shared" si="513"/>
        <v>Logan County</v>
      </c>
      <c r="U2395" s="1" t="str">
        <f t="shared" si="514"/>
        <v>ND</v>
      </c>
      <c r="Z2395" s="1">
        <f>IF(Y2395=1,IF(G2395="done",1,0),0)</f>
        <v>0</v>
      </c>
      <c r="AA2395" s="1"/>
      <c r="AB2395" s="1"/>
      <c r="AI2395" s="5"/>
      <c r="AJ2395" s="5"/>
      <c r="AK2395" s="5"/>
      <c r="AL2395" s="5"/>
      <c r="AM2395" s="5"/>
      <c r="AN2395" s="5"/>
      <c r="AO2395" s="32"/>
      <c r="AP2395" s="32"/>
      <c r="AQ2395" s="28">
        <f t="shared" si="519"/>
        <v>0</v>
      </c>
      <c r="AR2395" s="28">
        <f t="shared" si="520"/>
        <v>0</v>
      </c>
      <c r="AY2395" s="1" t="s">
        <v>73</v>
      </c>
      <c r="AZ2395" s="2">
        <v>42499</v>
      </c>
      <c r="BA2395" s="2">
        <v>43385</v>
      </c>
      <c r="BC2395" s="2">
        <v>43344</v>
      </c>
      <c r="BD2395" s="1" t="s">
        <v>192</v>
      </c>
      <c r="BE2395" s="1" t="s">
        <v>840</v>
      </c>
      <c r="BF2395" s="1" t="s">
        <v>194</v>
      </c>
      <c r="BG2395" s="1" t="s">
        <v>3161</v>
      </c>
      <c r="BH2395" s="1" t="s">
        <v>725</v>
      </c>
      <c r="BI2395" s="1" t="s">
        <v>726</v>
      </c>
      <c r="BJ2395" s="1" t="s">
        <v>126</v>
      </c>
      <c r="BK2395" s="1" t="s">
        <v>4538</v>
      </c>
      <c r="BL2395" s="1">
        <v>150</v>
      </c>
      <c r="BM2395" s="1">
        <v>150</v>
      </c>
      <c r="BN2395" s="1" t="s">
        <v>97</v>
      </c>
      <c r="BO2395" s="1" t="s">
        <v>98</v>
      </c>
      <c r="BP2395" s="1" t="s">
        <v>84</v>
      </c>
      <c r="BR2395" s="1">
        <v>0</v>
      </c>
      <c r="BS2395" s="1">
        <v>0</v>
      </c>
      <c r="BT2395" s="1">
        <v>0</v>
      </c>
      <c r="BU2395" s="1">
        <v>0</v>
      </c>
    </row>
    <row r="2396" spans="4:73" hidden="1" x14ac:dyDescent="0.25">
      <c r="D2396" s="4"/>
      <c r="E2396" s="5" t="str">
        <f t="shared" si="507"/>
        <v>DPP-2016-AUG</v>
      </c>
      <c r="F2396" s="5" t="str">
        <f t="shared" si="508"/>
        <v>East (ITC)</v>
      </c>
      <c r="G2396" s="5" t="str">
        <f t="shared" si="509"/>
        <v>Withdrawn</v>
      </c>
      <c r="H2396" s="6" t="str">
        <f t="shared" si="510"/>
        <v>Not Started</v>
      </c>
      <c r="I2396" s="1" t="s">
        <v>4289</v>
      </c>
      <c r="O2396" s="1" t="str">
        <f t="shared" si="518"/>
        <v>NRIS</v>
      </c>
      <c r="Q2396" s="1">
        <f t="shared" si="511"/>
        <v>100</v>
      </c>
      <c r="S2396" s="1" t="str">
        <f t="shared" si="512"/>
        <v>Wind</v>
      </c>
      <c r="T2396" s="1" t="str">
        <f t="shared" si="513"/>
        <v>Montcalm County</v>
      </c>
      <c r="U2396" s="1" t="str">
        <f t="shared" si="514"/>
        <v>MI</v>
      </c>
      <c r="AA2396" s="1"/>
      <c r="AB2396" s="1"/>
      <c r="AI2396" s="5"/>
      <c r="AJ2396" s="5"/>
      <c r="AK2396" s="5"/>
      <c r="AL2396" s="5"/>
      <c r="AM2396" s="5"/>
      <c r="AN2396" s="5"/>
      <c r="AO2396" s="32"/>
      <c r="AP2396" s="32"/>
      <c r="AQ2396" s="28">
        <f t="shared" si="519"/>
        <v>0</v>
      </c>
      <c r="AR2396" s="28">
        <f t="shared" si="520"/>
        <v>0</v>
      </c>
      <c r="AY2396" s="1" t="s">
        <v>73</v>
      </c>
      <c r="AZ2396" s="2">
        <v>42499</v>
      </c>
      <c r="BA2396" s="2">
        <v>43116</v>
      </c>
      <c r="BC2396" s="2">
        <v>43344</v>
      </c>
      <c r="BD2396" s="1" t="s">
        <v>139</v>
      </c>
      <c r="BE2396" s="1" t="s">
        <v>2492</v>
      </c>
      <c r="BF2396" s="1" t="s">
        <v>130</v>
      </c>
      <c r="BG2396" s="1" t="s">
        <v>3161</v>
      </c>
      <c r="BH2396" s="1" t="s">
        <v>1808</v>
      </c>
      <c r="BI2396" s="1" t="s">
        <v>726</v>
      </c>
      <c r="BJ2396" s="1" t="s">
        <v>126</v>
      </c>
      <c r="BK2396" s="1" t="s">
        <v>4290</v>
      </c>
      <c r="BL2396" s="1">
        <v>100</v>
      </c>
      <c r="BM2396" s="1">
        <v>100</v>
      </c>
      <c r="BN2396" s="1" t="s">
        <v>97</v>
      </c>
      <c r="BO2396" s="1" t="s">
        <v>98</v>
      </c>
      <c r="BP2396" s="1" t="s">
        <v>84</v>
      </c>
      <c r="BR2396" s="1">
        <v>100</v>
      </c>
      <c r="BS2396" s="1">
        <v>100</v>
      </c>
      <c r="BT2396" s="1">
        <v>0</v>
      </c>
      <c r="BU2396" s="1">
        <v>0</v>
      </c>
    </row>
    <row r="2397" spans="4:73" hidden="1" x14ac:dyDescent="0.25">
      <c r="D2397" s="4"/>
      <c r="E2397" s="5" t="str">
        <f t="shared" si="507"/>
        <v>DPP-2016-AUG</v>
      </c>
      <c r="F2397" s="5" t="str">
        <f t="shared" si="508"/>
        <v>East (ITC)</v>
      </c>
      <c r="G2397" s="5" t="str">
        <f t="shared" si="509"/>
        <v>Withdrawn</v>
      </c>
      <c r="H2397" s="6" t="str">
        <f t="shared" si="510"/>
        <v>Not Started</v>
      </c>
      <c r="I2397" s="1" t="s">
        <v>4222</v>
      </c>
      <c r="O2397" s="1" t="str">
        <f t="shared" si="518"/>
        <v>NRIS</v>
      </c>
      <c r="Q2397" s="1">
        <f t="shared" si="511"/>
        <v>136</v>
      </c>
      <c r="S2397" s="1" t="str">
        <f t="shared" si="512"/>
        <v>Wind</v>
      </c>
      <c r="T2397" s="1" t="str">
        <f t="shared" si="513"/>
        <v>Muskegon County</v>
      </c>
      <c r="U2397" s="1" t="str">
        <f t="shared" si="514"/>
        <v>MI</v>
      </c>
      <c r="AA2397" s="1"/>
      <c r="AB2397" s="1"/>
      <c r="AI2397" s="5"/>
      <c r="AJ2397" s="5"/>
      <c r="AK2397" s="5"/>
      <c r="AL2397" s="5"/>
      <c r="AM2397" s="5"/>
      <c r="AN2397" s="5"/>
      <c r="AO2397" s="32"/>
      <c r="AP2397" s="32"/>
      <c r="AQ2397" s="28">
        <f t="shared" si="519"/>
        <v>0</v>
      </c>
      <c r="AR2397" s="28">
        <f t="shared" si="520"/>
        <v>0</v>
      </c>
      <c r="AY2397" s="1" t="s">
        <v>73</v>
      </c>
      <c r="AZ2397" s="2">
        <v>42499</v>
      </c>
      <c r="BA2397" s="2">
        <v>42965</v>
      </c>
      <c r="BC2397" s="2">
        <v>43344</v>
      </c>
      <c r="BD2397" s="1" t="s">
        <v>139</v>
      </c>
      <c r="BE2397" s="1" t="s">
        <v>3293</v>
      </c>
      <c r="BF2397" s="1" t="s">
        <v>130</v>
      </c>
      <c r="BG2397" s="1" t="s">
        <v>3161</v>
      </c>
      <c r="BH2397" s="1" t="s">
        <v>1808</v>
      </c>
      <c r="BI2397" s="1" t="s">
        <v>726</v>
      </c>
      <c r="BJ2397" s="1" t="s">
        <v>126</v>
      </c>
      <c r="BK2397" s="1" t="s">
        <v>4223</v>
      </c>
      <c r="BL2397" s="1">
        <v>136</v>
      </c>
      <c r="BM2397" s="1">
        <v>136</v>
      </c>
      <c r="BN2397" s="1" t="s">
        <v>97</v>
      </c>
      <c r="BO2397" s="1" t="s">
        <v>98</v>
      </c>
      <c r="BP2397" s="1" t="s">
        <v>84</v>
      </c>
      <c r="BR2397" s="1">
        <v>0</v>
      </c>
      <c r="BS2397" s="1">
        <v>0</v>
      </c>
      <c r="BT2397" s="1">
        <v>0</v>
      </c>
      <c r="BU2397" s="1">
        <v>0</v>
      </c>
    </row>
    <row r="2398" spans="4:73" hidden="1" x14ac:dyDescent="0.25">
      <c r="D2398" s="4"/>
      <c r="E2398" s="5">
        <f t="shared" si="507"/>
        <v>0</v>
      </c>
      <c r="F2398" s="5">
        <f t="shared" si="508"/>
        <v>0</v>
      </c>
      <c r="G2398" s="5" t="str">
        <f t="shared" si="509"/>
        <v>Withdrawn</v>
      </c>
      <c r="H2398" s="6" t="str">
        <f t="shared" si="510"/>
        <v>Not Started</v>
      </c>
      <c r="I2398" s="1" t="s">
        <v>3538</v>
      </c>
      <c r="O2398" s="1" t="str">
        <f t="shared" si="518"/>
        <v>NRIS</v>
      </c>
      <c r="Q2398" s="1">
        <f t="shared" si="511"/>
        <v>300</v>
      </c>
      <c r="S2398" s="1" t="str">
        <f t="shared" si="512"/>
        <v>Wind</v>
      </c>
      <c r="T2398" s="1" t="str">
        <f t="shared" si="513"/>
        <v>Benton County</v>
      </c>
      <c r="U2398" s="1" t="str">
        <f t="shared" si="514"/>
        <v>IA</v>
      </c>
      <c r="AA2398" s="1"/>
      <c r="AB2398" s="1"/>
      <c r="AI2398" s="5"/>
      <c r="AJ2398" s="5"/>
      <c r="AK2398" s="5"/>
      <c r="AL2398" s="5"/>
      <c r="AM2398" s="5"/>
      <c r="AN2398" s="5"/>
      <c r="AO2398" s="32"/>
      <c r="AP2398" s="32"/>
      <c r="AQ2398" s="28">
        <f t="shared" si="519"/>
        <v>0</v>
      </c>
      <c r="AR2398" s="28">
        <f t="shared" si="520"/>
        <v>0</v>
      </c>
      <c r="AY2398" s="1" t="s">
        <v>73</v>
      </c>
      <c r="AZ2398" s="2">
        <v>42499</v>
      </c>
      <c r="BA2398" s="2">
        <v>42894</v>
      </c>
      <c r="BC2398" s="2">
        <v>43344</v>
      </c>
      <c r="BD2398" s="1" t="s">
        <v>87</v>
      </c>
      <c r="BE2398" s="1" t="s">
        <v>872</v>
      </c>
      <c r="BF2398" s="1" t="s">
        <v>89</v>
      </c>
      <c r="BI2398" s="1" t="s">
        <v>536</v>
      </c>
      <c r="BJ2398" s="1" t="s">
        <v>126</v>
      </c>
      <c r="BK2398" s="1" t="s">
        <v>78</v>
      </c>
      <c r="BL2398" s="1">
        <v>300</v>
      </c>
      <c r="BM2398" s="1">
        <v>300</v>
      </c>
      <c r="BN2398" s="1" t="s">
        <v>97</v>
      </c>
      <c r="BO2398" s="1" t="s">
        <v>98</v>
      </c>
      <c r="BP2398" s="1" t="s">
        <v>84</v>
      </c>
      <c r="BR2398" s="1">
        <v>0</v>
      </c>
      <c r="BS2398" s="1">
        <v>0</v>
      </c>
      <c r="BT2398" s="1">
        <v>0</v>
      </c>
      <c r="BU2398" s="1">
        <v>0</v>
      </c>
    </row>
    <row r="2399" spans="4:73" hidden="1" x14ac:dyDescent="0.25">
      <c r="D2399" s="4"/>
      <c r="E2399" s="5" t="str">
        <f t="shared" si="507"/>
        <v>DPP-2016-AUG</v>
      </c>
      <c r="F2399" s="5" t="str">
        <f t="shared" si="508"/>
        <v>West</v>
      </c>
      <c r="G2399" s="5" t="str">
        <f t="shared" si="509"/>
        <v>Done</v>
      </c>
      <c r="H2399" s="6" t="str">
        <f t="shared" si="510"/>
        <v>In Service</v>
      </c>
      <c r="I2399" s="1" t="s">
        <v>5349</v>
      </c>
      <c r="O2399" s="1" t="str">
        <f t="shared" si="518"/>
        <v>NRIS</v>
      </c>
      <c r="P2399" s="1" t="s">
        <v>6203</v>
      </c>
      <c r="Q2399" s="1">
        <f t="shared" si="511"/>
        <v>110</v>
      </c>
      <c r="S2399" s="1" t="str">
        <f t="shared" si="512"/>
        <v>Wind</v>
      </c>
      <c r="T2399" s="1" t="str">
        <f t="shared" si="513"/>
        <v>Nodaway County</v>
      </c>
      <c r="U2399" s="1" t="str">
        <f t="shared" si="514"/>
        <v>MO</v>
      </c>
      <c r="Y2399" s="1">
        <v>1</v>
      </c>
      <c r="Z2399" s="1">
        <f>IF(G2399="Withdrawn",0,1)</f>
        <v>1</v>
      </c>
      <c r="AA2399" s="36">
        <v>1106198</v>
      </c>
      <c r="AB2399" s="36">
        <v>476247</v>
      </c>
      <c r="AI2399" s="5"/>
      <c r="AJ2399" s="32"/>
      <c r="AK2399" s="32"/>
      <c r="AL2399" s="32">
        <v>0</v>
      </c>
      <c r="AM2399" s="32">
        <f>2371999+7000000</f>
        <v>9371999</v>
      </c>
      <c r="AN2399" s="32">
        <v>250000</v>
      </c>
      <c r="AO2399" s="32">
        <f>AJ2399+AM2399</f>
        <v>9371999</v>
      </c>
      <c r="AP2399" s="32">
        <f>AO2399+AK2399+AL2399+AN2399</f>
        <v>9621999</v>
      </c>
      <c r="AQ2399" s="28">
        <f t="shared" si="519"/>
        <v>85.199990909090914</v>
      </c>
      <c r="AR2399" s="28">
        <f t="shared" si="520"/>
        <v>87.47271818181818</v>
      </c>
      <c r="AS2399" s="16">
        <f>IF(O2399 = "NRIS",AP2399,AO2399)</f>
        <v>9621999</v>
      </c>
      <c r="AY2399" s="1" t="s">
        <v>58</v>
      </c>
      <c r="AZ2399" s="2">
        <v>42499</v>
      </c>
      <c r="BB2399" s="2">
        <v>43817</v>
      </c>
      <c r="BC2399" s="2">
        <v>44075</v>
      </c>
      <c r="BD2399" s="1" t="s">
        <v>251</v>
      </c>
      <c r="BE2399" s="1" t="s">
        <v>487</v>
      </c>
      <c r="BF2399" s="1" t="s">
        <v>488</v>
      </c>
      <c r="BG2399" s="1" t="s">
        <v>3161</v>
      </c>
      <c r="BH2399" s="1" t="s">
        <v>725</v>
      </c>
      <c r="BI2399" s="1" t="s">
        <v>726</v>
      </c>
      <c r="BJ2399" s="1" t="s">
        <v>126</v>
      </c>
      <c r="BK2399" s="1" t="s">
        <v>5350</v>
      </c>
      <c r="BL2399" s="1">
        <v>110</v>
      </c>
      <c r="BM2399" s="1">
        <v>110</v>
      </c>
      <c r="BN2399" s="1" t="s">
        <v>97</v>
      </c>
      <c r="BO2399" s="1" t="s">
        <v>98</v>
      </c>
      <c r="BP2399" s="1" t="s">
        <v>65</v>
      </c>
      <c r="BQ2399" s="2">
        <v>44105</v>
      </c>
      <c r="BR2399" s="1">
        <v>110</v>
      </c>
      <c r="BS2399" s="1">
        <v>110</v>
      </c>
      <c r="BT2399" s="1">
        <v>110</v>
      </c>
      <c r="BU2399" s="1">
        <v>110</v>
      </c>
    </row>
    <row r="2400" spans="4:73" hidden="1" x14ac:dyDescent="0.25">
      <c r="D2400" s="4"/>
      <c r="E2400" s="5">
        <f t="shared" si="507"/>
        <v>0</v>
      </c>
      <c r="F2400" s="5">
        <f t="shared" si="508"/>
        <v>0</v>
      </c>
      <c r="G2400" s="5" t="str">
        <f t="shared" si="509"/>
        <v>Withdrawn</v>
      </c>
      <c r="H2400" s="6" t="str">
        <f t="shared" si="510"/>
        <v>Not Started</v>
      </c>
      <c r="I2400" s="1" t="s">
        <v>3539</v>
      </c>
      <c r="O2400" s="1" t="str">
        <f t="shared" si="518"/>
        <v>NRIS</v>
      </c>
      <c r="Q2400" s="1">
        <f t="shared" si="511"/>
        <v>150</v>
      </c>
      <c r="S2400" s="1" t="str">
        <f t="shared" si="512"/>
        <v>Wind</v>
      </c>
      <c r="T2400" s="1" t="str">
        <f t="shared" si="513"/>
        <v>Kittson County, Marshall County</v>
      </c>
      <c r="U2400" s="1" t="str">
        <f t="shared" si="514"/>
        <v>MN</v>
      </c>
      <c r="AA2400" s="1"/>
      <c r="AB2400" s="1"/>
      <c r="AI2400" s="5"/>
      <c r="AJ2400" s="5"/>
      <c r="AK2400" s="5"/>
      <c r="AL2400" s="5"/>
      <c r="AM2400" s="5"/>
      <c r="AN2400" s="5"/>
      <c r="AO2400" s="32"/>
      <c r="AP2400" s="32"/>
      <c r="AQ2400" s="28">
        <f t="shared" si="519"/>
        <v>0</v>
      </c>
      <c r="AR2400" s="28">
        <f t="shared" si="520"/>
        <v>0</v>
      </c>
      <c r="AY2400" s="1" t="s">
        <v>73</v>
      </c>
      <c r="AZ2400" s="2">
        <v>42499</v>
      </c>
      <c r="BA2400" s="2">
        <v>42894</v>
      </c>
      <c r="BC2400" s="2">
        <v>43344</v>
      </c>
      <c r="BD2400" s="1" t="s">
        <v>203</v>
      </c>
      <c r="BE2400" s="1" t="s">
        <v>3540</v>
      </c>
      <c r="BF2400" s="1" t="s">
        <v>93</v>
      </c>
      <c r="BI2400" s="1" t="s">
        <v>536</v>
      </c>
      <c r="BJ2400" s="1" t="s">
        <v>126</v>
      </c>
      <c r="BK2400" s="1" t="s">
        <v>78</v>
      </c>
      <c r="BL2400" s="1">
        <v>150</v>
      </c>
      <c r="BM2400" s="1">
        <v>150</v>
      </c>
      <c r="BN2400" s="1" t="s">
        <v>97</v>
      </c>
      <c r="BO2400" s="1" t="s">
        <v>98</v>
      </c>
      <c r="BP2400" s="1" t="s">
        <v>84</v>
      </c>
      <c r="BR2400" s="1">
        <v>0</v>
      </c>
      <c r="BS2400" s="1">
        <v>0</v>
      </c>
      <c r="BT2400" s="1">
        <v>0</v>
      </c>
      <c r="BU2400" s="1">
        <v>0</v>
      </c>
    </row>
    <row r="2401" spans="4:73" hidden="1" x14ac:dyDescent="0.25">
      <c r="D2401" s="4"/>
      <c r="E2401" s="5" t="str">
        <f t="shared" si="507"/>
        <v>DPP-2016-AUG</v>
      </c>
      <c r="F2401" s="5" t="str">
        <f t="shared" si="508"/>
        <v>West</v>
      </c>
      <c r="G2401" s="5" t="str">
        <f t="shared" si="509"/>
        <v>Withdrawn</v>
      </c>
      <c r="H2401" s="6" t="str">
        <f t="shared" si="510"/>
        <v>Not Started</v>
      </c>
      <c r="I2401" s="1" t="s">
        <v>4539</v>
      </c>
      <c r="O2401" s="1" t="str">
        <f t="shared" si="518"/>
        <v>NRIS</v>
      </c>
      <c r="Q2401" s="1">
        <f t="shared" si="511"/>
        <v>100</v>
      </c>
      <c r="S2401" s="1" t="str">
        <f t="shared" si="512"/>
        <v>Wind</v>
      </c>
      <c r="T2401" s="1" t="str">
        <f t="shared" si="513"/>
        <v>Stutsman County</v>
      </c>
      <c r="U2401" s="1" t="str">
        <f t="shared" si="514"/>
        <v>ND</v>
      </c>
      <c r="Z2401" s="1">
        <f>IF(Y2401=1,IF(G2401="done",1,0),0)</f>
        <v>0</v>
      </c>
      <c r="AA2401" s="1"/>
      <c r="AB2401" s="1"/>
      <c r="AI2401" s="5"/>
      <c r="AJ2401" s="5"/>
      <c r="AK2401" s="5"/>
      <c r="AL2401" s="5"/>
      <c r="AM2401" s="5"/>
      <c r="AN2401" s="5"/>
      <c r="AO2401" s="32"/>
      <c r="AP2401" s="32"/>
      <c r="AQ2401" s="28">
        <f t="shared" si="519"/>
        <v>0</v>
      </c>
      <c r="AR2401" s="28">
        <f t="shared" si="520"/>
        <v>0</v>
      </c>
      <c r="AY2401" s="1" t="s">
        <v>73</v>
      </c>
      <c r="AZ2401" s="2">
        <v>42499</v>
      </c>
      <c r="BA2401" s="2">
        <v>43385</v>
      </c>
      <c r="BC2401" s="2">
        <v>43313</v>
      </c>
      <c r="BD2401" s="1" t="s">
        <v>203</v>
      </c>
      <c r="BE2401" s="1" t="s">
        <v>291</v>
      </c>
      <c r="BF2401" s="1" t="s">
        <v>194</v>
      </c>
      <c r="BG2401" s="1" t="s">
        <v>3161</v>
      </c>
      <c r="BH2401" s="1" t="s">
        <v>725</v>
      </c>
      <c r="BI2401" s="1" t="s">
        <v>726</v>
      </c>
      <c r="BJ2401" s="1" t="s">
        <v>126</v>
      </c>
      <c r="BK2401" s="1" t="s">
        <v>4540</v>
      </c>
      <c r="BL2401" s="1">
        <v>100</v>
      </c>
      <c r="BM2401" s="1">
        <v>100</v>
      </c>
      <c r="BN2401" s="1" t="s">
        <v>97</v>
      </c>
      <c r="BO2401" s="1" t="s">
        <v>98</v>
      </c>
      <c r="BP2401" s="1" t="s">
        <v>84</v>
      </c>
      <c r="BR2401" s="1">
        <v>0</v>
      </c>
      <c r="BS2401" s="1">
        <v>0</v>
      </c>
      <c r="BT2401" s="1">
        <v>0</v>
      </c>
      <c r="BU2401" s="1">
        <v>0</v>
      </c>
    </row>
    <row r="2402" spans="4:73" hidden="1" x14ac:dyDescent="0.25">
      <c r="D2402" s="4"/>
      <c r="E2402" s="5" t="str">
        <f t="shared" si="507"/>
        <v>DPP-2016-AUG</v>
      </c>
      <c r="F2402" s="5" t="str">
        <f t="shared" si="508"/>
        <v>West</v>
      </c>
      <c r="G2402" s="5" t="str">
        <f t="shared" si="509"/>
        <v>Done</v>
      </c>
      <c r="H2402" s="6" t="str">
        <f t="shared" si="510"/>
        <v>In Service</v>
      </c>
      <c r="I2402" s="1" t="s">
        <v>5355</v>
      </c>
      <c r="O2402" s="1" t="str">
        <f t="shared" si="518"/>
        <v>NRIS</v>
      </c>
      <c r="P2402" s="1" t="s">
        <v>6203</v>
      </c>
      <c r="Q2402" s="1">
        <f t="shared" si="511"/>
        <v>66</v>
      </c>
      <c r="S2402" s="1" t="str">
        <f t="shared" si="512"/>
        <v>Wind</v>
      </c>
      <c r="T2402" s="1" t="str">
        <f t="shared" si="513"/>
        <v>Howard County</v>
      </c>
      <c r="U2402" s="1" t="str">
        <f t="shared" si="514"/>
        <v>IA</v>
      </c>
      <c r="Y2402" s="1">
        <v>1</v>
      </c>
      <c r="Z2402" s="1">
        <f>IF(G2402="Withdrawn",0,1)</f>
        <v>1</v>
      </c>
      <c r="AA2402" s="36">
        <v>496212</v>
      </c>
      <c r="AB2402" s="36">
        <v>1347250</v>
      </c>
      <c r="AI2402" s="5"/>
      <c r="AJ2402" s="32"/>
      <c r="AK2402" s="32"/>
      <c r="AL2402" s="32">
        <v>0</v>
      </c>
      <c r="AM2402" s="32">
        <f>8586259+3582249</f>
        <v>12168508</v>
      </c>
      <c r="AN2402" s="32">
        <v>0</v>
      </c>
      <c r="AO2402" s="32">
        <f>AJ2402+AM2402</f>
        <v>12168508</v>
      </c>
      <c r="AP2402" s="32">
        <f>AO2402+AK2402+AL2402+AN2402</f>
        <v>12168508</v>
      </c>
      <c r="AQ2402" s="28">
        <f t="shared" si="519"/>
        <v>184.37133333333333</v>
      </c>
      <c r="AR2402" s="28">
        <f t="shared" si="520"/>
        <v>184.37133333333333</v>
      </c>
      <c r="AS2402" s="16">
        <f>IF(O2402 = "NRIS",AP2402,AO2402)</f>
        <v>12168508</v>
      </c>
      <c r="AY2402" s="1" t="s">
        <v>58</v>
      </c>
      <c r="AZ2402" s="2">
        <v>42499</v>
      </c>
      <c r="BB2402" s="2">
        <v>43875</v>
      </c>
      <c r="BC2402" s="2">
        <v>43316</v>
      </c>
      <c r="BD2402" s="1" t="s">
        <v>3575</v>
      </c>
      <c r="BE2402" s="1" t="s">
        <v>538</v>
      </c>
      <c r="BF2402" s="1" t="s">
        <v>89</v>
      </c>
      <c r="BG2402" s="1" t="s">
        <v>3161</v>
      </c>
      <c r="BH2402" s="1" t="s">
        <v>725</v>
      </c>
      <c r="BI2402" s="1" t="s">
        <v>726</v>
      </c>
      <c r="BJ2402" s="1" t="s">
        <v>126</v>
      </c>
      <c r="BK2402" s="1" t="s">
        <v>5356</v>
      </c>
      <c r="BL2402" s="1">
        <v>66</v>
      </c>
      <c r="BM2402" s="1">
        <v>66</v>
      </c>
      <c r="BN2402" s="1" t="s">
        <v>97</v>
      </c>
      <c r="BO2402" s="1" t="s">
        <v>98</v>
      </c>
      <c r="BP2402" s="1" t="s">
        <v>65</v>
      </c>
      <c r="BQ2402" s="2">
        <v>43451</v>
      </c>
      <c r="BR2402" s="1">
        <v>66</v>
      </c>
      <c r="BS2402" s="1">
        <v>66</v>
      </c>
      <c r="BT2402" s="1">
        <v>66</v>
      </c>
      <c r="BU2402" s="1">
        <v>66</v>
      </c>
    </row>
    <row r="2403" spans="4:73" hidden="1" x14ac:dyDescent="0.25">
      <c r="D2403" s="4"/>
      <c r="E2403" s="5" t="str">
        <f t="shared" si="507"/>
        <v>DPP-2016-AUG</v>
      </c>
      <c r="F2403" s="5" t="str">
        <f t="shared" si="508"/>
        <v>West</v>
      </c>
      <c r="G2403" s="5" t="str">
        <f t="shared" si="509"/>
        <v>Withdrawn</v>
      </c>
      <c r="H2403" s="6" t="str">
        <f t="shared" si="510"/>
        <v>Not Started</v>
      </c>
      <c r="I2403" s="1" t="s">
        <v>4541</v>
      </c>
      <c r="O2403" s="1" t="str">
        <f t="shared" si="518"/>
        <v>NRIS</v>
      </c>
      <c r="Q2403" s="1">
        <f t="shared" si="511"/>
        <v>70</v>
      </c>
      <c r="S2403" s="1" t="str">
        <f t="shared" si="512"/>
        <v>Wind</v>
      </c>
      <c r="T2403" s="1" t="str">
        <f t="shared" si="513"/>
        <v>Black Hawk County</v>
      </c>
      <c r="U2403" s="1" t="str">
        <f t="shared" si="514"/>
        <v>IA</v>
      </c>
      <c r="Z2403" s="1">
        <f>IF(Y2403=1,IF(G2403="done",1,0),0)</f>
        <v>0</v>
      </c>
      <c r="AA2403" s="1"/>
      <c r="AB2403" s="1"/>
      <c r="AI2403" s="5"/>
      <c r="AJ2403" s="5"/>
      <c r="AK2403" s="5"/>
      <c r="AL2403" s="5"/>
      <c r="AM2403" s="5"/>
      <c r="AN2403" s="5"/>
      <c r="AO2403" s="32"/>
      <c r="AP2403" s="32"/>
      <c r="AQ2403" s="28">
        <f t="shared" si="519"/>
        <v>0</v>
      </c>
      <c r="AR2403" s="28">
        <f t="shared" si="520"/>
        <v>0</v>
      </c>
      <c r="AY2403" s="1" t="s">
        <v>73</v>
      </c>
      <c r="AZ2403" s="2">
        <v>42499</v>
      </c>
      <c r="BA2403" s="2">
        <v>43385</v>
      </c>
      <c r="BC2403" s="2">
        <v>43316</v>
      </c>
      <c r="BD2403" s="1" t="s">
        <v>251</v>
      </c>
      <c r="BE2403" s="1" t="s">
        <v>1128</v>
      </c>
      <c r="BF2403" s="1" t="s">
        <v>89</v>
      </c>
      <c r="BG2403" s="1" t="s">
        <v>3161</v>
      </c>
      <c r="BH2403" s="1" t="s">
        <v>725</v>
      </c>
      <c r="BI2403" s="1" t="s">
        <v>726</v>
      </c>
      <c r="BJ2403" s="1" t="s">
        <v>126</v>
      </c>
      <c r="BK2403" s="1" t="s">
        <v>4542</v>
      </c>
      <c r="BL2403" s="1">
        <v>70</v>
      </c>
      <c r="BM2403" s="1">
        <v>70</v>
      </c>
      <c r="BN2403" s="1" t="s">
        <v>97</v>
      </c>
      <c r="BO2403" s="1" t="s">
        <v>98</v>
      </c>
      <c r="BP2403" s="1" t="s">
        <v>84</v>
      </c>
      <c r="BR2403" s="1">
        <v>0</v>
      </c>
      <c r="BS2403" s="1">
        <v>0</v>
      </c>
      <c r="BT2403" s="1">
        <v>0</v>
      </c>
      <c r="BU2403" s="1">
        <v>0</v>
      </c>
    </row>
    <row r="2404" spans="4:73" hidden="1" x14ac:dyDescent="0.25">
      <c r="D2404" s="4"/>
      <c r="E2404" s="5">
        <f t="shared" si="507"/>
        <v>0</v>
      </c>
      <c r="F2404" s="5">
        <f t="shared" si="508"/>
        <v>0</v>
      </c>
      <c r="G2404" s="5" t="str">
        <f t="shared" si="509"/>
        <v>Withdrawn</v>
      </c>
      <c r="H2404" s="6" t="str">
        <f t="shared" si="510"/>
        <v>Not Started</v>
      </c>
      <c r="I2404" s="1" t="s">
        <v>3864</v>
      </c>
      <c r="O2404" s="1" t="str">
        <f t="shared" si="518"/>
        <v>NRIS</v>
      </c>
      <c r="Q2404" s="1">
        <f t="shared" si="511"/>
        <v>50</v>
      </c>
      <c r="S2404" s="1" t="str">
        <f t="shared" si="512"/>
        <v>Solar</v>
      </c>
      <c r="T2404" s="1" t="str">
        <f t="shared" si="513"/>
        <v>Ouachita Parish</v>
      </c>
      <c r="U2404" s="1" t="str">
        <f t="shared" si="514"/>
        <v>LA</v>
      </c>
      <c r="AA2404" s="1"/>
      <c r="AB2404" s="1"/>
      <c r="AI2404" s="5"/>
      <c r="AJ2404" s="5"/>
      <c r="AK2404" s="5"/>
      <c r="AL2404" s="5"/>
      <c r="AM2404" s="5"/>
      <c r="AN2404" s="5"/>
      <c r="AO2404" s="32"/>
      <c r="AP2404" s="32"/>
      <c r="AQ2404" s="28">
        <f t="shared" si="519"/>
        <v>0</v>
      </c>
      <c r="AR2404" s="28">
        <f t="shared" si="520"/>
        <v>0</v>
      </c>
      <c r="AY2404" s="1" t="s">
        <v>73</v>
      </c>
      <c r="AZ2404" s="2">
        <v>42499</v>
      </c>
      <c r="BA2404" s="2">
        <v>42937</v>
      </c>
      <c r="BC2404" s="2">
        <v>43626</v>
      </c>
      <c r="BD2404" s="1" t="s">
        <v>59</v>
      </c>
      <c r="BE2404" s="1" t="s">
        <v>2984</v>
      </c>
      <c r="BF2404" s="1" t="s">
        <v>61</v>
      </c>
      <c r="BI2404" s="1" t="s">
        <v>536</v>
      </c>
      <c r="BJ2404" s="1" t="s">
        <v>126</v>
      </c>
      <c r="BK2404" s="1" t="s">
        <v>78</v>
      </c>
      <c r="BL2404" s="1">
        <v>50</v>
      </c>
      <c r="BM2404" s="1">
        <v>50</v>
      </c>
      <c r="BN2404" s="1" t="s">
        <v>1485</v>
      </c>
      <c r="BO2404" s="1" t="s">
        <v>1486</v>
      </c>
      <c r="BP2404" s="1" t="s">
        <v>84</v>
      </c>
      <c r="BR2404" s="1">
        <v>0</v>
      </c>
      <c r="BS2404" s="1">
        <v>0</v>
      </c>
      <c r="BT2404" s="1">
        <v>0</v>
      </c>
      <c r="BU2404" s="1">
        <v>0</v>
      </c>
    </row>
    <row r="2405" spans="4:73" hidden="1" x14ac:dyDescent="0.25">
      <c r="D2405" s="4"/>
      <c r="E2405" s="5">
        <f t="shared" si="507"/>
        <v>0</v>
      </c>
      <c r="F2405" s="5">
        <f t="shared" si="508"/>
        <v>0</v>
      </c>
      <c r="G2405" s="5" t="str">
        <f t="shared" si="509"/>
        <v>Withdrawn</v>
      </c>
      <c r="H2405" s="6" t="str">
        <f t="shared" si="510"/>
        <v>Not Started</v>
      </c>
      <c r="I2405" s="1" t="s">
        <v>3093</v>
      </c>
      <c r="O2405" s="1" t="str">
        <f t="shared" si="518"/>
        <v>NRIS</v>
      </c>
      <c r="Q2405" s="1">
        <f t="shared" si="511"/>
        <v>100</v>
      </c>
      <c r="S2405" s="1" t="str">
        <f t="shared" si="512"/>
        <v>Solar</v>
      </c>
      <c r="T2405" s="1" t="str">
        <f t="shared" si="513"/>
        <v>Lincoln County</v>
      </c>
      <c r="U2405" s="1" t="str">
        <f t="shared" si="514"/>
        <v>AR</v>
      </c>
      <c r="AA2405" s="1"/>
      <c r="AB2405" s="1"/>
      <c r="AI2405" s="5"/>
      <c r="AJ2405" s="5"/>
      <c r="AK2405" s="5"/>
      <c r="AL2405" s="5"/>
      <c r="AM2405" s="5"/>
      <c r="AN2405" s="5"/>
      <c r="AO2405" s="32"/>
      <c r="AP2405" s="32"/>
      <c r="AQ2405" s="28">
        <f t="shared" si="519"/>
        <v>0</v>
      </c>
      <c r="AR2405" s="28">
        <f t="shared" si="520"/>
        <v>0</v>
      </c>
      <c r="AY2405" s="1" t="s">
        <v>73</v>
      </c>
      <c r="AZ2405" s="2">
        <v>42499</v>
      </c>
      <c r="BA2405" s="2">
        <v>42731</v>
      </c>
      <c r="BC2405" s="2">
        <v>43617</v>
      </c>
      <c r="BD2405" s="1" t="s">
        <v>59</v>
      </c>
      <c r="BE2405" s="1" t="s">
        <v>92</v>
      </c>
      <c r="BF2405" s="1" t="s">
        <v>2394</v>
      </c>
      <c r="BI2405" s="1" t="s">
        <v>536</v>
      </c>
      <c r="BJ2405" s="1" t="s">
        <v>126</v>
      </c>
      <c r="BK2405" s="1" t="s">
        <v>78</v>
      </c>
      <c r="BL2405" s="1">
        <v>100</v>
      </c>
      <c r="BM2405" s="1">
        <v>100</v>
      </c>
      <c r="BN2405" s="1" t="s">
        <v>1485</v>
      </c>
      <c r="BO2405" s="1" t="s">
        <v>1486</v>
      </c>
      <c r="BP2405" s="1" t="s">
        <v>84</v>
      </c>
      <c r="BR2405" s="1">
        <v>0</v>
      </c>
      <c r="BS2405" s="1">
        <v>0</v>
      </c>
      <c r="BT2405" s="1">
        <v>0</v>
      </c>
      <c r="BU2405" s="1">
        <v>0</v>
      </c>
    </row>
    <row r="2406" spans="4:73" hidden="1" x14ac:dyDescent="0.25">
      <c r="D2406" s="4"/>
      <c r="E2406" s="5" t="str">
        <f t="shared" si="507"/>
        <v>SPA-2016-NOV</v>
      </c>
      <c r="F2406" s="5">
        <f t="shared" si="508"/>
        <v>0</v>
      </c>
      <c r="G2406" s="5" t="str">
        <f t="shared" si="509"/>
        <v>Withdrawn</v>
      </c>
      <c r="H2406" s="6" t="str">
        <f t="shared" si="510"/>
        <v>Not Started</v>
      </c>
      <c r="I2406" s="1" t="s">
        <v>3375</v>
      </c>
      <c r="O2406" s="1" t="str">
        <f t="shared" si="518"/>
        <v>NRIS</v>
      </c>
      <c r="Q2406" s="1">
        <f t="shared" si="511"/>
        <v>58.7</v>
      </c>
      <c r="S2406" s="1" t="str">
        <f t="shared" si="512"/>
        <v>Solar</v>
      </c>
      <c r="T2406" s="1" t="str">
        <f t="shared" si="513"/>
        <v>Franklin Parish</v>
      </c>
      <c r="U2406" s="1" t="str">
        <f t="shared" si="514"/>
        <v>LA</v>
      </c>
      <c r="AA2406" s="1"/>
      <c r="AB2406" s="1"/>
      <c r="AI2406" s="5"/>
      <c r="AJ2406" s="5"/>
      <c r="AK2406" s="5"/>
      <c r="AL2406" s="5"/>
      <c r="AM2406" s="5"/>
      <c r="AN2406" s="5"/>
      <c r="AO2406" s="32"/>
      <c r="AP2406" s="32"/>
      <c r="AQ2406" s="28">
        <f t="shared" si="519"/>
        <v>0</v>
      </c>
      <c r="AR2406" s="28">
        <f t="shared" si="520"/>
        <v>0</v>
      </c>
      <c r="AY2406" s="1" t="s">
        <v>73</v>
      </c>
      <c r="AZ2406" s="2">
        <v>42499</v>
      </c>
      <c r="BA2406" s="2">
        <v>42858</v>
      </c>
      <c r="BC2406" s="2">
        <v>43252</v>
      </c>
      <c r="BD2406" s="1" t="s">
        <v>59</v>
      </c>
      <c r="BE2406" s="1" t="s">
        <v>3376</v>
      </c>
      <c r="BF2406" s="1" t="s">
        <v>61</v>
      </c>
      <c r="BG2406" s="1" t="s">
        <v>3377</v>
      </c>
      <c r="BI2406" s="1" t="s">
        <v>143</v>
      </c>
      <c r="BJ2406" s="1" t="s">
        <v>126</v>
      </c>
      <c r="BK2406" s="1" t="s">
        <v>78</v>
      </c>
      <c r="BL2406" s="1">
        <v>58.7</v>
      </c>
      <c r="BM2406" s="1">
        <v>58.7</v>
      </c>
      <c r="BN2406" s="1" t="s">
        <v>1485</v>
      </c>
      <c r="BO2406" s="1" t="s">
        <v>1486</v>
      </c>
      <c r="BP2406" s="1" t="s">
        <v>84</v>
      </c>
      <c r="BQ2406" s="2">
        <v>43282</v>
      </c>
      <c r="BR2406" s="1">
        <v>0</v>
      </c>
      <c r="BS2406" s="1">
        <v>0</v>
      </c>
      <c r="BT2406" s="1">
        <v>0</v>
      </c>
      <c r="BU2406" s="1">
        <v>0</v>
      </c>
    </row>
    <row r="2407" spans="4:73" hidden="1" x14ac:dyDescent="0.25">
      <c r="D2407" s="4"/>
      <c r="E2407" s="5" t="str">
        <f t="shared" si="507"/>
        <v>DPP-2016-AUG</v>
      </c>
      <c r="F2407" s="5" t="str">
        <f t="shared" si="508"/>
        <v>South</v>
      </c>
      <c r="G2407" s="5" t="str">
        <f t="shared" si="509"/>
        <v>Withdrawn</v>
      </c>
      <c r="H2407" s="6" t="str">
        <f t="shared" si="510"/>
        <v>Withdrawn</v>
      </c>
      <c r="I2407" s="1" t="s">
        <v>4737</v>
      </c>
      <c r="O2407" s="1" t="str">
        <f t="shared" si="518"/>
        <v>NRIS</v>
      </c>
      <c r="Q2407" s="1">
        <f t="shared" si="511"/>
        <v>50</v>
      </c>
      <c r="S2407" s="1" t="str">
        <f t="shared" si="512"/>
        <v>Solar</v>
      </c>
      <c r="T2407" s="1" t="str">
        <f t="shared" si="513"/>
        <v>St. Landry Parish</v>
      </c>
      <c r="U2407" s="1" t="str">
        <f t="shared" si="514"/>
        <v>LA</v>
      </c>
      <c r="AA2407" s="1"/>
      <c r="AB2407" s="1"/>
      <c r="AI2407" s="5"/>
      <c r="AJ2407" s="5"/>
      <c r="AK2407" s="5"/>
      <c r="AL2407" s="5"/>
      <c r="AM2407" s="5"/>
      <c r="AN2407" s="5"/>
      <c r="AO2407" s="32"/>
      <c r="AP2407" s="32"/>
      <c r="AQ2407" s="28">
        <f t="shared" si="519"/>
        <v>0</v>
      </c>
      <c r="AR2407" s="28">
        <f t="shared" si="520"/>
        <v>0</v>
      </c>
      <c r="AY2407" s="1" t="s">
        <v>73</v>
      </c>
      <c r="AZ2407" s="2">
        <v>42499</v>
      </c>
      <c r="BA2407" s="2">
        <v>43483</v>
      </c>
      <c r="BB2407" s="2">
        <v>43271</v>
      </c>
      <c r="BC2407" s="2">
        <v>43130</v>
      </c>
      <c r="BD2407" s="1" t="s">
        <v>59</v>
      </c>
      <c r="BE2407" s="1" t="s">
        <v>2930</v>
      </c>
      <c r="BF2407" s="1" t="s">
        <v>61</v>
      </c>
      <c r="BG2407" s="1" t="s">
        <v>3161</v>
      </c>
      <c r="BH2407" s="1" t="s">
        <v>2395</v>
      </c>
      <c r="BI2407" s="1" t="s">
        <v>726</v>
      </c>
      <c r="BJ2407" s="1" t="s">
        <v>126</v>
      </c>
      <c r="BK2407" s="1" t="s">
        <v>4738</v>
      </c>
      <c r="BL2407" s="1">
        <v>50</v>
      </c>
      <c r="BM2407" s="1">
        <v>50</v>
      </c>
      <c r="BN2407" s="1" t="s">
        <v>1485</v>
      </c>
      <c r="BO2407" s="1" t="s">
        <v>1486</v>
      </c>
      <c r="BP2407" s="1" t="s">
        <v>73</v>
      </c>
      <c r="BR2407" s="1">
        <v>50</v>
      </c>
      <c r="BS2407" s="1">
        <v>50</v>
      </c>
      <c r="BT2407" s="1">
        <v>50</v>
      </c>
      <c r="BU2407" s="1">
        <v>50</v>
      </c>
    </row>
    <row r="2408" spans="4:73" hidden="1" x14ac:dyDescent="0.25">
      <c r="D2408" s="4"/>
      <c r="E2408" s="5" t="str">
        <f t="shared" si="507"/>
        <v>DPP-2016-AUG</v>
      </c>
      <c r="F2408" s="5" t="str">
        <f t="shared" si="508"/>
        <v>South</v>
      </c>
      <c r="G2408" s="5" t="str">
        <f t="shared" si="509"/>
        <v>Done</v>
      </c>
      <c r="H2408" s="6" t="str">
        <f t="shared" si="510"/>
        <v>In Service</v>
      </c>
      <c r="I2408" s="1" t="s">
        <v>5365</v>
      </c>
      <c r="O2408" s="1" t="str">
        <f t="shared" si="518"/>
        <v>NRIS</v>
      </c>
      <c r="Q2408" s="1">
        <f t="shared" si="511"/>
        <v>100</v>
      </c>
      <c r="S2408" s="1" t="str">
        <f t="shared" si="512"/>
        <v>Solar</v>
      </c>
      <c r="T2408" s="1" t="str">
        <f t="shared" si="513"/>
        <v>Chicot County</v>
      </c>
      <c r="U2408" s="1" t="str">
        <f t="shared" si="514"/>
        <v>AR</v>
      </c>
      <c r="AA2408" s="1"/>
      <c r="AB2408" s="1"/>
      <c r="AI2408" s="5"/>
      <c r="AJ2408" s="5"/>
      <c r="AK2408" s="5"/>
      <c r="AL2408" s="5"/>
      <c r="AM2408" s="5"/>
      <c r="AN2408" s="5"/>
      <c r="AO2408" s="32"/>
      <c r="AP2408" s="32"/>
      <c r="AQ2408" s="28">
        <f t="shared" si="519"/>
        <v>0</v>
      </c>
      <c r="AR2408" s="28">
        <f t="shared" si="520"/>
        <v>0</v>
      </c>
      <c r="AY2408" s="1" t="s">
        <v>58</v>
      </c>
      <c r="AZ2408" s="2">
        <v>42499</v>
      </c>
      <c r="BB2408" s="2">
        <v>43262</v>
      </c>
      <c r="BC2408" s="2">
        <v>43130</v>
      </c>
      <c r="BD2408" s="1" t="s">
        <v>59</v>
      </c>
      <c r="BE2408" s="1" t="s">
        <v>2659</v>
      </c>
      <c r="BF2408" s="1" t="s">
        <v>2394</v>
      </c>
      <c r="BG2408" s="1" t="s">
        <v>3161</v>
      </c>
      <c r="BH2408" s="1" t="s">
        <v>2395</v>
      </c>
      <c r="BI2408" s="1" t="s">
        <v>726</v>
      </c>
      <c r="BJ2408" s="1" t="s">
        <v>126</v>
      </c>
      <c r="BK2408" s="1" t="s">
        <v>5366</v>
      </c>
      <c r="BL2408" s="1">
        <v>100</v>
      </c>
      <c r="BM2408" s="1">
        <v>100</v>
      </c>
      <c r="BN2408" s="1" t="s">
        <v>1485</v>
      </c>
      <c r="BO2408" s="1" t="s">
        <v>1486</v>
      </c>
      <c r="BP2408" s="1" t="s">
        <v>65</v>
      </c>
      <c r="BQ2408" s="2">
        <v>43818</v>
      </c>
      <c r="BR2408" s="1">
        <v>100</v>
      </c>
      <c r="BS2408" s="1">
        <v>100</v>
      </c>
      <c r="BT2408" s="1">
        <v>100</v>
      </c>
      <c r="BU2408" s="1">
        <v>100</v>
      </c>
    </row>
    <row r="2409" spans="4:73" hidden="1" x14ac:dyDescent="0.25">
      <c r="D2409" s="4"/>
      <c r="E2409" s="5" t="str">
        <f t="shared" si="507"/>
        <v>SPA-2016-NOV</v>
      </c>
      <c r="F2409" s="5">
        <f t="shared" si="508"/>
        <v>0</v>
      </c>
      <c r="G2409" s="5" t="str">
        <f t="shared" si="509"/>
        <v>Withdrawn</v>
      </c>
      <c r="H2409" s="6" t="str">
        <f t="shared" si="510"/>
        <v>Not Started</v>
      </c>
      <c r="I2409" s="1" t="s">
        <v>3878</v>
      </c>
      <c r="O2409" s="1" t="str">
        <f t="shared" si="518"/>
        <v>NRIS</v>
      </c>
      <c r="Q2409" s="1">
        <f t="shared" si="511"/>
        <v>100</v>
      </c>
      <c r="S2409" s="1" t="str">
        <f t="shared" si="512"/>
        <v>Solar</v>
      </c>
      <c r="T2409" s="1" t="str">
        <f t="shared" si="513"/>
        <v>Lincoln County</v>
      </c>
      <c r="U2409" s="1" t="str">
        <f t="shared" si="514"/>
        <v>AR</v>
      </c>
      <c r="AA2409" s="1"/>
      <c r="AB2409" s="1"/>
      <c r="AI2409" s="5"/>
      <c r="AJ2409" s="5"/>
      <c r="AK2409" s="5"/>
      <c r="AL2409" s="5"/>
      <c r="AM2409" s="5"/>
      <c r="AN2409" s="5"/>
      <c r="AO2409" s="32"/>
      <c r="AP2409" s="32"/>
      <c r="AQ2409" s="28">
        <f t="shared" si="519"/>
        <v>0</v>
      </c>
      <c r="AR2409" s="28">
        <f t="shared" si="520"/>
        <v>0</v>
      </c>
      <c r="AY2409" s="1" t="s">
        <v>73</v>
      </c>
      <c r="AZ2409" s="2">
        <v>42499</v>
      </c>
      <c r="BA2409" s="2">
        <v>42937</v>
      </c>
      <c r="BC2409" s="2">
        <v>43130</v>
      </c>
      <c r="BD2409" s="1" t="s">
        <v>59</v>
      </c>
      <c r="BE2409" s="1" t="s">
        <v>92</v>
      </c>
      <c r="BF2409" s="1" t="s">
        <v>2394</v>
      </c>
      <c r="BG2409" s="1" t="s">
        <v>3377</v>
      </c>
      <c r="BI2409" s="1" t="s">
        <v>143</v>
      </c>
      <c r="BJ2409" s="1" t="s">
        <v>126</v>
      </c>
      <c r="BK2409" s="1" t="s">
        <v>78</v>
      </c>
      <c r="BL2409" s="1">
        <v>100</v>
      </c>
      <c r="BM2409" s="1">
        <v>100</v>
      </c>
      <c r="BN2409" s="1" t="s">
        <v>1485</v>
      </c>
      <c r="BO2409" s="1" t="s">
        <v>1486</v>
      </c>
      <c r="BP2409" s="1" t="s">
        <v>84</v>
      </c>
      <c r="BR2409" s="1">
        <v>0</v>
      </c>
      <c r="BS2409" s="1">
        <v>0</v>
      </c>
      <c r="BT2409" s="1">
        <v>0</v>
      </c>
      <c r="BU2409" s="1">
        <v>0</v>
      </c>
    </row>
    <row r="2410" spans="4:73" hidden="1" x14ac:dyDescent="0.25">
      <c r="D2410" s="4"/>
      <c r="E2410" s="5" t="str">
        <f t="shared" si="507"/>
        <v>DPP-2016-AUG</v>
      </c>
      <c r="F2410" s="5" t="str">
        <f t="shared" si="508"/>
        <v>South</v>
      </c>
      <c r="G2410" s="5" t="str">
        <f t="shared" si="509"/>
        <v>Withdrawn</v>
      </c>
      <c r="H2410" s="6" t="str">
        <f t="shared" si="510"/>
        <v>Not Started</v>
      </c>
      <c r="I2410" s="1" t="s">
        <v>3439</v>
      </c>
      <c r="O2410" s="1" t="str">
        <f t="shared" si="518"/>
        <v>NRIS</v>
      </c>
      <c r="Q2410" s="1">
        <f t="shared" si="511"/>
        <v>100</v>
      </c>
      <c r="S2410" s="1" t="str">
        <f t="shared" si="512"/>
        <v>Solar</v>
      </c>
      <c r="T2410" s="1" t="str">
        <f t="shared" si="513"/>
        <v>Lonoke County</v>
      </c>
      <c r="U2410" s="1" t="str">
        <f t="shared" si="514"/>
        <v>AR</v>
      </c>
      <c r="AA2410" s="1"/>
      <c r="AB2410" s="1"/>
      <c r="AI2410" s="5"/>
      <c r="AJ2410" s="5"/>
      <c r="AK2410" s="5"/>
      <c r="AL2410" s="5"/>
      <c r="AM2410" s="5"/>
      <c r="AN2410" s="5"/>
      <c r="AO2410" s="32"/>
      <c r="AP2410" s="32"/>
      <c r="AQ2410" s="28">
        <f t="shared" si="519"/>
        <v>0</v>
      </c>
      <c r="AR2410" s="28">
        <f t="shared" si="520"/>
        <v>0</v>
      </c>
      <c r="AY2410" s="1" t="s">
        <v>73</v>
      </c>
      <c r="AZ2410" s="2">
        <v>42499</v>
      </c>
      <c r="BA2410" s="2">
        <v>42871</v>
      </c>
      <c r="BC2410" s="2">
        <v>43130</v>
      </c>
      <c r="BD2410" s="1" t="s">
        <v>59</v>
      </c>
      <c r="BE2410" s="1" t="s">
        <v>2665</v>
      </c>
      <c r="BF2410" s="1" t="s">
        <v>2394</v>
      </c>
      <c r="BG2410" s="1" t="s">
        <v>3161</v>
      </c>
      <c r="BH2410" s="1" t="s">
        <v>2395</v>
      </c>
      <c r="BI2410" s="1" t="s">
        <v>726</v>
      </c>
      <c r="BJ2410" s="1" t="s">
        <v>126</v>
      </c>
      <c r="BK2410" s="1" t="s">
        <v>3440</v>
      </c>
      <c r="BL2410" s="1">
        <v>100</v>
      </c>
      <c r="BM2410" s="1">
        <v>100</v>
      </c>
      <c r="BN2410" s="1" t="s">
        <v>1485</v>
      </c>
      <c r="BO2410" s="1" t="s">
        <v>1486</v>
      </c>
      <c r="BP2410" s="1" t="s">
        <v>84</v>
      </c>
      <c r="BR2410" s="1">
        <v>0</v>
      </c>
      <c r="BS2410" s="1">
        <v>0</v>
      </c>
      <c r="BT2410" s="1">
        <v>0</v>
      </c>
      <c r="BU2410" s="1">
        <v>0</v>
      </c>
    </row>
    <row r="2411" spans="4:73" hidden="1" x14ac:dyDescent="0.25">
      <c r="D2411" s="4"/>
      <c r="E2411" s="5" t="str">
        <f t="shared" si="507"/>
        <v>SPA-2016-NOV</v>
      </c>
      <c r="F2411" s="5">
        <f t="shared" si="508"/>
        <v>0</v>
      </c>
      <c r="G2411" s="5" t="str">
        <f t="shared" si="509"/>
        <v>Withdrawn</v>
      </c>
      <c r="H2411" s="6" t="str">
        <f t="shared" si="510"/>
        <v>Not Started</v>
      </c>
      <c r="I2411" s="1" t="s">
        <v>3881</v>
      </c>
      <c r="O2411" s="1" t="str">
        <f t="shared" si="518"/>
        <v>NRIS</v>
      </c>
      <c r="Q2411" s="1">
        <f t="shared" si="511"/>
        <v>20</v>
      </c>
      <c r="S2411" s="1" t="str">
        <f t="shared" si="512"/>
        <v>Solar</v>
      </c>
      <c r="T2411" s="1" t="str">
        <f t="shared" si="513"/>
        <v>Yellow Medicine County</v>
      </c>
      <c r="U2411" s="1" t="str">
        <f t="shared" si="514"/>
        <v>MN</v>
      </c>
      <c r="AA2411" s="1"/>
      <c r="AB2411" s="1"/>
      <c r="AI2411" s="5"/>
      <c r="AJ2411" s="5"/>
      <c r="AK2411" s="5"/>
      <c r="AL2411" s="5"/>
      <c r="AM2411" s="5"/>
      <c r="AN2411" s="5"/>
      <c r="AO2411" s="32"/>
      <c r="AP2411" s="32"/>
      <c r="AQ2411" s="28">
        <f t="shared" si="519"/>
        <v>0</v>
      </c>
      <c r="AR2411" s="28">
        <f t="shared" si="520"/>
        <v>0</v>
      </c>
      <c r="AY2411" s="1" t="s">
        <v>73</v>
      </c>
      <c r="AZ2411" s="2">
        <v>42499</v>
      </c>
      <c r="BA2411" s="2">
        <v>42937</v>
      </c>
      <c r="BC2411" s="2">
        <v>43344</v>
      </c>
      <c r="BD2411" s="1" t="s">
        <v>91</v>
      </c>
      <c r="BE2411" s="1" t="s">
        <v>1824</v>
      </c>
      <c r="BF2411" s="1" t="s">
        <v>93</v>
      </c>
      <c r="BG2411" s="1" t="s">
        <v>3377</v>
      </c>
      <c r="BI2411" s="1" t="s">
        <v>143</v>
      </c>
      <c r="BJ2411" s="1" t="s">
        <v>126</v>
      </c>
      <c r="BK2411" s="1" t="s">
        <v>78</v>
      </c>
      <c r="BL2411" s="1">
        <v>20</v>
      </c>
      <c r="BM2411" s="1">
        <v>20</v>
      </c>
      <c r="BN2411" s="1" t="s">
        <v>1485</v>
      </c>
      <c r="BO2411" s="1" t="s">
        <v>1486</v>
      </c>
      <c r="BP2411" s="1" t="s">
        <v>84</v>
      </c>
      <c r="BR2411" s="1">
        <v>0</v>
      </c>
      <c r="BS2411" s="1">
        <v>0</v>
      </c>
      <c r="BT2411" s="1">
        <v>0</v>
      </c>
      <c r="BU2411" s="1">
        <v>0</v>
      </c>
    </row>
    <row r="2412" spans="4:73" hidden="1" x14ac:dyDescent="0.25">
      <c r="D2412" s="4"/>
      <c r="E2412" s="5" t="str">
        <f t="shared" si="507"/>
        <v>SPA-2016-NOV</v>
      </c>
      <c r="F2412" s="5">
        <f t="shared" si="508"/>
        <v>0</v>
      </c>
      <c r="G2412" s="5" t="str">
        <f t="shared" si="509"/>
        <v>Withdrawn</v>
      </c>
      <c r="H2412" s="6" t="str">
        <f t="shared" si="510"/>
        <v>Not Started</v>
      </c>
      <c r="I2412" s="1" t="s">
        <v>3905</v>
      </c>
      <c r="O2412" s="1" t="str">
        <f t="shared" si="518"/>
        <v>NRIS</v>
      </c>
      <c r="Q2412" s="1">
        <f t="shared" si="511"/>
        <v>80</v>
      </c>
      <c r="S2412" s="1" t="str">
        <f t="shared" si="512"/>
        <v>Solar</v>
      </c>
      <c r="T2412" s="1" t="str">
        <f t="shared" si="513"/>
        <v>Yellow Medicine County</v>
      </c>
      <c r="U2412" s="1" t="str">
        <f t="shared" si="514"/>
        <v>MN</v>
      </c>
      <c r="AA2412" s="1"/>
      <c r="AB2412" s="1"/>
      <c r="AI2412" s="5"/>
      <c r="AJ2412" s="5"/>
      <c r="AK2412" s="5"/>
      <c r="AL2412" s="5"/>
      <c r="AM2412" s="5"/>
      <c r="AN2412" s="5"/>
      <c r="AO2412" s="32"/>
      <c r="AP2412" s="32"/>
      <c r="AQ2412" s="28">
        <f t="shared" si="519"/>
        <v>0</v>
      </c>
      <c r="AR2412" s="28">
        <f t="shared" si="520"/>
        <v>0</v>
      </c>
      <c r="AY2412" s="1" t="s">
        <v>73</v>
      </c>
      <c r="AZ2412" s="2">
        <v>42499</v>
      </c>
      <c r="BA2412" s="2">
        <v>42937</v>
      </c>
      <c r="BC2412" s="2">
        <v>43344</v>
      </c>
      <c r="BD2412" s="1" t="s">
        <v>91</v>
      </c>
      <c r="BE2412" s="1" t="s">
        <v>1824</v>
      </c>
      <c r="BF2412" s="1" t="s">
        <v>93</v>
      </c>
      <c r="BG2412" s="1" t="s">
        <v>3377</v>
      </c>
      <c r="BI2412" s="1" t="s">
        <v>143</v>
      </c>
      <c r="BJ2412" s="1" t="s">
        <v>126</v>
      </c>
      <c r="BK2412" s="1" t="s">
        <v>78</v>
      </c>
      <c r="BL2412" s="1">
        <v>80</v>
      </c>
      <c r="BM2412" s="1">
        <v>80</v>
      </c>
      <c r="BN2412" s="1" t="s">
        <v>1485</v>
      </c>
      <c r="BO2412" s="1" t="s">
        <v>1486</v>
      </c>
      <c r="BP2412" s="1" t="s">
        <v>84</v>
      </c>
      <c r="BR2412" s="1">
        <v>0</v>
      </c>
      <c r="BS2412" s="1">
        <v>0</v>
      </c>
      <c r="BT2412" s="1">
        <v>0</v>
      </c>
      <c r="BU2412" s="1">
        <v>0</v>
      </c>
    </row>
    <row r="2413" spans="4:73" hidden="1" x14ac:dyDescent="0.25">
      <c r="D2413" s="4"/>
      <c r="E2413" s="5" t="str">
        <f t="shared" si="507"/>
        <v>DPP-2017-AUG</v>
      </c>
      <c r="F2413" s="5" t="str">
        <f t="shared" si="508"/>
        <v>West</v>
      </c>
      <c r="G2413" s="5" t="str">
        <f t="shared" si="509"/>
        <v>Withdrawn</v>
      </c>
      <c r="H2413" s="6" t="str">
        <f t="shared" si="510"/>
        <v>Not Started</v>
      </c>
      <c r="I2413" s="1" t="s">
        <v>4746</v>
      </c>
      <c r="O2413" s="1" t="str">
        <f t="shared" si="518"/>
        <v>NRIS</v>
      </c>
      <c r="Q2413" s="1">
        <f t="shared" si="511"/>
        <v>400</v>
      </c>
      <c r="S2413" s="1" t="str">
        <f t="shared" si="512"/>
        <v>Wind</v>
      </c>
      <c r="T2413" s="1" t="str">
        <f t="shared" si="513"/>
        <v>Meeker County,Renville County</v>
      </c>
      <c r="U2413" s="1" t="str">
        <f t="shared" si="514"/>
        <v>MN</v>
      </c>
      <c r="AI2413" s="5"/>
      <c r="AJ2413" s="5"/>
      <c r="AK2413" s="5"/>
      <c r="AL2413" s="5"/>
      <c r="AM2413" s="5"/>
      <c r="AN2413" s="5"/>
      <c r="AO2413" s="32"/>
      <c r="AP2413" s="32"/>
      <c r="AQ2413" s="28">
        <f t="shared" si="519"/>
        <v>0</v>
      </c>
      <c r="AR2413" s="28">
        <f t="shared" si="520"/>
        <v>0</v>
      </c>
      <c r="AY2413" s="1" t="s">
        <v>73</v>
      </c>
      <c r="AZ2413" s="2">
        <v>42902</v>
      </c>
      <c r="BA2413" s="2">
        <v>43500</v>
      </c>
      <c r="BC2413" s="2">
        <v>43723</v>
      </c>
      <c r="BD2413" s="1" t="s">
        <v>91</v>
      </c>
      <c r="BE2413" s="1" t="s">
        <v>4747</v>
      </c>
      <c r="BF2413" s="1" t="s">
        <v>93</v>
      </c>
      <c r="BG2413" s="1" t="s">
        <v>3692</v>
      </c>
      <c r="BH2413" s="1" t="s">
        <v>725</v>
      </c>
      <c r="BI2413" s="1" t="s">
        <v>2376</v>
      </c>
      <c r="BJ2413" s="1" t="s">
        <v>126</v>
      </c>
      <c r="BK2413" s="1" t="s">
        <v>4748</v>
      </c>
      <c r="BL2413" s="1">
        <v>400</v>
      </c>
      <c r="BM2413" s="1">
        <v>400</v>
      </c>
      <c r="BN2413" s="1" t="s">
        <v>97</v>
      </c>
      <c r="BO2413" s="1" t="s">
        <v>98</v>
      </c>
      <c r="BP2413" s="1" t="s">
        <v>84</v>
      </c>
      <c r="BR2413" s="1">
        <v>0</v>
      </c>
      <c r="BS2413" s="1">
        <v>0</v>
      </c>
      <c r="BT2413" s="1">
        <v>0</v>
      </c>
      <c r="BU2413" s="1">
        <v>0</v>
      </c>
    </row>
    <row r="2414" spans="4:73" hidden="1" x14ac:dyDescent="0.25">
      <c r="D2414" s="4"/>
      <c r="E2414" s="5" t="str">
        <f t="shared" si="507"/>
        <v>SPA-2016-NOV</v>
      </c>
      <c r="F2414" s="5">
        <f t="shared" si="508"/>
        <v>0</v>
      </c>
      <c r="G2414" s="5" t="str">
        <f t="shared" si="509"/>
        <v>Withdrawn</v>
      </c>
      <c r="H2414" s="6" t="str">
        <f t="shared" si="510"/>
        <v>Not Started</v>
      </c>
      <c r="I2414" s="1" t="s">
        <v>3912</v>
      </c>
      <c r="O2414" s="1" t="str">
        <f t="shared" si="518"/>
        <v>NRIS</v>
      </c>
      <c r="Q2414" s="1">
        <f t="shared" si="511"/>
        <v>400</v>
      </c>
      <c r="S2414" s="1" t="str">
        <f t="shared" si="512"/>
        <v>Wind</v>
      </c>
      <c r="T2414" s="1" t="str">
        <f t="shared" si="513"/>
        <v>Meeker County, Renville County</v>
      </c>
      <c r="U2414" s="1" t="str">
        <f t="shared" si="514"/>
        <v>MN</v>
      </c>
      <c r="AA2414" s="1"/>
      <c r="AB2414" s="1"/>
      <c r="AI2414" s="5"/>
      <c r="AJ2414" s="5"/>
      <c r="AK2414" s="5"/>
      <c r="AL2414" s="5"/>
      <c r="AM2414" s="5"/>
      <c r="AN2414" s="5"/>
      <c r="AO2414" s="32"/>
      <c r="AP2414" s="32"/>
      <c r="AQ2414" s="28">
        <f t="shared" si="519"/>
        <v>0</v>
      </c>
      <c r="AR2414" s="28">
        <f t="shared" si="520"/>
        <v>0</v>
      </c>
      <c r="AY2414" s="1" t="s">
        <v>73</v>
      </c>
      <c r="AZ2414" s="2">
        <v>42499</v>
      </c>
      <c r="BA2414" s="2">
        <v>42937</v>
      </c>
      <c r="BC2414" s="2">
        <v>43723</v>
      </c>
      <c r="BD2414" s="1" t="s">
        <v>91</v>
      </c>
      <c r="BE2414" s="1" t="s">
        <v>3913</v>
      </c>
      <c r="BF2414" s="1" t="s">
        <v>93</v>
      </c>
      <c r="BG2414" s="1" t="s">
        <v>3377</v>
      </c>
      <c r="BI2414" s="1" t="s">
        <v>143</v>
      </c>
      <c r="BJ2414" s="1" t="s">
        <v>126</v>
      </c>
      <c r="BK2414" s="1" t="s">
        <v>78</v>
      </c>
      <c r="BL2414" s="1">
        <v>400</v>
      </c>
      <c r="BM2414" s="1">
        <v>400</v>
      </c>
      <c r="BN2414" s="1" t="s">
        <v>97</v>
      </c>
      <c r="BO2414" s="1" t="s">
        <v>98</v>
      </c>
      <c r="BP2414" s="1" t="s">
        <v>84</v>
      </c>
      <c r="BR2414" s="1">
        <v>0</v>
      </c>
      <c r="BS2414" s="1">
        <v>0</v>
      </c>
      <c r="BT2414" s="1">
        <v>0</v>
      </c>
      <c r="BU2414" s="1">
        <v>0</v>
      </c>
    </row>
    <row r="2415" spans="4:73" hidden="1" x14ac:dyDescent="0.25">
      <c r="D2415" s="4"/>
      <c r="E2415" s="5" t="str">
        <f t="shared" si="507"/>
        <v>SPA-2016-NOV</v>
      </c>
      <c r="F2415" s="5">
        <f t="shared" si="508"/>
        <v>0</v>
      </c>
      <c r="G2415" s="5" t="str">
        <f t="shared" si="509"/>
        <v>Withdrawn</v>
      </c>
      <c r="H2415" s="6" t="str">
        <f t="shared" si="510"/>
        <v>Not Started</v>
      </c>
      <c r="I2415" s="1" t="s">
        <v>3923</v>
      </c>
      <c r="O2415" s="1" t="str">
        <f t="shared" si="518"/>
        <v>NRIS</v>
      </c>
      <c r="Q2415" s="1">
        <f t="shared" si="511"/>
        <v>400</v>
      </c>
      <c r="S2415" s="1" t="str">
        <f t="shared" si="512"/>
        <v>Wind</v>
      </c>
      <c r="T2415" s="1" t="str">
        <f t="shared" si="513"/>
        <v>Meeker County, Renville County</v>
      </c>
      <c r="U2415" s="1" t="str">
        <f t="shared" si="514"/>
        <v>MN</v>
      </c>
      <c r="AA2415" s="1"/>
      <c r="AB2415" s="1"/>
      <c r="AI2415" s="5"/>
      <c r="AJ2415" s="5"/>
      <c r="AK2415" s="5"/>
      <c r="AL2415" s="5"/>
      <c r="AM2415" s="5"/>
      <c r="AN2415" s="5"/>
      <c r="AO2415" s="32"/>
      <c r="AP2415" s="32"/>
      <c r="AQ2415" s="28">
        <f t="shared" si="519"/>
        <v>0</v>
      </c>
      <c r="AR2415" s="28">
        <f t="shared" si="520"/>
        <v>0</v>
      </c>
      <c r="AY2415" s="1" t="s">
        <v>73</v>
      </c>
      <c r="AZ2415" s="2">
        <v>42499</v>
      </c>
      <c r="BA2415" s="2">
        <v>42937</v>
      </c>
      <c r="BC2415" s="2">
        <v>43723</v>
      </c>
      <c r="BD2415" s="1" t="s">
        <v>91</v>
      </c>
      <c r="BE2415" s="1" t="s">
        <v>3913</v>
      </c>
      <c r="BF2415" s="1" t="s">
        <v>93</v>
      </c>
      <c r="BG2415" s="1" t="s">
        <v>3377</v>
      </c>
      <c r="BI2415" s="1" t="s">
        <v>143</v>
      </c>
      <c r="BJ2415" s="1" t="s">
        <v>126</v>
      </c>
      <c r="BK2415" s="1" t="s">
        <v>78</v>
      </c>
      <c r="BL2415" s="1">
        <v>400</v>
      </c>
      <c r="BM2415" s="1">
        <v>400</v>
      </c>
      <c r="BN2415" s="1" t="s">
        <v>97</v>
      </c>
      <c r="BO2415" s="1" t="s">
        <v>98</v>
      </c>
      <c r="BP2415" s="1" t="s">
        <v>84</v>
      </c>
      <c r="BR2415" s="1">
        <v>0</v>
      </c>
      <c r="BS2415" s="1">
        <v>0</v>
      </c>
      <c r="BT2415" s="1">
        <v>0</v>
      </c>
      <c r="BU2415" s="1">
        <v>0</v>
      </c>
    </row>
    <row r="2416" spans="4:73" x14ac:dyDescent="0.25">
      <c r="D2416" s="4"/>
      <c r="E2416" s="5" t="str">
        <f t="shared" si="507"/>
        <v>DPP-2017-AUG</v>
      </c>
      <c r="F2416" s="5" t="str">
        <f t="shared" si="508"/>
        <v>West</v>
      </c>
      <c r="G2416" s="5" t="str">
        <f t="shared" si="509"/>
        <v>Active</v>
      </c>
      <c r="H2416" s="6" t="str">
        <f t="shared" si="510"/>
        <v>Not Started</v>
      </c>
      <c r="I2416" s="1" t="s">
        <v>5381</v>
      </c>
      <c r="O2416" s="1" t="str">
        <f t="shared" si="518"/>
        <v>ERIS</v>
      </c>
      <c r="P2416" s="1" t="s">
        <v>6203</v>
      </c>
      <c r="Q2416" s="1">
        <f t="shared" si="511"/>
        <v>400</v>
      </c>
      <c r="S2416" s="1" t="str">
        <f t="shared" si="512"/>
        <v>Wind</v>
      </c>
      <c r="T2416" s="1" t="str">
        <f t="shared" si="513"/>
        <v>Grand Forks County,Nelson County</v>
      </c>
      <c r="U2416" s="1" t="str">
        <f t="shared" si="514"/>
        <v>ND</v>
      </c>
      <c r="Y2416" s="1">
        <v>1</v>
      </c>
      <c r="Z2416" s="1">
        <f>IF(G2416="Withdrawn",0,1)</f>
        <v>1</v>
      </c>
      <c r="AA2416" s="36">
        <v>1600000</v>
      </c>
      <c r="AB2416" s="36">
        <v>13627542</v>
      </c>
      <c r="AI2416" s="5"/>
      <c r="AJ2416" s="32">
        <v>14790414</v>
      </c>
      <c r="AK2416" s="32">
        <v>148236421</v>
      </c>
      <c r="AL2416" s="32"/>
      <c r="AM2416" s="32">
        <f>26011517+4878311+2814490</f>
        <v>33704318</v>
      </c>
      <c r="AN2416" s="32">
        <v>0</v>
      </c>
      <c r="AO2416" s="32">
        <f>AJ2416+AM2416</f>
        <v>48494732</v>
      </c>
      <c r="AP2416" s="32">
        <f>AO2416+AK2416+AL2416+AN2416</f>
        <v>196731153</v>
      </c>
      <c r="AQ2416" s="28">
        <f t="shared" si="519"/>
        <v>121.23683</v>
      </c>
      <c r="AR2416" s="28">
        <f t="shared" si="520"/>
        <v>491.82788249999999</v>
      </c>
      <c r="AS2416" s="16">
        <f>IF(O2416 = "NRIS",AP2416,AO2416)</f>
        <v>48494732</v>
      </c>
      <c r="AY2416" s="1" t="s">
        <v>2374</v>
      </c>
      <c r="AZ2416" s="2">
        <v>42902</v>
      </c>
      <c r="BC2416" s="2">
        <v>44743</v>
      </c>
      <c r="BD2416" s="1" t="s">
        <v>153</v>
      </c>
      <c r="BE2416" s="1" t="s">
        <v>5382</v>
      </c>
      <c r="BF2416" s="1" t="s">
        <v>194</v>
      </c>
      <c r="BG2416" s="1" t="s">
        <v>3692</v>
      </c>
      <c r="BH2416" s="1" t="s">
        <v>725</v>
      </c>
      <c r="BI2416" s="1" t="s">
        <v>2376</v>
      </c>
      <c r="BJ2416" s="1" t="s">
        <v>62</v>
      </c>
      <c r="BK2416" s="1" t="s">
        <v>5383</v>
      </c>
      <c r="BL2416" s="1">
        <v>400</v>
      </c>
      <c r="BM2416" s="1">
        <v>400</v>
      </c>
      <c r="BN2416" s="1" t="s">
        <v>97</v>
      </c>
      <c r="BO2416" s="1" t="s">
        <v>98</v>
      </c>
      <c r="BP2416" s="1" t="s">
        <v>84</v>
      </c>
      <c r="BR2416" s="1">
        <v>400</v>
      </c>
      <c r="BS2416" s="1">
        <v>400</v>
      </c>
      <c r="BT2416" s="1">
        <v>400</v>
      </c>
      <c r="BU2416" s="1">
        <v>0</v>
      </c>
    </row>
    <row r="2417" spans="4:73" hidden="1" x14ac:dyDescent="0.25">
      <c r="D2417" s="4"/>
      <c r="E2417" s="5">
        <f t="shared" si="507"/>
        <v>0</v>
      </c>
      <c r="F2417" s="5">
        <f t="shared" si="508"/>
        <v>0</v>
      </c>
      <c r="G2417" s="5" t="str">
        <f t="shared" si="509"/>
        <v>Withdrawn</v>
      </c>
      <c r="H2417" s="6" t="str">
        <f t="shared" si="510"/>
        <v>Not Started</v>
      </c>
      <c r="I2417" s="1" t="s">
        <v>3933</v>
      </c>
      <c r="O2417" s="1" t="str">
        <f t="shared" si="518"/>
        <v>NRIS</v>
      </c>
      <c r="Q2417" s="1">
        <f t="shared" si="511"/>
        <v>200</v>
      </c>
      <c r="S2417" s="1" t="str">
        <f t="shared" si="512"/>
        <v>Wind</v>
      </c>
      <c r="T2417" s="1" t="str">
        <f t="shared" si="513"/>
        <v>Deuel County</v>
      </c>
      <c r="U2417" s="1" t="str">
        <f t="shared" si="514"/>
        <v>SD</v>
      </c>
      <c r="AA2417" s="1"/>
      <c r="AB2417" s="1"/>
      <c r="AI2417" s="5"/>
      <c r="AJ2417" s="5"/>
      <c r="AK2417" s="5"/>
      <c r="AL2417" s="5"/>
      <c r="AM2417" s="5"/>
      <c r="AN2417" s="5"/>
      <c r="AO2417" s="32"/>
      <c r="AP2417" s="32"/>
      <c r="AQ2417" s="28">
        <f t="shared" si="519"/>
        <v>0</v>
      </c>
      <c r="AR2417" s="28">
        <f t="shared" si="520"/>
        <v>0</v>
      </c>
      <c r="AY2417" s="1" t="s">
        <v>73</v>
      </c>
      <c r="AZ2417" s="2">
        <v>42499</v>
      </c>
      <c r="BA2417" s="2">
        <v>42937</v>
      </c>
      <c r="BC2417" s="2">
        <v>43723</v>
      </c>
      <c r="BD2417" s="1" t="s">
        <v>203</v>
      </c>
      <c r="BE2417" s="1" t="s">
        <v>263</v>
      </c>
      <c r="BF2417" s="1" t="s">
        <v>205</v>
      </c>
      <c r="BI2417" s="1" t="s">
        <v>143</v>
      </c>
      <c r="BJ2417" s="1" t="s">
        <v>126</v>
      </c>
      <c r="BK2417" s="1" t="s">
        <v>78</v>
      </c>
      <c r="BL2417" s="1">
        <v>200</v>
      </c>
      <c r="BM2417" s="1">
        <v>200</v>
      </c>
      <c r="BN2417" s="1" t="s">
        <v>97</v>
      </c>
      <c r="BO2417" s="1" t="s">
        <v>98</v>
      </c>
      <c r="BP2417" s="1" t="s">
        <v>84</v>
      </c>
      <c r="BR2417" s="1">
        <v>0</v>
      </c>
      <c r="BS2417" s="1">
        <v>0</v>
      </c>
      <c r="BT2417" s="1">
        <v>0</v>
      </c>
      <c r="BU2417" s="1">
        <v>0</v>
      </c>
    </row>
    <row r="2418" spans="4:73" hidden="1" x14ac:dyDescent="0.25">
      <c r="D2418" s="4"/>
      <c r="E2418" s="5" t="str">
        <f t="shared" si="507"/>
        <v>SPA-2016-NOV</v>
      </c>
      <c r="F2418" s="5">
        <f t="shared" si="508"/>
        <v>0</v>
      </c>
      <c r="G2418" s="5" t="str">
        <f t="shared" si="509"/>
        <v>Withdrawn</v>
      </c>
      <c r="H2418" s="6" t="str">
        <f t="shared" si="510"/>
        <v>Not Started</v>
      </c>
      <c r="I2418" s="1" t="s">
        <v>3934</v>
      </c>
      <c r="O2418" s="1" t="str">
        <f t="shared" si="518"/>
        <v>NRIS</v>
      </c>
      <c r="Q2418" s="1">
        <f t="shared" si="511"/>
        <v>200</v>
      </c>
      <c r="S2418" s="1" t="str">
        <f t="shared" si="512"/>
        <v>Wind</v>
      </c>
      <c r="T2418" s="1" t="str">
        <f t="shared" si="513"/>
        <v>Deuel County</v>
      </c>
      <c r="U2418" s="1" t="str">
        <f t="shared" si="514"/>
        <v>SD</v>
      </c>
      <c r="AA2418" s="1"/>
      <c r="AB2418" s="1"/>
      <c r="AI2418" s="5"/>
      <c r="AJ2418" s="5"/>
      <c r="AK2418" s="5"/>
      <c r="AL2418" s="5"/>
      <c r="AM2418" s="5"/>
      <c r="AN2418" s="5"/>
      <c r="AO2418" s="32"/>
      <c r="AP2418" s="32"/>
      <c r="AQ2418" s="28">
        <f t="shared" si="519"/>
        <v>0</v>
      </c>
      <c r="AR2418" s="28">
        <f t="shared" si="520"/>
        <v>0</v>
      </c>
      <c r="AY2418" s="1" t="s">
        <v>73</v>
      </c>
      <c r="AZ2418" s="2">
        <v>42499</v>
      </c>
      <c r="BA2418" s="2">
        <v>42937</v>
      </c>
      <c r="BC2418" s="2">
        <v>43723</v>
      </c>
      <c r="BD2418" s="1" t="s">
        <v>203</v>
      </c>
      <c r="BE2418" s="1" t="s">
        <v>263</v>
      </c>
      <c r="BF2418" s="1" t="s">
        <v>205</v>
      </c>
      <c r="BG2418" s="1" t="s">
        <v>3377</v>
      </c>
      <c r="BI2418" s="1" t="s">
        <v>143</v>
      </c>
      <c r="BJ2418" s="1" t="s">
        <v>126</v>
      </c>
      <c r="BK2418" s="1" t="s">
        <v>78</v>
      </c>
      <c r="BL2418" s="1">
        <v>200</v>
      </c>
      <c r="BM2418" s="1">
        <v>200</v>
      </c>
      <c r="BN2418" s="1" t="s">
        <v>97</v>
      </c>
      <c r="BO2418" s="1" t="s">
        <v>98</v>
      </c>
      <c r="BP2418" s="1" t="s">
        <v>84</v>
      </c>
      <c r="BR2418" s="1">
        <v>0</v>
      </c>
      <c r="BS2418" s="1">
        <v>0</v>
      </c>
      <c r="BT2418" s="1">
        <v>0</v>
      </c>
      <c r="BU2418" s="1">
        <v>0</v>
      </c>
    </row>
    <row r="2419" spans="4:73" hidden="1" x14ac:dyDescent="0.25">
      <c r="D2419" s="4"/>
      <c r="E2419" s="5" t="str">
        <f t="shared" si="507"/>
        <v>SPA-2016-NOV</v>
      </c>
      <c r="F2419" s="5">
        <f t="shared" si="508"/>
        <v>0</v>
      </c>
      <c r="G2419" s="5" t="str">
        <f t="shared" si="509"/>
        <v>Withdrawn</v>
      </c>
      <c r="H2419" s="6" t="str">
        <f t="shared" si="510"/>
        <v>Not Started</v>
      </c>
      <c r="I2419" s="1" t="s">
        <v>3938</v>
      </c>
      <c r="O2419" s="1" t="str">
        <f t="shared" si="518"/>
        <v>NRIS</v>
      </c>
      <c r="Q2419" s="1">
        <f t="shared" si="511"/>
        <v>200</v>
      </c>
      <c r="S2419" s="1" t="str">
        <f t="shared" si="512"/>
        <v>Wind</v>
      </c>
      <c r="T2419" s="1" t="str">
        <f t="shared" si="513"/>
        <v>Allegan County</v>
      </c>
      <c r="U2419" s="1" t="str">
        <f t="shared" si="514"/>
        <v>MI</v>
      </c>
      <c r="AA2419" s="1"/>
      <c r="AB2419" s="1"/>
      <c r="AI2419" s="5"/>
      <c r="AJ2419" s="5"/>
      <c r="AK2419" s="5"/>
      <c r="AL2419" s="5"/>
      <c r="AM2419" s="5"/>
      <c r="AN2419" s="5"/>
      <c r="AO2419" s="32"/>
      <c r="AP2419" s="32"/>
      <c r="AQ2419" s="28">
        <f t="shared" si="519"/>
        <v>0</v>
      </c>
      <c r="AR2419" s="28">
        <f t="shared" si="520"/>
        <v>0</v>
      </c>
      <c r="AY2419" s="1" t="s">
        <v>73</v>
      </c>
      <c r="AZ2419" s="2">
        <v>42499</v>
      </c>
      <c r="BA2419" s="2">
        <v>42937</v>
      </c>
      <c r="BC2419" s="2">
        <v>43723</v>
      </c>
      <c r="BD2419" s="1" t="s">
        <v>139</v>
      </c>
      <c r="BE2419" s="1" t="s">
        <v>721</v>
      </c>
      <c r="BF2419" s="1" t="s">
        <v>130</v>
      </c>
      <c r="BG2419" s="1" t="s">
        <v>3377</v>
      </c>
      <c r="BI2419" s="1" t="s">
        <v>143</v>
      </c>
      <c r="BJ2419" s="1" t="s">
        <v>126</v>
      </c>
      <c r="BK2419" s="1" t="s">
        <v>78</v>
      </c>
      <c r="BL2419" s="1">
        <v>200</v>
      </c>
      <c r="BM2419" s="1">
        <v>200</v>
      </c>
      <c r="BN2419" s="1" t="s">
        <v>97</v>
      </c>
      <c r="BO2419" s="1" t="s">
        <v>98</v>
      </c>
      <c r="BP2419" s="1" t="s">
        <v>84</v>
      </c>
      <c r="BR2419" s="1">
        <v>0</v>
      </c>
      <c r="BS2419" s="1">
        <v>0</v>
      </c>
      <c r="BT2419" s="1">
        <v>0</v>
      </c>
      <c r="BU2419" s="1">
        <v>0</v>
      </c>
    </row>
    <row r="2420" spans="4:73" hidden="1" x14ac:dyDescent="0.25">
      <c r="D2420" s="4"/>
      <c r="E2420" s="5" t="str">
        <f t="shared" si="507"/>
        <v>DPP-2017-AUG</v>
      </c>
      <c r="F2420" s="5" t="str">
        <f t="shared" si="508"/>
        <v>East (ITC)</v>
      </c>
      <c r="G2420" s="5" t="str">
        <f t="shared" si="509"/>
        <v>Withdrawn</v>
      </c>
      <c r="H2420" s="6" t="str">
        <f t="shared" si="510"/>
        <v>Not Started</v>
      </c>
      <c r="I2420" s="1" t="s">
        <v>4715</v>
      </c>
      <c r="O2420" s="1" t="str">
        <f t="shared" si="518"/>
        <v>NRIS</v>
      </c>
      <c r="Q2420" s="1">
        <f t="shared" si="511"/>
        <v>200</v>
      </c>
      <c r="S2420" s="1" t="str">
        <f t="shared" si="512"/>
        <v>Wind</v>
      </c>
      <c r="T2420" s="1" t="str">
        <f t="shared" si="513"/>
        <v>Berrien County,Van Buren County</v>
      </c>
      <c r="U2420" s="1" t="str">
        <f t="shared" si="514"/>
        <v>MI</v>
      </c>
      <c r="AA2420" s="1"/>
      <c r="AB2420" s="1"/>
      <c r="AI2420" s="5"/>
      <c r="AJ2420" s="5"/>
      <c r="AK2420" s="5"/>
      <c r="AL2420" s="5"/>
      <c r="AM2420" s="5"/>
      <c r="AN2420" s="5"/>
      <c r="AO2420" s="32"/>
      <c r="AP2420" s="32"/>
      <c r="AQ2420" s="28">
        <f t="shared" si="519"/>
        <v>0</v>
      </c>
      <c r="AR2420" s="28">
        <f t="shared" si="520"/>
        <v>0</v>
      </c>
      <c r="AY2420" s="1" t="s">
        <v>73</v>
      </c>
      <c r="AZ2420" s="2">
        <v>42902</v>
      </c>
      <c r="BA2420" s="2">
        <v>43474</v>
      </c>
      <c r="BC2420" s="2">
        <v>43358</v>
      </c>
      <c r="BD2420" s="1" t="s">
        <v>139</v>
      </c>
      <c r="BE2420" s="1" t="s">
        <v>4716</v>
      </c>
      <c r="BF2420" s="1" t="s">
        <v>130</v>
      </c>
      <c r="BG2420" s="1" t="s">
        <v>3692</v>
      </c>
      <c r="BH2420" s="1" t="s">
        <v>1808</v>
      </c>
      <c r="BI2420" s="1" t="s">
        <v>726</v>
      </c>
      <c r="BJ2420" s="1" t="s">
        <v>126</v>
      </c>
      <c r="BK2420" s="1" t="s">
        <v>4717</v>
      </c>
      <c r="BL2420" s="1">
        <v>200</v>
      </c>
      <c r="BM2420" s="1">
        <v>200</v>
      </c>
      <c r="BN2420" s="1" t="s">
        <v>97</v>
      </c>
      <c r="BO2420" s="1" t="s">
        <v>98</v>
      </c>
      <c r="BP2420" s="1" t="s">
        <v>84</v>
      </c>
      <c r="BR2420" s="1">
        <v>0</v>
      </c>
      <c r="BS2420" s="1">
        <v>0</v>
      </c>
      <c r="BT2420" s="1">
        <v>0</v>
      </c>
      <c r="BU2420" s="1">
        <v>0</v>
      </c>
    </row>
    <row r="2421" spans="4:73" hidden="1" x14ac:dyDescent="0.25">
      <c r="D2421" s="4"/>
      <c r="E2421" s="5" t="str">
        <f t="shared" si="507"/>
        <v>SPA-2016-NOV</v>
      </c>
      <c r="F2421" s="5">
        <f t="shared" si="508"/>
        <v>0</v>
      </c>
      <c r="G2421" s="5" t="str">
        <f t="shared" si="509"/>
        <v>Withdrawn</v>
      </c>
      <c r="H2421" s="6" t="str">
        <f t="shared" si="510"/>
        <v>Not Started</v>
      </c>
      <c r="I2421" s="1" t="s">
        <v>3942</v>
      </c>
      <c r="O2421" s="1" t="str">
        <f t="shared" si="518"/>
        <v>NRIS</v>
      </c>
      <c r="Q2421" s="1">
        <f t="shared" si="511"/>
        <v>50</v>
      </c>
      <c r="S2421" s="1" t="str">
        <f t="shared" si="512"/>
        <v>Solar</v>
      </c>
      <c r="T2421" s="1" t="str">
        <f t="shared" si="513"/>
        <v>Jefferson Davis Parish</v>
      </c>
      <c r="U2421" s="1" t="str">
        <f t="shared" si="514"/>
        <v>LA</v>
      </c>
      <c r="AA2421" s="1"/>
      <c r="AB2421" s="1"/>
      <c r="AI2421" s="5"/>
      <c r="AJ2421" s="5"/>
      <c r="AK2421" s="5"/>
      <c r="AL2421" s="5"/>
      <c r="AM2421" s="5"/>
      <c r="AN2421" s="5"/>
      <c r="AO2421" s="32"/>
      <c r="AP2421" s="32"/>
      <c r="AQ2421" s="28">
        <f t="shared" si="519"/>
        <v>0</v>
      </c>
      <c r="AR2421" s="28">
        <f t="shared" si="520"/>
        <v>0</v>
      </c>
      <c r="AY2421" s="1" t="s">
        <v>73</v>
      </c>
      <c r="AZ2421" s="2">
        <v>42499</v>
      </c>
      <c r="BA2421" s="2">
        <v>42937</v>
      </c>
      <c r="BC2421" s="2">
        <v>43130</v>
      </c>
      <c r="BD2421" s="1" t="s">
        <v>59</v>
      </c>
      <c r="BE2421" s="1" t="s">
        <v>2980</v>
      </c>
      <c r="BF2421" s="1" t="s">
        <v>61</v>
      </c>
      <c r="BG2421" s="1" t="s">
        <v>3377</v>
      </c>
      <c r="BI2421" s="1" t="s">
        <v>143</v>
      </c>
      <c r="BJ2421" s="1" t="s">
        <v>126</v>
      </c>
      <c r="BK2421" s="1" t="s">
        <v>78</v>
      </c>
      <c r="BL2421" s="1">
        <v>50</v>
      </c>
      <c r="BM2421" s="1">
        <v>50</v>
      </c>
      <c r="BN2421" s="1" t="s">
        <v>1485</v>
      </c>
      <c r="BO2421" s="1" t="s">
        <v>1486</v>
      </c>
      <c r="BP2421" s="1" t="s">
        <v>84</v>
      </c>
      <c r="BR2421" s="1">
        <v>0</v>
      </c>
      <c r="BS2421" s="1">
        <v>0</v>
      </c>
      <c r="BT2421" s="1">
        <v>0</v>
      </c>
      <c r="BU2421" s="1">
        <v>0</v>
      </c>
    </row>
    <row r="2422" spans="4:73" hidden="1" x14ac:dyDescent="0.25">
      <c r="D2422" s="4"/>
      <c r="E2422" s="5" t="str">
        <f t="shared" si="507"/>
        <v>DPP-2016-AUG</v>
      </c>
      <c r="F2422" s="5" t="str">
        <f t="shared" si="508"/>
        <v>South</v>
      </c>
      <c r="G2422" s="5" t="str">
        <f t="shared" si="509"/>
        <v>Withdrawn</v>
      </c>
      <c r="H2422" s="6" t="str">
        <f t="shared" si="510"/>
        <v>Withdrawn</v>
      </c>
      <c r="I2422" s="1" t="s">
        <v>4473</v>
      </c>
      <c r="O2422" s="1" t="str">
        <f t="shared" si="518"/>
        <v>NRIS</v>
      </c>
      <c r="Q2422" s="1">
        <f t="shared" si="511"/>
        <v>72</v>
      </c>
      <c r="S2422" s="1" t="str">
        <f t="shared" si="512"/>
        <v>Solar</v>
      </c>
      <c r="T2422" s="1" t="str">
        <f t="shared" si="513"/>
        <v>Calcasieu,Calcasieu Parish</v>
      </c>
      <c r="U2422" s="1" t="str">
        <f t="shared" si="514"/>
        <v>LA</v>
      </c>
      <c r="AA2422" s="1"/>
      <c r="AB2422" s="1"/>
      <c r="AI2422" s="5"/>
      <c r="AJ2422" s="5"/>
      <c r="AK2422" s="5"/>
      <c r="AL2422" s="5"/>
      <c r="AM2422" s="5"/>
      <c r="AN2422" s="5"/>
      <c r="AO2422" s="32"/>
      <c r="AP2422" s="32"/>
      <c r="AQ2422" s="28">
        <f t="shared" si="519"/>
        <v>0</v>
      </c>
      <c r="AR2422" s="28">
        <f t="shared" si="520"/>
        <v>0</v>
      </c>
      <c r="AY2422" s="1" t="s">
        <v>73</v>
      </c>
      <c r="AZ2422" s="2">
        <v>42499</v>
      </c>
      <c r="BA2422" s="2">
        <v>43319</v>
      </c>
      <c r="BC2422" s="2">
        <v>43130</v>
      </c>
      <c r="BD2422" s="1" t="s">
        <v>59</v>
      </c>
      <c r="BE2422" s="1" t="s">
        <v>4474</v>
      </c>
      <c r="BF2422" s="1" t="s">
        <v>61</v>
      </c>
      <c r="BG2422" s="1" t="s">
        <v>3161</v>
      </c>
      <c r="BH2422" s="1" t="s">
        <v>2395</v>
      </c>
      <c r="BI2422" s="1" t="s">
        <v>726</v>
      </c>
      <c r="BJ2422" s="1" t="s">
        <v>126</v>
      </c>
      <c r="BK2422" s="1" t="s">
        <v>4475</v>
      </c>
      <c r="BL2422" s="1">
        <v>72</v>
      </c>
      <c r="BM2422" s="1">
        <v>72</v>
      </c>
      <c r="BN2422" s="1" t="s">
        <v>1485</v>
      </c>
      <c r="BO2422" s="1" t="s">
        <v>1486</v>
      </c>
      <c r="BP2422" s="1" t="s">
        <v>73</v>
      </c>
      <c r="BQ2422" s="2">
        <v>44043</v>
      </c>
      <c r="BR2422" s="1">
        <v>72</v>
      </c>
      <c r="BS2422" s="1">
        <v>72</v>
      </c>
      <c r="BT2422" s="1">
        <v>72</v>
      </c>
      <c r="BU2422" s="1">
        <v>72</v>
      </c>
    </row>
    <row r="2423" spans="4:73" hidden="1" x14ac:dyDescent="0.25">
      <c r="D2423" s="4"/>
      <c r="E2423" s="5" t="str">
        <f t="shared" si="507"/>
        <v>DPP-2017-FEB</v>
      </c>
      <c r="F2423" s="5" t="str">
        <f t="shared" si="508"/>
        <v>South</v>
      </c>
      <c r="G2423" s="5" t="str">
        <f t="shared" si="509"/>
        <v>Withdrawn</v>
      </c>
      <c r="H2423" s="6" t="str">
        <f t="shared" si="510"/>
        <v>Not Started</v>
      </c>
      <c r="I2423" s="1" t="s">
        <v>3556</v>
      </c>
      <c r="O2423" s="1" t="str">
        <f t="shared" si="518"/>
        <v>NRIS</v>
      </c>
      <c r="Q2423" s="1">
        <f t="shared" si="511"/>
        <v>35</v>
      </c>
      <c r="S2423" s="1" t="str">
        <f t="shared" si="512"/>
        <v>Solar</v>
      </c>
      <c r="T2423" s="1" t="str">
        <f t="shared" si="513"/>
        <v>Concordia Parish</v>
      </c>
      <c r="U2423" s="1" t="str">
        <f t="shared" si="514"/>
        <v>LA</v>
      </c>
      <c r="AA2423" s="1"/>
      <c r="AB2423" s="1"/>
      <c r="AI2423" s="5"/>
      <c r="AJ2423" s="5"/>
      <c r="AK2423" s="5"/>
      <c r="AL2423" s="5"/>
      <c r="AM2423" s="5"/>
      <c r="AN2423" s="5"/>
      <c r="AO2423" s="32"/>
      <c r="AP2423" s="32"/>
      <c r="AQ2423" s="28">
        <f t="shared" si="519"/>
        <v>0</v>
      </c>
      <c r="AR2423" s="28">
        <f t="shared" si="520"/>
        <v>0</v>
      </c>
      <c r="AY2423" s="1" t="s">
        <v>73</v>
      </c>
      <c r="AZ2423" s="2">
        <v>42499</v>
      </c>
      <c r="BA2423" s="2">
        <v>42901</v>
      </c>
      <c r="BC2423" s="2">
        <v>43159</v>
      </c>
      <c r="BD2423" s="1" t="s">
        <v>59</v>
      </c>
      <c r="BE2423" s="1" t="s">
        <v>3018</v>
      </c>
      <c r="BF2423" s="1" t="s">
        <v>61</v>
      </c>
      <c r="BG2423" s="1" t="s">
        <v>3220</v>
      </c>
      <c r="BH2423" s="1" t="s">
        <v>2395</v>
      </c>
      <c r="BI2423" s="1" t="s">
        <v>726</v>
      </c>
      <c r="BJ2423" s="1" t="s">
        <v>126</v>
      </c>
      <c r="BK2423" s="1" t="s">
        <v>3557</v>
      </c>
      <c r="BL2423" s="1">
        <v>35</v>
      </c>
      <c r="BM2423" s="1">
        <v>35</v>
      </c>
      <c r="BN2423" s="1" t="s">
        <v>1485</v>
      </c>
      <c r="BO2423" s="1" t="s">
        <v>1486</v>
      </c>
      <c r="BP2423" s="1" t="s">
        <v>84</v>
      </c>
      <c r="BR2423" s="1">
        <v>0</v>
      </c>
      <c r="BS2423" s="1">
        <v>0</v>
      </c>
      <c r="BT2423" s="1">
        <v>0</v>
      </c>
      <c r="BU2423" s="1">
        <v>0</v>
      </c>
    </row>
    <row r="2424" spans="4:73" hidden="1" x14ac:dyDescent="0.25">
      <c r="D2424" s="4"/>
      <c r="E2424" s="5" t="str">
        <f t="shared" si="507"/>
        <v>DPP-2016-AUG</v>
      </c>
      <c r="F2424" s="5" t="str">
        <f t="shared" si="508"/>
        <v>West</v>
      </c>
      <c r="G2424" s="5" t="str">
        <f t="shared" si="509"/>
        <v>Withdrawn</v>
      </c>
      <c r="H2424" s="6" t="str">
        <f t="shared" si="510"/>
        <v>Not Started</v>
      </c>
      <c r="I2424" s="1" t="s">
        <v>4736</v>
      </c>
      <c r="O2424" s="1" t="str">
        <f t="shared" si="518"/>
        <v>NRIS</v>
      </c>
      <c r="P2424" s="1" t="s">
        <v>6203</v>
      </c>
      <c r="Q2424" s="1">
        <f t="shared" si="511"/>
        <v>98</v>
      </c>
      <c r="S2424" s="1" t="str">
        <f t="shared" si="512"/>
        <v>Wind</v>
      </c>
      <c r="T2424" s="1" t="str">
        <f t="shared" si="513"/>
        <v>Deuel County</v>
      </c>
      <c r="U2424" s="1" t="str">
        <f t="shared" si="514"/>
        <v>SD</v>
      </c>
      <c r="Y2424" s="1">
        <v>1</v>
      </c>
      <c r="Z2424" s="1">
        <f>IF(G2424="Withdrawn",0,1)</f>
        <v>0</v>
      </c>
      <c r="AA2424" s="36">
        <v>980000</v>
      </c>
      <c r="AB2424" s="36">
        <v>6457111</v>
      </c>
      <c r="AI2424" s="5"/>
      <c r="AJ2424" s="32"/>
      <c r="AK2424" s="32"/>
      <c r="AL2424" s="32">
        <v>0</v>
      </c>
      <c r="AM2424" s="32">
        <f>29682816+373566+3100531+12000000</f>
        <v>45156913</v>
      </c>
      <c r="AN2424" s="32"/>
      <c r="AO2424" s="32">
        <f>AJ2424+AM2424</f>
        <v>45156913</v>
      </c>
      <c r="AP2424" s="32">
        <f>AO2424+AK2424+AL2424+AN2424</f>
        <v>45156913</v>
      </c>
      <c r="AQ2424" s="28">
        <f t="shared" si="519"/>
        <v>460.78482653061224</v>
      </c>
      <c r="AR2424" s="28">
        <f t="shared" si="520"/>
        <v>460.78482653061224</v>
      </c>
      <c r="AS2424" s="16">
        <f>IF(O2424 = "NRIS",AP2424,AO2424)</f>
        <v>45156913</v>
      </c>
      <c r="AY2424" s="1" t="s">
        <v>73</v>
      </c>
      <c r="AZ2424" s="2">
        <v>42499</v>
      </c>
      <c r="BA2424" s="2">
        <v>43479</v>
      </c>
      <c r="BC2424" s="2">
        <v>43358</v>
      </c>
      <c r="BD2424" s="1" t="s">
        <v>203</v>
      </c>
      <c r="BE2424" s="1" t="s">
        <v>263</v>
      </c>
      <c r="BF2424" s="1" t="s">
        <v>205</v>
      </c>
      <c r="BG2424" s="1" t="s">
        <v>3161</v>
      </c>
      <c r="BH2424" s="1" t="s">
        <v>725</v>
      </c>
      <c r="BI2424" s="1" t="s">
        <v>726</v>
      </c>
      <c r="BJ2424" s="1" t="s">
        <v>126</v>
      </c>
      <c r="BK2424" s="1" t="s">
        <v>4544</v>
      </c>
      <c r="BL2424" s="1">
        <v>98</v>
      </c>
      <c r="BM2424" s="1">
        <v>98</v>
      </c>
      <c r="BN2424" s="1" t="s">
        <v>97</v>
      </c>
      <c r="BO2424" s="1" t="s">
        <v>98</v>
      </c>
      <c r="BP2424" s="1" t="s">
        <v>84</v>
      </c>
      <c r="BR2424" s="1">
        <v>98</v>
      </c>
      <c r="BS2424" s="1">
        <v>98</v>
      </c>
      <c r="BT2424" s="1">
        <v>0</v>
      </c>
      <c r="BU2424" s="1">
        <v>0</v>
      </c>
    </row>
    <row r="2425" spans="4:73" hidden="1" x14ac:dyDescent="0.25">
      <c r="D2425" s="4"/>
      <c r="E2425" s="5" t="str">
        <f t="shared" ref="E2425:E2488" si="521">BG2425</f>
        <v>DPP-2016-AUG</v>
      </c>
      <c r="F2425" s="5" t="str">
        <f t="shared" ref="F2425:F2488" si="522">BH2425</f>
        <v>West</v>
      </c>
      <c r="G2425" s="5" t="str">
        <f t="shared" ref="G2425:G2488" si="523">AY2425</f>
        <v>Withdrawn</v>
      </c>
      <c r="H2425" s="6" t="str">
        <f t="shared" ref="H2425:H2488" si="524">BP2425</f>
        <v>Not Started</v>
      </c>
      <c r="I2425" s="1" t="s">
        <v>4543</v>
      </c>
      <c r="O2425" s="1" t="str">
        <f t="shared" si="518"/>
        <v>NRIS</v>
      </c>
      <c r="Q2425" s="1">
        <f t="shared" ref="Q2425:Q2488" si="525">BM2425</f>
        <v>204</v>
      </c>
      <c r="S2425" s="1" t="str">
        <f t="shared" ref="S2425:S2488" si="526">BN2425</f>
        <v>Wind</v>
      </c>
      <c r="T2425" s="1" t="str">
        <f t="shared" ref="T2425:T2488" si="527">BE2425</f>
        <v>Deuel County</v>
      </c>
      <c r="U2425" s="1" t="str">
        <f t="shared" ref="U2425:U2488" si="528">BF2425</f>
        <v>SD</v>
      </c>
      <c r="Z2425" s="1">
        <f>IF(Y2425=1,IF(G2425="done",1,0),0)</f>
        <v>0</v>
      </c>
      <c r="AA2425" s="1"/>
      <c r="AB2425" s="1"/>
      <c r="AI2425" s="5"/>
      <c r="AJ2425" s="5"/>
      <c r="AK2425" s="5"/>
      <c r="AL2425" s="5"/>
      <c r="AM2425" s="5"/>
      <c r="AN2425" s="5"/>
      <c r="AO2425" s="32"/>
      <c r="AP2425" s="32"/>
      <c r="AQ2425" s="28">
        <f t="shared" si="519"/>
        <v>0</v>
      </c>
      <c r="AR2425" s="28">
        <f t="shared" si="520"/>
        <v>0</v>
      </c>
      <c r="AY2425" s="1" t="s">
        <v>73</v>
      </c>
      <c r="AZ2425" s="2">
        <v>42499</v>
      </c>
      <c r="BA2425" s="2">
        <v>43385</v>
      </c>
      <c r="BC2425" s="2">
        <v>43723</v>
      </c>
      <c r="BD2425" s="1" t="s">
        <v>203</v>
      </c>
      <c r="BE2425" s="1" t="s">
        <v>263</v>
      </c>
      <c r="BF2425" s="1" t="s">
        <v>205</v>
      </c>
      <c r="BG2425" s="1" t="s">
        <v>3161</v>
      </c>
      <c r="BH2425" s="1" t="s">
        <v>725</v>
      </c>
      <c r="BI2425" s="1" t="s">
        <v>726</v>
      </c>
      <c r="BJ2425" s="1" t="s">
        <v>126</v>
      </c>
      <c r="BK2425" s="1" t="s">
        <v>4544</v>
      </c>
      <c r="BL2425" s="1">
        <v>204</v>
      </c>
      <c r="BM2425" s="1">
        <v>204</v>
      </c>
      <c r="BN2425" s="1" t="s">
        <v>97</v>
      </c>
      <c r="BO2425" s="1" t="s">
        <v>98</v>
      </c>
      <c r="BP2425" s="1" t="s">
        <v>84</v>
      </c>
      <c r="BR2425" s="1">
        <v>0</v>
      </c>
      <c r="BS2425" s="1">
        <v>0</v>
      </c>
      <c r="BT2425" s="1">
        <v>0</v>
      </c>
      <c r="BU2425" s="1">
        <v>0</v>
      </c>
    </row>
    <row r="2426" spans="4:73" hidden="1" x14ac:dyDescent="0.25">
      <c r="D2426" s="4"/>
      <c r="E2426" s="5" t="str">
        <f t="shared" si="521"/>
        <v>DPP-2017-AUG</v>
      </c>
      <c r="F2426" s="5" t="str">
        <f t="shared" si="522"/>
        <v>South</v>
      </c>
      <c r="G2426" s="5" t="str">
        <f t="shared" si="523"/>
        <v>Done</v>
      </c>
      <c r="H2426" s="6" t="str">
        <f t="shared" si="524"/>
        <v>Under Construction</v>
      </c>
      <c r="I2426" s="1" t="s">
        <v>5405</v>
      </c>
      <c r="O2426" s="1" t="str">
        <f t="shared" si="518"/>
        <v>NRIS</v>
      </c>
      <c r="Q2426" s="1">
        <f t="shared" si="525"/>
        <v>50</v>
      </c>
      <c r="S2426" s="1" t="str">
        <f t="shared" si="526"/>
        <v>Solar</v>
      </c>
      <c r="T2426" s="1" t="str">
        <f t="shared" si="527"/>
        <v>West Baton Rouge Parish</v>
      </c>
      <c r="U2426" s="1" t="str">
        <f t="shared" si="528"/>
        <v>LA</v>
      </c>
      <c r="AA2426" s="1"/>
      <c r="AB2426" s="1"/>
      <c r="AI2426" s="5"/>
      <c r="AJ2426" s="5"/>
      <c r="AK2426" s="5"/>
      <c r="AL2426" s="5"/>
      <c r="AM2426" s="5"/>
      <c r="AN2426" s="5"/>
      <c r="AO2426" s="32"/>
      <c r="AP2426" s="32"/>
      <c r="AQ2426" s="28">
        <f t="shared" si="519"/>
        <v>0</v>
      </c>
      <c r="AR2426" s="28">
        <f t="shared" si="520"/>
        <v>0</v>
      </c>
      <c r="AY2426" s="1" t="s">
        <v>58</v>
      </c>
      <c r="AZ2426" s="2">
        <v>42902</v>
      </c>
      <c r="BB2426" s="2">
        <v>43801</v>
      </c>
      <c r="BC2426" s="2">
        <v>43556</v>
      </c>
      <c r="BD2426" s="1" t="s">
        <v>59</v>
      </c>
      <c r="BE2426" s="1" t="s">
        <v>3500</v>
      </c>
      <c r="BF2426" s="1" t="s">
        <v>61</v>
      </c>
      <c r="BG2426" s="1" t="s">
        <v>3692</v>
      </c>
      <c r="BH2426" s="1" t="s">
        <v>2395</v>
      </c>
      <c r="BI2426" s="1" t="s">
        <v>726</v>
      </c>
      <c r="BJ2426" s="1" t="s">
        <v>126</v>
      </c>
      <c r="BK2426" s="1" t="s">
        <v>5406</v>
      </c>
      <c r="BL2426" s="1">
        <v>50</v>
      </c>
      <c r="BM2426" s="1">
        <v>50</v>
      </c>
      <c r="BN2426" s="1" t="s">
        <v>1485</v>
      </c>
      <c r="BO2426" s="1" t="s">
        <v>1486</v>
      </c>
      <c r="BP2426" s="1" t="s">
        <v>71</v>
      </c>
      <c r="BQ2426" s="2">
        <v>44160</v>
      </c>
      <c r="BR2426" s="1">
        <v>50</v>
      </c>
      <c r="BS2426" s="1">
        <v>50</v>
      </c>
      <c r="BT2426" s="1">
        <v>50</v>
      </c>
      <c r="BU2426" s="1">
        <v>50</v>
      </c>
    </row>
    <row r="2427" spans="4:73" hidden="1" x14ac:dyDescent="0.25">
      <c r="D2427" s="4"/>
      <c r="E2427" s="5" t="str">
        <f t="shared" si="521"/>
        <v>DPP-2017-AUG</v>
      </c>
      <c r="F2427" s="5" t="str">
        <f t="shared" si="522"/>
        <v>South</v>
      </c>
      <c r="G2427" s="5" t="str">
        <f t="shared" si="523"/>
        <v>Withdrawn</v>
      </c>
      <c r="H2427" s="6" t="str">
        <f t="shared" si="524"/>
        <v>Not Started</v>
      </c>
      <c r="I2427" s="1" t="s">
        <v>4611</v>
      </c>
      <c r="O2427" s="1" t="str">
        <f t="shared" si="518"/>
        <v>NRIS</v>
      </c>
      <c r="Q2427" s="1">
        <f t="shared" si="525"/>
        <v>50</v>
      </c>
      <c r="S2427" s="1" t="str">
        <f t="shared" si="526"/>
        <v>Solar</v>
      </c>
      <c r="T2427" s="1" t="str">
        <f t="shared" si="527"/>
        <v>St. Helena Parish</v>
      </c>
      <c r="U2427" s="1" t="str">
        <f t="shared" si="528"/>
        <v>LA</v>
      </c>
      <c r="AA2427" s="1"/>
      <c r="AB2427" s="1"/>
      <c r="AI2427" s="5"/>
      <c r="AJ2427" s="5"/>
      <c r="AK2427" s="5"/>
      <c r="AL2427" s="5"/>
      <c r="AM2427" s="5"/>
      <c r="AN2427" s="5"/>
      <c r="AO2427" s="32"/>
      <c r="AP2427" s="32"/>
      <c r="AQ2427" s="28">
        <f t="shared" si="519"/>
        <v>0</v>
      </c>
      <c r="AR2427" s="28">
        <f t="shared" si="520"/>
        <v>0</v>
      </c>
      <c r="AY2427" s="1" t="s">
        <v>73</v>
      </c>
      <c r="AZ2427" s="2">
        <v>42902</v>
      </c>
      <c r="BA2427" s="2">
        <v>43472</v>
      </c>
      <c r="BC2427" s="2">
        <v>43556</v>
      </c>
      <c r="BD2427" s="1" t="s">
        <v>59</v>
      </c>
      <c r="BE2427" s="1" t="s">
        <v>4612</v>
      </c>
      <c r="BF2427" s="1" t="s">
        <v>61</v>
      </c>
      <c r="BG2427" s="1" t="s">
        <v>3692</v>
      </c>
      <c r="BH2427" s="1" t="s">
        <v>2395</v>
      </c>
      <c r="BI2427" s="1" t="s">
        <v>726</v>
      </c>
      <c r="BJ2427" s="1" t="s">
        <v>126</v>
      </c>
      <c r="BK2427" s="1" t="s">
        <v>4613</v>
      </c>
      <c r="BL2427" s="1">
        <v>50</v>
      </c>
      <c r="BM2427" s="1">
        <v>50</v>
      </c>
      <c r="BN2427" s="1" t="s">
        <v>1485</v>
      </c>
      <c r="BO2427" s="1" t="s">
        <v>1486</v>
      </c>
      <c r="BP2427" s="1" t="s">
        <v>84</v>
      </c>
      <c r="BR2427" s="1">
        <v>0</v>
      </c>
      <c r="BS2427" s="1">
        <v>0</v>
      </c>
      <c r="BT2427" s="1">
        <v>0</v>
      </c>
      <c r="BU2427" s="1">
        <v>0</v>
      </c>
    </row>
    <row r="2428" spans="4:73" hidden="1" x14ac:dyDescent="0.25">
      <c r="D2428" s="4"/>
      <c r="E2428" s="5" t="str">
        <f t="shared" si="521"/>
        <v>DPP-2016-AUG</v>
      </c>
      <c r="F2428" s="5" t="str">
        <f t="shared" si="522"/>
        <v>Central</v>
      </c>
      <c r="G2428" s="5" t="str">
        <f t="shared" si="523"/>
        <v>Done</v>
      </c>
      <c r="H2428" s="6" t="str">
        <f t="shared" si="524"/>
        <v>Under Construction</v>
      </c>
      <c r="I2428" s="1" t="s">
        <v>5409</v>
      </c>
      <c r="O2428" s="1" t="str">
        <f t="shared" si="518"/>
        <v>NRIS</v>
      </c>
      <c r="Q2428" s="1">
        <f t="shared" si="525"/>
        <v>111</v>
      </c>
      <c r="S2428" s="1" t="str">
        <f t="shared" si="526"/>
        <v>Solar</v>
      </c>
      <c r="T2428" s="1" t="str">
        <f t="shared" si="527"/>
        <v>Morgan County,Scott County</v>
      </c>
      <c r="U2428" s="1" t="str">
        <f t="shared" si="528"/>
        <v>IL</v>
      </c>
      <c r="AA2428" s="1"/>
      <c r="AB2428" s="1"/>
      <c r="AI2428" s="5"/>
      <c r="AJ2428" s="5"/>
      <c r="AK2428" s="5"/>
      <c r="AL2428" s="5"/>
      <c r="AM2428" s="5"/>
      <c r="AN2428" s="5"/>
      <c r="AO2428" s="32"/>
      <c r="AP2428" s="32"/>
      <c r="AQ2428" s="28">
        <f t="shared" si="519"/>
        <v>0</v>
      </c>
      <c r="AR2428" s="28">
        <f t="shared" si="520"/>
        <v>0</v>
      </c>
      <c r="AY2428" s="1" t="s">
        <v>58</v>
      </c>
      <c r="AZ2428" s="2">
        <v>42499</v>
      </c>
      <c r="BB2428" s="2">
        <v>43404</v>
      </c>
      <c r="BC2428" s="2">
        <v>43922</v>
      </c>
      <c r="BD2428" s="1" t="s">
        <v>122</v>
      </c>
      <c r="BE2428" s="1" t="s">
        <v>5410</v>
      </c>
      <c r="BF2428" s="1" t="s">
        <v>124</v>
      </c>
      <c r="BG2428" s="1" t="s">
        <v>3161</v>
      </c>
      <c r="BH2428" s="1" t="s">
        <v>2435</v>
      </c>
      <c r="BI2428" s="1" t="s">
        <v>726</v>
      </c>
      <c r="BJ2428" s="1" t="s">
        <v>126</v>
      </c>
      <c r="BK2428" s="1" t="s">
        <v>5411</v>
      </c>
      <c r="BL2428" s="1">
        <v>140</v>
      </c>
      <c r="BM2428" s="1">
        <v>111</v>
      </c>
      <c r="BN2428" s="1" t="s">
        <v>1485</v>
      </c>
      <c r="BO2428" s="1" t="s">
        <v>1486</v>
      </c>
      <c r="BP2428" s="1" t="s">
        <v>71</v>
      </c>
      <c r="BQ2428" s="2">
        <v>44348</v>
      </c>
      <c r="BR2428" s="1">
        <v>140</v>
      </c>
      <c r="BS2428" s="1">
        <v>111</v>
      </c>
      <c r="BT2428" s="1">
        <v>140</v>
      </c>
      <c r="BU2428" s="1">
        <v>111</v>
      </c>
    </row>
    <row r="2429" spans="4:73" hidden="1" x14ac:dyDescent="0.25">
      <c r="D2429" s="4"/>
      <c r="E2429" s="5" t="str">
        <f t="shared" si="521"/>
        <v>DPP-2016-AUG</v>
      </c>
      <c r="F2429" s="5" t="str">
        <f t="shared" si="522"/>
        <v>Central</v>
      </c>
      <c r="G2429" s="5" t="str">
        <f t="shared" si="523"/>
        <v>Withdrawn</v>
      </c>
      <c r="H2429" s="6" t="str">
        <f t="shared" si="524"/>
        <v>Not Started</v>
      </c>
      <c r="I2429" s="1" t="s">
        <v>3673</v>
      </c>
      <c r="O2429" s="1" t="str">
        <f t="shared" si="518"/>
        <v>NRIS</v>
      </c>
      <c r="Q2429" s="1">
        <f t="shared" si="525"/>
        <v>175</v>
      </c>
      <c r="S2429" s="1" t="str">
        <f t="shared" si="526"/>
        <v>Solar</v>
      </c>
      <c r="T2429" s="1" t="str">
        <f t="shared" si="527"/>
        <v>Montgomery County</v>
      </c>
      <c r="U2429" s="1" t="str">
        <f t="shared" si="528"/>
        <v>IN</v>
      </c>
      <c r="AA2429" s="1"/>
      <c r="AB2429" s="1"/>
      <c r="AI2429" s="5"/>
      <c r="AJ2429" s="5"/>
      <c r="AK2429" s="5"/>
      <c r="AL2429" s="5"/>
      <c r="AM2429" s="5"/>
      <c r="AN2429" s="5"/>
      <c r="AO2429" s="32"/>
      <c r="AP2429" s="32"/>
      <c r="AQ2429" s="28">
        <f t="shared" si="519"/>
        <v>0</v>
      </c>
      <c r="AR2429" s="28">
        <f t="shared" si="520"/>
        <v>0</v>
      </c>
      <c r="AY2429" s="1" t="s">
        <v>73</v>
      </c>
      <c r="AZ2429" s="2">
        <v>42499</v>
      </c>
      <c r="BA2429" s="2">
        <v>42915</v>
      </c>
      <c r="BC2429" s="2">
        <v>43931</v>
      </c>
      <c r="BD2429" s="1" t="s">
        <v>101</v>
      </c>
      <c r="BE2429" s="1" t="s">
        <v>763</v>
      </c>
      <c r="BF2429" s="1" t="s">
        <v>103</v>
      </c>
      <c r="BG2429" s="1" t="s">
        <v>3161</v>
      </c>
      <c r="BH2429" s="1" t="s">
        <v>2435</v>
      </c>
      <c r="BI2429" s="1" t="s">
        <v>726</v>
      </c>
      <c r="BJ2429" s="1" t="s">
        <v>126</v>
      </c>
      <c r="BK2429" s="1" t="s">
        <v>3674</v>
      </c>
      <c r="BL2429" s="1">
        <v>175</v>
      </c>
      <c r="BM2429" s="1">
        <v>175</v>
      </c>
      <c r="BN2429" s="1" t="s">
        <v>1485</v>
      </c>
      <c r="BO2429" s="1" t="s">
        <v>1486</v>
      </c>
      <c r="BP2429" s="1" t="s">
        <v>84</v>
      </c>
      <c r="BR2429" s="1">
        <v>0</v>
      </c>
      <c r="BS2429" s="1">
        <v>0</v>
      </c>
      <c r="BT2429" s="1">
        <v>0</v>
      </c>
      <c r="BU2429" s="1">
        <v>0</v>
      </c>
    </row>
    <row r="2430" spans="4:73" hidden="1" x14ac:dyDescent="0.25">
      <c r="D2430" s="4"/>
      <c r="E2430" s="5" t="str">
        <f t="shared" si="521"/>
        <v>DPP-2016-AUG</v>
      </c>
      <c r="F2430" s="5" t="str">
        <f t="shared" si="522"/>
        <v>Central</v>
      </c>
      <c r="G2430" s="5" t="str">
        <f t="shared" si="523"/>
        <v>Done</v>
      </c>
      <c r="H2430" s="6" t="str">
        <f t="shared" si="524"/>
        <v>Under Construction</v>
      </c>
      <c r="I2430" s="1" t="s">
        <v>5414</v>
      </c>
      <c r="O2430" s="1" t="str">
        <f t="shared" si="518"/>
        <v>NRIS</v>
      </c>
      <c r="Q2430" s="1">
        <f t="shared" si="525"/>
        <v>175</v>
      </c>
      <c r="S2430" s="1" t="str">
        <f t="shared" si="526"/>
        <v>Solar</v>
      </c>
      <c r="T2430" s="1" t="str">
        <f t="shared" si="527"/>
        <v>Jasper County</v>
      </c>
      <c r="U2430" s="1" t="str">
        <f t="shared" si="528"/>
        <v>IN</v>
      </c>
      <c r="AA2430" s="1"/>
      <c r="AB2430" s="1"/>
      <c r="AI2430" s="5"/>
      <c r="AJ2430" s="5"/>
      <c r="AK2430" s="5"/>
      <c r="AL2430" s="5"/>
      <c r="AM2430" s="5"/>
      <c r="AN2430" s="5"/>
      <c r="AO2430" s="32"/>
      <c r="AP2430" s="32"/>
      <c r="AQ2430" s="28">
        <f t="shared" si="519"/>
        <v>0</v>
      </c>
      <c r="AR2430" s="28">
        <f t="shared" si="520"/>
        <v>0</v>
      </c>
      <c r="AY2430" s="1" t="s">
        <v>58</v>
      </c>
      <c r="AZ2430" s="2">
        <v>42499</v>
      </c>
      <c r="BB2430" s="2">
        <v>43391</v>
      </c>
      <c r="BC2430" s="2">
        <v>43556</v>
      </c>
      <c r="BD2430" s="1" t="s">
        <v>804</v>
      </c>
      <c r="BE2430" s="1" t="s">
        <v>848</v>
      </c>
      <c r="BF2430" s="1" t="s">
        <v>103</v>
      </c>
      <c r="BG2430" s="1" t="s">
        <v>3161</v>
      </c>
      <c r="BH2430" s="1" t="s">
        <v>2435</v>
      </c>
      <c r="BI2430" s="1" t="s">
        <v>726</v>
      </c>
      <c r="BJ2430" s="1" t="s">
        <v>126</v>
      </c>
      <c r="BK2430" s="1" t="s">
        <v>5415</v>
      </c>
      <c r="BL2430" s="1">
        <v>175</v>
      </c>
      <c r="BM2430" s="1">
        <v>175</v>
      </c>
      <c r="BN2430" s="1" t="s">
        <v>1485</v>
      </c>
      <c r="BO2430" s="1" t="s">
        <v>1486</v>
      </c>
      <c r="BP2430" s="1" t="s">
        <v>71</v>
      </c>
      <c r="BQ2430" s="2">
        <v>44287</v>
      </c>
      <c r="BR2430" s="1">
        <v>175</v>
      </c>
      <c r="BS2430" s="1">
        <v>175</v>
      </c>
      <c r="BT2430" s="1">
        <v>175</v>
      </c>
      <c r="BU2430" s="1">
        <v>175</v>
      </c>
    </row>
    <row r="2431" spans="4:73" hidden="1" x14ac:dyDescent="0.25">
      <c r="D2431" s="4"/>
      <c r="E2431" s="5" t="str">
        <f t="shared" si="521"/>
        <v>DPP-2016-AUG</v>
      </c>
      <c r="F2431" s="5" t="str">
        <f t="shared" si="522"/>
        <v>Central</v>
      </c>
      <c r="G2431" s="5" t="str">
        <f t="shared" si="523"/>
        <v>Done</v>
      </c>
      <c r="H2431" s="6" t="str">
        <f t="shared" si="524"/>
        <v>Under Construction</v>
      </c>
      <c r="I2431" s="1" t="s">
        <v>5416</v>
      </c>
      <c r="O2431" s="1" t="str">
        <f t="shared" si="518"/>
        <v>NRIS</v>
      </c>
      <c r="Q2431" s="1">
        <f t="shared" si="525"/>
        <v>110</v>
      </c>
      <c r="S2431" s="1" t="str">
        <f t="shared" si="526"/>
        <v>Solar</v>
      </c>
      <c r="T2431" s="1" t="str">
        <f t="shared" si="527"/>
        <v>Greene County,Scott County</v>
      </c>
      <c r="U2431" s="1" t="str">
        <f t="shared" si="528"/>
        <v>IL</v>
      </c>
      <c r="AA2431" s="1"/>
      <c r="AB2431" s="1"/>
      <c r="AI2431" s="5"/>
      <c r="AJ2431" s="5"/>
      <c r="AK2431" s="5"/>
      <c r="AL2431" s="5"/>
      <c r="AM2431" s="5"/>
      <c r="AN2431" s="5"/>
      <c r="AO2431" s="32"/>
      <c r="AP2431" s="32"/>
      <c r="AQ2431" s="28">
        <f t="shared" si="519"/>
        <v>0</v>
      </c>
      <c r="AR2431" s="28">
        <f t="shared" si="520"/>
        <v>0</v>
      </c>
      <c r="AY2431" s="1" t="s">
        <v>58</v>
      </c>
      <c r="AZ2431" s="2">
        <v>42499</v>
      </c>
      <c r="BB2431" s="2">
        <v>43403</v>
      </c>
      <c r="BC2431" s="2">
        <v>43952</v>
      </c>
      <c r="BD2431" s="1" t="s">
        <v>122</v>
      </c>
      <c r="BE2431" s="1" t="s">
        <v>5417</v>
      </c>
      <c r="BF2431" s="1" t="s">
        <v>124</v>
      </c>
      <c r="BG2431" s="1" t="s">
        <v>3161</v>
      </c>
      <c r="BH2431" s="1" t="s">
        <v>2435</v>
      </c>
      <c r="BI2431" s="1" t="s">
        <v>726</v>
      </c>
      <c r="BJ2431" s="1" t="s">
        <v>126</v>
      </c>
      <c r="BK2431" s="1" t="s">
        <v>5418</v>
      </c>
      <c r="BL2431" s="1">
        <v>110</v>
      </c>
      <c r="BM2431" s="1">
        <v>110</v>
      </c>
      <c r="BN2431" s="1" t="s">
        <v>1485</v>
      </c>
      <c r="BO2431" s="1" t="s">
        <v>1486</v>
      </c>
      <c r="BP2431" s="1" t="s">
        <v>71</v>
      </c>
      <c r="BQ2431" s="2">
        <v>44166</v>
      </c>
      <c r="BR2431" s="1">
        <v>110</v>
      </c>
      <c r="BS2431" s="1">
        <v>110</v>
      </c>
      <c r="BT2431" s="1">
        <v>110</v>
      </c>
      <c r="BU2431" s="1">
        <v>110</v>
      </c>
    </row>
    <row r="2432" spans="4:73" hidden="1" x14ac:dyDescent="0.25">
      <c r="D2432" s="4"/>
      <c r="E2432" s="5" t="str">
        <f t="shared" si="521"/>
        <v>SPA-2016-NOV</v>
      </c>
      <c r="F2432" s="5">
        <f t="shared" si="522"/>
        <v>0</v>
      </c>
      <c r="G2432" s="5" t="str">
        <f t="shared" si="523"/>
        <v>Withdrawn</v>
      </c>
      <c r="H2432" s="6" t="str">
        <f t="shared" si="524"/>
        <v>Not Started</v>
      </c>
      <c r="I2432" s="1" t="s">
        <v>3381</v>
      </c>
      <c r="O2432" s="1" t="str">
        <f t="shared" si="518"/>
        <v>NRIS</v>
      </c>
      <c r="Q2432" s="1">
        <f t="shared" si="525"/>
        <v>45.9</v>
      </c>
      <c r="S2432" s="1" t="str">
        <f t="shared" si="526"/>
        <v>Solar</v>
      </c>
      <c r="T2432" s="1" t="str">
        <f t="shared" si="527"/>
        <v>Lafayette Parish</v>
      </c>
      <c r="U2432" s="1" t="str">
        <f t="shared" si="528"/>
        <v>LA</v>
      </c>
      <c r="AA2432" s="1"/>
      <c r="AB2432" s="1"/>
      <c r="AI2432" s="5"/>
      <c r="AJ2432" s="5"/>
      <c r="AK2432" s="5"/>
      <c r="AL2432" s="5"/>
      <c r="AM2432" s="5"/>
      <c r="AN2432" s="5"/>
      <c r="AO2432" s="32"/>
      <c r="AP2432" s="32"/>
      <c r="AQ2432" s="28">
        <f t="shared" si="519"/>
        <v>0</v>
      </c>
      <c r="AR2432" s="28">
        <f t="shared" si="520"/>
        <v>0</v>
      </c>
      <c r="AY2432" s="1" t="s">
        <v>73</v>
      </c>
      <c r="AZ2432" s="2">
        <v>42499</v>
      </c>
      <c r="BA2432" s="2">
        <v>42858</v>
      </c>
      <c r="BC2432" s="2">
        <v>43266</v>
      </c>
      <c r="BD2432" s="1" t="s">
        <v>59</v>
      </c>
      <c r="BE2432" s="1" t="s">
        <v>3382</v>
      </c>
      <c r="BF2432" s="1" t="s">
        <v>61</v>
      </c>
      <c r="BG2432" s="1" t="s">
        <v>3377</v>
      </c>
      <c r="BI2432" s="1" t="s">
        <v>143</v>
      </c>
      <c r="BJ2432" s="1" t="s">
        <v>126</v>
      </c>
      <c r="BK2432" s="1" t="s">
        <v>78</v>
      </c>
      <c r="BL2432" s="1">
        <v>48.8</v>
      </c>
      <c r="BM2432" s="1">
        <v>45.9</v>
      </c>
      <c r="BN2432" s="1" t="s">
        <v>1485</v>
      </c>
      <c r="BO2432" s="1" t="s">
        <v>1486</v>
      </c>
      <c r="BP2432" s="1" t="s">
        <v>84</v>
      </c>
      <c r="BQ2432" s="2">
        <v>43344</v>
      </c>
      <c r="BR2432" s="1">
        <v>0</v>
      </c>
      <c r="BS2432" s="1">
        <v>0</v>
      </c>
      <c r="BT2432" s="1">
        <v>0</v>
      </c>
      <c r="BU2432" s="1">
        <v>0</v>
      </c>
    </row>
    <row r="2433" spans="4:73" hidden="1" x14ac:dyDescent="0.25">
      <c r="D2433" s="4"/>
      <c r="E2433" s="5" t="str">
        <f t="shared" si="521"/>
        <v>DPP-2017-FEB</v>
      </c>
      <c r="F2433" s="5" t="str">
        <f t="shared" si="522"/>
        <v>East (ITC)</v>
      </c>
      <c r="G2433" s="5" t="str">
        <f t="shared" si="523"/>
        <v>Withdrawn</v>
      </c>
      <c r="H2433" s="6" t="str">
        <f t="shared" si="524"/>
        <v>Not Started</v>
      </c>
      <c r="I2433" s="1" t="s">
        <v>4480</v>
      </c>
      <c r="O2433" s="1" t="str">
        <f t="shared" si="518"/>
        <v>NRIS</v>
      </c>
      <c r="Q2433" s="1">
        <f t="shared" si="525"/>
        <v>147.4</v>
      </c>
      <c r="S2433" s="1" t="str">
        <f t="shared" si="526"/>
        <v>Solar</v>
      </c>
      <c r="T2433" s="1" t="str">
        <f t="shared" si="527"/>
        <v>Muskegon County</v>
      </c>
      <c r="U2433" s="1" t="str">
        <f t="shared" si="528"/>
        <v>MI</v>
      </c>
      <c r="AA2433" s="1"/>
      <c r="AB2433" s="1"/>
      <c r="AI2433" s="5"/>
      <c r="AJ2433" s="5"/>
      <c r="AK2433" s="5"/>
      <c r="AL2433" s="5"/>
      <c r="AM2433" s="5"/>
      <c r="AN2433" s="5"/>
      <c r="AO2433" s="32"/>
      <c r="AP2433" s="32"/>
      <c r="AQ2433" s="28">
        <f t="shared" si="519"/>
        <v>0</v>
      </c>
      <c r="AR2433" s="28">
        <f t="shared" si="520"/>
        <v>0</v>
      </c>
      <c r="AY2433" s="1" t="s">
        <v>73</v>
      </c>
      <c r="AZ2433" s="2">
        <v>42541</v>
      </c>
      <c r="BA2433" s="2">
        <v>43349</v>
      </c>
      <c r="BC2433" s="2">
        <v>44440</v>
      </c>
      <c r="BD2433" s="1" t="s">
        <v>139</v>
      </c>
      <c r="BE2433" s="1" t="s">
        <v>3293</v>
      </c>
      <c r="BF2433" s="1" t="s">
        <v>130</v>
      </c>
      <c r="BG2433" s="1" t="s">
        <v>3220</v>
      </c>
      <c r="BH2433" s="1" t="s">
        <v>1808</v>
      </c>
      <c r="BI2433" s="1" t="s">
        <v>726</v>
      </c>
      <c r="BJ2433" s="1" t="s">
        <v>126</v>
      </c>
      <c r="BK2433" s="1" t="s">
        <v>4481</v>
      </c>
      <c r="BL2433" s="1">
        <v>147.4</v>
      </c>
      <c r="BM2433" s="1">
        <v>147.4</v>
      </c>
      <c r="BN2433" s="1" t="s">
        <v>1485</v>
      </c>
      <c r="BO2433" s="1" t="s">
        <v>1486</v>
      </c>
      <c r="BP2433" s="1" t="s">
        <v>84</v>
      </c>
      <c r="BR2433" s="1">
        <v>124.95</v>
      </c>
      <c r="BS2433" s="1">
        <v>124.95</v>
      </c>
      <c r="BT2433" s="1">
        <v>0</v>
      </c>
      <c r="BU2433" s="1">
        <v>0</v>
      </c>
    </row>
    <row r="2434" spans="4:73" hidden="1" x14ac:dyDescent="0.25">
      <c r="D2434" s="4"/>
      <c r="E2434" s="5" t="str">
        <f t="shared" si="521"/>
        <v>DPP-2016-AUG</v>
      </c>
      <c r="F2434" s="5" t="str">
        <f t="shared" si="522"/>
        <v>West</v>
      </c>
      <c r="G2434" s="5" t="str">
        <f t="shared" si="523"/>
        <v>Withdrawn</v>
      </c>
      <c r="H2434" s="6" t="str">
        <f t="shared" si="524"/>
        <v>Not Started</v>
      </c>
      <c r="I2434" s="1" t="s">
        <v>3177</v>
      </c>
      <c r="O2434" s="1" t="str">
        <f t="shared" si="518"/>
        <v>NRIS Only</v>
      </c>
      <c r="Q2434" s="1">
        <f t="shared" si="525"/>
        <v>151.80000000000001</v>
      </c>
      <c r="S2434" s="1" t="str">
        <f t="shared" si="526"/>
        <v>Wind</v>
      </c>
      <c r="T2434" s="1" t="str">
        <f t="shared" si="527"/>
        <v>Grant County,Roberts County</v>
      </c>
      <c r="U2434" s="1" t="str">
        <f t="shared" si="528"/>
        <v>SD</v>
      </c>
      <c r="Z2434" s="1">
        <f>IF(Y2434=1,IF(G2434="done",1,0),0)</f>
        <v>0</v>
      </c>
      <c r="AA2434" s="1"/>
      <c r="AB2434" s="1"/>
      <c r="AI2434" s="5"/>
      <c r="AJ2434" s="5"/>
      <c r="AK2434" s="5"/>
      <c r="AL2434" s="5"/>
      <c r="AM2434" s="5"/>
      <c r="AN2434" s="5"/>
      <c r="AO2434" s="32"/>
      <c r="AP2434" s="32"/>
      <c r="AQ2434" s="28">
        <f t="shared" si="519"/>
        <v>0</v>
      </c>
      <c r="AR2434" s="28">
        <f t="shared" si="520"/>
        <v>0</v>
      </c>
      <c r="AY2434" s="1" t="s">
        <v>73</v>
      </c>
      <c r="AZ2434" s="2">
        <v>42548</v>
      </c>
      <c r="BA2434" s="2">
        <v>42759</v>
      </c>
      <c r="BC2434" s="2">
        <v>43713</v>
      </c>
      <c r="BD2434" s="1" t="s">
        <v>203</v>
      </c>
      <c r="BE2434" s="1" t="s">
        <v>3178</v>
      </c>
      <c r="BF2434" s="1" t="s">
        <v>205</v>
      </c>
      <c r="BG2434" s="1" t="s">
        <v>3161</v>
      </c>
      <c r="BH2434" s="1" t="s">
        <v>725</v>
      </c>
      <c r="BI2434" s="1" t="s">
        <v>726</v>
      </c>
      <c r="BJ2434" s="1" t="s">
        <v>1466</v>
      </c>
      <c r="BK2434" s="1" t="s">
        <v>3179</v>
      </c>
      <c r="BL2434" s="1">
        <v>151.80000000000001</v>
      </c>
      <c r="BM2434" s="1">
        <v>151.80000000000001</v>
      </c>
      <c r="BN2434" s="1" t="s">
        <v>97</v>
      </c>
      <c r="BO2434" s="1" t="s">
        <v>98</v>
      </c>
      <c r="BP2434" s="1" t="s">
        <v>84</v>
      </c>
      <c r="BR2434" s="1">
        <v>0</v>
      </c>
      <c r="BS2434" s="1">
        <v>0</v>
      </c>
      <c r="BT2434" s="1">
        <v>0</v>
      </c>
      <c r="BU2434" s="1">
        <v>0</v>
      </c>
    </row>
    <row r="2435" spans="4:73" hidden="1" x14ac:dyDescent="0.25">
      <c r="D2435" s="4"/>
      <c r="E2435" s="5" t="str">
        <f t="shared" si="521"/>
        <v>DPP-2016-AUG</v>
      </c>
      <c r="F2435" s="5" t="str">
        <f t="shared" si="522"/>
        <v>West</v>
      </c>
      <c r="G2435" s="5" t="str">
        <f t="shared" si="523"/>
        <v>Withdrawn</v>
      </c>
      <c r="H2435" s="6" t="str">
        <f t="shared" si="524"/>
        <v>Not Started</v>
      </c>
      <c r="I2435" s="1" t="s">
        <v>3183</v>
      </c>
      <c r="O2435" s="1" t="str">
        <f t="shared" si="518"/>
        <v>NRIS Only</v>
      </c>
      <c r="Q2435" s="1">
        <f t="shared" si="525"/>
        <v>151.80000000000001</v>
      </c>
      <c r="S2435" s="1" t="str">
        <f t="shared" si="526"/>
        <v>Wind</v>
      </c>
      <c r="T2435" s="1" t="str">
        <f t="shared" si="527"/>
        <v>Grant County,Roberts County</v>
      </c>
      <c r="U2435" s="1" t="str">
        <f t="shared" si="528"/>
        <v>SD</v>
      </c>
      <c r="Z2435" s="1">
        <f>IF(Y2435=1,IF(G2435="done",1,0),0)</f>
        <v>0</v>
      </c>
      <c r="AA2435" s="1"/>
      <c r="AB2435" s="1"/>
      <c r="AI2435" s="5"/>
      <c r="AJ2435" s="5"/>
      <c r="AK2435" s="5"/>
      <c r="AL2435" s="5"/>
      <c r="AM2435" s="5"/>
      <c r="AN2435" s="5"/>
      <c r="AO2435" s="32"/>
      <c r="AP2435" s="32"/>
      <c r="AQ2435" s="28">
        <f t="shared" si="519"/>
        <v>0</v>
      </c>
      <c r="AR2435" s="28">
        <f t="shared" si="520"/>
        <v>0</v>
      </c>
      <c r="AY2435" s="1" t="s">
        <v>73</v>
      </c>
      <c r="AZ2435" s="2">
        <v>42548</v>
      </c>
      <c r="BA2435" s="2">
        <v>42759</v>
      </c>
      <c r="BC2435" s="2">
        <v>43346</v>
      </c>
      <c r="BD2435" s="1" t="s">
        <v>203</v>
      </c>
      <c r="BE2435" s="1" t="s">
        <v>3178</v>
      </c>
      <c r="BF2435" s="1" t="s">
        <v>205</v>
      </c>
      <c r="BG2435" s="1" t="s">
        <v>3161</v>
      </c>
      <c r="BH2435" s="1" t="s">
        <v>725</v>
      </c>
      <c r="BI2435" s="1" t="s">
        <v>726</v>
      </c>
      <c r="BJ2435" s="1" t="s">
        <v>1466</v>
      </c>
      <c r="BK2435" s="1" t="s">
        <v>3184</v>
      </c>
      <c r="BL2435" s="1">
        <v>151.80000000000001</v>
      </c>
      <c r="BM2435" s="1">
        <v>151.80000000000001</v>
      </c>
      <c r="BN2435" s="1" t="s">
        <v>97</v>
      </c>
      <c r="BO2435" s="1" t="s">
        <v>98</v>
      </c>
      <c r="BP2435" s="1" t="s">
        <v>84</v>
      </c>
      <c r="BR2435" s="1">
        <v>0</v>
      </c>
      <c r="BS2435" s="1">
        <v>0</v>
      </c>
      <c r="BT2435" s="1">
        <v>0</v>
      </c>
      <c r="BU2435" s="1">
        <v>0</v>
      </c>
    </row>
    <row r="2436" spans="4:73" hidden="1" x14ac:dyDescent="0.25">
      <c r="D2436" s="4"/>
      <c r="E2436" s="5" t="str">
        <f t="shared" si="521"/>
        <v>DPP-2016-AUG</v>
      </c>
      <c r="F2436" s="5" t="str">
        <f t="shared" si="522"/>
        <v>East (ATC)</v>
      </c>
      <c r="G2436" s="5" t="str">
        <f t="shared" si="523"/>
        <v>Done</v>
      </c>
      <c r="H2436" s="6" t="str">
        <f t="shared" si="524"/>
        <v>In Service</v>
      </c>
      <c r="I2436" s="1" t="s">
        <v>5433</v>
      </c>
      <c r="O2436" s="1" t="str">
        <f t="shared" si="518"/>
        <v>NRIS Only</v>
      </c>
      <c r="Q2436" s="1">
        <f t="shared" si="525"/>
        <v>98</v>
      </c>
      <c r="S2436" s="1" t="str">
        <f t="shared" si="526"/>
        <v>Wind</v>
      </c>
      <c r="T2436" s="1" t="str">
        <f t="shared" si="527"/>
        <v>Lafayette County</v>
      </c>
      <c r="U2436" s="1" t="str">
        <f t="shared" si="528"/>
        <v>WI</v>
      </c>
      <c r="AA2436" s="1"/>
      <c r="AB2436" s="1"/>
      <c r="AI2436" s="5"/>
      <c r="AJ2436" s="5"/>
      <c r="AK2436" s="5"/>
      <c r="AL2436" s="5"/>
      <c r="AM2436" s="5"/>
      <c r="AN2436" s="5"/>
      <c r="AO2436" s="32"/>
      <c r="AP2436" s="32"/>
      <c r="AQ2436" s="28">
        <f t="shared" si="519"/>
        <v>0</v>
      </c>
      <c r="AR2436" s="28">
        <f t="shared" si="520"/>
        <v>0</v>
      </c>
      <c r="AY2436" s="1" t="s">
        <v>58</v>
      </c>
      <c r="AZ2436" s="2">
        <v>42556</v>
      </c>
      <c r="BB2436" s="2">
        <v>43356</v>
      </c>
      <c r="BC2436" s="2">
        <v>43344</v>
      </c>
      <c r="BD2436" s="1" t="s">
        <v>74</v>
      </c>
      <c r="BE2436" s="1" t="s">
        <v>569</v>
      </c>
      <c r="BF2436" s="1" t="s">
        <v>76</v>
      </c>
      <c r="BG2436" s="1" t="s">
        <v>3161</v>
      </c>
      <c r="BH2436" s="1" t="s">
        <v>2196</v>
      </c>
      <c r="BI2436" s="1" t="s">
        <v>726</v>
      </c>
      <c r="BJ2436" s="1" t="s">
        <v>1466</v>
      </c>
      <c r="BK2436" s="1" t="s">
        <v>5434</v>
      </c>
      <c r="BL2436" s="1">
        <v>98</v>
      </c>
      <c r="BM2436" s="1">
        <v>98</v>
      </c>
      <c r="BN2436" s="1" t="s">
        <v>97</v>
      </c>
      <c r="BO2436" s="1" t="s">
        <v>98</v>
      </c>
      <c r="BP2436" s="1" t="s">
        <v>65</v>
      </c>
      <c r="BQ2436" s="2">
        <v>42993</v>
      </c>
      <c r="BR2436" s="1">
        <v>0</v>
      </c>
      <c r="BS2436" s="1">
        <v>98</v>
      </c>
      <c r="BT2436" s="1">
        <v>0</v>
      </c>
      <c r="BU2436" s="1">
        <v>98</v>
      </c>
    </row>
    <row r="2437" spans="4:73" hidden="1" x14ac:dyDescent="0.25">
      <c r="D2437" s="4"/>
      <c r="E2437" s="5" t="str">
        <f t="shared" si="521"/>
        <v>FES-2016-JULY</v>
      </c>
      <c r="F2437" s="5">
        <f t="shared" si="522"/>
        <v>0</v>
      </c>
      <c r="G2437" s="5" t="str">
        <f t="shared" si="523"/>
        <v>Withdrawn</v>
      </c>
      <c r="H2437" s="6" t="str">
        <f t="shared" si="524"/>
        <v>Not Started</v>
      </c>
      <c r="I2437" s="1" t="s">
        <v>3547</v>
      </c>
      <c r="O2437" s="1" t="str">
        <f t="shared" si="518"/>
        <v>NRIS</v>
      </c>
      <c r="Q2437" s="1">
        <f t="shared" si="525"/>
        <v>50</v>
      </c>
      <c r="S2437" s="1" t="str">
        <f t="shared" si="526"/>
        <v>Solar</v>
      </c>
      <c r="T2437" s="1" t="str">
        <f t="shared" si="527"/>
        <v>White County</v>
      </c>
      <c r="U2437" s="1" t="str">
        <f t="shared" si="528"/>
        <v>AR</v>
      </c>
      <c r="AA2437" s="1"/>
      <c r="AB2437" s="1"/>
      <c r="AI2437" s="5"/>
      <c r="AJ2437" s="5"/>
      <c r="AK2437" s="5"/>
      <c r="AL2437" s="5"/>
      <c r="AM2437" s="5"/>
      <c r="AN2437" s="5"/>
      <c r="AO2437" s="32"/>
      <c r="AP2437" s="32"/>
      <c r="AQ2437" s="28">
        <f t="shared" si="519"/>
        <v>0</v>
      </c>
      <c r="AR2437" s="28">
        <f t="shared" si="520"/>
        <v>0</v>
      </c>
      <c r="AY2437" s="1" t="s">
        <v>73</v>
      </c>
      <c r="AZ2437" s="2">
        <v>42557</v>
      </c>
      <c r="BA2437" s="2">
        <v>42898</v>
      </c>
      <c r="BC2437" s="2">
        <v>43496</v>
      </c>
      <c r="BD2437" s="1" t="s">
        <v>59</v>
      </c>
      <c r="BE2437" s="1" t="s">
        <v>805</v>
      </c>
      <c r="BF2437" s="1" t="s">
        <v>2394</v>
      </c>
      <c r="BG2437" s="1" t="s">
        <v>2978</v>
      </c>
      <c r="BI2437" s="1" t="s">
        <v>536</v>
      </c>
      <c r="BJ2437" s="1" t="s">
        <v>126</v>
      </c>
      <c r="BK2437" s="1" t="s">
        <v>78</v>
      </c>
      <c r="BL2437" s="1">
        <v>50</v>
      </c>
      <c r="BM2437" s="1">
        <v>50</v>
      </c>
      <c r="BN2437" s="1" t="s">
        <v>1485</v>
      </c>
      <c r="BO2437" s="1" t="s">
        <v>1486</v>
      </c>
      <c r="BP2437" s="1" t="s">
        <v>84</v>
      </c>
      <c r="BR2437" s="1">
        <v>0</v>
      </c>
      <c r="BS2437" s="1">
        <v>0</v>
      </c>
      <c r="BT2437" s="1">
        <v>0</v>
      </c>
      <c r="BU2437" s="1">
        <v>0</v>
      </c>
    </row>
    <row r="2438" spans="4:73" hidden="1" x14ac:dyDescent="0.25">
      <c r="D2438" s="4"/>
      <c r="E2438" s="5" t="str">
        <f t="shared" si="521"/>
        <v>FES-2016-JULY</v>
      </c>
      <c r="F2438" s="5">
        <f t="shared" si="522"/>
        <v>0</v>
      </c>
      <c r="G2438" s="5" t="str">
        <f t="shared" si="523"/>
        <v>Withdrawn</v>
      </c>
      <c r="H2438" s="6" t="str">
        <f t="shared" si="524"/>
        <v>Not Started</v>
      </c>
      <c r="I2438" s="1" t="s">
        <v>3094</v>
      </c>
      <c r="O2438" s="1" t="str">
        <f t="shared" si="518"/>
        <v>NRIS</v>
      </c>
      <c r="Q2438" s="1">
        <f t="shared" si="525"/>
        <v>101.5</v>
      </c>
      <c r="S2438" s="1" t="str">
        <f t="shared" si="526"/>
        <v>Solar</v>
      </c>
      <c r="T2438" s="1" t="str">
        <f t="shared" si="527"/>
        <v>Arkansas County, Clark County</v>
      </c>
      <c r="U2438" s="1" t="str">
        <f t="shared" si="528"/>
        <v>AR</v>
      </c>
      <c r="AA2438" s="1"/>
      <c r="AB2438" s="1"/>
      <c r="AI2438" s="5"/>
      <c r="AJ2438" s="5"/>
      <c r="AK2438" s="5"/>
      <c r="AL2438" s="5"/>
      <c r="AM2438" s="5"/>
      <c r="AN2438" s="5"/>
      <c r="AO2438" s="32"/>
      <c r="AP2438" s="32"/>
      <c r="AQ2438" s="28">
        <f t="shared" si="519"/>
        <v>0</v>
      </c>
      <c r="AR2438" s="28">
        <f t="shared" si="520"/>
        <v>0</v>
      </c>
      <c r="AY2438" s="1" t="s">
        <v>73</v>
      </c>
      <c r="AZ2438" s="2">
        <v>42558</v>
      </c>
      <c r="BA2438" s="2">
        <v>42731</v>
      </c>
      <c r="BC2438" s="2">
        <v>43525</v>
      </c>
      <c r="BD2438" s="1" t="s">
        <v>59</v>
      </c>
      <c r="BE2438" s="1" t="s">
        <v>3095</v>
      </c>
      <c r="BF2438" s="1" t="s">
        <v>2394</v>
      </c>
      <c r="BG2438" s="1" t="s">
        <v>2978</v>
      </c>
      <c r="BI2438" s="1" t="s">
        <v>536</v>
      </c>
      <c r="BJ2438" s="1" t="s">
        <v>126</v>
      </c>
      <c r="BK2438" s="1" t="s">
        <v>78</v>
      </c>
      <c r="BL2438" s="1">
        <v>101.5</v>
      </c>
      <c r="BM2438" s="1">
        <v>101.5</v>
      </c>
      <c r="BN2438" s="1" t="s">
        <v>1485</v>
      </c>
      <c r="BO2438" s="1" t="s">
        <v>1486</v>
      </c>
      <c r="BP2438" s="1" t="s">
        <v>84</v>
      </c>
      <c r="BR2438" s="1">
        <v>0</v>
      </c>
      <c r="BS2438" s="1">
        <v>0</v>
      </c>
      <c r="BT2438" s="1">
        <v>0</v>
      </c>
      <c r="BU2438" s="1">
        <v>0</v>
      </c>
    </row>
    <row r="2439" spans="4:73" hidden="1" x14ac:dyDescent="0.25">
      <c r="D2439" s="4"/>
      <c r="E2439" s="5" t="str">
        <f t="shared" si="521"/>
        <v>FES-2016-JULY</v>
      </c>
      <c r="F2439" s="5">
        <f t="shared" si="522"/>
        <v>0</v>
      </c>
      <c r="G2439" s="5" t="str">
        <f t="shared" si="523"/>
        <v>Withdrawn</v>
      </c>
      <c r="H2439" s="6" t="str">
        <f t="shared" si="524"/>
        <v>Not Started</v>
      </c>
      <c r="I2439" s="1" t="s">
        <v>3963</v>
      </c>
      <c r="O2439" s="1" t="str">
        <f t="shared" si="518"/>
        <v>NRIS</v>
      </c>
      <c r="Q2439" s="1">
        <f t="shared" si="525"/>
        <v>101.5</v>
      </c>
      <c r="S2439" s="1" t="str">
        <f t="shared" si="526"/>
        <v>Solar</v>
      </c>
      <c r="T2439" s="1" t="str">
        <f t="shared" si="527"/>
        <v>Jackson County</v>
      </c>
      <c r="U2439" s="1" t="str">
        <f t="shared" si="528"/>
        <v>AR</v>
      </c>
      <c r="AA2439" s="1"/>
      <c r="AB2439" s="1"/>
      <c r="AI2439" s="5"/>
      <c r="AJ2439" s="5"/>
      <c r="AK2439" s="5"/>
      <c r="AL2439" s="5"/>
      <c r="AM2439" s="5"/>
      <c r="AN2439" s="5"/>
      <c r="AO2439" s="32"/>
      <c r="AP2439" s="32"/>
      <c r="AQ2439" s="28">
        <f t="shared" si="519"/>
        <v>0</v>
      </c>
      <c r="AR2439" s="28">
        <f t="shared" si="520"/>
        <v>0</v>
      </c>
      <c r="AY2439" s="1" t="s">
        <v>73</v>
      </c>
      <c r="AZ2439" s="2">
        <v>42557</v>
      </c>
      <c r="BA2439" s="2">
        <v>42937</v>
      </c>
      <c r="BC2439" s="2">
        <v>43525</v>
      </c>
      <c r="BD2439" s="1" t="s">
        <v>59</v>
      </c>
      <c r="BE2439" s="1" t="s">
        <v>259</v>
      </c>
      <c r="BF2439" s="1" t="s">
        <v>2394</v>
      </c>
      <c r="BG2439" s="1" t="s">
        <v>2978</v>
      </c>
      <c r="BI2439" s="1" t="s">
        <v>536</v>
      </c>
      <c r="BJ2439" s="1" t="s">
        <v>126</v>
      </c>
      <c r="BK2439" s="1" t="s">
        <v>78</v>
      </c>
      <c r="BL2439" s="1">
        <v>101.5</v>
      </c>
      <c r="BM2439" s="1">
        <v>101.5</v>
      </c>
      <c r="BN2439" s="1" t="s">
        <v>1485</v>
      </c>
      <c r="BO2439" s="1" t="s">
        <v>1486</v>
      </c>
      <c r="BP2439" s="1" t="s">
        <v>84</v>
      </c>
      <c r="BR2439" s="1">
        <v>0</v>
      </c>
      <c r="BS2439" s="1">
        <v>0</v>
      </c>
      <c r="BT2439" s="1">
        <v>0</v>
      </c>
      <c r="BU2439" s="1">
        <v>0</v>
      </c>
    </row>
    <row r="2440" spans="4:73" hidden="1" x14ac:dyDescent="0.25">
      <c r="D2440" s="4"/>
      <c r="E2440" s="5" t="str">
        <f t="shared" si="521"/>
        <v>FES-2016-JULY</v>
      </c>
      <c r="F2440" s="5">
        <f t="shared" si="522"/>
        <v>0</v>
      </c>
      <c r="G2440" s="5" t="str">
        <f t="shared" si="523"/>
        <v>Withdrawn</v>
      </c>
      <c r="H2440" s="6" t="str">
        <f t="shared" si="524"/>
        <v>Not Started</v>
      </c>
      <c r="I2440" s="1" t="s">
        <v>3964</v>
      </c>
      <c r="O2440" s="1" t="str">
        <f t="shared" si="518"/>
        <v>NRIS</v>
      </c>
      <c r="Q2440" s="1">
        <f t="shared" si="525"/>
        <v>101.5</v>
      </c>
      <c r="S2440" s="1" t="str">
        <f t="shared" si="526"/>
        <v>Solar</v>
      </c>
      <c r="T2440" s="1" t="str">
        <f t="shared" si="527"/>
        <v>Craighead County, Monroe County</v>
      </c>
      <c r="U2440" s="1" t="str">
        <f t="shared" si="528"/>
        <v>AR</v>
      </c>
      <c r="AA2440" s="1"/>
      <c r="AB2440" s="1"/>
      <c r="AI2440" s="5"/>
      <c r="AJ2440" s="5"/>
      <c r="AK2440" s="5"/>
      <c r="AL2440" s="5"/>
      <c r="AM2440" s="5"/>
      <c r="AN2440" s="5"/>
      <c r="AO2440" s="32"/>
      <c r="AP2440" s="32"/>
      <c r="AQ2440" s="28">
        <f t="shared" si="519"/>
        <v>0</v>
      </c>
      <c r="AR2440" s="28">
        <f t="shared" si="520"/>
        <v>0</v>
      </c>
      <c r="AY2440" s="1" t="s">
        <v>73</v>
      </c>
      <c r="AZ2440" s="2">
        <v>42557</v>
      </c>
      <c r="BA2440" s="2">
        <v>42937</v>
      </c>
      <c r="BC2440" s="2">
        <v>43525</v>
      </c>
      <c r="BD2440" s="1" t="s">
        <v>59</v>
      </c>
      <c r="BE2440" s="1" t="s">
        <v>3965</v>
      </c>
      <c r="BF2440" s="1" t="s">
        <v>2394</v>
      </c>
      <c r="BG2440" s="1" t="s">
        <v>2978</v>
      </c>
      <c r="BI2440" s="1" t="s">
        <v>536</v>
      </c>
      <c r="BJ2440" s="1" t="s">
        <v>126</v>
      </c>
      <c r="BK2440" s="1" t="s">
        <v>78</v>
      </c>
      <c r="BL2440" s="1">
        <v>101.5</v>
      </c>
      <c r="BM2440" s="1">
        <v>101.5</v>
      </c>
      <c r="BN2440" s="1" t="s">
        <v>1485</v>
      </c>
      <c r="BO2440" s="1" t="s">
        <v>1486</v>
      </c>
      <c r="BP2440" s="1" t="s">
        <v>84</v>
      </c>
      <c r="BR2440" s="1">
        <v>0</v>
      </c>
      <c r="BS2440" s="1">
        <v>0</v>
      </c>
      <c r="BT2440" s="1">
        <v>0</v>
      </c>
      <c r="BU2440" s="1">
        <v>0</v>
      </c>
    </row>
    <row r="2441" spans="4:73" hidden="1" x14ac:dyDescent="0.25">
      <c r="D2441" s="4"/>
      <c r="E2441" s="5" t="str">
        <f t="shared" si="521"/>
        <v>DPP-2017-FEB</v>
      </c>
      <c r="F2441" s="5" t="str">
        <f t="shared" si="522"/>
        <v>East (ATC)</v>
      </c>
      <c r="G2441" s="5" t="str">
        <f t="shared" si="523"/>
        <v>Withdrawn</v>
      </c>
      <c r="H2441" s="6" t="str">
        <f t="shared" si="524"/>
        <v>Not Started</v>
      </c>
      <c r="I2441" s="1" t="s">
        <v>4330</v>
      </c>
      <c r="O2441" s="1" t="str">
        <f t="shared" si="518"/>
        <v>NRIS</v>
      </c>
      <c r="Q2441" s="1">
        <f t="shared" si="525"/>
        <v>100.8</v>
      </c>
      <c r="S2441" s="1" t="str">
        <f t="shared" si="526"/>
        <v>Wind</v>
      </c>
      <c r="T2441" s="1" t="str">
        <f t="shared" si="527"/>
        <v>Manitowoc County</v>
      </c>
      <c r="U2441" s="1" t="str">
        <f t="shared" si="528"/>
        <v>WI</v>
      </c>
      <c r="AA2441" s="1"/>
      <c r="AB2441" s="1"/>
      <c r="AI2441" s="5"/>
      <c r="AJ2441" s="5"/>
      <c r="AK2441" s="5"/>
      <c r="AL2441" s="5"/>
      <c r="AM2441" s="5"/>
      <c r="AN2441" s="5"/>
      <c r="AO2441" s="32"/>
      <c r="AP2441" s="32"/>
      <c r="AQ2441" s="28">
        <f t="shared" si="519"/>
        <v>0</v>
      </c>
      <c r="AR2441" s="28">
        <f t="shared" si="520"/>
        <v>0</v>
      </c>
      <c r="AY2441" s="1" t="s">
        <v>73</v>
      </c>
      <c r="AZ2441" s="2">
        <v>42559</v>
      </c>
      <c r="BA2441" s="2">
        <v>43200</v>
      </c>
      <c r="BC2441" s="2">
        <v>43709</v>
      </c>
      <c r="BD2441" s="1" t="s">
        <v>74</v>
      </c>
      <c r="BE2441" s="1" t="s">
        <v>75</v>
      </c>
      <c r="BF2441" s="1" t="s">
        <v>76</v>
      </c>
      <c r="BG2441" s="1" t="s">
        <v>3220</v>
      </c>
      <c r="BH2441" s="1" t="s">
        <v>2196</v>
      </c>
      <c r="BI2441" s="1" t="s">
        <v>726</v>
      </c>
      <c r="BJ2441" s="1" t="s">
        <v>126</v>
      </c>
      <c r="BK2441" s="1" t="s">
        <v>4331</v>
      </c>
      <c r="BL2441" s="1">
        <v>100.8</v>
      </c>
      <c r="BM2441" s="1">
        <v>100.8</v>
      </c>
      <c r="BN2441" s="1" t="s">
        <v>97</v>
      </c>
      <c r="BO2441" s="1" t="s">
        <v>98</v>
      </c>
      <c r="BP2441" s="1" t="s">
        <v>84</v>
      </c>
      <c r="BR2441" s="1">
        <v>0</v>
      </c>
      <c r="BS2441" s="1">
        <v>0</v>
      </c>
      <c r="BT2441" s="1">
        <v>0</v>
      </c>
      <c r="BU2441" s="1">
        <v>0</v>
      </c>
    </row>
    <row r="2442" spans="4:73" hidden="1" x14ac:dyDescent="0.25">
      <c r="D2442" s="4"/>
      <c r="E2442" s="5" t="str">
        <f t="shared" si="521"/>
        <v>DPP-2017-FEB</v>
      </c>
      <c r="F2442" s="5" t="str">
        <f t="shared" si="522"/>
        <v>Central</v>
      </c>
      <c r="G2442" s="5" t="str">
        <f t="shared" si="523"/>
        <v>Withdrawn</v>
      </c>
      <c r="H2442" s="6" t="str">
        <f t="shared" si="524"/>
        <v>Not Started</v>
      </c>
      <c r="I2442" s="1" t="s">
        <v>3618</v>
      </c>
      <c r="O2442" s="1" t="str">
        <f t="shared" si="518"/>
        <v>NRIS</v>
      </c>
      <c r="Q2442" s="1">
        <f t="shared" si="525"/>
        <v>100.05</v>
      </c>
      <c r="S2442" s="1" t="str">
        <f t="shared" si="526"/>
        <v>Wind</v>
      </c>
      <c r="T2442" s="1" t="str">
        <f t="shared" si="527"/>
        <v>Audrain County</v>
      </c>
      <c r="U2442" s="1" t="str">
        <f t="shared" si="528"/>
        <v>MO</v>
      </c>
      <c r="AA2442" s="1"/>
      <c r="AB2442" s="1"/>
      <c r="AI2442" s="5"/>
      <c r="AJ2442" s="5"/>
      <c r="AK2442" s="5"/>
      <c r="AL2442" s="5"/>
      <c r="AM2442" s="5"/>
      <c r="AN2442" s="5"/>
      <c r="AO2442" s="32"/>
      <c r="AP2442" s="32"/>
      <c r="AQ2442" s="28">
        <f t="shared" si="519"/>
        <v>0</v>
      </c>
      <c r="AR2442" s="28">
        <f t="shared" si="520"/>
        <v>0</v>
      </c>
      <c r="AY2442" s="1" t="s">
        <v>73</v>
      </c>
      <c r="AZ2442" s="2">
        <v>42558</v>
      </c>
      <c r="BA2442" s="2">
        <v>42907</v>
      </c>
      <c r="BC2442" s="2">
        <v>43358</v>
      </c>
      <c r="BD2442" s="1" t="s">
        <v>486</v>
      </c>
      <c r="BE2442" s="1" t="s">
        <v>1377</v>
      </c>
      <c r="BF2442" s="1" t="s">
        <v>488</v>
      </c>
      <c r="BG2442" s="1" t="s">
        <v>3220</v>
      </c>
      <c r="BH2442" s="1" t="s">
        <v>2435</v>
      </c>
      <c r="BI2442" s="1" t="s">
        <v>726</v>
      </c>
      <c r="BJ2442" s="1" t="s">
        <v>126</v>
      </c>
      <c r="BK2442" s="1" t="s">
        <v>2947</v>
      </c>
      <c r="BL2442" s="1">
        <v>100.05</v>
      </c>
      <c r="BM2442" s="1">
        <v>100.05</v>
      </c>
      <c r="BN2442" s="1" t="s">
        <v>97</v>
      </c>
      <c r="BO2442" s="1" t="s">
        <v>98</v>
      </c>
      <c r="BP2442" s="1" t="s">
        <v>84</v>
      </c>
      <c r="BR2442" s="1">
        <v>0</v>
      </c>
      <c r="BS2442" s="1">
        <v>0</v>
      </c>
      <c r="BT2442" s="1">
        <v>0</v>
      </c>
      <c r="BU2442" s="1">
        <v>0</v>
      </c>
    </row>
    <row r="2443" spans="4:73" hidden="1" x14ac:dyDescent="0.25">
      <c r="D2443" s="4"/>
      <c r="E2443" s="5" t="str">
        <f t="shared" si="521"/>
        <v>DPP-2017-AUG</v>
      </c>
      <c r="F2443" s="5" t="str">
        <f t="shared" si="522"/>
        <v>South</v>
      </c>
      <c r="G2443" s="5" t="str">
        <f t="shared" si="523"/>
        <v>Withdrawn</v>
      </c>
      <c r="H2443" s="6" t="str">
        <f t="shared" si="524"/>
        <v>Not Started</v>
      </c>
      <c r="I2443" s="1" t="s">
        <v>4616</v>
      </c>
      <c r="O2443" s="1" t="str">
        <f t="shared" si="518"/>
        <v>NRIS</v>
      </c>
      <c r="Q2443" s="1">
        <f t="shared" si="525"/>
        <v>50</v>
      </c>
      <c r="S2443" s="1" t="str">
        <f t="shared" si="526"/>
        <v>Solar</v>
      </c>
      <c r="T2443" s="1" t="str">
        <f t="shared" si="527"/>
        <v>Franklin Parish</v>
      </c>
      <c r="U2443" s="1" t="str">
        <f t="shared" si="528"/>
        <v>LA</v>
      </c>
      <c r="AA2443" s="1"/>
      <c r="AB2443" s="1"/>
      <c r="AI2443" s="5"/>
      <c r="AJ2443" s="5"/>
      <c r="AK2443" s="5"/>
      <c r="AL2443" s="5"/>
      <c r="AM2443" s="5"/>
      <c r="AN2443" s="5"/>
      <c r="AO2443" s="32"/>
      <c r="AP2443" s="32"/>
      <c r="AQ2443" s="28">
        <f t="shared" si="519"/>
        <v>0</v>
      </c>
      <c r="AR2443" s="28">
        <f t="shared" si="520"/>
        <v>0</v>
      </c>
      <c r="AY2443" s="1" t="s">
        <v>73</v>
      </c>
      <c r="AZ2443" s="2">
        <v>42902</v>
      </c>
      <c r="BA2443" s="2">
        <v>43472</v>
      </c>
      <c r="BC2443" s="2">
        <v>43556</v>
      </c>
      <c r="BD2443" s="1" t="s">
        <v>59</v>
      </c>
      <c r="BE2443" s="1" t="s">
        <v>3376</v>
      </c>
      <c r="BF2443" s="1" t="s">
        <v>61</v>
      </c>
      <c r="BG2443" s="1" t="s">
        <v>3692</v>
      </c>
      <c r="BH2443" s="1" t="s">
        <v>2395</v>
      </c>
      <c r="BI2443" s="1" t="s">
        <v>726</v>
      </c>
      <c r="BJ2443" s="1" t="s">
        <v>126</v>
      </c>
      <c r="BK2443" s="1" t="s">
        <v>4617</v>
      </c>
      <c r="BL2443" s="1">
        <v>50</v>
      </c>
      <c r="BM2443" s="1">
        <v>50</v>
      </c>
      <c r="BN2443" s="1" t="s">
        <v>1485</v>
      </c>
      <c r="BO2443" s="1" t="s">
        <v>1486</v>
      </c>
      <c r="BP2443" s="1" t="s">
        <v>84</v>
      </c>
      <c r="BR2443" s="1">
        <v>0</v>
      </c>
      <c r="BS2443" s="1">
        <v>0</v>
      </c>
      <c r="BT2443" s="1">
        <v>0</v>
      </c>
      <c r="BU2443" s="1">
        <v>0</v>
      </c>
    </row>
    <row r="2444" spans="4:73" hidden="1" x14ac:dyDescent="0.25">
      <c r="D2444" s="4"/>
      <c r="E2444" s="5" t="str">
        <f t="shared" si="521"/>
        <v>SPA-2016-NOV</v>
      </c>
      <c r="F2444" s="5">
        <f t="shared" si="522"/>
        <v>0</v>
      </c>
      <c r="G2444" s="5" t="str">
        <f t="shared" si="523"/>
        <v>Withdrawn</v>
      </c>
      <c r="H2444" s="6" t="str">
        <f t="shared" si="524"/>
        <v>Not Started</v>
      </c>
      <c r="I2444" s="1" t="s">
        <v>3974</v>
      </c>
      <c r="O2444" s="1" t="str">
        <f t="shared" si="518"/>
        <v>NRIS</v>
      </c>
      <c r="Q2444" s="1">
        <f t="shared" si="525"/>
        <v>50</v>
      </c>
      <c r="S2444" s="1" t="str">
        <f t="shared" si="526"/>
        <v>Solar</v>
      </c>
      <c r="T2444" s="1" t="str">
        <f t="shared" si="527"/>
        <v>Richland Parish</v>
      </c>
      <c r="U2444" s="1" t="str">
        <f t="shared" si="528"/>
        <v>LA</v>
      </c>
      <c r="AA2444" s="1"/>
      <c r="AB2444" s="1"/>
      <c r="AI2444" s="5"/>
      <c r="AJ2444" s="5"/>
      <c r="AK2444" s="5"/>
      <c r="AL2444" s="5"/>
      <c r="AM2444" s="5"/>
      <c r="AN2444" s="5"/>
      <c r="AO2444" s="32"/>
      <c r="AP2444" s="32"/>
      <c r="AQ2444" s="28">
        <f t="shared" si="519"/>
        <v>0</v>
      </c>
      <c r="AR2444" s="28">
        <f t="shared" si="520"/>
        <v>0</v>
      </c>
      <c r="AY2444" s="1" t="s">
        <v>73</v>
      </c>
      <c r="AZ2444" s="2">
        <v>42562</v>
      </c>
      <c r="BA2444" s="2">
        <v>42937</v>
      </c>
      <c r="BC2444" s="2">
        <v>43556</v>
      </c>
      <c r="BD2444" s="1" t="s">
        <v>59</v>
      </c>
      <c r="BE2444" s="1" t="s">
        <v>3975</v>
      </c>
      <c r="BF2444" s="1" t="s">
        <v>61</v>
      </c>
      <c r="BG2444" s="1" t="s">
        <v>3377</v>
      </c>
      <c r="BI2444" s="1" t="s">
        <v>143</v>
      </c>
      <c r="BJ2444" s="1" t="s">
        <v>126</v>
      </c>
      <c r="BK2444" s="1" t="s">
        <v>78</v>
      </c>
      <c r="BL2444" s="1">
        <v>50</v>
      </c>
      <c r="BM2444" s="1">
        <v>50</v>
      </c>
      <c r="BN2444" s="1" t="s">
        <v>1485</v>
      </c>
      <c r="BO2444" s="1" t="s">
        <v>1486</v>
      </c>
      <c r="BP2444" s="1" t="s">
        <v>84</v>
      </c>
      <c r="BR2444" s="1">
        <v>0</v>
      </c>
      <c r="BS2444" s="1">
        <v>0</v>
      </c>
      <c r="BT2444" s="1">
        <v>0</v>
      </c>
      <c r="BU2444" s="1">
        <v>0</v>
      </c>
    </row>
    <row r="2445" spans="4:73" hidden="1" x14ac:dyDescent="0.25">
      <c r="D2445" s="4"/>
      <c r="E2445" s="5" t="str">
        <f t="shared" si="521"/>
        <v>FES-2016-JULY</v>
      </c>
      <c r="F2445" s="5">
        <f t="shared" si="522"/>
        <v>0</v>
      </c>
      <c r="G2445" s="5" t="str">
        <f t="shared" si="523"/>
        <v>Withdrawn</v>
      </c>
      <c r="H2445" s="6" t="str">
        <f t="shared" si="524"/>
        <v>Not Started</v>
      </c>
      <c r="I2445" s="1" t="s">
        <v>3979</v>
      </c>
      <c r="O2445" s="1" t="str">
        <f t="shared" si="518"/>
        <v>ERIS</v>
      </c>
      <c r="Q2445" s="1">
        <f t="shared" si="525"/>
        <v>90</v>
      </c>
      <c r="S2445" s="1" t="str">
        <f t="shared" si="526"/>
        <v>Solar</v>
      </c>
      <c r="T2445" s="1" t="str">
        <f t="shared" si="527"/>
        <v>Bradley County</v>
      </c>
      <c r="U2445" s="1" t="str">
        <f t="shared" si="528"/>
        <v>AR</v>
      </c>
      <c r="AA2445" s="1"/>
      <c r="AB2445" s="1"/>
      <c r="AI2445" s="5"/>
      <c r="AJ2445" s="5"/>
      <c r="AK2445" s="5"/>
      <c r="AL2445" s="5"/>
      <c r="AM2445" s="5"/>
      <c r="AN2445" s="5"/>
      <c r="AO2445" s="32"/>
      <c r="AP2445" s="32"/>
      <c r="AQ2445" s="28">
        <f t="shared" si="519"/>
        <v>0</v>
      </c>
      <c r="AR2445" s="28">
        <f t="shared" si="520"/>
        <v>0</v>
      </c>
      <c r="AY2445" s="1" t="s">
        <v>73</v>
      </c>
      <c r="AZ2445" s="2">
        <v>42562</v>
      </c>
      <c r="BA2445" s="2">
        <v>42937</v>
      </c>
      <c r="BC2445" s="2">
        <v>43039</v>
      </c>
      <c r="BD2445" s="1" t="s">
        <v>59</v>
      </c>
      <c r="BE2445" s="1" t="s">
        <v>2617</v>
      </c>
      <c r="BF2445" s="1" t="s">
        <v>2394</v>
      </c>
      <c r="BG2445" s="1" t="s">
        <v>2978</v>
      </c>
      <c r="BI2445" s="1" t="s">
        <v>536</v>
      </c>
      <c r="BJ2445" s="1" t="s">
        <v>62</v>
      </c>
      <c r="BK2445" s="1" t="s">
        <v>78</v>
      </c>
      <c r="BL2445" s="1">
        <v>90</v>
      </c>
      <c r="BM2445" s="1">
        <v>90</v>
      </c>
      <c r="BN2445" s="1" t="s">
        <v>1485</v>
      </c>
      <c r="BO2445" s="1" t="s">
        <v>1486</v>
      </c>
      <c r="BP2445" s="1" t="s">
        <v>84</v>
      </c>
      <c r="BR2445" s="1">
        <v>0</v>
      </c>
      <c r="BS2445" s="1">
        <v>0</v>
      </c>
      <c r="BT2445" s="1">
        <v>0</v>
      </c>
      <c r="BU2445" s="1">
        <v>0</v>
      </c>
    </row>
    <row r="2446" spans="4:73" hidden="1" x14ac:dyDescent="0.25">
      <c r="D2446" s="4"/>
      <c r="E2446" s="5" t="str">
        <f t="shared" si="521"/>
        <v>DPP-2017-FEB</v>
      </c>
      <c r="F2446" s="5" t="str">
        <f t="shared" si="522"/>
        <v>South</v>
      </c>
      <c r="G2446" s="5" t="str">
        <f t="shared" si="523"/>
        <v>Withdrawn</v>
      </c>
      <c r="H2446" s="6" t="str">
        <f t="shared" si="524"/>
        <v>Withdrawn</v>
      </c>
      <c r="I2446" s="1" t="s">
        <v>4604</v>
      </c>
      <c r="O2446" s="1" t="str">
        <f t="shared" si="518"/>
        <v>NRIS</v>
      </c>
      <c r="Q2446" s="1">
        <f t="shared" si="525"/>
        <v>100.05</v>
      </c>
      <c r="S2446" s="1" t="str">
        <f t="shared" si="526"/>
        <v>Wind</v>
      </c>
      <c r="T2446" s="1" t="str">
        <f t="shared" si="527"/>
        <v>Crittenden County</v>
      </c>
      <c r="U2446" s="1" t="str">
        <f t="shared" si="528"/>
        <v>AR</v>
      </c>
      <c r="AA2446" s="1"/>
      <c r="AB2446" s="1"/>
      <c r="AI2446" s="5"/>
      <c r="AJ2446" s="5"/>
      <c r="AK2446" s="5"/>
      <c r="AL2446" s="5"/>
      <c r="AM2446" s="5"/>
      <c r="AN2446" s="5"/>
      <c r="AO2446" s="32"/>
      <c r="AP2446" s="32"/>
      <c r="AQ2446" s="28">
        <f t="shared" si="519"/>
        <v>0</v>
      </c>
      <c r="AR2446" s="28">
        <f t="shared" si="520"/>
        <v>0</v>
      </c>
      <c r="AY2446" s="1" t="s">
        <v>73</v>
      </c>
      <c r="AZ2446" s="2">
        <v>42562</v>
      </c>
      <c r="BA2446" s="2">
        <v>43468</v>
      </c>
      <c r="BB2446" s="2">
        <v>43382</v>
      </c>
      <c r="BC2446" s="2">
        <v>43388</v>
      </c>
      <c r="BD2446" s="1" t="s">
        <v>59</v>
      </c>
      <c r="BE2446" s="1" t="s">
        <v>2393</v>
      </c>
      <c r="BF2446" s="1" t="s">
        <v>2394</v>
      </c>
      <c r="BG2446" s="1" t="s">
        <v>3220</v>
      </c>
      <c r="BH2446" s="1" t="s">
        <v>2395</v>
      </c>
      <c r="BI2446" s="1" t="s">
        <v>726</v>
      </c>
      <c r="BJ2446" s="1" t="s">
        <v>126</v>
      </c>
      <c r="BK2446" s="1" t="s">
        <v>4605</v>
      </c>
      <c r="BL2446" s="1">
        <v>100.05</v>
      </c>
      <c r="BM2446" s="1">
        <v>100.05</v>
      </c>
      <c r="BN2446" s="1" t="s">
        <v>97</v>
      </c>
      <c r="BO2446" s="1" t="s">
        <v>98</v>
      </c>
      <c r="BP2446" s="1" t="s">
        <v>73</v>
      </c>
      <c r="BQ2446" s="2">
        <v>44043</v>
      </c>
      <c r="BR2446" s="1">
        <v>100.05</v>
      </c>
      <c r="BS2446" s="1">
        <v>100.05</v>
      </c>
      <c r="BT2446" s="1">
        <v>100.05</v>
      </c>
      <c r="BU2446" s="1">
        <v>100.05</v>
      </c>
    </row>
    <row r="2447" spans="4:73" hidden="1" x14ac:dyDescent="0.25">
      <c r="D2447" s="4"/>
      <c r="E2447" s="5" t="str">
        <f t="shared" si="521"/>
        <v>DPP-2017-AUG</v>
      </c>
      <c r="F2447" s="5" t="str">
        <f t="shared" si="522"/>
        <v>South</v>
      </c>
      <c r="G2447" s="5" t="str">
        <f t="shared" si="523"/>
        <v>Done</v>
      </c>
      <c r="H2447" s="6" t="str">
        <f t="shared" si="524"/>
        <v>Under Construction</v>
      </c>
      <c r="I2447" s="1" t="s">
        <v>5450</v>
      </c>
      <c r="O2447" s="1" t="str">
        <f t="shared" si="518"/>
        <v>NRIS</v>
      </c>
      <c r="Q2447" s="1">
        <f t="shared" si="525"/>
        <v>100</v>
      </c>
      <c r="S2447" s="1" t="str">
        <f t="shared" si="526"/>
        <v>Solar</v>
      </c>
      <c r="T2447" s="1" t="str">
        <f t="shared" si="527"/>
        <v>Phillips County</v>
      </c>
      <c r="U2447" s="1" t="str">
        <f t="shared" si="528"/>
        <v>AR</v>
      </c>
      <c r="AA2447" s="1"/>
      <c r="AB2447" s="1"/>
      <c r="AI2447" s="5"/>
      <c r="AJ2447" s="5"/>
      <c r="AK2447" s="5"/>
      <c r="AL2447" s="5"/>
      <c r="AM2447" s="5"/>
      <c r="AN2447" s="5"/>
      <c r="AO2447" s="32"/>
      <c r="AP2447" s="32"/>
      <c r="AQ2447" s="28">
        <f t="shared" si="519"/>
        <v>0</v>
      </c>
      <c r="AR2447" s="28">
        <f t="shared" si="520"/>
        <v>0</v>
      </c>
      <c r="AY2447" s="1" t="s">
        <v>58</v>
      </c>
      <c r="AZ2447" s="2">
        <v>42902</v>
      </c>
      <c r="BB2447" s="2">
        <v>43910</v>
      </c>
      <c r="BC2447" s="2">
        <v>43374</v>
      </c>
      <c r="BD2447" s="1" t="s">
        <v>59</v>
      </c>
      <c r="BE2447" s="1" t="s">
        <v>5451</v>
      </c>
      <c r="BF2447" s="1" t="s">
        <v>2394</v>
      </c>
      <c r="BG2447" s="1" t="s">
        <v>3692</v>
      </c>
      <c r="BH2447" s="1" t="s">
        <v>2395</v>
      </c>
      <c r="BI2447" s="1" t="s">
        <v>726</v>
      </c>
      <c r="BJ2447" s="1" t="s">
        <v>126</v>
      </c>
      <c r="BK2447" s="1" t="s">
        <v>5452</v>
      </c>
      <c r="BL2447" s="1">
        <v>100</v>
      </c>
      <c r="BM2447" s="1">
        <v>100</v>
      </c>
      <c r="BN2447" s="1" t="s">
        <v>1485</v>
      </c>
      <c r="BO2447" s="1" t="s">
        <v>1486</v>
      </c>
      <c r="BP2447" s="1" t="s">
        <v>71</v>
      </c>
      <c r="BQ2447" s="2">
        <v>44682</v>
      </c>
      <c r="BR2447" s="1">
        <v>100</v>
      </c>
      <c r="BS2447" s="1">
        <v>100</v>
      </c>
      <c r="BT2447" s="1">
        <v>100</v>
      </c>
      <c r="BU2447" s="1">
        <v>100</v>
      </c>
    </row>
    <row r="2448" spans="4:73" hidden="1" x14ac:dyDescent="0.25">
      <c r="D2448" s="4"/>
      <c r="E2448" s="5" t="str">
        <f t="shared" si="521"/>
        <v>FES-2016-JULY</v>
      </c>
      <c r="F2448" s="5">
        <f t="shared" si="522"/>
        <v>0</v>
      </c>
      <c r="G2448" s="5" t="str">
        <f t="shared" si="523"/>
        <v>Withdrawn</v>
      </c>
      <c r="H2448" s="6" t="str">
        <f t="shared" si="524"/>
        <v>Not Started</v>
      </c>
      <c r="I2448" s="1" t="s">
        <v>3041</v>
      </c>
      <c r="O2448" s="1" t="str">
        <f t="shared" si="518"/>
        <v>NRIS</v>
      </c>
      <c r="Q2448" s="1">
        <f t="shared" si="525"/>
        <v>50</v>
      </c>
      <c r="S2448" s="1" t="str">
        <f t="shared" si="526"/>
        <v>Solar</v>
      </c>
      <c r="T2448" s="1" t="str">
        <f t="shared" si="527"/>
        <v>Avoyelles Parish</v>
      </c>
      <c r="U2448" s="1" t="str">
        <f t="shared" si="528"/>
        <v>LA</v>
      </c>
      <c r="AA2448" s="1"/>
      <c r="AB2448" s="1"/>
      <c r="AI2448" s="5"/>
      <c r="AJ2448" s="5"/>
      <c r="AK2448" s="5"/>
      <c r="AL2448" s="5"/>
      <c r="AM2448" s="5"/>
      <c r="AN2448" s="5"/>
      <c r="AO2448" s="32"/>
      <c r="AP2448" s="32"/>
      <c r="AQ2448" s="28">
        <f t="shared" si="519"/>
        <v>0</v>
      </c>
      <c r="AR2448" s="28">
        <f t="shared" si="520"/>
        <v>0</v>
      </c>
      <c r="AY2448" s="1" t="s">
        <v>73</v>
      </c>
      <c r="AZ2448" s="2">
        <v>42562</v>
      </c>
      <c r="BA2448" s="2">
        <v>42670</v>
      </c>
      <c r="BC2448" s="2">
        <v>43617</v>
      </c>
      <c r="BD2448" s="1" t="s">
        <v>2711</v>
      </c>
      <c r="BE2448" s="1" t="s">
        <v>3042</v>
      </c>
      <c r="BF2448" s="1" t="s">
        <v>61</v>
      </c>
      <c r="BG2448" s="1" t="s">
        <v>2978</v>
      </c>
      <c r="BI2448" s="1" t="s">
        <v>536</v>
      </c>
      <c r="BJ2448" s="1" t="s">
        <v>126</v>
      </c>
      <c r="BK2448" s="1" t="s">
        <v>78</v>
      </c>
      <c r="BL2448" s="1">
        <v>50</v>
      </c>
      <c r="BM2448" s="1">
        <v>50</v>
      </c>
      <c r="BN2448" s="1" t="s">
        <v>1485</v>
      </c>
      <c r="BO2448" s="1" t="s">
        <v>1486</v>
      </c>
      <c r="BP2448" s="1" t="s">
        <v>84</v>
      </c>
      <c r="BR2448" s="1">
        <v>0</v>
      </c>
      <c r="BS2448" s="1">
        <v>0</v>
      </c>
      <c r="BT2448" s="1">
        <v>0</v>
      </c>
      <c r="BU2448" s="1">
        <v>0</v>
      </c>
    </row>
    <row r="2449" spans="4:73" hidden="1" x14ac:dyDescent="0.25">
      <c r="D2449" s="4"/>
      <c r="E2449" s="5" t="str">
        <f t="shared" si="521"/>
        <v>FES-2016-JULY</v>
      </c>
      <c r="F2449" s="5">
        <f t="shared" si="522"/>
        <v>0</v>
      </c>
      <c r="G2449" s="5" t="str">
        <f t="shared" si="523"/>
        <v>Withdrawn</v>
      </c>
      <c r="H2449" s="6" t="str">
        <f t="shared" si="524"/>
        <v>Not Started</v>
      </c>
      <c r="I2449" s="1" t="s">
        <v>3983</v>
      </c>
      <c r="O2449" s="1" t="str">
        <f t="shared" si="518"/>
        <v>NRIS</v>
      </c>
      <c r="Q2449" s="1">
        <f t="shared" si="525"/>
        <v>47.5</v>
      </c>
      <c r="S2449" s="1" t="str">
        <f t="shared" si="526"/>
        <v>Solar</v>
      </c>
      <c r="T2449" s="1" t="str">
        <f t="shared" si="527"/>
        <v>Morehouse Parish</v>
      </c>
      <c r="U2449" s="1" t="str">
        <f t="shared" si="528"/>
        <v>LA</v>
      </c>
      <c r="AA2449" s="1"/>
      <c r="AB2449" s="1"/>
      <c r="AI2449" s="5"/>
      <c r="AJ2449" s="5"/>
      <c r="AK2449" s="5"/>
      <c r="AL2449" s="5"/>
      <c r="AM2449" s="5"/>
      <c r="AN2449" s="5"/>
      <c r="AO2449" s="32"/>
      <c r="AP2449" s="32"/>
      <c r="AQ2449" s="28">
        <f t="shared" si="519"/>
        <v>0</v>
      </c>
      <c r="AR2449" s="28">
        <f t="shared" si="520"/>
        <v>0</v>
      </c>
      <c r="AY2449" s="1" t="s">
        <v>73</v>
      </c>
      <c r="AZ2449" s="2">
        <v>42562</v>
      </c>
      <c r="BA2449" s="2">
        <v>42937</v>
      </c>
      <c r="BC2449" s="2">
        <v>43556</v>
      </c>
      <c r="BD2449" s="1" t="s">
        <v>59</v>
      </c>
      <c r="BE2449" s="1" t="s">
        <v>3432</v>
      </c>
      <c r="BF2449" s="1" t="s">
        <v>61</v>
      </c>
      <c r="BG2449" s="1" t="s">
        <v>2978</v>
      </c>
      <c r="BI2449" s="1" t="s">
        <v>536</v>
      </c>
      <c r="BJ2449" s="1" t="s">
        <v>126</v>
      </c>
      <c r="BK2449" s="1" t="s">
        <v>78</v>
      </c>
      <c r="BL2449" s="1">
        <v>44.5</v>
      </c>
      <c r="BM2449" s="1">
        <v>47.5</v>
      </c>
      <c r="BN2449" s="1" t="s">
        <v>1485</v>
      </c>
      <c r="BO2449" s="1" t="s">
        <v>1486</v>
      </c>
      <c r="BP2449" s="1" t="s">
        <v>84</v>
      </c>
      <c r="BR2449" s="1">
        <v>0</v>
      </c>
      <c r="BS2449" s="1">
        <v>0</v>
      </c>
      <c r="BT2449" s="1">
        <v>0</v>
      </c>
      <c r="BU2449" s="1">
        <v>0</v>
      </c>
    </row>
    <row r="2450" spans="4:73" hidden="1" x14ac:dyDescent="0.25">
      <c r="D2450" s="4"/>
      <c r="E2450" s="5" t="str">
        <f t="shared" si="521"/>
        <v>FES-2016-JULY</v>
      </c>
      <c r="F2450" s="5">
        <f t="shared" si="522"/>
        <v>0</v>
      </c>
      <c r="G2450" s="5" t="str">
        <f t="shared" si="523"/>
        <v>Withdrawn</v>
      </c>
      <c r="H2450" s="6" t="str">
        <f t="shared" si="524"/>
        <v>Not Started</v>
      </c>
      <c r="I2450" s="1" t="s">
        <v>3984</v>
      </c>
      <c r="O2450" s="1" t="str">
        <f t="shared" ref="O2450:O2513" si="529">BJ2450</f>
        <v>NRIS</v>
      </c>
      <c r="Q2450" s="1">
        <f t="shared" si="525"/>
        <v>100</v>
      </c>
      <c r="S2450" s="1" t="str">
        <f t="shared" si="526"/>
        <v>Solar</v>
      </c>
      <c r="T2450" s="1" t="str">
        <f t="shared" si="527"/>
        <v>Crittenden County</v>
      </c>
      <c r="U2450" s="1" t="str">
        <f t="shared" si="528"/>
        <v>AR</v>
      </c>
      <c r="AA2450" s="1"/>
      <c r="AB2450" s="1"/>
      <c r="AI2450" s="5"/>
      <c r="AJ2450" s="5"/>
      <c r="AK2450" s="5"/>
      <c r="AL2450" s="5"/>
      <c r="AM2450" s="5"/>
      <c r="AN2450" s="5"/>
      <c r="AO2450" s="32"/>
      <c r="AP2450" s="32"/>
      <c r="AQ2450" s="28">
        <f t="shared" si="519"/>
        <v>0</v>
      </c>
      <c r="AR2450" s="28">
        <f t="shared" si="520"/>
        <v>0</v>
      </c>
      <c r="AY2450" s="1" t="s">
        <v>73</v>
      </c>
      <c r="AZ2450" s="2">
        <v>42562</v>
      </c>
      <c r="BA2450" s="2">
        <v>42937</v>
      </c>
      <c r="BC2450" s="2">
        <v>43586</v>
      </c>
      <c r="BD2450" s="1" t="s">
        <v>59</v>
      </c>
      <c r="BE2450" s="1" t="s">
        <v>2393</v>
      </c>
      <c r="BF2450" s="1" t="s">
        <v>2394</v>
      </c>
      <c r="BG2450" s="1" t="s">
        <v>2978</v>
      </c>
      <c r="BI2450" s="1" t="s">
        <v>536</v>
      </c>
      <c r="BJ2450" s="1" t="s">
        <v>126</v>
      </c>
      <c r="BK2450" s="1" t="s">
        <v>78</v>
      </c>
      <c r="BL2450" s="1">
        <v>100</v>
      </c>
      <c r="BM2450" s="1">
        <v>100</v>
      </c>
      <c r="BN2450" s="1" t="s">
        <v>1485</v>
      </c>
      <c r="BO2450" s="1" t="s">
        <v>1486</v>
      </c>
      <c r="BP2450" s="1" t="s">
        <v>84</v>
      </c>
      <c r="BR2450" s="1">
        <v>0</v>
      </c>
      <c r="BS2450" s="1">
        <v>0</v>
      </c>
      <c r="BT2450" s="1">
        <v>0</v>
      </c>
      <c r="BU2450" s="1">
        <v>0</v>
      </c>
    </row>
    <row r="2451" spans="4:73" hidden="1" x14ac:dyDescent="0.25">
      <c r="D2451" s="4"/>
      <c r="E2451" s="5" t="str">
        <f t="shared" si="521"/>
        <v>FES-2016-JULY</v>
      </c>
      <c r="F2451" s="5">
        <f t="shared" si="522"/>
        <v>0</v>
      </c>
      <c r="G2451" s="5" t="str">
        <f t="shared" si="523"/>
        <v>Withdrawn</v>
      </c>
      <c r="H2451" s="6" t="str">
        <f t="shared" si="524"/>
        <v>Not Started</v>
      </c>
      <c r="I2451" s="1" t="s">
        <v>3988</v>
      </c>
      <c r="O2451" s="1" t="str">
        <f t="shared" si="529"/>
        <v>NRIS</v>
      </c>
      <c r="Q2451" s="1">
        <f t="shared" si="525"/>
        <v>80</v>
      </c>
      <c r="S2451" s="1" t="str">
        <f t="shared" si="526"/>
        <v>Solar</v>
      </c>
      <c r="T2451" s="1" t="str">
        <f t="shared" si="527"/>
        <v>Massac County</v>
      </c>
      <c r="U2451" s="1" t="str">
        <f t="shared" si="528"/>
        <v>IL</v>
      </c>
      <c r="AA2451" s="1"/>
      <c r="AB2451" s="1"/>
      <c r="AI2451" s="5"/>
      <c r="AJ2451" s="5"/>
      <c r="AK2451" s="5"/>
      <c r="AL2451" s="5"/>
      <c r="AM2451" s="5"/>
      <c r="AN2451" s="5"/>
      <c r="AO2451" s="32"/>
      <c r="AP2451" s="32"/>
      <c r="AQ2451" s="28">
        <f t="shared" si="519"/>
        <v>0</v>
      </c>
      <c r="AR2451" s="28">
        <f t="shared" si="520"/>
        <v>0</v>
      </c>
      <c r="AY2451" s="1" t="s">
        <v>73</v>
      </c>
      <c r="AZ2451" s="2">
        <v>42562</v>
      </c>
      <c r="BA2451" s="2">
        <v>42937</v>
      </c>
      <c r="BC2451" s="2">
        <v>43313</v>
      </c>
      <c r="BD2451" s="1" t="s">
        <v>122</v>
      </c>
      <c r="BE2451" s="1" t="s">
        <v>3989</v>
      </c>
      <c r="BF2451" s="1" t="s">
        <v>124</v>
      </c>
      <c r="BG2451" s="1" t="s">
        <v>2978</v>
      </c>
      <c r="BI2451" s="1" t="s">
        <v>536</v>
      </c>
      <c r="BJ2451" s="1" t="s">
        <v>126</v>
      </c>
      <c r="BK2451" s="1" t="s">
        <v>78</v>
      </c>
      <c r="BL2451" s="1">
        <v>80</v>
      </c>
      <c r="BM2451" s="1">
        <v>80</v>
      </c>
      <c r="BN2451" s="1" t="s">
        <v>1485</v>
      </c>
      <c r="BO2451" s="1" t="s">
        <v>1486</v>
      </c>
      <c r="BP2451" s="1" t="s">
        <v>84</v>
      </c>
      <c r="BR2451" s="1">
        <v>0</v>
      </c>
      <c r="BS2451" s="1">
        <v>0</v>
      </c>
      <c r="BT2451" s="1">
        <v>0</v>
      </c>
      <c r="BU2451" s="1">
        <v>0</v>
      </c>
    </row>
    <row r="2452" spans="4:73" hidden="1" x14ac:dyDescent="0.25">
      <c r="D2452" s="4"/>
      <c r="E2452" s="5" t="str">
        <f t="shared" si="521"/>
        <v>FES-2016-JULY</v>
      </c>
      <c r="F2452" s="5">
        <f t="shared" si="522"/>
        <v>0</v>
      </c>
      <c r="G2452" s="5" t="str">
        <f t="shared" si="523"/>
        <v>Withdrawn</v>
      </c>
      <c r="H2452" s="6" t="str">
        <f t="shared" si="524"/>
        <v>Not Started</v>
      </c>
      <c r="I2452" s="1" t="s">
        <v>3990</v>
      </c>
      <c r="O2452" s="1" t="str">
        <f t="shared" si="529"/>
        <v>NRIS</v>
      </c>
      <c r="Q2452" s="1">
        <f t="shared" si="525"/>
        <v>100</v>
      </c>
      <c r="S2452" s="1" t="str">
        <f t="shared" si="526"/>
        <v>Solar</v>
      </c>
      <c r="T2452" s="1" t="str">
        <f t="shared" si="527"/>
        <v>Waushara County</v>
      </c>
      <c r="U2452" s="1" t="str">
        <f t="shared" si="528"/>
        <v>WI</v>
      </c>
      <c r="AA2452" s="1"/>
      <c r="AB2452" s="1"/>
      <c r="AI2452" s="5"/>
      <c r="AJ2452" s="5"/>
      <c r="AK2452" s="5"/>
      <c r="AL2452" s="5"/>
      <c r="AM2452" s="5"/>
      <c r="AN2452" s="5"/>
      <c r="AO2452" s="32"/>
      <c r="AP2452" s="32"/>
      <c r="AQ2452" s="28">
        <f t="shared" si="519"/>
        <v>0</v>
      </c>
      <c r="AR2452" s="28">
        <f t="shared" si="520"/>
        <v>0</v>
      </c>
      <c r="AY2452" s="1" t="s">
        <v>73</v>
      </c>
      <c r="AZ2452" s="2">
        <v>42562</v>
      </c>
      <c r="BA2452" s="2">
        <v>42937</v>
      </c>
      <c r="BC2452" s="2">
        <v>43313</v>
      </c>
      <c r="BD2452" s="1" t="s">
        <v>74</v>
      </c>
      <c r="BE2452" s="1" t="s">
        <v>2382</v>
      </c>
      <c r="BF2452" s="1" t="s">
        <v>76</v>
      </c>
      <c r="BG2452" s="1" t="s">
        <v>2978</v>
      </c>
      <c r="BI2452" s="1" t="s">
        <v>536</v>
      </c>
      <c r="BJ2452" s="1" t="s">
        <v>126</v>
      </c>
      <c r="BK2452" s="1" t="s">
        <v>78</v>
      </c>
      <c r="BL2452" s="1">
        <v>100</v>
      </c>
      <c r="BM2452" s="1">
        <v>100</v>
      </c>
      <c r="BN2452" s="1" t="s">
        <v>1485</v>
      </c>
      <c r="BO2452" s="1" t="s">
        <v>1486</v>
      </c>
      <c r="BP2452" s="1" t="s">
        <v>84</v>
      </c>
      <c r="BR2452" s="1">
        <v>0</v>
      </c>
      <c r="BS2452" s="1">
        <v>0</v>
      </c>
      <c r="BT2452" s="1">
        <v>0</v>
      </c>
      <c r="BU2452" s="1">
        <v>0</v>
      </c>
    </row>
    <row r="2453" spans="4:73" hidden="1" x14ac:dyDescent="0.25">
      <c r="D2453" s="4"/>
      <c r="E2453" s="5" t="str">
        <f t="shared" si="521"/>
        <v>FES-2016-JULY</v>
      </c>
      <c r="F2453" s="5">
        <f t="shared" si="522"/>
        <v>0</v>
      </c>
      <c r="G2453" s="5" t="str">
        <f t="shared" si="523"/>
        <v>Withdrawn</v>
      </c>
      <c r="H2453" s="6" t="str">
        <f t="shared" si="524"/>
        <v>Not Started</v>
      </c>
      <c r="I2453" s="1" t="s">
        <v>4015</v>
      </c>
      <c r="O2453" s="1" t="str">
        <f t="shared" si="529"/>
        <v>NRIS</v>
      </c>
      <c r="Q2453" s="1">
        <f t="shared" si="525"/>
        <v>100</v>
      </c>
      <c r="S2453" s="1" t="str">
        <f t="shared" si="526"/>
        <v>Solar</v>
      </c>
      <c r="T2453" s="1" t="str">
        <f t="shared" si="527"/>
        <v>Portage County</v>
      </c>
      <c r="U2453" s="1" t="str">
        <f t="shared" si="528"/>
        <v>WI</v>
      </c>
      <c r="AA2453" s="1"/>
      <c r="AB2453" s="1"/>
      <c r="AI2453" s="5"/>
      <c r="AJ2453" s="5"/>
      <c r="AK2453" s="5"/>
      <c r="AL2453" s="5"/>
      <c r="AM2453" s="5"/>
      <c r="AN2453" s="5"/>
      <c r="AO2453" s="32"/>
      <c r="AP2453" s="32"/>
      <c r="AQ2453" s="28">
        <f t="shared" si="519"/>
        <v>0</v>
      </c>
      <c r="AR2453" s="28">
        <f t="shared" si="520"/>
        <v>0</v>
      </c>
      <c r="AY2453" s="1" t="s">
        <v>73</v>
      </c>
      <c r="AZ2453" s="2">
        <v>42562</v>
      </c>
      <c r="BA2453" s="2">
        <v>42937</v>
      </c>
      <c r="BC2453" s="2">
        <v>43313</v>
      </c>
      <c r="BD2453" s="1" t="s">
        <v>74</v>
      </c>
      <c r="BE2453" s="1" t="s">
        <v>329</v>
      </c>
      <c r="BF2453" s="1" t="s">
        <v>76</v>
      </c>
      <c r="BG2453" s="1" t="s">
        <v>2978</v>
      </c>
      <c r="BI2453" s="1" t="s">
        <v>536</v>
      </c>
      <c r="BJ2453" s="1" t="s">
        <v>126</v>
      </c>
      <c r="BK2453" s="1" t="s">
        <v>78</v>
      </c>
      <c r="BL2453" s="1">
        <v>100</v>
      </c>
      <c r="BM2453" s="1">
        <v>100</v>
      </c>
      <c r="BN2453" s="1" t="s">
        <v>1485</v>
      </c>
      <c r="BO2453" s="1" t="s">
        <v>1486</v>
      </c>
      <c r="BP2453" s="1" t="s">
        <v>84</v>
      </c>
      <c r="BR2453" s="1">
        <v>0</v>
      </c>
      <c r="BS2453" s="1">
        <v>0</v>
      </c>
      <c r="BT2453" s="1">
        <v>0</v>
      </c>
      <c r="BU2453" s="1">
        <v>0</v>
      </c>
    </row>
    <row r="2454" spans="4:73" hidden="1" x14ac:dyDescent="0.25">
      <c r="D2454" s="4"/>
      <c r="E2454" s="5" t="str">
        <f t="shared" si="521"/>
        <v>FES-2016-JULY</v>
      </c>
      <c r="F2454" s="5">
        <f t="shared" si="522"/>
        <v>0</v>
      </c>
      <c r="G2454" s="5" t="str">
        <f t="shared" si="523"/>
        <v>Withdrawn</v>
      </c>
      <c r="H2454" s="6" t="str">
        <f t="shared" si="524"/>
        <v>Not Started</v>
      </c>
      <c r="I2454" s="1" t="s">
        <v>3621</v>
      </c>
      <c r="O2454" s="1" t="str">
        <f t="shared" si="529"/>
        <v>NRIS</v>
      </c>
      <c r="Q2454" s="1">
        <f t="shared" si="525"/>
        <v>200</v>
      </c>
      <c r="S2454" s="1" t="str">
        <f t="shared" si="526"/>
        <v>Solar</v>
      </c>
      <c r="T2454" s="1" t="str">
        <f t="shared" si="527"/>
        <v>Panola County</v>
      </c>
      <c r="U2454" s="1" t="str">
        <f t="shared" si="528"/>
        <v>MS</v>
      </c>
      <c r="AA2454" s="1"/>
      <c r="AB2454" s="1"/>
      <c r="AI2454" s="5"/>
      <c r="AJ2454" s="5"/>
      <c r="AK2454" s="5"/>
      <c r="AL2454" s="5"/>
      <c r="AM2454" s="5"/>
      <c r="AN2454" s="5"/>
      <c r="AO2454" s="32"/>
      <c r="AP2454" s="32"/>
      <c r="AQ2454" s="28">
        <f t="shared" ref="AQ2454:AQ2517" si="530">AO2454/($Q2454*1000)</f>
        <v>0</v>
      </c>
      <c r="AR2454" s="28">
        <f t="shared" ref="AR2454:AR2517" si="531">AP2454/($Q2454*1000)</f>
        <v>0</v>
      </c>
      <c r="AY2454" s="1" t="s">
        <v>73</v>
      </c>
      <c r="AZ2454" s="2">
        <v>42562</v>
      </c>
      <c r="BA2454" s="2">
        <v>42907</v>
      </c>
      <c r="BC2454" s="2">
        <v>43738</v>
      </c>
      <c r="BD2454" s="1" t="s">
        <v>59</v>
      </c>
      <c r="BE2454" s="1" t="s">
        <v>3622</v>
      </c>
      <c r="BF2454" s="1" t="s">
        <v>2526</v>
      </c>
      <c r="BG2454" s="1" t="s">
        <v>2978</v>
      </c>
      <c r="BI2454" s="1" t="s">
        <v>536</v>
      </c>
      <c r="BJ2454" s="1" t="s">
        <v>126</v>
      </c>
      <c r="BK2454" s="1" t="s">
        <v>78</v>
      </c>
      <c r="BL2454" s="1">
        <v>200</v>
      </c>
      <c r="BM2454" s="1">
        <v>200</v>
      </c>
      <c r="BN2454" s="1" t="s">
        <v>1485</v>
      </c>
      <c r="BO2454" s="1" t="s">
        <v>1486</v>
      </c>
      <c r="BP2454" s="1" t="s">
        <v>84</v>
      </c>
      <c r="BR2454" s="1">
        <v>0</v>
      </c>
      <c r="BS2454" s="1">
        <v>0</v>
      </c>
      <c r="BT2454" s="1">
        <v>0</v>
      </c>
      <c r="BU2454" s="1">
        <v>0</v>
      </c>
    </row>
    <row r="2455" spans="4:73" hidden="1" x14ac:dyDescent="0.25">
      <c r="D2455" s="4"/>
      <c r="E2455" s="5" t="str">
        <f t="shared" si="521"/>
        <v>FES-2016-JULY</v>
      </c>
      <c r="F2455" s="5">
        <f t="shared" si="522"/>
        <v>0</v>
      </c>
      <c r="G2455" s="5" t="str">
        <f t="shared" si="523"/>
        <v>Withdrawn</v>
      </c>
      <c r="H2455" s="6" t="str">
        <f t="shared" si="524"/>
        <v>Not Started</v>
      </c>
      <c r="I2455" s="1" t="s">
        <v>3632</v>
      </c>
      <c r="O2455" s="1" t="str">
        <f t="shared" si="529"/>
        <v>NRIS</v>
      </c>
      <c r="Q2455" s="1">
        <f t="shared" si="525"/>
        <v>400</v>
      </c>
      <c r="S2455" s="1" t="str">
        <f t="shared" si="526"/>
        <v>Wind</v>
      </c>
      <c r="T2455" s="1" t="str">
        <f t="shared" si="527"/>
        <v>Martin County</v>
      </c>
      <c r="U2455" s="1" t="str">
        <f t="shared" si="528"/>
        <v>MN</v>
      </c>
      <c r="AA2455" s="1"/>
      <c r="AB2455" s="1"/>
      <c r="AI2455" s="5"/>
      <c r="AJ2455" s="5"/>
      <c r="AK2455" s="5"/>
      <c r="AL2455" s="5"/>
      <c r="AM2455" s="5"/>
      <c r="AN2455" s="5"/>
      <c r="AO2455" s="32"/>
      <c r="AP2455" s="32"/>
      <c r="AQ2455" s="28">
        <f t="shared" si="530"/>
        <v>0</v>
      </c>
      <c r="AR2455" s="28">
        <f t="shared" si="531"/>
        <v>0</v>
      </c>
      <c r="AY2455" s="1" t="s">
        <v>73</v>
      </c>
      <c r="AZ2455" s="2">
        <v>42562</v>
      </c>
      <c r="BA2455" s="2">
        <v>42907</v>
      </c>
      <c r="BC2455" s="2">
        <v>43738</v>
      </c>
      <c r="BD2455" s="1" t="s">
        <v>87</v>
      </c>
      <c r="BE2455" s="1" t="s">
        <v>382</v>
      </c>
      <c r="BF2455" s="1" t="s">
        <v>93</v>
      </c>
      <c r="BG2455" s="1" t="s">
        <v>2978</v>
      </c>
      <c r="BI2455" s="1" t="s">
        <v>536</v>
      </c>
      <c r="BJ2455" s="1" t="s">
        <v>126</v>
      </c>
      <c r="BK2455" s="1" t="s">
        <v>78</v>
      </c>
      <c r="BL2455" s="1">
        <v>400</v>
      </c>
      <c r="BM2455" s="1">
        <v>400</v>
      </c>
      <c r="BN2455" s="1" t="s">
        <v>97</v>
      </c>
      <c r="BO2455" s="1" t="s">
        <v>98</v>
      </c>
      <c r="BP2455" s="1" t="s">
        <v>84</v>
      </c>
      <c r="BR2455" s="1">
        <v>0</v>
      </c>
      <c r="BS2455" s="1">
        <v>0</v>
      </c>
      <c r="BT2455" s="1">
        <v>0</v>
      </c>
      <c r="BU2455" s="1">
        <v>0</v>
      </c>
    </row>
    <row r="2456" spans="4:73" hidden="1" x14ac:dyDescent="0.25">
      <c r="D2456" s="4"/>
      <c r="E2456" s="5" t="str">
        <f t="shared" si="521"/>
        <v>FES-2016-JULY</v>
      </c>
      <c r="F2456" s="5">
        <f t="shared" si="522"/>
        <v>0</v>
      </c>
      <c r="G2456" s="5" t="str">
        <f t="shared" si="523"/>
        <v>Withdrawn</v>
      </c>
      <c r="H2456" s="6" t="str">
        <f t="shared" si="524"/>
        <v>Not Started</v>
      </c>
      <c r="I2456" s="1" t="s">
        <v>3062</v>
      </c>
      <c r="O2456" s="1" t="str">
        <f t="shared" si="529"/>
        <v>NRIS</v>
      </c>
      <c r="Q2456" s="1">
        <f t="shared" si="525"/>
        <v>150</v>
      </c>
      <c r="S2456" s="1" t="str">
        <f t="shared" si="526"/>
        <v>Wind</v>
      </c>
      <c r="T2456" s="1" t="str">
        <f t="shared" si="527"/>
        <v>Jefferson Davis Parish</v>
      </c>
      <c r="U2456" s="1" t="str">
        <f t="shared" si="528"/>
        <v>LA</v>
      </c>
      <c r="AA2456" s="1"/>
      <c r="AB2456" s="1"/>
      <c r="AI2456" s="5"/>
      <c r="AJ2456" s="5"/>
      <c r="AK2456" s="5"/>
      <c r="AL2456" s="5"/>
      <c r="AM2456" s="5"/>
      <c r="AN2456" s="5"/>
      <c r="AO2456" s="32"/>
      <c r="AP2456" s="32"/>
      <c r="AQ2456" s="28">
        <f t="shared" si="530"/>
        <v>0</v>
      </c>
      <c r="AR2456" s="28">
        <f t="shared" si="531"/>
        <v>0</v>
      </c>
      <c r="AY2456" s="1" t="s">
        <v>73</v>
      </c>
      <c r="AZ2456" s="2">
        <v>42562</v>
      </c>
      <c r="BA2456" s="2">
        <v>42676</v>
      </c>
      <c r="BC2456" s="2">
        <v>43738</v>
      </c>
      <c r="BD2456" s="1" t="s">
        <v>59</v>
      </c>
      <c r="BE2456" s="1" t="s">
        <v>2980</v>
      </c>
      <c r="BF2456" s="1" t="s">
        <v>61</v>
      </c>
      <c r="BG2456" s="1" t="s">
        <v>2978</v>
      </c>
      <c r="BI2456" s="1" t="s">
        <v>536</v>
      </c>
      <c r="BJ2456" s="1" t="s">
        <v>126</v>
      </c>
      <c r="BK2456" s="1" t="s">
        <v>78</v>
      </c>
      <c r="BL2456" s="1">
        <v>150</v>
      </c>
      <c r="BM2456" s="1">
        <v>150</v>
      </c>
      <c r="BN2456" s="1" t="s">
        <v>97</v>
      </c>
      <c r="BO2456" s="1" t="s">
        <v>98</v>
      </c>
      <c r="BP2456" s="1" t="s">
        <v>84</v>
      </c>
      <c r="BR2456" s="1">
        <v>0</v>
      </c>
      <c r="BS2456" s="1">
        <v>0</v>
      </c>
      <c r="BT2456" s="1">
        <v>0</v>
      </c>
      <c r="BU2456" s="1">
        <v>0</v>
      </c>
    </row>
    <row r="2457" spans="4:73" hidden="1" x14ac:dyDescent="0.25">
      <c r="D2457" s="4"/>
      <c r="E2457" s="5" t="str">
        <f t="shared" si="521"/>
        <v>FES-2016-JULY</v>
      </c>
      <c r="F2457" s="5">
        <f t="shared" si="522"/>
        <v>0</v>
      </c>
      <c r="G2457" s="5" t="str">
        <f t="shared" si="523"/>
        <v>Withdrawn</v>
      </c>
      <c r="H2457" s="6" t="str">
        <f t="shared" si="524"/>
        <v>Not Started</v>
      </c>
      <c r="I2457" s="1" t="s">
        <v>4017</v>
      </c>
      <c r="O2457" s="1" t="str">
        <f t="shared" si="529"/>
        <v>NRIS</v>
      </c>
      <c r="Q2457" s="1">
        <f t="shared" si="525"/>
        <v>50</v>
      </c>
      <c r="S2457" s="1" t="str">
        <f t="shared" si="526"/>
        <v>Solar</v>
      </c>
      <c r="T2457" s="1" t="str">
        <f t="shared" si="527"/>
        <v>Ouachita Parish</v>
      </c>
      <c r="U2457" s="1" t="str">
        <f t="shared" si="528"/>
        <v>LA</v>
      </c>
      <c r="AA2457" s="1"/>
      <c r="AB2457" s="1"/>
      <c r="AI2457" s="5"/>
      <c r="AJ2457" s="5"/>
      <c r="AK2457" s="5"/>
      <c r="AL2457" s="5"/>
      <c r="AM2457" s="5"/>
      <c r="AN2457" s="5"/>
      <c r="AO2457" s="32"/>
      <c r="AP2457" s="32"/>
      <c r="AQ2457" s="28">
        <f t="shared" si="530"/>
        <v>0</v>
      </c>
      <c r="AR2457" s="28">
        <f t="shared" si="531"/>
        <v>0</v>
      </c>
      <c r="AY2457" s="1" t="s">
        <v>73</v>
      </c>
      <c r="AZ2457" s="2">
        <v>42562</v>
      </c>
      <c r="BA2457" s="2">
        <v>42937</v>
      </c>
      <c r="BC2457" s="2">
        <v>43159</v>
      </c>
      <c r="BD2457" s="1" t="s">
        <v>59</v>
      </c>
      <c r="BE2457" s="1" t="s">
        <v>2984</v>
      </c>
      <c r="BF2457" s="1" t="s">
        <v>61</v>
      </c>
      <c r="BG2457" s="1" t="s">
        <v>2978</v>
      </c>
      <c r="BI2457" s="1" t="s">
        <v>536</v>
      </c>
      <c r="BJ2457" s="1" t="s">
        <v>126</v>
      </c>
      <c r="BK2457" s="1" t="s">
        <v>78</v>
      </c>
      <c r="BL2457" s="1">
        <v>50</v>
      </c>
      <c r="BM2457" s="1">
        <v>50</v>
      </c>
      <c r="BN2457" s="1" t="s">
        <v>1485</v>
      </c>
      <c r="BO2457" s="1" t="s">
        <v>1486</v>
      </c>
      <c r="BP2457" s="1" t="s">
        <v>84</v>
      </c>
      <c r="BR2457" s="1">
        <v>0</v>
      </c>
      <c r="BS2457" s="1">
        <v>0</v>
      </c>
      <c r="BT2457" s="1">
        <v>0</v>
      </c>
      <c r="BU2457" s="1">
        <v>0</v>
      </c>
    </row>
    <row r="2458" spans="4:73" hidden="1" x14ac:dyDescent="0.25">
      <c r="D2458" s="4"/>
      <c r="E2458" s="5" t="str">
        <f t="shared" si="521"/>
        <v>FES-2016-JULY</v>
      </c>
      <c r="F2458" s="5">
        <f t="shared" si="522"/>
        <v>0</v>
      </c>
      <c r="G2458" s="5" t="str">
        <f t="shared" si="523"/>
        <v>Withdrawn</v>
      </c>
      <c r="H2458" s="6" t="str">
        <f t="shared" si="524"/>
        <v>Not Started</v>
      </c>
      <c r="I2458" s="1" t="s">
        <v>4018</v>
      </c>
      <c r="O2458" s="1" t="str">
        <f t="shared" si="529"/>
        <v>NRIS</v>
      </c>
      <c r="Q2458" s="1">
        <f t="shared" si="525"/>
        <v>47.5</v>
      </c>
      <c r="S2458" s="1" t="str">
        <f t="shared" si="526"/>
        <v>Solar</v>
      </c>
      <c r="T2458" s="1" t="str">
        <f t="shared" si="527"/>
        <v>Morehouse Parish</v>
      </c>
      <c r="U2458" s="1" t="str">
        <f t="shared" si="528"/>
        <v>LA</v>
      </c>
      <c r="AA2458" s="1"/>
      <c r="AB2458" s="1"/>
      <c r="AI2458" s="5"/>
      <c r="AJ2458" s="5"/>
      <c r="AK2458" s="5"/>
      <c r="AL2458" s="5"/>
      <c r="AM2458" s="5"/>
      <c r="AN2458" s="5"/>
      <c r="AO2458" s="32"/>
      <c r="AP2458" s="32"/>
      <c r="AQ2458" s="28">
        <f t="shared" si="530"/>
        <v>0</v>
      </c>
      <c r="AR2458" s="28">
        <f t="shared" si="531"/>
        <v>0</v>
      </c>
      <c r="AY2458" s="1" t="s">
        <v>73</v>
      </c>
      <c r="AZ2458" s="2">
        <v>42562</v>
      </c>
      <c r="BA2458" s="2">
        <v>42937</v>
      </c>
      <c r="BC2458" s="2">
        <v>43556</v>
      </c>
      <c r="BD2458" s="1" t="s">
        <v>59</v>
      </c>
      <c r="BE2458" s="1" t="s">
        <v>3432</v>
      </c>
      <c r="BF2458" s="1" t="s">
        <v>61</v>
      </c>
      <c r="BG2458" s="1" t="s">
        <v>2978</v>
      </c>
      <c r="BI2458" s="1" t="s">
        <v>536</v>
      </c>
      <c r="BJ2458" s="1" t="s">
        <v>126</v>
      </c>
      <c r="BK2458" s="1" t="s">
        <v>78</v>
      </c>
      <c r="BL2458" s="1">
        <v>44.5</v>
      </c>
      <c r="BM2458" s="1">
        <v>47.5</v>
      </c>
      <c r="BN2458" s="1" t="s">
        <v>1485</v>
      </c>
      <c r="BO2458" s="1" t="s">
        <v>1486</v>
      </c>
      <c r="BP2458" s="1" t="s">
        <v>84</v>
      </c>
      <c r="BR2458" s="1">
        <v>0</v>
      </c>
      <c r="BS2458" s="1">
        <v>0</v>
      </c>
      <c r="BT2458" s="1">
        <v>0</v>
      </c>
      <c r="BU2458" s="1">
        <v>0</v>
      </c>
    </row>
    <row r="2459" spans="4:73" hidden="1" x14ac:dyDescent="0.25">
      <c r="D2459" s="4"/>
      <c r="E2459" s="5" t="str">
        <f t="shared" si="521"/>
        <v>FES-2016-JULY</v>
      </c>
      <c r="F2459" s="5">
        <f t="shared" si="522"/>
        <v>0</v>
      </c>
      <c r="G2459" s="5" t="str">
        <f t="shared" si="523"/>
        <v>Withdrawn</v>
      </c>
      <c r="H2459" s="6" t="str">
        <f t="shared" si="524"/>
        <v>Not Started</v>
      </c>
      <c r="I2459" s="1" t="s">
        <v>3068</v>
      </c>
      <c r="O2459" s="1" t="str">
        <f t="shared" si="529"/>
        <v>NRIS</v>
      </c>
      <c r="Q2459" s="1">
        <f t="shared" si="525"/>
        <v>100</v>
      </c>
      <c r="S2459" s="1" t="str">
        <f t="shared" si="526"/>
        <v>Solar</v>
      </c>
      <c r="T2459" s="1" t="str">
        <f t="shared" si="527"/>
        <v>Acadia Parish</v>
      </c>
      <c r="U2459" s="1" t="str">
        <f t="shared" si="528"/>
        <v>LA</v>
      </c>
      <c r="AA2459" s="1"/>
      <c r="AB2459" s="1"/>
      <c r="AI2459" s="5"/>
      <c r="AJ2459" s="5"/>
      <c r="AK2459" s="5"/>
      <c r="AL2459" s="5"/>
      <c r="AM2459" s="5"/>
      <c r="AN2459" s="5"/>
      <c r="AO2459" s="32"/>
      <c r="AP2459" s="32"/>
      <c r="AQ2459" s="28">
        <f t="shared" si="530"/>
        <v>0</v>
      </c>
      <c r="AR2459" s="28">
        <f t="shared" si="531"/>
        <v>0</v>
      </c>
      <c r="AY2459" s="1" t="s">
        <v>73</v>
      </c>
      <c r="AZ2459" s="2">
        <v>42562</v>
      </c>
      <c r="BA2459" s="2">
        <v>42676</v>
      </c>
      <c r="BC2459" s="2">
        <v>43738</v>
      </c>
      <c r="BD2459" s="1" t="s">
        <v>59</v>
      </c>
      <c r="BE2459" s="1" t="s">
        <v>3069</v>
      </c>
      <c r="BF2459" s="1" t="s">
        <v>61</v>
      </c>
      <c r="BG2459" s="1" t="s">
        <v>2978</v>
      </c>
      <c r="BI2459" s="1" t="s">
        <v>536</v>
      </c>
      <c r="BJ2459" s="1" t="s">
        <v>126</v>
      </c>
      <c r="BK2459" s="1" t="s">
        <v>78</v>
      </c>
      <c r="BL2459" s="1">
        <v>100</v>
      </c>
      <c r="BM2459" s="1">
        <v>100</v>
      </c>
      <c r="BN2459" s="1" t="s">
        <v>1485</v>
      </c>
      <c r="BO2459" s="1" t="s">
        <v>1486</v>
      </c>
      <c r="BP2459" s="1" t="s">
        <v>84</v>
      </c>
      <c r="BR2459" s="1">
        <v>0</v>
      </c>
      <c r="BS2459" s="1">
        <v>0</v>
      </c>
      <c r="BT2459" s="1">
        <v>0</v>
      </c>
      <c r="BU2459" s="1">
        <v>0</v>
      </c>
    </row>
    <row r="2460" spans="4:73" hidden="1" x14ac:dyDescent="0.25">
      <c r="D2460" s="4"/>
      <c r="E2460" s="5" t="str">
        <f t="shared" si="521"/>
        <v>FES-2016-JULY</v>
      </c>
      <c r="F2460" s="5">
        <f t="shared" si="522"/>
        <v>0</v>
      </c>
      <c r="G2460" s="5" t="str">
        <f t="shared" si="523"/>
        <v>Withdrawn</v>
      </c>
      <c r="H2460" s="6" t="str">
        <f t="shared" si="524"/>
        <v>Not Started</v>
      </c>
      <c r="I2460" s="1" t="s">
        <v>4036</v>
      </c>
      <c r="O2460" s="1" t="str">
        <f t="shared" si="529"/>
        <v>NRIS</v>
      </c>
      <c r="Q2460" s="1">
        <f t="shared" si="525"/>
        <v>50</v>
      </c>
      <c r="S2460" s="1" t="str">
        <f t="shared" si="526"/>
        <v>Solar</v>
      </c>
      <c r="T2460" s="1" t="str">
        <f t="shared" si="527"/>
        <v>West Baton Rouge Parish</v>
      </c>
      <c r="U2460" s="1" t="str">
        <f t="shared" si="528"/>
        <v>LA</v>
      </c>
      <c r="AA2460" s="1"/>
      <c r="AB2460" s="1"/>
      <c r="AI2460" s="5"/>
      <c r="AJ2460" s="5"/>
      <c r="AK2460" s="5"/>
      <c r="AL2460" s="5"/>
      <c r="AM2460" s="5"/>
      <c r="AN2460" s="5"/>
      <c r="AO2460" s="32"/>
      <c r="AP2460" s="32"/>
      <c r="AQ2460" s="28">
        <f t="shared" si="530"/>
        <v>0</v>
      </c>
      <c r="AR2460" s="28">
        <f t="shared" si="531"/>
        <v>0</v>
      </c>
      <c r="AY2460" s="1" t="s">
        <v>73</v>
      </c>
      <c r="AZ2460" s="2">
        <v>42562</v>
      </c>
      <c r="BA2460" s="2">
        <v>42937</v>
      </c>
      <c r="BC2460" s="2">
        <v>43038</v>
      </c>
      <c r="BD2460" s="1" t="s">
        <v>59</v>
      </c>
      <c r="BE2460" s="1" t="s">
        <v>3500</v>
      </c>
      <c r="BF2460" s="1" t="s">
        <v>61</v>
      </c>
      <c r="BG2460" s="1" t="s">
        <v>2978</v>
      </c>
      <c r="BI2460" s="1" t="s">
        <v>536</v>
      </c>
      <c r="BJ2460" s="1" t="s">
        <v>126</v>
      </c>
      <c r="BK2460" s="1" t="s">
        <v>78</v>
      </c>
      <c r="BL2460" s="1">
        <v>50</v>
      </c>
      <c r="BM2460" s="1">
        <v>50</v>
      </c>
      <c r="BN2460" s="1" t="s">
        <v>1485</v>
      </c>
      <c r="BO2460" s="1" t="s">
        <v>1486</v>
      </c>
      <c r="BP2460" s="1" t="s">
        <v>84</v>
      </c>
      <c r="BR2460" s="1">
        <v>0</v>
      </c>
      <c r="BS2460" s="1">
        <v>0</v>
      </c>
      <c r="BT2460" s="1">
        <v>0</v>
      </c>
      <c r="BU2460" s="1">
        <v>0</v>
      </c>
    </row>
    <row r="2461" spans="4:73" hidden="1" x14ac:dyDescent="0.25">
      <c r="D2461" s="4"/>
      <c r="E2461" s="5" t="str">
        <f t="shared" si="521"/>
        <v>FES-2016-JULY</v>
      </c>
      <c r="F2461" s="5">
        <f t="shared" si="522"/>
        <v>0</v>
      </c>
      <c r="G2461" s="5" t="str">
        <f t="shared" si="523"/>
        <v>Withdrawn</v>
      </c>
      <c r="H2461" s="6" t="str">
        <f t="shared" si="524"/>
        <v>Not Started</v>
      </c>
      <c r="I2461" s="1" t="s">
        <v>4049</v>
      </c>
      <c r="O2461" s="1" t="str">
        <f t="shared" si="529"/>
        <v>NRIS</v>
      </c>
      <c r="Q2461" s="1">
        <f t="shared" si="525"/>
        <v>100</v>
      </c>
      <c r="S2461" s="1" t="str">
        <f t="shared" si="526"/>
        <v>Solar</v>
      </c>
      <c r="T2461" s="1" t="str">
        <f t="shared" si="527"/>
        <v>Cross County</v>
      </c>
      <c r="U2461" s="1" t="str">
        <f t="shared" si="528"/>
        <v>AR</v>
      </c>
      <c r="AA2461" s="1"/>
      <c r="AB2461" s="1"/>
      <c r="AI2461" s="5"/>
      <c r="AJ2461" s="5"/>
      <c r="AK2461" s="5"/>
      <c r="AL2461" s="5"/>
      <c r="AM2461" s="5"/>
      <c r="AN2461" s="5"/>
      <c r="AO2461" s="32"/>
      <c r="AP2461" s="32"/>
      <c r="AQ2461" s="28">
        <f t="shared" si="530"/>
        <v>0</v>
      </c>
      <c r="AR2461" s="28">
        <f t="shared" si="531"/>
        <v>0</v>
      </c>
      <c r="AY2461" s="1" t="s">
        <v>73</v>
      </c>
      <c r="AZ2461" s="2">
        <v>42562</v>
      </c>
      <c r="BA2461" s="2">
        <v>42937</v>
      </c>
      <c r="BC2461" s="2">
        <v>42569</v>
      </c>
      <c r="BD2461" s="1" t="s">
        <v>59</v>
      </c>
      <c r="BE2461" s="1" t="s">
        <v>2692</v>
      </c>
      <c r="BF2461" s="1" t="s">
        <v>2394</v>
      </c>
      <c r="BG2461" s="1" t="s">
        <v>2978</v>
      </c>
      <c r="BI2461" s="1" t="s">
        <v>536</v>
      </c>
      <c r="BJ2461" s="1" t="s">
        <v>126</v>
      </c>
      <c r="BK2461" s="1" t="s">
        <v>78</v>
      </c>
      <c r="BL2461" s="1">
        <v>100</v>
      </c>
      <c r="BM2461" s="1">
        <v>100</v>
      </c>
      <c r="BN2461" s="1" t="s">
        <v>1485</v>
      </c>
      <c r="BO2461" s="1" t="s">
        <v>1486</v>
      </c>
      <c r="BP2461" s="1" t="s">
        <v>84</v>
      </c>
      <c r="BR2461" s="1">
        <v>0</v>
      </c>
      <c r="BS2461" s="1">
        <v>0</v>
      </c>
      <c r="BT2461" s="1">
        <v>0</v>
      </c>
      <c r="BU2461" s="1">
        <v>0</v>
      </c>
    </row>
    <row r="2462" spans="4:73" hidden="1" x14ac:dyDescent="0.25">
      <c r="D2462" s="4"/>
      <c r="E2462" s="5" t="str">
        <f t="shared" si="521"/>
        <v>FES-2016-JULY</v>
      </c>
      <c r="F2462" s="5">
        <f t="shared" si="522"/>
        <v>0</v>
      </c>
      <c r="G2462" s="5" t="str">
        <f t="shared" si="523"/>
        <v>Withdrawn</v>
      </c>
      <c r="H2462" s="6" t="str">
        <f t="shared" si="524"/>
        <v>Not Started</v>
      </c>
      <c r="I2462" s="1" t="s">
        <v>4050</v>
      </c>
      <c r="O2462" s="1" t="str">
        <f t="shared" si="529"/>
        <v>NRIS</v>
      </c>
      <c r="Q2462" s="1">
        <f t="shared" si="525"/>
        <v>100</v>
      </c>
      <c r="S2462" s="1" t="str">
        <f t="shared" si="526"/>
        <v>Solar</v>
      </c>
      <c r="T2462" s="1" t="str">
        <f t="shared" si="527"/>
        <v>St. Francis County</v>
      </c>
      <c r="U2462" s="1" t="str">
        <f t="shared" si="528"/>
        <v>AR</v>
      </c>
      <c r="AA2462" s="1"/>
      <c r="AB2462" s="1"/>
      <c r="AI2462" s="5"/>
      <c r="AJ2462" s="5"/>
      <c r="AK2462" s="5"/>
      <c r="AL2462" s="5"/>
      <c r="AM2462" s="5"/>
      <c r="AN2462" s="5"/>
      <c r="AO2462" s="32"/>
      <c r="AP2462" s="32"/>
      <c r="AQ2462" s="28">
        <f t="shared" si="530"/>
        <v>0</v>
      </c>
      <c r="AR2462" s="28">
        <f t="shared" si="531"/>
        <v>0</v>
      </c>
      <c r="AY2462" s="1" t="s">
        <v>73</v>
      </c>
      <c r="AZ2462" s="2">
        <v>42562</v>
      </c>
      <c r="BA2462" s="2">
        <v>42937</v>
      </c>
      <c r="BC2462" s="2">
        <v>43205</v>
      </c>
      <c r="BD2462" s="1" t="s">
        <v>59</v>
      </c>
      <c r="BE2462" s="1" t="s">
        <v>2539</v>
      </c>
      <c r="BF2462" s="1" t="s">
        <v>2394</v>
      </c>
      <c r="BG2462" s="1" t="s">
        <v>2978</v>
      </c>
      <c r="BI2462" s="1" t="s">
        <v>536</v>
      </c>
      <c r="BJ2462" s="1" t="s">
        <v>126</v>
      </c>
      <c r="BK2462" s="1" t="s">
        <v>78</v>
      </c>
      <c r="BL2462" s="1">
        <v>100</v>
      </c>
      <c r="BM2462" s="1">
        <v>100</v>
      </c>
      <c r="BN2462" s="1" t="s">
        <v>1485</v>
      </c>
      <c r="BO2462" s="1" t="s">
        <v>1486</v>
      </c>
      <c r="BP2462" s="1" t="s">
        <v>84</v>
      </c>
      <c r="BR2462" s="1">
        <v>0</v>
      </c>
      <c r="BS2462" s="1">
        <v>0</v>
      </c>
      <c r="BT2462" s="1">
        <v>0</v>
      </c>
      <c r="BU2462" s="1">
        <v>0</v>
      </c>
    </row>
    <row r="2463" spans="4:73" hidden="1" x14ac:dyDescent="0.25">
      <c r="D2463" s="4"/>
      <c r="E2463" s="5" t="str">
        <f t="shared" si="521"/>
        <v>DPP-2017-FEB</v>
      </c>
      <c r="F2463" s="5" t="str">
        <f t="shared" si="522"/>
        <v>South</v>
      </c>
      <c r="G2463" s="5" t="str">
        <f t="shared" si="523"/>
        <v>Done</v>
      </c>
      <c r="H2463" s="6" t="str">
        <f t="shared" si="524"/>
        <v>Under Construction</v>
      </c>
      <c r="I2463" s="1" t="s">
        <v>5485</v>
      </c>
      <c r="O2463" s="1" t="str">
        <f t="shared" si="529"/>
        <v>NRIS</v>
      </c>
      <c r="Q2463" s="1">
        <f t="shared" si="525"/>
        <v>100</v>
      </c>
      <c r="S2463" s="1" t="str">
        <f t="shared" si="526"/>
        <v>Solar</v>
      </c>
      <c r="T2463" s="1" t="str">
        <f t="shared" si="527"/>
        <v>Carroll County</v>
      </c>
      <c r="U2463" s="1" t="str">
        <f t="shared" si="528"/>
        <v>MS</v>
      </c>
      <c r="AA2463" s="1"/>
      <c r="AB2463" s="1"/>
      <c r="AI2463" s="5"/>
      <c r="AJ2463" s="5"/>
      <c r="AK2463" s="5"/>
      <c r="AL2463" s="5"/>
      <c r="AM2463" s="5"/>
      <c r="AN2463" s="5"/>
      <c r="AO2463" s="32"/>
      <c r="AP2463" s="32"/>
      <c r="AQ2463" s="28">
        <f t="shared" si="530"/>
        <v>0</v>
      </c>
      <c r="AR2463" s="28">
        <f t="shared" si="531"/>
        <v>0</v>
      </c>
      <c r="AY2463" s="1" t="s">
        <v>58</v>
      </c>
      <c r="AZ2463" s="2">
        <v>42562</v>
      </c>
      <c r="BB2463" s="2">
        <v>43385</v>
      </c>
      <c r="BC2463" s="2">
        <v>43235</v>
      </c>
      <c r="BD2463" s="1" t="s">
        <v>59</v>
      </c>
      <c r="BE2463" s="1" t="s">
        <v>979</v>
      </c>
      <c r="BF2463" s="1" t="s">
        <v>2526</v>
      </c>
      <c r="BG2463" s="1" t="s">
        <v>3220</v>
      </c>
      <c r="BH2463" s="1" t="s">
        <v>2395</v>
      </c>
      <c r="BI2463" s="1" t="s">
        <v>726</v>
      </c>
      <c r="BJ2463" s="1" t="s">
        <v>126</v>
      </c>
      <c r="BK2463" s="1" t="s">
        <v>5486</v>
      </c>
      <c r="BL2463" s="1">
        <v>100</v>
      </c>
      <c r="BM2463" s="1">
        <v>100</v>
      </c>
      <c r="BN2463" s="1" t="s">
        <v>1485</v>
      </c>
      <c r="BO2463" s="1" t="s">
        <v>1486</v>
      </c>
      <c r="BP2463" s="1" t="s">
        <v>71</v>
      </c>
      <c r="BQ2463" s="2">
        <v>44301</v>
      </c>
      <c r="BR2463" s="1">
        <v>100</v>
      </c>
      <c r="BS2463" s="1">
        <v>100</v>
      </c>
      <c r="BT2463" s="1">
        <v>100</v>
      </c>
      <c r="BU2463" s="1">
        <v>100</v>
      </c>
    </row>
    <row r="2464" spans="4:73" hidden="1" x14ac:dyDescent="0.25">
      <c r="D2464" s="4"/>
      <c r="E2464" s="5" t="str">
        <f t="shared" si="521"/>
        <v>DPP-2017-FEB</v>
      </c>
      <c r="F2464" s="5" t="str">
        <f t="shared" si="522"/>
        <v>South</v>
      </c>
      <c r="G2464" s="5" t="str">
        <f t="shared" si="523"/>
        <v>Done</v>
      </c>
      <c r="H2464" s="6" t="str">
        <f t="shared" si="524"/>
        <v>Under Construction</v>
      </c>
      <c r="I2464" s="1" t="s">
        <v>5487</v>
      </c>
      <c r="O2464" s="1" t="str">
        <f t="shared" si="529"/>
        <v>NRIS</v>
      </c>
      <c r="Q2464" s="1">
        <f t="shared" si="525"/>
        <v>100</v>
      </c>
      <c r="S2464" s="1" t="str">
        <f t="shared" si="526"/>
        <v>Solar</v>
      </c>
      <c r="T2464" s="1" t="str">
        <f t="shared" si="527"/>
        <v>Ashley County</v>
      </c>
      <c r="U2464" s="1" t="str">
        <f t="shared" si="528"/>
        <v>AR</v>
      </c>
      <c r="AA2464" s="1"/>
      <c r="AB2464" s="1"/>
      <c r="AI2464" s="5"/>
      <c r="AJ2464" s="5"/>
      <c r="AK2464" s="5"/>
      <c r="AL2464" s="5"/>
      <c r="AM2464" s="5"/>
      <c r="AN2464" s="5"/>
      <c r="AO2464" s="32"/>
      <c r="AP2464" s="32"/>
      <c r="AQ2464" s="28">
        <f t="shared" si="530"/>
        <v>0</v>
      </c>
      <c r="AR2464" s="28">
        <f t="shared" si="531"/>
        <v>0</v>
      </c>
      <c r="AY2464" s="1" t="s">
        <v>58</v>
      </c>
      <c r="AZ2464" s="2">
        <v>42562</v>
      </c>
      <c r="BB2464" s="2">
        <v>43382</v>
      </c>
      <c r="BC2464" s="2">
        <v>43205</v>
      </c>
      <c r="BD2464" s="1" t="s">
        <v>59</v>
      </c>
      <c r="BE2464" s="1" t="s">
        <v>3078</v>
      </c>
      <c r="BF2464" s="1" t="s">
        <v>2394</v>
      </c>
      <c r="BG2464" s="1" t="s">
        <v>3220</v>
      </c>
      <c r="BH2464" s="1" t="s">
        <v>2395</v>
      </c>
      <c r="BI2464" s="1" t="s">
        <v>726</v>
      </c>
      <c r="BJ2464" s="1" t="s">
        <v>126</v>
      </c>
      <c r="BK2464" s="1" t="s">
        <v>5488</v>
      </c>
      <c r="BL2464" s="1">
        <v>100</v>
      </c>
      <c r="BM2464" s="1">
        <v>100</v>
      </c>
      <c r="BN2464" s="1" t="s">
        <v>1485</v>
      </c>
      <c r="BO2464" s="1" t="s">
        <v>1486</v>
      </c>
      <c r="BP2464" s="1" t="s">
        <v>71</v>
      </c>
      <c r="BQ2464" s="2">
        <v>44301</v>
      </c>
      <c r="BR2464" s="1">
        <v>100</v>
      </c>
      <c r="BS2464" s="1">
        <v>100</v>
      </c>
      <c r="BT2464" s="1">
        <v>100</v>
      </c>
      <c r="BU2464" s="1">
        <v>100</v>
      </c>
    </row>
    <row r="2465" spans="4:73" hidden="1" x14ac:dyDescent="0.25">
      <c r="D2465" s="4"/>
      <c r="E2465" s="5" t="str">
        <f t="shared" si="521"/>
        <v>FES-2016-JULY</v>
      </c>
      <c r="F2465" s="5">
        <f t="shared" si="522"/>
        <v>0</v>
      </c>
      <c r="G2465" s="5" t="str">
        <f t="shared" si="523"/>
        <v>Withdrawn</v>
      </c>
      <c r="H2465" s="6" t="str">
        <f t="shared" si="524"/>
        <v>Not Started</v>
      </c>
      <c r="I2465" s="1" t="s">
        <v>4062</v>
      </c>
      <c r="O2465" s="1" t="str">
        <f t="shared" si="529"/>
        <v>NRIS</v>
      </c>
      <c r="Q2465" s="1">
        <f t="shared" si="525"/>
        <v>100</v>
      </c>
      <c r="S2465" s="1" t="str">
        <f t="shared" si="526"/>
        <v>Solar</v>
      </c>
      <c r="T2465" s="1" t="str">
        <f t="shared" si="527"/>
        <v>Jackson County</v>
      </c>
      <c r="U2465" s="1" t="str">
        <f t="shared" si="528"/>
        <v>AR</v>
      </c>
      <c r="AA2465" s="1"/>
      <c r="AB2465" s="1"/>
      <c r="AI2465" s="5"/>
      <c r="AJ2465" s="5"/>
      <c r="AK2465" s="5"/>
      <c r="AL2465" s="5"/>
      <c r="AM2465" s="5"/>
      <c r="AN2465" s="5"/>
      <c r="AO2465" s="32"/>
      <c r="AP2465" s="32"/>
      <c r="AQ2465" s="28">
        <f t="shared" si="530"/>
        <v>0</v>
      </c>
      <c r="AR2465" s="28">
        <f t="shared" si="531"/>
        <v>0</v>
      </c>
      <c r="AY2465" s="1" t="s">
        <v>73</v>
      </c>
      <c r="AZ2465" s="2">
        <v>42562</v>
      </c>
      <c r="BA2465" s="2">
        <v>42937</v>
      </c>
      <c r="BC2465" s="2">
        <v>43198</v>
      </c>
      <c r="BD2465" s="1" t="s">
        <v>59</v>
      </c>
      <c r="BE2465" s="1" t="s">
        <v>259</v>
      </c>
      <c r="BF2465" s="1" t="s">
        <v>2394</v>
      </c>
      <c r="BG2465" s="1" t="s">
        <v>2978</v>
      </c>
      <c r="BI2465" s="1" t="s">
        <v>536</v>
      </c>
      <c r="BJ2465" s="1" t="s">
        <v>126</v>
      </c>
      <c r="BK2465" s="1" t="s">
        <v>78</v>
      </c>
      <c r="BL2465" s="1">
        <v>100</v>
      </c>
      <c r="BM2465" s="1">
        <v>100</v>
      </c>
      <c r="BN2465" s="1" t="s">
        <v>1485</v>
      </c>
      <c r="BO2465" s="1" t="s">
        <v>1486</v>
      </c>
      <c r="BP2465" s="1" t="s">
        <v>84</v>
      </c>
      <c r="BR2465" s="1">
        <v>0</v>
      </c>
      <c r="BS2465" s="1">
        <v>0</v>
      </c>
      <c r="BT2465" s="1">
        <v>0</v>
      </c>
      <c r="BU2465" s="1">
        <v>0</v>
      </c>
    </row>
    <row r="2466" spans="4:73" hidden="1" x14ac:dyDescent="0.25">
      <c r="D2466" s="4"/>
      <c r="E2466" s="5" t="str">
        <f t="shared" si="521"/>
        <v>FES-2016-JULY</v>
      </c>
      <c r="F2466" s="5">
        <f t="shared" si="522"/>
        <v>0</v>
      </c>
      <c r="G2466" s="5" t="str">
        <f t="shared" si="523"/>
        <v>Withdrawn</v>
      </c>
      <c r="H2466" s="6" t="str">
        <f t="shared" si="524"/>
        <v>Not Started</v>
      </c>
      <c r="I2466" s="1" t="s">
        <v>3643</v>
      </c>
      <c r="O2466" s="1" t="str">
        <f t="shared" si="529"/>
        <v>NRIS</v>
      </c>
      <c r="Q2466" s="1">
        <f t="shared" si="525"/>
        <v>400</v>
      </c>
      <c r="S2466" s="1" t="str">
        <f t="shared" si="526"/>
        <v>Wind</v>
      </c>
      <c r="T2466" s="1" t="str">
        <f t="shared" si="527"/>
        <v>Schuyler County</v>
      </c>
      <c r="U2466" s="1" t="str">
        <f t="shared" si="528"/>
        <v>MO</v>
      </c>
      <c r="AA2466" s="1"/>
      <c r="AB2466" s="1"/>
      <c r="AI2466" s="5"/>
      <c r="AJ2466" s="5"/>
      <c r="AK2466" s="5"/>
      <c r="AL2466" s="5"/>
      <c r="AM2466" s="5"/>
      <c r="AN2466" s="5"/>
      <c r="AO2466" s="32"/>
      <c r="AP2466" s="32"/>
      <c r="AQ2466" s="28">
        <f t="shared" si="530"/>
        <v>0</v>
      </c>
      <c r="AR2466" s="28">
        <f t="shared" si="531"/>
        <v>0</v>
      </c>
      <c r="AY2466" s="1" t="s">
        <v>73</v>
      </c>
      <c r="AZ2466" s="2">
        <v>42562</v>
      </c>
      <c r="BA2466" s="2">
        <v>42907</v>
      </c>
      <c r="BC2466" s="2">
        <v>43738</v>
      </c>
      <c r="BD2466" s="1" t="s">
        <v>486</v>
      </c>
      <c r="BE2466" s="1" t="s">
        <v>593</v>
      </c>
      <c r="BF2466" s="1" t="s">
        <v>488</v>
      </c>
      <c r="BG2466" s="1" t="s">
        <v>2978</v>
      </c>
      <c r="BI2466" s="1" t="s">
        <v>536</v>
      </c>
      <c r="BJ2466" s="1" t="s">
        <v>126</v>
      </c>
      <c r="BK2466" s="1" t="s">
        <v>78</v>
      </c>
      <c r="BL2466" s="1">
        <v>400</v>
      </c>
      <c r="BM2466" s="1">
        <v>400</v>
      </c>
      <c r="BN2466" s="1" t="s">
        <v>97</v>
      </c>
      <c r="BO2466" s="1" t="s">
        <v>98</v>
      </c>
      <c r="BP2466" s="1" t="s">
        <v>84</v>
      </c>
      <c r="BR2466" s="1">
        <v>0</v>
      </c>
      <c r="BS2466" s="1">
        <v>0</v>
      </c>
      <c r="BT2466" s="1">
        <v>0</v>
      </c>
      <c r="BU2466" s="1">
        <v>0</v>
      </c>
    </row>
    <row r="2467" spans="4:73" hidden="1" x14ac:dyDescent="0.25">
      <c r="D2467" s="4"/>
      <c r="E2467" s="5" t="str">
        <f t="shared" si="521"/>
        <v>DPP-2017-FEB</v>
      </c>
      <c r="F2467" s="5" t="str">
        <f t="shared" si="522"/>
        <v>South</v>
      </c>
      <c r="G2467" s="5" t="str">
        <f t="shared" si="523"/>
        <v>Done</v>
      </c>
      <c r="H2467" s="6" t="str">
        <f t="shared" si="524"/>
        <v>In Service</v>
      </c>
      <c r="I2467" s="1" t="s">
        <v>5493</v>
      </c>
      <c r="O2467" s="1" t="str">
        <f t="shared" si="529"/>
        <v>NRIS</v>
      </c>
      <c r="Q2467" s="1">
        <f t="shared" si="525"/>
        <v>50</v>
      </c>
      <c r="S2467" s="1" t="str">
        <f t="shared" si="526"/>
        <v>Solar</v>
      </c>
      <c r="T2467" s="1" t="str">
        <f t="shared" si="527"/>
        <v>West Baton Rouge Parish</v>
      </c>
      <c r="U2467" s="1" t="str">
        <f t="shared" si="528"/>
        <v>LA</v>
      </c>
      <c r="AA2467" s="1"/>
      <c r="AB2467" s="1"/>
      <c r="AI2467" s="5"/>
      <c r="AJ2467" s="5"/>
      <c r="AK2467" s="5"/>
      <c r="AL2467" s="5"/>
      <c r="AM2467" s="5"/>
      <c r="AN2467" s="5"/>
      <c r="AO2467" s="32"/>
      <c r="AP2467" s="32"/>
      <c r="AQ2467" s="28">
        <f t="shared" si="530"/>
        <v>0</v>
      </c>
      <c r="AR2467" s="28">
        <f t="shared" si="531"/>
        <v>0</v>
      </c>
      <c r="AY2467" s="1" t="s">
        <v>58</v>
      </c>
      <c r="AZ2467" s="2">
        <v>42562</v>
      </c>
      <c r="BB2467" s="2">
        <v>43354</v>
      </c>
      <c r="BC2467" s="2">
        <v>43159</v>
      </c>
      <c r="BD2467" s="1" t="s">
        <v>59</v>
      </c>
      <c r="BE2467" s="1" t="s">
        <v>3500</v>
      </c>
      <c r="BF2467" s="1" t="s">
        <v>61</v>
      </c>
      <c r="BG2467" s="1" t="s">
        <v>3220</v>
      </c>
      <c r="BH2467" s="1" t="s">
        <v>2395</v>
      </c>
      <c r="BI2467" s="1" t="s">
        <v>726</v>
      </c>
      <c r="BJ2467" s="1" t="s">
        <v>126</v>
      </c>
      <c r="BK2467" s="1" t="s">
        <v>5494</v>
      </c>
      <c r="BL2467" s="1">
        <v>50</v>
      </c>
      <c r="BM2467" s="1">
        <v>50</v>
      </c>
      <c r="BN2467" s="1" t="s">
        <v>1485</v>
      </c>
      <c r="BO2467" s="1" t="s">
        <v>1486</v>
      </c>
      <c r="BP2467" s="1" t="s">
        <v>65</v>
      </c>
      <c r="BQ2467" s="2">
        <v>43861</v>
      </c>
      <c r="BR2467" s="1">
        <v>50</v>
      </c>
      <c r="BS2467" s="1">
        <v>50</v>
      </c>
      <c r="BT2467" s="1">
        <v>50</v>
      </c>
      <c r="BU2467" s="1">
        <v>50</v>
      </c>
    </row>
    <row r="2468" spans="4:73" hidden="1" x14ac:dyDescent="0.25">
      <c r="D2468" s="4"/>
      <c r="E2468" s="5" t="str">
        <f t="shared" si="521"/>
        <v>FES-2016-JULY</v>
      </c>
      <c r="F2468" s="5">
        <f t="shared" si="522"/>
        <v>0</v>
      </c>
      <c r="G2468" s="5" t="str">
        <f t="shared" si="523"/>
        <v>Withdrawn</v>
      </c>
      <c r="H2468" s="6" t="str">
        <f t="shared" si="524"/>
        <v>Not Started</v>
      </c>
      <c r="I2468" s="1" t="s">
        <v>3048</v>
      </c>
      <c r="O2468" s="1" t="str">
        <f t="shared" si="529"/>
        <v>NRIS</v>
      </c>
      <c r="Q2468" s="1">
        <f t="shared" si="525"/>
        <v>100</v>
      </c>
      <c r="S2468" s="1" t="str">
        <f t="shared" si="526"/>
        <v>Solar</v>
      </c>
      <c r="T2468" s="1" t="str">
        <f t="shared" si="527"/>
        <v>Pulaski County</v>
      </c>
      <c r="U2468" s="1" t="str">
        <f t="shared" si="528"/>
        <v>AR</v>
      </c>
      <c r="AA2468" s="1"/>
      <c r="AB2468" s="1"/>
      <c r="AI2468" s="5"/>
      <c r="AJ2468" s="5"/>
      <c r="AK2468" s="5"/>
      <c r="AL2468" s="5"/>
      <c r="AM2468" s="5"/>
      <c r="AN2468" s="5"/>
      <c r="AO2468" s="32"/>
      <c r="AP2468" s="32"/>
      <c r="AQ2468" s="28">
        <f t="shared" si="530"/>
        <v>0</v>
      </c>
      <c r="AR2468" s="28">
        <f t="shared" si="531"/>
        <v>0</v>
      </c>
      <c r="AY2468" s="1" t="s">
        <v>73</v>
      </c>
      <c r="AZ2468" s="2">
        <v>42562</v>
      </c>
      <c r="BA2468" s="2">
        <v>42670</v>
      </c>
      <c r="BC2468" s="2">
        <v>43617</v>
      </c>
      <c r="BD2468" s="1" t="s">
        <v>59</v>
      </c>
      <c r="BE2468" s="1" t="s">
        <v>3049</v>
      </c>
      <c r="BF2468" s="1" t="s">
        <v>2394</v>
      </c>
      <c r="BG2468" s="1" t="s">
        <v>2978</v>
      </c>
      <c r="BI2468" s="1" t="s">
        <v>536</v>
      </c>
      <c r="BJ2468" s="1" t="s">
        <v>126</v>
      </c>
      <c r="BK2468" s="1" t="s">
        <v>78</v>
      </c>
      <c r="BL2468" s="1">
        <v>100</v>
      </c>
      <c r="BM2468" s="1">
        <v>100</v>
      </c>
      <c r="BN2468" s="1" t="s">
        <v>1485</v>
      </c>
      <c r="BO2468" s="1" t="s">
        <v>1486</v>
      </c>
      <c r="BP2468" s="1" t="s">
        <v>84</v>
      </c>
      <c r="BR2468" s="1">
        <v>0</v>
      </c>
      <c r="BS2468" s="1">
        <v>0</v>
      </c>
      <c r="BT2468" s="1">
        <v>0</v>
      </c>
      <c r="BU2468" s="1">
        <v>0</v>
      </c>
    </row>
    <row r="2469" spans="4:73" hidden="1" x14ac:dyDescent="0.25">
      <c r="D2469" s="4"/>
      <c r="E2469" s="5" t="str">
        <f t="shared" si="521"/>
        <v>FES-2016-JULY</v>
      </c>
      <c r="F2469" s="5">
        <f t="shared" si="522"/>
        <v>0</v>
      </c>
      <c r="G2469" s="5" t="str">
        <f t="shared" si="523"/>
        <v>Withdrawn</v>
      </c>
      <c r="H2469" s="6" t="str">
        <f t="shared" si="524"/>
        <v>Not Started</v>
      </c>
      <c r="I2469" s="1" t="s">
        <v>3650</v>
      </c>
      <c r="O2469" s="1" t="str">
        <f t="shared" si="529"/>
        <v>NRIS</v>
      </c>
      <c r="Q2469" s="1">
        <f t="shared" si="525"/>
        <v>250</v>
      </c>
      <c r="S2469" s="1" t="str">
        <f t="shared" si="526"/>
        <v>Wind</v>
      </c>
      <c r="T2469" s="1" t="str">
        <f t="shared" si="527"/>
        <v>Sunflower County</v>
      </c>
      <c r="U2469" s="1" t="str">
        <f t="shared" si="528"/>
        <v>MS</v>
      </c>
      <c r="AA2469" s="1"/>
      <c r="AB2469" s="1"/>
      <c r="AI2469" s="5"/>
      <c r="AJ2469" s="5"/>
      <c r="AK2469" s="5"/>
      <c r="AL2469" s="5"/>
      <c r="AM2469" s="5"/>
      <c r="AN2469" s="5"/>
      <c r="AO2469" s="32"/>
      <c r="AP2469" s="32"/>
      <c r="AQ2469" s="28">
        <f t="shared" si="530"/>
        <v>0</v>
      </c>
      <c r="AR2469" s="28">
        <f t="shared" si="531"/>
        <v>0</v>
      </c>
      <c r="AY2469" s="1" t="s">
        <v>73</v>
      </c>
      <c r="AZ2469" s="2">
        <v>42562</v>
      </c>
      <c r="BA2469" s="2">
        <v>42907</v>
      </c>
      <c r="BC2469" s="2">
        <v>43738</v>
      </c>
      <c r="BD2469" s="1" t="s">
        <v>59</v>
      </c>
      <c r="BE2469" s="1" t="s">
        <v>3109</v>
      </c>
      <c r="BF2469" s="1" t="s">
        <v>2526</v>
      </c>
      <c r="BG2469" s="1" t="s">
        <v>2978</v>
      </c>
      <c r="BI2469" s="1" t="s">
        <v>536</v>
      </c>
      <c r="BJ2469" s="1" t="s">
        <v>126</v>
      </c>
      <c r="BK2469" s="1" t="s">
        <v>78</v>
      </c>
      <c r="BL2469" s="1">
        <v>250</v>
      </c>
      <c r="BM2469" s="1">
        <v>250</v>
      </c>
      <c r="BN2469" s="1" t="s">
        <v>97</v>
      </c>
      <c r="BO2469" s="1" t="s">
        <v>98</v>
      </c>
      <c r="BP2469" s="1" t="s">
        <v>84</v>
      </c>
      <c r="BR2469" s="1">
        <v>0</v>
      </c>
      <c r="BS2469" s="1">
        <v>0</v>
      </c>
      <c r="BT2469" s="1">
        <v>0</v>
      </c>
      <c r="BU2469" s="1">
        <v>0</v>
      </c>
    </row>
    <row r="2470" spans="4:73" hidden="1" x14ac:dyDescent="0.25">
      <c r="D2470" s="4"/>
      <c r="E2470" s="5" t="str">
        <f t="shared" si="521"/>
        <v>DPP-2017-FEB</v>
      </c>
      <c r="F2470" s="5" t="str">
        <f t="shared" si="522"/>
        <v>South</v>
      </c>
      <c r="G2470" s="5" t="str">
        <f t="shared" si="523"/>
        <v>Withdrawn</v>
      </c>
      <c r="H2470" s="6" t="str">
        <f t="shared" si="524"/>
        <v>Not Started</v>
      </c>
      <c r="I2470" s="1" t="s">
        <v>3219</v>
      </c>
      <c r="O2470" s="1" t="str">
        <f t="shared" si="529"/>
        <v>NRIS</v>
      </c>
      <c r="Q2470" s="1">
        <f t="shared" si="525"/>
        <v>20</v>
      </c>
      <c r="S2470" s="1" t="str">
        <f t="shared" si="526"/>
        <v>Solar</v>
      </c>
      <c r="T2470" s="1" t="str">
        <f t="shared" si="527"/>
        <v>Orleans Parish</v>
      </c>
      <c r="U2470" s="1" t="str">
        <f t="shared" si="528"/>
        <v>LA</v>
      </c>
      <c r="AA2470" s="1"/>
      <c r="AB2470" s="1"/>
      <c r="AI2470" s="5"/>
      <c r="AJ2470" s="5"/>
      <c r="AK2470" s="5"/>
      <c r="AL2470" s="5"/>
      <c r="AM2470" s="5"/>
      <c r="AN2470" s="5"/>
      <c r="AO2470" s="32"/>
      <c r="AP2470" s="32"/>
      <c r="AQ2470" s="28">
        <f t="shared" si="530"/>
        <v>0</v>
      </c>
      <c r="AR2470" s="28">
        <f t="shared" si="531"/>
        <v>0</v>
      </c>
      <c r="AY2470" s="1" t="s">
        <v>73</v>
      </c>
      <c r="AZ2470" s="2">
        <v>42562</v>
      </c>
      <c r="BA2470" s="2">
        <v>42783</v>
      </c>
      <c r="BC2470" s="2">
        <v>43617</v>
      </c>
      <c r="BD2470" s="1" t="s">
        <v>59</v>
      </c>
      <c r="BE2470" s="1" t="s">
        <v>2844</v>
      </c>
      <c r="BF2470" s="1" t="s">
        <v>61</v>
      </c>
      <c r="BG2470" s="1" t="s">
        <v>3220</v>
      </c>
      <c r="BH2470" s="1" t="s">
        <v>2395</v>
      </c>
      <c r="BI2470" s="1" t="s">
        <v>726</v>
      </c>
      <c r="BJ2470" s="1" t="s">
        <v>126</v>
      </c>
      <c r="BK2470" s="1" t="s">
        <v>3221</v>
      </c>
      <c r="BL2470" s="1">
        <v>20</v>
      </c>
      <c r="BM2470" s="1">
        <v>20</v>
      </c>
      <c r="BN2470" s="1" t="s">
        <v>1485</v>
      </c>
      <c r="BO2470" s="1" t="s">
        <v>1486</v>
      </c>
      <c r="BP2470" s="1" t="s">
        <v>84</v>
      </c>
      <c r="BR2470" s="1">
        <v>0</v>
      </c>
      <c r="BS2470" s="1">
        <v>0</v>
      </c>
      <c r="BT2470" s="1">
        <v>0</v>
      </c>
      <c r="BU2470" s="1">
        <v>0</v>
      </c>
    </row>
    <row r="2471" spans="4:73" hidden="1" x14ac:dyDescent="0.25">
      <c r="D2471" s="4"/>
      <c r="E2471" s="5" t="str">
        <f t="shared" si="521"/>
        <v>FES-2016-JULY</v>
      </c>
      <c r="F2471" s="5">
        <f t="shared" si="522"/>
        <v>0</v>
      </c>
      <c r="G2471" s="5" t="str">
        <f t="shared" si="523"/>
        <v>Withdrawn</v>
      </c>
      <c r="H2471" s="6" t="str">
        <f t="shared" si="524"/>
        <v>Not Started</v>
      </c>
      <c r="I2471" s="1" t="s">
        <v>4069</v>
      </c>
      <c r="O2471" s="1" t="str">
        <f t="shared" si="529"/>
        <v>NRIS</v>
      </c>
      <c r="Q2471" s="1">
        <f t="shared" si="525"/>
        <v>92</v>
      </c>
      <c r="S2471" s="1" t="str">
        <f t="shared" si="526"/>
        <v>Solar</v>
      </c>
      <c r="T2471" s="1" t="str">
        <f t="shared" si="527"/>
        <v>Clark County</v>
      </c>
      <c r="U2471" s="1" t="str">
        <f t="shared" si="528"/>
        <v>AR</v>
      </c>
      <c r="AA2471" s="1"/>
      <c r="AB2471" s="1"/>
      <c r="AI2471" s="5"/>
      <c r="AJ2471" s="5"/>
      <c r="AK2471" s="5"/>
      <c r="AL2471" s="5"/>
      <c r="AM2471" s="5"/>
      <c r="AN2471" s="5"/>
      <c r="AO2471" s="32"/>
      <c r="AP2471" s="32"/>
      <c r="AQ2471" s="28">
        <f t="shared" si="530"/>
        <v>0</v>
      </c>
      <c r="AR2471" s="28">
        <f t="shared" si="531"/>
        <v>0</v>
      </c>
      <c r="AY2471" s="1" t="s">
        <v>73</v>
      </c>
      <c r="AZ2471" s="2">
        <v>42562</v>
      </c>
      <c r="BA2471" s="2">
        <v>42937</v>
      </c>
      <c r="BC2471" s="2">
        <v>43556</v>
      </c>
      <c r="BD2471" s="1" t="s">
        <v>59</v>
      </c>
      <c r="BE2471" s="1" t="s">
        <v>2829</v>
      </c>
      <c r="BF2471" s="1" t="s">
        <v>2394</v>
      </c>
      <c r="BG2471" s="1" t="s">
        <v>2978</v>
      </c>
      <c r="BI2471" s="1" t="s">
        <v>536</v>
      </c>
      <c r="BJ2471" s="1" t="s">
        <v>126</v>
      </c>
      <c r="BK2471" s="1" t="s">
        <v>78</v>
      </c>
      <c r="BL2471" s="1">
        <v>86</v>
      </c>
      <c r="BM2471" s="1">
        <v>92</v>
      </c>
      <c r="BN2471" s="1" t="s">
        <v>1485</v>
      </c>
      <c r="BO2471" s="1" t="s">
        <v>1486</v>
      </c>
      <c r="BP2471" s="1" t="s">
        <v>84</v>
      </c>
      <c r="BR2471" s="1">
        <v>0</v>
      </c>
      <c r="BS2471" s="1">
        <v>0</v>
      </c>
      <c r="BT2471" s="1">
        <v>0</v>
      </c>
      <c r="BU2471" s="1">
        <v>0</v>
      </c>
    </row>
    <row r="2472" spans="4:73" hidden="1" x14ac:dyDescent="0.25">
      <c r="D2472" s="4"/>
      <c r="E2472" s="5" t="str">
        <f t="shared" si="521"/>
        <v>FES-2016-JULY</v>
      </c>
      <c r="F2472" s="5">
        <f t="shared" si="522"/>
        <v>0</v>
      </c>
      <c r="G2472" s="5" t="str">
        <f t="shared" si="523"/>
        <v>Withdrawn</v>
      </c>
      <c r="H2472" s="6" t="str">
        <f t="shared" si="524"/>
        <v>Not Started</v>
      </c>
      <c r="I2472" s="1" t="s">
        <v>4073</v>
      </c>
      <c r="O2472" s="1" t="str">
        <f t="shared" si="529"/>
        <v>ERIS</v>
      </c>
      <c r="Q2472" s="1">
        <f t="shared" si="525"/>
        <v>50</v>
      </c>
      <c r="S2472" s="1" t="str">
        <f t="shared" si="526"/>
        <v>Solar</v>
      </c>
      <c r="T2472" s="1" t="str">
        <f t="shared" si="527"/>
        <v>Cross County</v>
      </c>
      <c r="U2472" s="1" t="str">
        <f t="shared" si="528"/>
        <v>AR</v>
      </c>
      <c r="AA2472" s="1"/>
      <c r="AB2472" s="1"/>
      <c r="AI2472" s="5"/>
      <c r="AJ2472" s="5"/>
      <c r="AK2472" s="5"/>
      <c r="AL2472" s="5"/>
      <c r="AM2472" s="5"/>
      <c r="AN2472" s="5"/>
      <c r="AO2472" s="32"/>
      <c r="AP2472" s="32"/>
      <c r="AQ2472" s="28">
        <f t="shared" si="530"/>
        <v>0</v>
      </c>
      <c r="AR2472" s="28">
        <f t="shared" si="531"/>
        <v>0</v>
      </c>
      <c r="AY2472" s="1" t="s">
        <v>73</v>
      </c>
      <c r="AZ2472" s="2">
        <v>42562</v>
      </c>
      <c r="BA2472" s="2">
        <v>42937</v>
      </c>
      <c r="BC2472" s="2">
        <v>43556</v>
      </c>
      <c r="BD2472" s="1" t="s">
        <v>59</v>
      </c>
      <c r="BE2472" s="1" t="s">
        <v>2692</v>
      </c>
      <c r="BF2472" s="1" t="s">
        <v>2394</v>
      </c>
      <c r="BG2472" s="1" t="s">
        <v>2978</v>
      </c>
      <c r="BI2472" s="1" t="s">
        <v>536</v>
      </c>
      <c r="BJ2472" s="1" t="s">
        <v>62</v>
      </c>
      <c r="BK2472" s="1" t="s">
        <v>78</v>
      </c>
      <c r="BL2472" s="1">
        <v>50</v>
      </c>
      <c r="BM2472" s="1">
        <v>50</v>
      </c>
      <c r="BN2472" s="1" t="s">
        <v>1485</v>
      </c>
      <c r="BO2472" s="1" t="s">
        <v>1486</v>
      </c>
      <c r="BP2472" s="1" t="s">
        <v>84</v>
      </c>
      <c r="BR2472" s="1">
        <v>0</v>
      </c>
      <c r="BS2472" s="1">
        <v>0</v>
      </c>
      <c r="BT2472" s="1">
        <v>0</v>
      </c>
      <c r="BU2472" s="1">
        <v>0</v>
      </c>
    </row>
    <row r="2473" spans="4:73" hidden="1" x14ac:dyDescent="0.25">
      <c r="D2473" s="4"/>
      <c r="E2473" s="5" t="str">
        <f t="shared" si="521"/>
        <v>FES-2016-JULY</v>
      </c>
      <c r="F2473" s="5">
        <f t="shared" si="522"/>
        <v>0</v>
      </c>
      <c r="G2473" s="5" t="str">
        <f t="shared" si="523"/>
        <v>Withdrawn</v>
      </c>
      <c r="H2473" s="6" t="str">
        <f t="shared" si="524"/>
        <v>Not Started</v>
      </c>
      <c r="I2473" s="1" t="s">
        <v>4080</v>
      </c>
      <c r="O2473" s="1" t="str">
        <f t="shared" si="529"/>
        <v>ERIS</v>
      </c>
      <c r="Q2473" s="1">
        <f t="shared" si="525"/>
        <v>42</v>
      </c>
      <c r="S2473" s="1" t="str">
        <f t="shared" si="526"/>
        <v>Solar</v>
      </c>
      <c r="T2473" s="1" t="str">
        <f t="shared" si="527"/>
        <v>Lonoke County</v>
      </c>
      <c r="U2473" s="1" t="str">
        <f t="shared" si="528"/>
        <v>AR</v>
      </c>
      <c r="AA2473" s="1"/>
      <c r="AB2473" s="1"/>
      <c r="AI2473" s="5"/>
      <c r="AJ2473" s="5"/>
      <c r="AK2473" s="5"/>
      <c r="AL2473" s="5"/>
      <c r="AM2473" s="5"/>
      <c r="AN2473" s="5"/>
      <c r="AO2473" s="32"/>
      <c r="AP2473" s="32"/>
      <c r="AQ2473" s="28">
        <f t="shared" si="530"/>
        <v>0</v>
      </c>
      <c r="AR2473" s="28">
        <f t="shared" si="531"/>
        <v>0</v>
      </c>
      <c r="AY2473" s="1" t="s">
        <v>73</v>
      </c>
      <c r="AZ2473" s="2">
        <v>42562</v>
      </c>
      <c r="BA2473" s="2">
        <v>42937</v>
      </c>
      <c r="BC2473" s="2">
        <v>43191</v>
      </c>
      <c r="BD2473" s="1" t="s">
        <v>59</v>
      </c>
      <c r="BE2473" s="1" t="s">
        <v>2665</v>
      </c>
      <c r="BF2473" s="1" t="s">
        <v>2394</v>
      </c>
      <c r="BG2473" s="1" t="s">
        <v>2978</v>
      </c>
      <c r="BI2473" s="1" t="s">
        <v>536</v>
      </c>
      <c r="BJ2473" s="1" t="s">
        <v>62</v>
      </c>
      <c r="BK2473" s="1" t="s">
        <v>78</v>
      </c>
      <c r="BL2473" s="1">
        <v>42</v>
      </c>
      <c r="BM2473" s="1">
        <v>42</v>
      </c>
      <c r="BN2473" s="1" t="s">
        <v>1485</v>
      </c>
      <c r="BO2473" s="1" t="s">
        <v>1486</v>
      </c>
      <c r="BP2473" s="1" t="s">
        <v>84</v>
      </c>
      <c r="BR2473" s="1">
        <v>0</v>
      </c>
      <c r="BS2473" s="1">
        <v>0</v>
      </c>
      <c r="BT2473" s="1">
        <v>0</v>
      </c>
      <c r="BU2473" s="1">
        <v>0</v>
      </c>
    </row>
    <row r="2474" spans="4:73" hidden="1" x14ac:dyDescent="0.25">
      <c r="D2474" s="4"/>
      <c r="E2474" s="5" t="str">
        <f t="shared" si="521"/>
        <v>FES-2016-JULY</v>
      </c>
      <c r="F2474" s="5">
        <f t="shared" si="522"/>
        <v>0</v>
      </c>
      <c r="G2474" s="5" t="str">
        <f t="shared" si="523"/>
        <v>Withdrawn</v>
      </c>
      <c r="H2474" s="6" t="str">
        <f t="shared" si="524"/>
        <v>Not Started</v>
      </c>
      <c r="I2474" s="1" t="s">
        <v>3451</v>
      </c>
      <c r="O2474" s="1" t="str">
        <f t="shared" si="529"/>
        <v>ERIS</v>
      </c>
      <c r="Q2474" s="1">
        <f t="shared" si="525"/>
        <v>160</v>
      </c>
      <c r="S2474" s="1" t="str">
        <f t="shared" si="526"/>
        <v>Wind</v>
      </c>
      <c r="T2474" s="1" t="str">
        <f t="shared" si="527"/>
        <v>Boone County, Hamilton County</v>
      </c>
      <c r="U2474" s="1" t="str">
        <f t="shared" si="528"/>
        <v>IA</v>
      </c>
      <c r="AA2474" s="1"/>
      <c r="AB2474" s="1"/>
      <c r="AI2474" s="5"/>
      <c r="AJ2474" s="5"/>
      <c r="AK2474" s="5"/>
      <c r="AL2474" s="5"/>
      <c r="AM2474" s="5"/>
      <c r="AN2474" s="5"/>
      <c r="AO2474" s="32"/>
      <c r="AP2474" s="32"/>
      <c r="AQ2474" s="28">
        <f t="shared" si="530"/>
        <v>0</v>
      </c>
      <c r="AR2474" s="28">
        <f t="shared" si="531"/>
        <v>0</v>
      </c>
      <c r="AY2474" s="1" t="s">
        <v>73</v>
      </c>
      <c r="AZ2474" s="2">
        <v>42562</v>
      </c>
      <c r="BA2474" s="2">
        <v>42878</v>
      </c>
      <c r="BC2474" s="2">
        <v>43040</v>
      </c>
      <c r="BD2474" s="1" t="s">
        <v>87</v>
      </c>
      <c r="BE2474" s="1" t="s">
        <v>3452</v>
      </c>
      <c r="BF2474" s="1" t="s">
        <v>89</v>
      </c>
      <c r="BG2474" s="1" t="s">
        <v>2978</v>
      </c>
      <c r="BI2474" s="1" t="s">
        <v>536</v>
      </c>
      <c r="BJ2474" s="1" t="s">
        <v>62</v>
      </c>
      <c r="BK2474" s="1" t="s">
        <v>78</v>
      </c>
      <c r="BL2474" s="1">
        <v>160</v>
      </c>
      <c r="BM2474" s="1">
        <v>160</v>
      </c>
      <c r="BN2474" s="1" t="s">
        <v>97</v>
      </c>
      <c r="BO2474" s="1" t="s">
        <v>98</v>
      </c>
      <c r="BP2474" s="1" t="s">
        <v>84</v>
      </c>
      <c r="BR2474" s="1">
        <v>0</v>
      </c>
      <c r="BS2474" s="1">
        <v>0</v>
      </c>
      <c r="BT2474" s="1">
        <v>0</v>
      </c>
      <c r="BU2474" s="1">
        <v>0</v>
      </c>
    </row>
    <row r="2475" spans="4:73" hidden="1" x14ac:dyDescent="0.25">
      <c r="D2475" s="4"/>
      <c r="E2475" s="5" t="str">
        <f t="shared" si="521"/>
        <v>FES-2016-JULY</v>
      </c>
      <c r="F2475" s="5">
        <f t="shared" si="522"/>
        <v>0</v>
      </c>
      <c r="G2475" s="5" t="str">
        <f t="shared" si="523"/>
        <v>Withdrawn</v>
      </c>
      <c r="H2475" s="6" t="str">
        <f t="shared" si="524"/>
        <v>Not Started</v>
      </c>
      <c r="I2475" s="1" t="s">
        <v>2976</v>
      </c>
      <c r="O2475" s="1" t="str">
        <f t="shared" si="529"/>
        <v>NRIS</v>
      </c>
      <c r="Q2475" s="1">
        <f t="shared" si="525"/>
        <v>5.49</v>
      </c>
      <c r="S2475" s="1" t="str">
        <f t="shared" si="526"/>
        <v>Solar</v>
      </c>
      <c r="T2475" s="1" t="str">
        <f t="shared" si="527"/>
        <v>Allen Parish</v>
      </c>
      <c r="U2475" s="1" t="str">
        <f t="shared" si="528"/>
        <v>LA</v>
      </c>
      <c r="AA2475" s="1"/>
      <c r="AB2475" s="1"/>
      <c r="AI2475" s="5"/>
      <c r="AJ2475" s="5"/>
      <c r="AK2475" s="5"/>
      <c r="AL2475" s="5"/>
      <c r="AM2475" s="5"/>
      <c r="AN2475" s="5"/>
      <c r="AO2475" s="32"/>
      <c r="AP2475" s="32"/>
      <c r="AQ2475" s="28">
        <f t="shared" si="530"/>
        <v>0</v>
      </c>
      <c r="AR2475" s="28">
        <f t="shared" si="531"/>
        <v>0</v>
      </c>
      <c r="AY2475" s="1" t="s">
        <v>73</v>
      </c>
      <c r="AZ2475" s="2">
        <v>42562</v>
      </c>
      <c r="BA2475" s="2">
        <v>42612</v>
      </c>
      <c r="BC2475" s="2">
        <v>43191</v>
      </c>
      <c r="BD2475" s="1" t="s">
        <v>59</v>
      </c>
      <c r="BE2475" s="1" t="s">
        <v>2977</v>
      </c>
      <c r="BF2475" s="1" t="s">
        <v>61</v>
      </c>
      <c r="BG2475" s="1" t="s">
        <v>2978</v>
      </c>
      <c r="BI2475" s="1" t="s">
        <v>536</v>
      </c>
      <c r="BJ2475" s="1" t="s">
        <v>126</v>
      </c>
      <c r="BK2475" s="1" t="s">
        <v>78</v>
      </c>
      <c r="BL2475" s="1">
        <v>5.49</v>
      </c>
      <c r="BM2475" s="1">
        <v>5.49</v>
      </c>
      <c r="BN2475" s="1" t="s">
        <v>1485</v>
      </c>
      <c r="BO2475" s="1" t="s">
        <v>1486</v>
      </c>
      <c r="BP2475" s="1" t="s">
        <v>84</v>
      </c>
      <c r="BR2475" s="1">
        <v>0</v>
      </c>
      <c r="BS2475" s="1">
        <v>0</v>
      </c>
      <c r="BT2475" s="1">
        <v>0</v>
      </c>
      <c r="BU2475" s="1">
        <v>0</v>
      </c>
    </row>
    <row r="2476" spans="4:73" hidden="1" x14ac:dyDescent="0.25">
      <c r="D2476" s="4"/>
      <c r="E2476" s="5" t="str">
        <f t="shared" si="521"/>
        <v>FES-2016-JULY</v>
      </c>
      <c r="F2476" s="5">
        <f t="shared" si="522"/>
        <v>0</v>
      </c>
      <c r="G2476" s="5" t="str">
        <f t="shared" si="523"/>
        <v>Withdrawn</v>
      </c>
      <c r="H2476" s="6" t="str">
        <f t="shared" si="524"/>
        <v>Not Started</v>
      </c>
      <c r="I2476" s="1" t="s">
        <v>2979</v>
      </c>
      <c r="O2476" s="1" t="str">
        <f t="shared" si="529"/>
        <v>NRIS</v>
      </c>
      <c r="Q2476" s="1">
        <f t="shared" si="525"/>
        <v>16.489999999999998</v>
      </c>
      <c r="S2476" s="1" t="str">
        <f t="shared" si="526"/>
        <v>Solar</v>
      </c>
      <c r="T2476" s="1" t="str">
        <f t="shared" si="527"/>
        <v>Jefferson Davis Parish</v>
      </c>
      <c r="U2476" s="1" t="str">
        <f t="shared" si="528"/>
        <v>LA</v>
      </c>
      <c r="AA2476" s="1"/>
      <c r="AB2476" s="1"/>
      <c r="AI2476" s="5"/>
      <c r="AJ2476" s="5"/>
      <c r="AK2476" s="5"/>
      <c r="AL2476" s="5"/>
      <c r="AM2476" s="5"/>
      <c r="AN2476" s="5"/>
      <c r="AO2476" s="32"/>
      <c r="AP2476" s="32"/>
      <c r="AQ2476" s="28">
        <f t="shared" si="530"/>
        <v>0</v>
      </c>
      <c r="AR2476" s="28">
        <f t="shared" si="531"/>
        <v>0</v>
      </c>
      <c r="AY2476" s="1" t="s">
        <v>73</v>
      </c>
      <c r="AZ2476" s="2">
        <v>42562</v>
      </c>
      <c r="BA2476" s="2">
        <v>42612</v>
      </c>
      <c r="BC2476" s="2">
        <v>43191</v>
      </c>
      <c r="BD2476" s="1" t="s">
        <v>59</v>
      </c>
      <c r="BE2476" s="1" t="s">
        <v>2980</v>
      </c>
      <c r="BF2476" s="1" t="s">
        <v>61</v>
      </c>
      <c r="BG2476" s="1" t="s">
        <v>2978</v>
      </c>
      <c r="BI2476" s="1" t="s">
        <v>536</v>
      </c>
      <c r="BJ2476" s="1" t="s">
        <v>126</v>
      </c>
      <c r="BK2476" s="1" t="s">
        <v>78</v>
      </c>
      <c r="BL2476" s="1">
        <v>16.489999999999998</v>
      </c>
      <c r="BM2476" s="1">
        <v>16.489999999999998</v>
      </c>
      <c r="BN2476" s="1" t="s">
        <v>1485</v>
      </c>
      <c r="BO2476" s="1" t="s">
        <v>1486</v>
      </c>
      <c r="BP2476" s="1" t="s">
        <v>84</v>
      </c>
      <c r="BR2476" s="1">
        <v>0</v>
      </c>
      <c r="BS2476" s="1">
        <v>0</v>
      </c>
      <c r="BT2476" s="1">
        <v>0</v>
      </c>
      <c r="BU2476" s="1">
        <v>0</v>
      </c>
    </row>
    <row r="2477" spans="4:73" hidden="1" x14ac:dyDescent="0.25">
      <c r="D2477" s="4"/>
      <c r="E2477" s="5" t="str">
        <f t="shared" si="521"/>
        <v>FES-2016-JULY</v>
      </c>
      <c r="F2477" s="5">
        <f t="shared" si="522"/>
        <v>0</v>
      </c>
      <c r="G2477" s="5" t="str">
        <f t="shared" si="523"/>
        <v>Withdrawn</v>
      </c>
      <c r="H2477" s="6" t="str">
        <f t="shared" si="524"/>
        <v>Not Started</v>
      </c>
      <c r="I2477" s="1" t="s">
        <v>2981</v>
      </c>
      <c r="O2477" s="1" t="str">
        <f t="shared" si="529"/>
        <v>NRIS</v>
      </c>
      <c r="Q2477" s="1">
        <f t="shared" si="525"/>
        <v>14.66</v>
      </c>
      <c r="S2477" s="1" t="str">
        <f t="shared" si="526"/>
        <v>Solar</v>
      </c>
      <c r="T2477" s="1" t="str">
        <f t="shared" si="527"/>
        <v>Iberia Parish</v>
      </c>
      <c r="U2477" s="1" t="str">
        <f t="shared" si="528"/>
        <v>LA</v>
      </c>
      <c r="AA2477" s="1"/>
      <c r="AB2477" s="1"/>
      <c r="AI2477" s="5"/>
      <c r="AJ2477" s="5"/>
      <c r="AK2477" s="5"/>
      <c r="AL2477" s="5"/>
      <c r="AM2477" s="5"/>
      <c r="AN2477" s="5"/>
      <c r="AO2477" s="32"/>
      <c r="AP2477" s="32"/>
      <c r="AQ2477" s="28">
        <f t="shared" si="530"/>
        <v>0</v>
      </c>
      <c r="AR2477" s="28">
        <f t="shared" si="531"/>
        <v>0</v>
      </c>
      <c r="AY2477" s="1" t="s">
        <v>73</v>
      </c>
      <c r="AZ2477" s="2">
        <v>42562</v>
      </c>
      <c r="BA2477" s="2">
        <v>42612</v>
      </c>
      <c r="BC2477" s="2">
        <v>43191</v>
      </c>
      <c r="BD2477" s="1" t="s">
        <v>59</v>
      </c>
      <c r="BE2477" s="1" t="s">
        <v>2982</v>
      </c>
      <c r="BF2477" s="1" t="s">
        <v>61</v>
      </c>
      <c r="BG2477" s="1" t="s">
        <v>2978</v>
      </c>
      <c r="BI2477" s="1" t="s">
        <v>536</v>
      </c>
      <c r="BJ2477" s="1" t="s">
        <v>126</v>
      </c>
      <c r="BK2477" s="1" t="s">
        <v>78</v>
      </c>
      <c r="BL2477" s="1">
        <v>14.66</v>
      </c>
      <c r="BM2477" s="1">
        <v>14.66</v>
      </c>
      <c r="BN2477" s="1" t="s">
        <v>1485</v>
      </c>
      <c r="BO2477" s="1" t="s">
        <v>1486</v>
      </c>
      <c r="BP2477" s="1" t="s">
        <v>84</v>
      </c>
      <c r="BR2477" s="1">
        <v>0</v>
      </c>
      <c r="BS2477" s="1">
        <v>0</v>
      </c>
      <c r="BT2477" s="1">
        <v>0</v>
      </c>
      <c r="BU2477" s="1">
        <v>0</v>
      </c>
    </row>
    <row r="2478" spans="4:73" hidden="1" x14ac:dyDescent="0.25">
      <c r="D2478" s="4"/>
      <c r="E2478" s="5" t="str">
        <f t="shared" si="521"/>
        <v>FES-2016-JULY</v>
      </c>
      <c r="F2478" s="5">
        <f t="shared" si="522"/>
        <v>0</v>
      </c>
      <c r="G2478" s="5" t="str">
        <f t="shared" si="523"/>
        <v>Withdrawn</v>
      </c>
      <c r="H2478" s="6" t="str">
        <f t="shared" si="524"/>
        <v>Not Started</v>
      </c>
      <c r="I2478" s="1" t="s">
        <v>3098</v>
      </c>
      <c r="O2478" s="1" t="str">
        <f t="shared" si="529"/>
        <v>NRIS</v>
      </c>
      <c r="Q2478" s="1">
        <f t="shared" si="525"/>
        <v>99</v>
      </c>
      <c r="S2478" s="1" t="str">
        <f t="shared" si="526"/>
        <v>Solar</v>
      </c>
      <c r="T2478" s="1" t="str">
        <f t="shared" si="527"/>
        <v>Prairie County</v>
      </c>
      <c r="U2478" s="1" t="str">
        <f t="shared" si="528"/>
        <v>AR</v>
      </c>
      <c r="AA2478" s="1"/>
      <c r="AB2478" s="1"/>
      <c r="AI2478" s="5"/>
      <c r="AJ2478" s="5"/>
      <c r="AK2478" s="5"/>
      <c r="AL2478" s="5"/>
      <c r="AM2478" s="5"/>
      <c r="AN2478" s="5"/>
      <c r="AO2478" s="32"/>
      <c r="AP2478" s="32"/>
      <c r="AQ2478" s="28">
        <f t="shared" si="530"/>
        <v>0</v>
      </c>
      <c r="AR2478" s="28">
        <f t="shared" si="531"/>
        <v>0</v>
      </c>
      <c r="AY2478" s="1" t="s">
        <v>73</v>
      </c>
      <c r="AZ2478" s="2">
        <v>42562</v>
      </c>
      <c r="BA2478" s="2">
        <v>42738</v>
      </c>
      <c r="BC2478" s="2">
        <v>43388</v>
      </c>
      <c r="BD2478" s="1" t="s">
        <v>59</v>
      </c>
      <c r="BE2478" s="1" t="s">
        <v>3099</v>
      </c>
      <c r="BF2478" s="1" t="s">
        <v>2394</v>
      </c>
      <c r="BG2478" s="1" t="s">
        <v>2978</v>
      </c>
      <c r="BI2478" s="1" t="s">
        <v>536</v>
      </c>
      <c r="BJ2478" s="1" t="s">
        <v>126</v>
      </c>
      <c r="BK2478" s="1" t="s">
        <v>78</v>
      </c>
      <c r="BL2478" s="1">
        <v>99</v>
      </c>
      <c r="BM2478" s="1">
        <v>99</v>
      </c>
      <c r="BN2478" s="1" t="s">
        <v>1485</v>
      </c>
      <c r="BO2478" s="1" t="s">
        <v>1486</v>
      </c>
      <c r="BP2478" s="1" t="s">
        <v>84</v>
      </c>
      <c r="BR2478" s="1">
        <v>0</v>
      </c>
      <c r="BS2478" s="1">
        <v>0</v>
      </c>
      <c r="BT2478" s="1">
        <v>0</v>
      </c>
      <c r="BU2478" s="1">
        <v>0</v>
      </c>
    </row>
    <row r="2479" spans="4:73" hidden="1" x14ac:dyDescent="0.25">
      <c r="D2479" s="4"/>
      <c r="E2479" s="5" t="str">
        <f t="shared" si="521"/>
        <v>FES-2016-JULY</v>
      </c>
      <c r="F2479" s="5">
        <f t="shared" si="522"/>
        <v>0</v>
      </c>
      <c r="G2479" s="5" t="str">
        <f t="shared" si="523"/>
        <v>Withdrawn</v>
      </c>
      <c r="H2479" s="6" t="str">
        <f t="shared" si="524"/>
        <v>Not Started</v>
      </c>
      <c r="I2479" s="1" t="s">
        <v>4081</v>
      </c>
      <c r="O2479" s="1" t="str">
        <f t="shared" si="529"/>
        <v>NRIS</v>
      </c>
      <c r="Q2479" s="1">
        <f t="shared" si="525"/>
        <v>150</v>
      </c>
      <c r="S2479" s="1" t="str">
        <f t="shared" si="526"/>
        <v>Solar</v>
      </c>
      <c r="T2479" s="1" t="str">
        <f t="shared" si="527"/>
        <v>St. Francis County</v>
      </c>
      <c r="U2479" s="1" t="str">
        <f t="shared" si="528"/>
        <v>AR</v>
      </c>
      <c r="AA2479" s="1"/>
      <c r="AB2479" s="1"/>
      <c r="AI2479" s="5"/>
      <c r="AJ2479" s="5"/>
      <c r="AK2479" s="5"/>
      <c r="AL2479" s="5"/>
      <c r="AM2479" s="5"/>
      <c r="AN2479" s="5"/>
      <c r="AO2479" s="32"/>
      <c r="AP2479" s="32"/>
      <c r="AQ2479" s="28">
        <f t="shared" si="530"/>
        <v>0</v>
      </c>
      <c r="AR2479" s="28">
        <f t="shared" si="531"/>
        <v>0</v>
      </c>
      <c r="AY2479" s="1" t="s">
        <v>73</v>
      </c>
      <c r="AZ2479" s="2">
        <v>42562</v>
      </c>
      <c r="BA2479" s="2">
        <v>42937</v>
      </c>
      <c r="BC2479" s="2">
        <v>43952</v>
      </c>
      <c r="BD2479" s="1" t="s">
        <v>59</v>
      </c>
      <c r="BE2479" s="1" t="s">
        <v>2539</v>
      </c>
      <c r="BF2479" s="1" t="s">
        <v>2394</v>
      </c>
      <c r="BG2479" s="1" t="s">
        <v>2978</v>
      </c>
      <c r="BI2479" s="1" t="s">
        <v>536</v>
      </c>
      <c r="BJ2479" s="1" t="s">
        <v>126</v>
      </c>
      <c r="BK2479" s="1" t="s">
        <v>78</v>
      </c>
      <c r="BL2479" s="1">
        <v>150</v>
      </c>
      <c r="BM2479" s="1">
        <v>150</v>
      </c>
      <c r="BN2479" s="1" t="s">
        <v>1485</v>
      </c>
      <c r="BO2479" s="1" t="s">
        <v>1486</v>
      </c>
      <c r="BP2479" s="1" t="s">
        <v>84</v>
      </c>
      <c r="BR2479" s="1">
        <v>0</v>
      </c>
      <c r="BS2479" s="1">
        <v>0</v>
      </c>
      <c r="BT2479" s="1">
        <v>0</v>
      </c>
      <c r="BU2479" s="1">
        <v>0</v>
      </c>
    </row>
    <row r="2480" spans="4:73" hidden="1" x14ac:dyDescent="0.25">
      <c r="D2480" s="4"/>
      <c r="E2480" s="5" t="str">
        <f t="shared" si="521"/>
        <v>DPP-2017-AUG</v>
      </c>
      <c r="F2480" s="5" t="str">
        <f t="shared" si="522"/>
        <v>South</v>
      </c>
      <c r="G2480" s="5" t="str">
        <f t="shared" si="523"/>
        <v>Done</v>
      </c>
      <c r="H2480" s="6" t="str">
        <f t="shared" si="524"/>
        <v>Under Construction</v>
      </c>
      <c r="I2480" s="1" t="s">
        <v>5522</v>
      </c>
      <c r="O2480" s="1" t="str">
        <f t="shared" si="529"/>
        <v>NRIS</v>
      </c>
      <c r="Q2480" s="1">
        <f t="shared" si="525"/>
        <v>150</v>
      </c>
      <c r="S2480" s="1" t="str">
        <f t="shared" si="526"/>
        <v>Solar</v>
      </c>
      <c r="T2480" s="1" t="str">
        <f t="shared" si="527"/>
        <v>Morehouse Parish</v>
      </c>
      <c r="U2480" s="1" t="str">
        <f t="shared" si="528"/>
        <v>LA</v>
      </c>
      <c r="AA2480" s="1" t="str">
        <f>BK2480</f>
        <v>Oak Ridge 115 kV Substation</v>
      </c>
      <c r="AB2480" s="1"/>
      <c r="AI2480" s="5"/>
      <c r="AJ2480" s="5"/>
      <c r="AK2480" s="5"/>
      <c r="AL2480" s="5"/>
      <c r="AM2480" s="5"/>
      <c r="AN2480" s="5"/>
      <c r="AO2480" s="32"/>
      <c r="AP2480" s="32"/>
      <c r="AQ2480" s="28">
        <f t="shared" si="530"/>
        <v>0</v>
      </c>
      <c r="AR2480" s="28">
        <f t="shared" si="531"/>
        <v>0</v>
      </c>
      <c r="AY2480" s="1" t="s">
        <v>58</v>
      </c>
      <c r="AZ2480" s="2">
        <v>42902</v>
      </c>
      <c r="BB2480" s="2">
        <v>43794</v>
      </c>
      <c r="BC2480" s="2">
        <v>44849</v>
      </c>
      <c r="BD2480" s="1" t="s">
        <v>59</v>
      </c>
      <c r="BE2480" s="1" t="s">
        <v>3432</v>
      </c>
      <c r="BF2480" s="1" t="s">
        <v>61</v>
      </c>
      <c r="BG2480" s="1" t="s">
        <v>3692</v>
      </c>
      <c r="BH2480" s="1" t="s">
        <v>2395</v>
      </c>
      <c r="BI2480" s="1" t="s">
        <v>726</v>
      </c>
      <c r="BJ2480" s="1" t="s">
        <v>126</v>
      </c>
      <c r="BK2480" s="1" t="s">
        <v>3433</v>
      </c>
      <c r="BL2480" s="1">
        <v>150</v>
      </c>
      <c r="BM2480" s="1">
        <v>150</v>
      </c>
      <c r="BN2480" s="1" t="s">
        <v>1485</v>
      </c>
      <c r="BO2480" s="1" t="s">
        <v>1486</v>
      </c>
      <c r="BP2480" s="1" t="s">
        <v>71</v>
      </c>
      <c r="BQ2480" s="2">
        <v>44849</v>
      </c>
      <c r="BR2480" s="1">
        <v>150</v>
      </c>
      <c r="BS2480" s="1">
        <v>150</v>
      </c>
      <c r="BT2480" s="1">
        <v>150</v>
      </c>
      <c r="BU2480" s="1">
        <v>150</v>
      </c>
    </row>
    <row r="2481" spans="4:73" hidden="1" x14ac:dyDescent="0.25">
      <c r="D2481" s="4"/>
      <c r="E2481" s="5" t="str">
        <f t="shared" si="521"/>
        <v>DPP-2017-AUG</v>
      </c>
      <c r="F2481" s="5" t="str">
        <f t="shared" si="522"/>
        <v>South</v>
      </c>
      <c r="G2481" s="5" t="str">
        <f t="shared" si="523"/>
        <v>Withdrawn</v>
      </c>
      <c r="H2481" s="6" t="str">
        <f t="shared" si="524"/>
        <v>Not Started</v>
      </c>
      <c r="I2481" s="1" t="s">
        <v>4620</v>
      </c>
      <c r="O2481" s="1" t="str">
        <f t="shared" si="529"/>
        <v>NRIS</v>
      </c>
      <c r="Q2481" s="1">
        <f t="shared" si="525"/>
        <v>150</v>
      </c>
      <c r="S2481" s="1" t="str">
        <f t="shared" si="526"/>
        <v>Solar</v>
      </c>
      <c r="T2481" s="1" t="str">
        <f t="shared" si="527"/>
        <v>Chicot County</v>
      </c>
      <c r="U2481" s="1" t="str">
        <f t="shared" si="528"/>
        <v>AR</v>
      </c>
      <c r="AA2481" s="1"/>
      <c r="AB2481" s="1"/>
      <c r="AI2481" s="5"/>
      <c r="AJ2481" s="5"/>
      <c r="AK2481" s="5"/>
      <c r="AL2481" s="5"/>
      <c r="AM2481" s="5"/>
      <c r="AN2481" s="5"/>
      <c r="AO2481" s="32"/>
      <c r="AP2481" s="32"/>
      <c r="AQ2481" s="28">
        <f t="shared" si="530"/>
        <v>0</v>
      </c>
      <c r="AR2481" s="28">
        <f t="shared" si="531"/>
        <v>0</v>
      </c>
      <c r="AY2481" s="1" t="s">
        <v>73</v>
      </c>
      <c r="AZ2481" s="2">
        <v>42902</v>
      </c>
      <c r="BA2481" s="2">
        <v>43472</v>
      </c>
      <c r="BC2481" s="2">
        <v>42309</v>
      </c>
      <c r="BD2481" s="1" t="s">
        <v>59</v>
      </c>
      <c r="BE2481" s="1" t="s">
        <v>2659</v>
      </c>
      <c r="BF2481" s="1" t="s">
        <v>2394</v>
      </c>
      <c r="BG2481" s="1" t="s">
        <v>3692</v>
      </c>
      <c r="BH2481" s="1" t="s">
        <v>2395</v>
      </c>
      <c r="BI2481" s="1" t="s">
        <v>726</v>
      </c>
      <c r="BJ2481" s="1" t="s">
        <v>126</v>
      </c>
      <c r="BK2481" s="1" t="s">
        <v>2660</v>
      </c>
      <c r="BL2481" s="1">
        <v>150</v>
      </c>
      <c r="BM2481" s="1">
        <v>150</v>
      </c>
      <c r="BN2481" s="1" t="s">
        <v>1485</v>
      </c>
      <c r="BO2481" s="1" t="s">
        <v>1486</v>
      </c>
      <c r="BP2481" s="1" t="s">
        <v>84</v>
      </c>
      <c r="BR2481" s="1">
        <v>0</v>
      </c>
      <c r="BS2481" s="1">
        <v>0</v>
      </c>
      <c r="BT2481" s="1">
        <v>0</v>
      </c>
      <c r="BU2481" s="1">
        <v>0</v>
      </c>
    </row>
    <row r="2482" spans="4:73" hidden="1" x14ac:dyDescent="0.25">
      <c r="D2482" s="4"/>
      <c r="E2482" s="5" t="str">
        <f t="shared" si="521"/>
        <v>FES-2016-JULY</v>
      </c>
      <c r="F2482" s="5">
        <f t="shared" si="522"/>
        <v>0</v>
      </c>
      <c r="G2482" s="5" t="str">
        <f t="shared" si="523"/>
        <v>Withdrawn</v>
      </c>
      <c r="H2482" s="6" t="str">
        <f t="shared" si="524"/>
        <v>Not Started</v>
      </c>
      <c r="I2482" s="1" t="s">
        <v>3550</v>
      </c>
      <c r="O2482" s="1" t="str">
        <f t="shared" si="529"/>
        <v>NRIS</v>
      </c>
      <c r="Q2482" s="1">
        <f t="shared" si="525"/>
        <v>48.3</v>
      </c>
      <c r="S2482" s="1" t="str">
        <f t="shared" si="526"/>
        <v>Wind</v>
      </c>
      <c r="T2482" s="1" t="str">
        <f t="shared" si="527"/>
        <v>St. Mary Parish</v>
      </c>
      <c r="U2482" s="1" t="str">
        <f t="shared" si="528"/>
        <v>LA</v>
      </c>
      <c r="AA2482" s="1"/>
      <c r="AB2482" s="1"/>
      <c r="AI2482" s="5"/>
      <c r="AJ2482" s="5"/>
      <c r="AK2482" s="5"/>
      <c r="AL2482" s="5"/>
      <c r="AM2482" s="5"/>
      <c r="AN2482" s="5"/>
      <c r="AO2482" s="32"/>
      <c r="AP2482" s="32"/>
      <c r="AQ2482" s="28">
        <f t="shared" si="530"/>
        <v>0</v>
      </c>
      <c r="AR2482" s="28">
        <f t="shared" si="531"/>
        <v>0</v>
      </c>
      <c r="AY2482" s="1" t="s">
        <v>73</v>
      </c>
      <c r="AZ2482" s="2">
        <v>42562</v>
      </c>
      <c r="BA2482" s="2">
        <v>42899</v>
      </c>
      <c r="BD2482" s="1" t="s">
        <v>2711</v>
      </c>
      <c r="BE2482" s="1" t="s">
        <v>2871</v>
      </c>
      <c r="BF2482" s="1" t="s">
        <v>61</v>
      </c>
      <c r="BG2482" s="1" t="s">
        <v>2978</v>
      </c>
      <c r="BI2482" s="1" t="s">
        <v>536</v>
      </c>
      <c r="BJ2482" s="1" t="s">
        <v>126</v>
      </c>
      <c r="BK2482" s="1" t="s">
        <v>78</v>
      </c>
      <c r="BL2482" s="1">
        <v>48.3</v>
      </c>
      <c r="BM2482" s="1">
        <v>48.3</v>
      </c>
      <c r="BN2482" s="1" t="s">
        <v>97</v>
      </c>
      <c r="BO2482" s="1" t="s">
        <v>98</v>
      </c>
      <c r="BP2482" s="1" t="s">
        <v>84</v>
      </c>
      <c r="BR2482" s="1">
        <v>0</v>
      </c>
      <c r="BS2482" s="1">
        <v>0</v>
      </c>
      <c r="BT2482" s="1">
        <v>0</v>
      </c>
      <c r="BU2482" s="1">
        <v>0</v>
      </c>
    </row>
    <row r="2483" spans="4:73" hidden="1" x14ac:dyDescent="0.25">
      <c r="D2483" s="4"/>
      <c r="E2483" s="5" t="str">
        <f t="shared" si="521"/>
        <v>FeS-2016-SEP</v>
      </c>
      <c r="F2483" s="5">
        <f t="shared" si="522"/>
        <v>0</v>
      </c>
      <c r="G2483" s="5" t="str">
        <f t="shared" si="523"/>
        <v>Withdrawn</v>
      </c>
      <c r="H2483" s="6" t="str">
        <f t="shared" si="524"/>
        <v>Not Started</v>
      </c>
      <c r="I2483" s="1" t="s">
        <v>3558</v>
      </c>
      <c r="O2483" s="1" t="str">
        <f t="shared" si="529"/>
        <v>ERIS</v>
      </c>
      <c r="Q2483" s="1">
        <f t="shared" si="525"/>
        <v>49.98</v>
      </c>
      <c r="S2483" s="1" t="str">
        <f t="shared" si="526"/>
        <v>Solar</v>
      </c>
      <c r="T2483" s="1" t="str">
        <f t="shared" si="527"/>
        <v>Acadia Parish</v>
      </c>
      <c r="U2483" s="1" t="str">
        <f t="shared" si="528"/>
        <v>LA</v>
      </c>
      <c r="AA2483" s="1"/>
      <c r="AB2483" s="1"/>
      <c r="AI2483" s="5"/>
      <c r="AJ2483" s="5"/>
      <c r="AK2483" s="5"/>
      <c r="AL2483" s="5"/>
      <c r="AM2483" s="5"/>
      <c r="AN2483" s="5"/>
      <c r="AO2483" s="32"/>
      <c r="AP2483" s="32"/>
      <c r="AQ2483" s="28">
        <f t="shared" si="530"/>
        <v>0</v>
      </c>
      <c r="AR2483" s="28">
        <f t="shared" si="531"/>
        <v>0</v>
      </c>
      <c r="AY2483" s="1" t="s">
        <v>73</v>
      </c>
      <c r="AZ2483" s="2">
        <v>42585</v>
      </c>
      <c r="BA2483" s="2">
        <v>42901</v>
      </c>
      <c r="BC2483" s="2">
        <v>43465</v>
      </c>
      <c r="BD2483" s="1" t="s">
        <v>59</v>
      </c>
      <c r="BE2483" s="1" t="s">
        <v>3069</v>
      </c>
      <c r="BF2483" s="1" t="s">
        <v>61</v>
      </c>
      <c r="BG2483" s="1" t="s">
        <v>3559</v>
      </c>
      <c r="BI2483" s="1" t="s">
        <v>536</v>
      </c>
      <c r="BJ2483" s="1" t="s">
        <v>62</v>
      </c>
      <c r="BK2483" s="1" t="s">
        <v>78</v>
      </c>
      <c r="BL2483" s="1">
        <v>49.98</v>
      </c>
      <c r="BM2483" s="1">
        <v>49.98</v>
      </c>
      <c r="BN2483" s="1" t="s">
        <v>1485</v>
      </c>
      <c r="BO2483" s="1" t="s">
        <v>1486</v>
      </c>
      <c r="BP2483" s="1" t="s">
        <v>84</v>
      </c>
      <c r="BR2483" s="1">
        <v>0</v>
      </c>
      <c r="BS2483" s="1">
        <v>0</v>
      </c>
      <c r="BT2483" s="1">
        <v>0</v>
      </c>
      <c r="BU2483" s="1">
        <v>0</v>
      </c>
    </row>
    <row r="2484" spans="4:73" hidden="1" x14ac:dyDescent="0.25">
      <c r="D2484" s="4"/>
      <c r="E2484" s="5" t="str">
        <f t="shared" si="521"/>
        <v>DPP-2017-AUG</v>
      </c>
      <c r="F2484" s="5" t="str">
        <f t="shared" si="522"/>
        <v>East (ITC)</v>
      </c>
      <c r="G2484" s="5" t="str">
        <f t="shared" si="523"/>
        <v>Done</v>
      </c>
      <c r="H2484" s="6" t="str">
        <f t="shared" si="524"/>
        <v>In Service</v>
      </c>
      <c r="I2484" s="1" t="s">
        <v>5530</v>
      </c>
      <c r="O2484" s="1" t="str">
        <f t="shared" si="529"/>
        <v>NRIS</v>
      </c>
      <c r="Q2484" s="1">
        <f t="shared" si="525"/>
        <v>49</v>
      </c>
      <c r="S2484" s="1" t="str">
        <f t="shared" si="526"/>
        <v>Wind</v>
      </c>
      <c r="T2484" s="1" t="str">
        <f t="shared" si="527"/>
        <v>Tuscola County</v>
      </c>
      <c r="U2484" s="1" t="str">
        <f t="shared" si="528"/>
        <v>MI</v>
      </c>
      <c r="AA2484" s="1"/>
      <c r="AB2484" s="1"/>
      <c r="AI2484" s="5"/>
      <c r="AJ2484" s="5"/>
      <c r="AK2484" s="5"/>
      <c r="AL2484" s="5"/>
      <c r="AM2484" s="5"/>
      <c r="AN2484" s="5"/>
      <c r="AO2484" s="32"/>
      <c r="AP2484" s="32"/>
      <c r="AQ2484" s="28">
        <f t="shared" si="530"/>
        <v>0</v>
      </c>
      <c r="AR2484" s="28">
        <f t="shared" si="531"/>
        <v>0</v>
      </c>
      <c r="AY2484" s="1" t="s">
        <v>58</v>
      </c>
      <c r="AZ2484" s="2">
        <v>42902</v>
      </c>
      <c r="BB2484" s="2">
        <v>43957</v>
      </c>
      <c r="BC2484" s="2">
        <v>42993</v>
      </c>
      <c r="BD2484" s="1" t="s">
        <v>128</v>
      </c>
      <c r="BE2484" s="1" t="s">
        <v>1504</v>
      </c>
      <c r="BF2484" s="1" t="s">
        <v>130</v>
      </c>
      <c r="BG2484" s="1" t="s">
        <v>3692</v>
      </c>
      <c r="BH2484" s="1" t="s">
        <v>1808</v>
      </c>
      <c r="BI2484" s="1" t="s">
        <v>726</v>
      </c>
      <c r="BJ2484" s="1" t="s">
        <v>126</v>
      </c>
      <c r="BK2484" s="1" t="s">
        <v>5531</v>
      </c>
      <c r="BL2484" s="1">
        <v>49</v>
      </c>
      <c r="BM2484" s="1">
        <v>49</v>
      </c>
      <c r="BN2484" s="1" t="s">
        <v>97</v>
      </c>
      <c r="BO2484" s="1" t="s">
        <v>98</v>
      </c>
      <c r="BP2484" s="1" t="s">
        <v>65</v>
      </c>
      <c r="BQ2484" s="2">
        <v>43374</v>
      </c>
      <c r="BR2484" s="1">
        <v>49</v>
      </c>
      <c r="BS2484" s="1">
        <v>49</v>
      </c>
      <c r="BT2484" s="1">
        <v>49</v>
      </c>
      <c r="BU2484" s="1">
        <v>49</v>
      </c>
    </row>
    <row r="2485" spans="4:73" hidden="1" x14ac:dyDescent="0.25">
      <c r="D2485" s="4"/>
      <c r="E2485" s="5" t="str">
        <f t="shared" si="521"/>
        <v>Fes-2016-SEP</v>
      </c>
      <c r="F2485" s="5">
        <f t="shared" si="522"/>
        <v>0</v>
      </c>
      <c r="G2485" s="5" t="str">
        <f t="shared" si="523"/>
        <v>Withdrawn</v>
      </c>
      <c r="H2485" s="6" t="str">
        <f t="shared" si="524"/>
        <v>Not Started</v>
      </c>
      <c r="I2485" s="1" t="s">
        <v>4082</v>
      </c>
      <c r="O2485" s="1" t="str">
        <f t="shared" si="529"/>
        <v>NRIS</v>
      </c>
      <c r="Q2485" s="1">
        <f t="shared" si="525"/>
        <v>100</v>
      </c>
      <c r="S2485" s="1" t="str">
        <f t="shared" si="526"/>
        <v>Solar</v>
      </c>
      <c r="T2485" s="1" t="str">
        <f t="shared" si="527"/>
        <v>Wadena County</v>
      </c>
      <c r="U2485" s="1" t="str">
        <f t="shared" si="528"/>
        <v>MN</v>
      </c>
      <c r="AA2485" s="1"/>
      <c r="AB2485" s="1"/>
      <c r="AI2485" s="5"/>
      <c r="AJ2485" s="5"/>
      <c r="AK2485" s="5"/>
      <c r="AL2485" s="5"/>
      <c r="AM2485" s="5"/>
      <c r="AN2485" s="5"/>
      <c r="AO2485" s="32"/>
      <c r="AP2485" s="32"/>
      <c r="AQ2485" s="28">
        <f t="shared" si="530"/>
        <v>0</v>
      </c>
      <c r="AR2485" s="28">
        <f t="shared" si="531"/>
        <v>0</v>
      </c>
      <c r="AY2485" s="1" t="s">
        <v>73</v>
      </c>
      <c r="AZ2485" s="2">
        <v>42621</v>
      </c>
      <c r="BA2485" s="2">
        <v>42937</v>
      </c>
      <c r="BC2485" s="2">
        <v>43313</v>
      </c>
      <c r="BD2485" s="1" t="s">
        <v>315</v>
      </c>
      <c r="BE2485" s="1" t="s">
        <v>2943</v>
      </c>
      <c r="BF2485" s="1" t="s">
        <v>93</v>
      </c>
      <c r="BG2485" s="1" t="s">
        <v>4083</v>
      </c>
      <c r="BI2485" s="1" t="s">
        <v>536</v>
      </c>
      <c r="BJ2485" s="1" t="s">
        <v>126</v>
      </c>
      <c r="BK2485" s="1" t="s">
        <v>78</v>
      </c>
      <c r="BL2485" s="1">
        <v>100</v>
      </c>
      <c r="BM2485" s="1">
        <v>100</v>
      </c>
      <c r="BN2485" s="1" t="s">
        <v>1485</v>
      </c>
      <c r="BO2485" s="1" t="s">
        <v>1486</v>
      </c>
      <c r="BP2485" s="1" t="s">
        <v>84</v>
      </c>
      <c r="BR2485" s="1">
        <v>0</v>
      </c>
      <c r="BS2485" s="1">
        <v>0</v>
      </c>
      <c r="BT2485" s="1">
        <v>0</v>
      </c>
      <c r="BU2485" s="1">
        <v>0</v>
      </c>
    </row>
    <row r="2486" spans="4:73" hidden="1" x14ac:dyDescent="0.25">
      <c r="D2486" s="4"/>
      <c r="E2486" s="5" t="str">
        <f t="shared" si="521"/>
        <v>DPP-2017-AUG</v>
      </c>
      <c r="F2486" s="5" t="str">
        <f t="shared" si="522"/>
        <v>West</v>
      </c>
      <c r="G2486" s="5" t="str">
        <f t="shared" si="523"/>
        <v>Withdrawn</v>
      </c>
      <c r="H2486" s="6" t="str">
        <f t="shared" si="524"/>
        <v>Not Started</v>
      </c>
      <c r="I2486" s="1" t="s">
        <v>5728</v>
      </c>
      <c r="O2486" s="1" t="str">
        <f t="shared" si="529"/>
        <v>NRIS</v>
      </c>
      <c r="P2486" s="1" t="s">
        <v>6203</v>
      </c>
      <c r="Q2486" s="1">
        <f t="shared" si="525"/>
        <v>100</v>
      </c>
      <c r="S2486" s="1" t="str">
        <f t="shared" si="526"/>
        <v>Wind</v>
      </c>
      <c r="T2486" s="1" t="str">
        <f t="shared" si="527"/>
        <v>Morton County</v>
      </c>
      <c r="U2486" s="1" t="str">
        <f t="shared" si="528"/>
        <v>ND</v>
      </c>
      <c r="Y2486" s="1">
        <v>1</v>
      </c>
      <c r="Z2486" s="1">
        <f>IF(G2486="Withdrawn",0,1)</f>
        <v>0</v>
      </c>
      <c r="AA2486" s="36">
        <v>400000</v>
      </c>
      <c r="AB2486" s="36">
        <v>1788248</v>
      </c>
      <c r="AI2486" s="5"/>
      <c r="AJ2486" s="32">
        <v>4435188</v>
      </c>
      <c r="AK2486" s="32">
        <v>70059305</v>
      </c>
      <c r="AL2486" s="32"/>
      <c r="AM2486" s="32">
        <f>756688+80407045+2733601</f>
        <v>83897334</v>
      </c>
      <c r="AN2486" s="32">
        <v>1305000</v>
      </c>
      <c r="AO2486" s="32">
        <f>AJ2486+AM2486</f>
        <v>88332522</v>
      </c>
      <c r="AP2486" s="32">
        <f>AO2486+AK2486+AL2486+AN2486</f>
        <v>159696827</v>
      </c>
      <c r="AQ2486" s="28">
        <f t="shared" si="530"/>
        <v>883.32521999999994</v>
      </c>
      <c r="AR2486" s="28">
        <f t="shared" si="531"/>
        <v>1596.9682700000001</v>
      </c>
      <c r="AS2486" s="16">
        <f t="shared" ref="AS2486:AS2487" si="532">IF(O2486 = "NRIS",AP2486,AO2486)</f>
        <v>159696827</v>
      </c>
      <c r="AY2486" s="1" t="s">
        <v>73</v>
      </c>
      <c r="AZ2486" s="2">
        <v>42902</v>
      </c>
      <c r="BA2486" s="2">
        <v>44225</v>
      </c>
      <c r="BC2486" s="2">
        <v>44470</v>
      </c>
      <c r="BD2486" s="1" t="s">
        <v>315</v>
      </c>
      <c r="BE2486" s="1" t="s">
        <v>1409</v>
      </c>
      <c r="BF2486" s="1" t="s">
        <v>194</v>
      </c>
      <c r="BG2486" s="1" t="s">
        <v>3692</v>
      </c>
      <c r="BH2486" s="1" t="s">
        <v>725</v>
      </c>
      <c r="BI2486" s="1" t="s">
        <v>2376</v>
      </c>
      <c r="BJ2486" s="1" t="s">
        <v>126</v>
      </c>
      <c r="BK2486" s="1" t="s">
        <v>5729</v>
      </c>
      <c r="BL2486" s="1">
        <v>100</v>
      </c>
      <c r="BM2486" s="1">
        <v>100</v>
      </c>
      <c r="BN2486" s="1" t="s">
        <v>97</v>
      </c>
      <c r="BO2486" s="1" t="s">
        <v>98</v>
      </c>
      <c r="BP2486" s="1" t="s">
        <v>84</v>
      </c>
      <c r="BR2486" s="1">
        <v>100</v>
      </c>
      <c r="BS2486" s="1">
        <v>100</v>
      </c>
      <c r="BT2486" s="1">
        <v>0</v>
      </c>
      <c r="BU2486" s="1">
        <v>0</v>
      </c>
    </row>
    <row r="2487" spans="4:73" hidden="1" x14ac:dyDescent="0.25">
      <c r="D2487" s="4"/>
      <c r="E2487" s="5" t="str">
        <f t="shared" si="521"/>
        <v>DPP-2017-AUG</v>
      </c>
      <c r="F2487" s="5" t="str">
        <f t="shared" si="522"/>
        <v>West</v>
      </c>
      <c r="G2487" s="5" t="str">
        <f t="shared" si="523"/>
        <v>Withdrawn</v>
      </c>
      <c r="H2487" s="6" t="str">
        <f t="shared" si="524"/>
        <v>Not Started</v>
      </c>
      <c r="I2487" s="1" t="s">
        <v>5731</v>
      </c>
      <c r="O2487" s="1" t="str">
        <f t="shared" si="529"/>
        <v>NRIS</v>
      </c>
      <c r="P2487" s="1" t="s">
        <v>6203</v>
      </c>
      <c r="Q2487" s="1">
        <f t="shared" si="525"/>
        <v>100</v>
      </c>
      <c r="S2487" s="1" t="str">
        <f t="shared" si="526"/>
        <v>Wind</v>
      </c>
      <c r="T2487" s="1" t="str">
        <f t="shared" si="527"/>
        <v>Morton County</v>
      </c>
      <c r="U2487" s="1" t="str">
        <f t="shared" si="528"/>
        <v>ND</v>
      </c>
      <c r="Y2487" s="1">
        <v>1</v>
      </c>
      <c r="Z2487" s="1">
        <f>IF(G2487="Withdrawn",0,1)</f>
        <v>0</v>
      </c>
      <c r="AA2487" s="36">
        <v>400000</v>
      </c>
      <c r="AB2487" s="36">
        <v>1800000</v>
      </c>
      <c r="AI2487" s="5"/>
      <c r="AJ2487" s="32">
        <v>4435188</v>
      </c>
      <c r="AK2487" s="32">
        <v>70059305</v>
      </c>
      <c r="AL2487" s="32"/>
      <c r="AM2487" s="32">
        <f>756688+80407045+2733601</f>
        <v>83897334</v>
      </c>
      <c r="AN2487" s="32">
        <v>1305000</v>
      </c>
      <c r="AO2487" s="32">
        <f>AJ2487+AM2487</f>
        <v>88332522</v>
      </c>
      <c r="AP2487" s="32">
        <f>AO2487+AK2487+AL2487+AN2487</f>
        <v>159696827</v>
      </c>
      <c r="AQ2487" s="28">
        <f t="shared" si="530"/>
        <v>883.32521999999994</v>
      </c>
      <c r="AR2487" s="28">
        <f t="shared" si="531"/>
        <v>1596.9682700000001</v>
      </c>
      <c r="AS2487" s="16">
        <f t="shared" si="532"/>
        <v>159696827</v>
      </c>
      <c r="AY2487" s="1" t="s">
        <v>73</v>
      </c>
      <c r="AZ2487" s="2">
        <v>42902</v>
      </c>
      <c r="BA2487" s="2">
        <v>44225</v>
      </c>
      <c r="BC2487" s="2">
        <v>44470</v>
      </c>
      <c r="BD2487" s="1" t="s">
        <v>315</v>
      </c>
      <c r="BE2487" s="1" t="s">
        <v>1409</v>
      </c>
      <c r="BF2487" s="1" t="s">
        <v>194</v>
      </c>
      <c r="BG2487" s="1" t="s">
        <v>3692</v>
      </c>
      <c r="BH2487" s="1" t="s">
        <v>725</v>
      </c>
      <c r="BI2487" s="1" t="s">
        <v>2376</v>
      </c>
      <c r="BJ2487" s="1" t="s">
        <v>126</v>
      </c>
      <c r="BK2487" s="1" t="s">
        <v>5732</v>
      </c>
      <c r="BL2487" s="1">
        <v>100</v>
      </c>
      <c r="BM2487" s="1">
        <v>100</v>
      </c>
      <c r="BN2487" s="1" t="s">
        <v>97</v>
      </c>
      <c r="BO2487" s="1" t="s">
        <v>98</v>
      </c>
      <c r="BP2487" s="1" t="s">
        <v>84</v>
      </c>
      <c r="BR2487" s="1">
        <v>100</v>
      </c>
      <c r="BS2487" s="1">
        <v>100</v>
      </c>
      <c r="BT2487" s="1">
        <v>0</v>
      </c>
      <c r="BU2487" s="1">
        <v>0</v>
      </c>
    </row>
    <row r="2488" spans="4:73" hidden="1" x14ac:dyDescent="0.25">
      <c r="D2488" s="4"/>
      <c r="E2488" s="5" t="str">
        <f t="shared" si="521"/>
        <v>DPP-2017-FEB</v>
      </c>
      <c r="F2488" s="5" t="str">
        <f t="shared" si="522"/>
        <v>West</v>
      </c>
      <c r="G2488" s="5" t="str">
        <f t="shared" si="523"/>
        <v>Withdrawn</v>
      </c>
      <c r="H2488" s="6" t="str">
        <f t="shared" si="524"/>
        <v>Not Started</v>
      </c>
      <c r="I2488" s="1" t="s">
        <v>4838</v>
      </c>
      <c r="O2488" s="1" t="str">
        <f t="shared" si="529"/>
        <v>ERIS</v>
      </c>
      <c r="Q2488" s="1">
        <f t="shared" si="525"/>
        <v>300</v>
      </c>
      <c r="S2488" s="1" t="str">
        <f t="shared" si="526"/>
        <v>Wind</v>
      </c>
      <c r="T2488" s="1" t="str">
        <f t="shared" si="527"/>
        <v>Barnes County</v>
      </c>
      <c r="U2488" s="1" t="str">
        <f t="shared" si="528"/>
        <v>ND</v>
      </c>
      <c r="AA2488" s="1"/>
      <c r="AB2488" s="1"/>
      <c r="AI2488" s="5"/>
      <c r="AJ2488" s="5"/>
      <c r="AK2488" s="5"/>
      <c r="AL2488" s="5"/>
      <c r="AM2488" s="5"/>
      <c r="AN2488" s="5"/>
      <c r="AO2488" s="32"/>
      <c r="AP2488" s="32"/>
      <c r="AQ2488" s="28">
        <f t="shared" si="530"/>
        <v>0</v>
      </c>
      <c r="AR2488" s="28">
        <f t="shared" si="531"/>
        <v>0</v>
      </c>
      <c r="AY2488" s="1" t="s">
        <v>73</v>
      </c>
      <c r="AZ2488" s="2">
        <v>42622</v>
      </c>
      <c r="BA2488" s="2">
        <v>43564</v>
      </c>
      <c r="BC2488" s="2">
        <v>44097</v>
      </c>
      <c r="BD2488" s="1" t="s">
        <v>203</v>
      </c>
      <c r="BE2488" s="1" t="s">
        <v>1594</v>
      </c>
      <c r="BF2488" s="1" t="s">
        <v>194</v>
      </c>
      <c r="BG2488" s="1" t="s">
        <v>3220</v>
      </c>
      <c r="BH2488" s="1" t="s">
        <v>725</v>
      </c>
      <c r="BI2488" s="1" t="s">
        <v>726</v>
      </c>
      <c r="BJ2488" s="1" t="s">
        <v>62</v>
      </c>
      <c r="BK2488" s="1" t="s">
        <v>1595</v>
      </c>
      <c r="BL2488" s="1">
        <v>300</v>
      </c>
      <c r="BM2488" s="1">
        <v>300</v>
      </c>
      <c r="BN2488" s="1" t="s">
        <v>97</v>
      </c>
      <c r="BO2488" s="1" t="s">
        <v>98</v>
      </c>
      <c r="BP2488" s="1" t="s">
        <v>84</v>
      </c>
      <c r="BR2488" s="1">
        <v>0</v>
      </c>
      <c r="BS2488" s="1">
        <v>0</v>
      </c>
      <c r="BT2488" s="1">
        <v>0</v>
      </c>
      <c r="BU2488" s="1">
        <v>0</v>
      </c>
    </row>
    <row r="2489" spans="4:73" hidden="1" x14ac:dyDescent="0.25">
      <c r="D2489" s="4"/>
      <c r="E2489" s="5" t="str">
        <f t="shared" ref="E2489:E2552" si="533">BG2489</f>
        <v>DPP-2017-FEB</v>
      </c>
      <c r="F2489" s="5" t="str">
        <f t="shared" ref="F2489:F2552" si="534">BH2489</f>
        <v>South</v>
      </c>
      <c r="G2489" s="5" t="str">
        <f t="shared" ref="G2489:G2552" si="535">AY2489</f>
        <v>Withdrawn</v>
      </c>
      <c r="H2489" s="6" t="str">
        <f t="shared" ref="H2489:H2552" si="536">BP2489</f>
        <v>Withdrawn</v>
      </c>
      <c r="I2489" s="1" t="s">
        <v>4730</v>
      </c>
      <c r="O2489" s="1" t="str">
        <f t="shared" si="529"/>
        <v>NRIS</v>
      </c>
      <c r="Q2489" s="1">
        <f t="shared" ref="Q2489:Q2552" si="537">BM2489</f>
        <v>100</v>
      </c>
      <c r="S2489" s="1" t="str">
        <f t="shared" ref="S2489:S2552" si="538">BN2489</f>
        <v>Solar</v>
      </c>
      <c r="T2489" s="1" t="str">
        <f t="shared" ref="T2489:T2552" si="539">BE2489</f>
        <v>Greene County</v>
      </c>
      <c r="U2489" s="1" t="str">
        <f t="shared" ref="U2489:U2552" si="540">BF2489</f>
        <v>MS</v>
      </c>
      <c r="AA2489" s="1"/>
      <c r="AB2489" s="1"/>
      <c r="AI2489" s="5"/>
      <c r="AJ2489" s="5"/>
      <c r="AK2489" s="5"/>
      <c r="AL2489" s="5"/>
      <c r="AM2489" s="5"/>
      <c r="AN2489" s="5"/>
      <c r="AO2489" s="32"/>
      <c r="AP2489" s="32"/>
      <c r="AQ2489" s="28">
        <f t="shared" si="530"/>
        <v>0</v>
      </c>
      <c r="AR2489" s="28">
        <f t="shared" si="531"/>
        <v>0</v>
      </c>
      <c r="AY2489" s="1" t="s">
        <v>73</v>
      </c>
      <c r="AZ2489" s="2">
        <v>42622</v>
      </c>
      <c r="BA2489" s="2">
        <v>43476</v>
      </c>
      <c r="BB2489" s="2">
        <v>43390</v>
      </c>
      <c r="BC2489" s="2">
        <v>43922</v>
      </c>
      <c r="BD2489" s="1" t="s">
        <v>4731</v>
      </c>
      <c r="BE2489" s="1" t="s">
        <v>241</v>
      </c>
      <c r="BF2489" s="1" t="s">
        <v>2526</v>
      </c>
      <c r="BG2489" s="1" t="s">
        <v>3220</v>
      </c>
      <c r="BH2489" s="1" t="s">
        <v>2395</v>
      </c>
      <c r="BI2489" s="1" t="s">
        <v>726</v>
      </c>
      <c r="BJ2489" s="1" t="s">
        <v>126</v>
      </c>
      <c r="BK2489" s="1" t="s">
        <v>4732</v>
      </c>
      <c r="BL2489" s="1">
        <v>100</v>
      </c>
      <c r="BM2489" s="1">
        <v>100</v>
      </c>
      <c r="BN2489" s="1" t="s">
        <v>1485</v>
      </c>
      <c r="BO2489" s="1" t="s">
        <v>1486</v>
      </c>
      <c r="BP2489" s="1" t="s">
        <v>73</v>
      </c>
      <c r="BQ2489" s="2">
        <v>43922</v>
      </c>
      <c r="BR2489" s="1">
        <v>60</v>
      </c>
      <c r="BS2489" s="1">
        <v>60</v>
      </c>
      <c r="BT2489" s="1">
        <v>60</v>
      </c>
      <c r="BU2489" s="1">
        <v>60</v>
      </c>
    </row>
    <row r="2490" spans="4:73" hidden="1" x14ac:dyDescent="0.25">
      <c r="D2490" s="4"/>
      <c r="E2490" s="5" t="str">
        <f t="shared" si="533"/>
        <v>DPP-2017-FEB</v>
      </c>
      <c r="F2490" s="5" t="str">
        <f t="shared" si="534"/>
        <v>South</v>
      </c>
      <c r="G2490" s="5" t="str">
        <f t="shared" si="535"/>
        <v>Withdrawn</v>
      </c>
      <c r="H2490" s="6" t="str">
        <f t="shared" si="536"/>
        <v>Not Started</v>
      </c>
      <c r="I2490" s="1" t="s">
        <v>4291</v>
      </c>
      <c r="O2490" s="1" t="str">
        <f t="shared" si="529"/>
        <v>NRIS</v>
      </c>
      <c r="Q2490" s="1">
        <f t="shared" si="537"/>
        <v>20</v>
      </c>
      <c r="S2490" s="1" t="str">
        <f t="shared" si="538"/>
        <v>Solar</v>
      </c>
      <c r="T2490" s="1" t="str">
        <f t="shared" si="539"/>
        <v>Lafayette Parish</v>
      </c>
      <c r="U2490" s="1" t="str">
        <f t="shared" si="540"/>
        <v>LA</v>
      </c>
      <c r="AA2490" s="1"/>
      <c r="AB2490" s="1"/>
      <c r="AI2490" s="5"/>
      <c r="AJ2490" s="5"/>
      <c r="AK2490" s="5"/>
      <c r="AL2490" s="5"/>
      <c r="AM2490" s="5"/>
      <c r="AN2490" s="5"/>
      <c r="AO2490" s="32"/>
      <c r="AP2490" s="32"/>
      <c r="AQ2490" s="28">
        <f t="shared" si="530"/>
        <v>0</v>
      </c>
      <c r="AR2490" s="28">
        <f t="shared" si="531"/>
        <v>0</v>
      </c>
      <c r="AY2490" s="1" t="s">
        <v>73</v>
      </c>
      <c r="AZ2490" s="2">
        <v>42622</v>
      </c>
      <c r="BA2490" s="2">
        <v>43124</v>
      </c>
      <c r="BB2490" s="2">
        <v>43124</v>
      </c>
      <c r="BC2490" s="2">
        <v>43252</v>
      </c>
      <c r="BD2490" s="1" t="s">
        <v>59</v>
      </c>
      <c r="BE2490" s="1" t="s">
        <v>3382</v>
      </c>
      <c r="BF2490" s="1" t="s">
        <v>61</v>
      </c>
      <c r="BG2490" s="1" t="s">
        <v>3220</v>
      </c>
      <c r="BH2490" s="1" t="s">
        <v>2395</v>
      </c>
      <c r="BI2490" s="1" t="s">
        <v>726</v>
      </c>
      <c r="BJ2490" s="1" t="s">
        <v>126</v>
      </c>
      <c r="BK2490" s="1" t="s">
        <v>4292</v>
      </c>
      <c r="BL2490" s="1">
        <v>20</v>
      </c>
      <c r="BM2490" s="1">
        <v>20</v>
      </c>
      <c r="BN2490" s="1" t="s">
        <v>1485</v>
      </c>
      <c r="BO2490" s="1" t="s">
        <v>1486</v>
      </c>
      <c r="BP2490" s="1" t="s">
        <v>84</v>
      </c>
      <c r="BQ2490" s="2">
        <v>43405</v>
      </c>
      <c r="BR2490" s="1">
        <v>20</v>
      </c>
      <c r="BS2490" s="1">
        <v>20</v>
      </c>
      <c r="BT2490" s="1">
        <v>0</v>
      </c>
      <c r="BU2490" s="1">
        <v>0</v>
      </c>
    </row>
    <row r="2491" spans="4:73" hidden="1" x14ac:dyDescent="0.25">
      <c r="D2491" s="4"/>
      <c r="E2491" s="5" t="str">
        <f t="shared" si="533"/>
        <v>DPP-2016-AUG/DPP-2017-FEB</v>
      </c>
      <c r="F2491" s="5" t="str">
        <f t="shared" si="534"/>
        <v>East (UP)</v>
      </c>
      <c r="G2491" s="5" t="str">
        <f t="shared" si="535"/>
        <v>Withdrawn</v>
      </c>
      <c r="H2491" s="6" t="str">
        <f t="shared" si="536"/>
        <v>Withdrawn</v>
      </c>
      <c r="I2491" s="1" t="s">
        <v>4595</v>
      </c>
      <c r="O2491" s="1" t="str">
        <f t="shared" si="529"/>
        <v>NRIS</v>
      </c>
      <c r="Q2491" s="1">
        <f t="shared" si="537"/>
        <v>130</v>
      </c>
      <c r="S2491" s="1" t="str">
        <f t="shared" si="538"/>
        <v>Wind</v>
      </c>
      <c r="T2491" s="1" t="str">
        <f t="shared" si="539"/>
        <v>Baraga County</v>
      </c>
      <c r="U2491" s="1" t="str">
        <f t="shared" si="540"/>
        <v>MI</v>
      </c>
      <c r="AA2491" s="1"/>
      <c r="AB2491" s="1"/>
      <c r="AI2491" s="5"/>
      <c r="AJ2491" s="5"/>
      <c r="AK2491" s="5"/>
      <c r="AL2491" s="5"/>
      <c r="AM2491" s="5"/>
      <c r="AN2491" s="5"/>
      <c r="AO2491" s="32"/>
      <c r="AP2491" s="32"/>
      <c r="AQ2491" s="28">
        <f t="shared" si="530"/>
        <v>0</v>
      </c>
      <c r="AR2491" s="28">
        <f t="shared" si="531"/>
        <v>0</v>
      </c>
      <c r="AY2491" s="1" t="s">
        <v>73</v>
      </c>
      <c r="AZ2491" s="2">
        <v>42622</v>
      </c>
      <c r="BA2491" s="2">
        <v>43444</v>
      </c>
      <c r="BC2491" s="2">
        <v>44097</v>
      </c>
      <c r="BD2491" s="1" t="s">
        <v>74</v>
      </c>
      <c r="BE2491" s="1" t="s">
        <v>688</v>
      </c>
      <c r="BF2491" s="1" t="s">
        <v>130</v>
      </c>
      <c r="BG2491" s="1" t="s">
        <v>4596</v>
      </c>
      <c r="BH2491" s="1" t="s">
        <v>3350</v>
      </c>
      <c r="BI2491" s="1" t="s">
        <v>726</v>
      </c>
      <c r="BJ2491" s="1" t="s">
        <v>126</v>
      </c>
      <c r="BK2491" s="1" t="s">
        <v>4597</v>
      </c>
      <c r="BL2491" s="1">
        <v>130</v>
      </c>
      <c r="BM2491" s="1">
        <v>130</v>
      </c>
      <c r="BN2491" s="1" t="s">
        <v>97</v>
      </c>
      <c r="BO2491" s="1" t="s">
        <v>98</v>
      </c>
      <c r="BP2491" s="1" t="s">
        <v>73</v>
      </c>
      <c r="BQ2491" s="2">
        <v>44097</v>
      </c>
      <c r="BR2491" s="1">
        <v>130</v>
      </c>
      <c r="BS2491" s="1">
        <v>130</v>
      </c>
      <c r="BT2491" s="1">
        <v>130</v>
      </c>
      <c r="BU2491" s="1">
        <v>130</v>
      </c>
    </row>
    <row r="2492" spans="4:73" hidden="1" x14ac:dyDescent="0.25">
      <c r="D2492" s="4"/>
      <c r="E2492" s="5" t="str">
        <f t="shared" si="533"/>
        <v>DPP-2017-FEB</v>
      </c>
      <c r="F2492" s="5" t="str">
        <f t="shared" si="534"/>
        <v>East (ATC)</v>
      </c>
      <c r="G2492" s="5" t="str">
        <f t="shared" si="535"/>
        <v>Withdrawn</v>
      </c>
      <c r="H2492" s="6" t="str">
        <f t="shared" si="536"/>
        <v>Not Started</v>
      </c>
      <c r="I2492" s="1" t="s">
        <v>4347</v>
      </c>
      <c r="O2492" s="1" t="str">
        <f t="shared" si="529"/>
        <v>NRIS</v>
      </c>
      <c r="Q2492" s="1">
        <f t="shared" si="537"/>
        <v>200</v>
      </c>
      <c r="S2492" s="1" t="str">
        <f t="shared" si="538"/>
        <v>Wind</v>
      </c>
      <c r="T2492" s="1" t="str">
        <f t="shared" si="539"/>
        <v>Iowa County</v>
      </c>
      <c r="U2492" s="1" t="str">
        <f t="shared" si="540"/>
        <v>WI</v>
      </c>
      <c r="AA2492" s="1"/>
      <c r="AB2492" s="1"/>
      <c r="AI2492" s="5"/>
      <c r="AJ2492" s="5"/>
      <c r="AK2492" s="5"/>
      <c r="AL2492" s="5"/>
      <c r="AM2492" s="5"/>
      <c r="AN2492" s="5"/>
      <c r="AO2492" s="32"/>
      <c r="AP2492" s="32"/>
      <c r="AQ2492" s="28">
        <f t="shared" si="530"/>
        <v>0</v>
      </c>
      <c r="AR2492" s="28">
        <f t="shared" si="531"/>
        <v>0</v>
      </c>
      <c r="AY2492" s="1" t="s">
        <v>73</v>
      </c>
      <c r="AZ2492" s="2">
        <v>42622</v>
      </c>
      <c r="BA2492" s="2">
        <v>43200</v>
      </c>
      <c r="BC2492" s="2">
        <v>44094</v>
      </c>
      <c r="BD2492" s="1" t="s">
        <v>74</v>
      </c>
      <c r="BE2492" s="1" t="s">
        <v>3545</v>
      </c>
      <c r="BF2492" s="1" t="s">
        <v>76</v>
      </c>
      <c r="BG2492" s="1" t="s">
        <v>3220</v>
      </c>
      <c r="BH2492" s="1" t="s">
        <v>2196</v>
      </c>
      <c r="BI2492" s="1" t="s">
        <v>726</v>
      </c>
      <c r="BJ2492" s="1" t="s">
        <v>126</v>
      </c>
      <c r="BK2492" s="1" t="s">
        <v>4348</v>
      </c>
      <c r="BL2492" s="1">
        <v>200</v>
      </c>
      <c r="BM2492" s="1">
        <v>200</v>
      </c>
      <c r="BN2492" s="1" t="s">
        <v>97</v>
      </c>
      <c r="BO2492" s="1" t="s">
        <v>98</v>
      </c>
      <c r="BP2492" s="1" t="s">
        <v>84</v>
      </c>
      <c r="BR2492" s="1">
        <v>0</v>
      </c>
      <c r="BS2492" s="1">
        <v>0</v>
      </c>
      <c r="BT2492" s="1">
        <v>0</v>
      </c>
      <c r="BU2492" s="1">
        <v>0</v>
      </c>
    </row>
    <row r="2493" spans="4:73" hidden="1" x14ac:dyDescent="0.25">
      <c r="D2493" s="4"/>
      <c r="E2493" s="5" t="str">
        <f t="shared" si="533"/>
        <v>DPP-2017-AUG</v>
      </c>
      <c r="F2493" s="5" t="str">
        <f t="shared" si="534"/>
        <v>West</v>
      </c>
      <c r="G2493" s="5" t="str">
        <f t="shared" si="535"/>
        <v>Withdrawn</v>
      </c>
      <c r="H2493" s="6" t="str">
        <f t="shared" si="536"/>
        <v>Not Started</v>
      </c>
      <c r="I2493" s="1" t="s">
        <v>5733</v>
      </c>
      <c r="O2493" s="1" t="str">
        <f t="shared" si="529"/>
        <v>NRIS</v>
      </c>
      <c r="P2493" s="1" t="s">
        <v>6203</v>
      </c>
      <c r="Q2493" s="1">
        <f t="shared" si="537"/>
        <v>300</v>
      </c>
      <c r="S2493" s="1" t="str">
        <f t="shared" si="538"/>
        <v>Wind</v>
      </c>
      <c r="T2493" s="1" t="str">
        <f t="shared" si="539"/>
        <v>Oliver County</v>
      </c>
      <c r="U2493" s="1" t="str">
        <f t="shared" si="540"/>
        <v>ND</v>
      </c>
      <c r="Y2493" s="1">
        <v>1</v>
      </c>
      <c r="Z2493" s="1">
        <f>IF(G2493="Withdrawn",0,1)</f>
        <v>0</v>
      </c>
      <c r="AA2493" s="36">
        <v>1200000</v>
      </c>
      <c r="AB2493" s="36">
        <v>4628612</v>
      </c>
      <c r="AI2493" s="5"/>
      <c r="AJ2493" s="32">
        <v>13305564</v>
      </c>
      <c r="AK2493" s="32">
        <v>210177914</v>
      </c>
      <c r="AL2493" s="32"/>
      <c r="AM2493" s="32">
        <f>2746793+241221135+1004520</f>
        <v>244972448</v>
      </c>
      <c r="AN2493" s="32">
        <v>3915000</v>
      </c>
      <c r="AO2493" s="32">
        <f>AJ2493+AM2493</f>
        <v>258278012</v>
      </c>
      <c r="AP2493" s="32">
        <f>AO2493+AK2493+AL2493+AN2493</f>
        <v>472370926</v>
      </c>
      <c r="AQ2493" s="28">
        <f t="shared" si="530"/>
        <v>860.92670666666663</v>
      </c>
      <c r="AR2493" s="28">
        <f t="shared" si="531"/>
        <v>1574.5697533333334</v>
      </c>
      <c r="AS2493" s="16">
        <f>IF(O2493 = "NRIS",AP2493,AO2493)</f>
        <v>472370926</v>
      </c>
      <c r="AY2493" s="1" t="s">
        <v>73</v>
      </c>
      <c r="AZ2493" s="2">
        <v>42902</v>
      </c>
      <c r="BA2493" s="2">
        <v>44225</v>
      </c>
      <c r="BC2493" s="2">
        <v>44089</v>
      </c>
      <c r="BD2493" s="1" t="s">
        <v>315</v>
      </c>
      <c r="BE2493" s="1" t="s">
        <v>864</v>
      </c>
      <c r="BF2493" s="1" t="s">
        <v>194</v>
      </c>
      <c r="BG2493" s="1" t="s">
        <v>3692</v>
      </c>
      <c r="BH2493" s="1" t="s">
        <v>725</v>
      </c>
      <c r="BI2493" s="1" t="s">
        <v>2376</v>
      </c>
      <c r="BJ2493" s="1" t="s">
        <v>126</v>
      </c>
      <c r="BK2493" s="1" t="s">
        <v>5734</v>
      </c>
      <c r="BL2493" s="1">
        <v>300</v>
      </c>
      <c r="BM2493" s="1">
        <v>300</v>
      </c>
      <c r="BN2493" s="1" t="s">
        <v>97</v>
      </c>
      <c r="BO2493" s="1" t="s">
        <v>98</v>
      </c>
      <c r="BP2493" s="1" t="s">
        <v>84</v>
      </c>
      <c r="BR2493" s="1">
        <v>300</v>
      </c>
      <c r="BS2493" s="1">
        <v>300</v>
      </c>
      <c r="BT2493" s="1">
        <v>0</v>
      </c>
      <c r="BU2493" s="1">
        <v>0</v>
      </c>
    </row>
    <row r="2494" spans="4:73" hidden="1" x14ac:dyDescent="0.25">
      <c r="D2494" s="4"/>
      <c r="E2494" s="5" t="str">
        <f t="shared" si="533"/>
        <v>DPP-2017-AUG</v>
      </c>
      <c r="F2494" s="5" t="str">
        <f t="shared" si="534"/>
        <v>Central</v>
      </c>
      <c r="G2494" s="5" t="str">
        <f t="shared" si="535"/>
        <v>Withdrawn</v>
      </c>
      <c r="H2494" s="6" t="str">
        <f t="shared" si="536"/>
        <v>Not Started</v>
      </c>
      <c r="I2494" s="1" t="s">
        <v>4873</v>
      </c>
      <c r="O2494" s="1" t="str">
        <f t="shared" si="529"/>
        <v>NRIS</v>
      </c>
      <c r="Q2494" s="1">
        <f t="shared" si="537"/>
        <v>200</v>
      </c>
      <c r="S2494" s="1" t="str">
        <f t="shared" si="538"/>
        <v>Wind</v>
      </c>
      <c r="T2494" s="1" t="str">
        <f t="shared" si="539"/>
        <v>Montgomery County</v>
      </c>
      <c r="U2494" s="1" t="str">
        <f t="shared" si="540"/>
        <v>IN</v>
      </c>
      <c r="AA2494" s="1"/>
      <c r="AB2494" s="1"/>
      <c r="AI2494" s="5"/>
      <c r="AJ2494" s="5"/>
      <c r="AK2494" s="5"/>
      <c r="AL2494" s="5"/>
      <c r="AM2494" s="5"/>
      <c r="AN2494" s="5"/>
      <c r="AO2494" s="32"/>
      <c r="AP2494" s="32"/>
      <c r="AQ2494" s="28">
        <f t="shared" si="530"/>
        <v>0</v>
      </c>
      <c r="AR2494" s="28">
        <f t="shared" si="531"/>
        <v>0</v>
      </c>
      <c r="AY2494" s="1" t="s">
        <v>73</v>
      </c>
      <c r="AZ2494" s="2">
        <v>42902</v>
      </c>
      <c r="BA2494" s="2">
        <v>43572</v>
      </c>
      <c r="BC2494" s="2">
        <v>43708</v>
      </c>
      <c r="BD2494" s="1" t="s">
        <v>101</v>
      </c>
      <c r="BE2494" s="1" t="s">
        <v>763</v>
      </c>
      <c r="BF2494" s="1" t="s">
        <v>103</v>
      </c>
      <c r="BG2494" s="1" t="s">
        <v>3692</v>
      </c>
      <c r="BH2494" s="1" t="s">
        <v>2435</v>
      </c>
      <c r="BI2494" s="1" t="s">
        <v>726</v>
      </c>
      <c r="BJ2494" s="1" t="s">
        <v>126</v>
      </c>
      <c r="BK2494" s="1" t="s">
        <v>4874</v>
      </c>
      <c r="BL2494" s="1">
        <v>200</v>
      </c>
      <c r="BM2494" s="1">
        <v>200</v>
      </c>
      <c r="BN2494" s="1" t="s">
        <v>97</v>
      </c>
      <c r="BO2494" s="1" t="s">
        <v>98</v>
      </c>
      <c r="BP2494" s="1" t="s">
        <v>84</v>
      </c>
      <c r="BR2494" s="1">
        <v>192</v>
      </c>
      <c r="BS2494" s="1">
        <v>192</v>
      </c>
      <c r="BT2494" s="1">
        <v>0</v>
      </c>
      <c r="BU2494" s="1">
        <v>0</v>
      </c>
    </row>
    <row r="2495" spans="4:73" hidden="1" x14ac:dyDescent="0.25">
      <c r="D2495" s="4"/>
      <c r="E2495" s="5" t="str">
        <f t="shared" si="533"/>
        <v>DPP-2017-AUG</v>
      </c>
      <c r="F2495" s="5" t="str">
        <f t="shared" si="534"/>
        <v>Central</v>
      </c>
      <c r="G2495" s="5" t="str">
        <f t="shared" si="535"/>
        <v>Done</v>
      </c>
      <c r="H2495" s="6" t="str">
        <f t="shared" si="536"/>
        <v>Not Started</v>
      </c>
      <c r="I2495" s="1" t="s">
        <v>5559</v>
      </c>
      <c r="O2495" s="1" t="str">
        <f t="shared" si="529"/>
        <v>NRIS</v>
      </c>
      <c r="Q2495" s="1">
        <f t="shared" si="537"/>
        <v>100</v>
      </c>
      <c r="S2495" s="1" t="str">
        <f t="shared" si="538"/>
        <v>Wind</v>
      </c>
      <c r="T2495" s="1" t="str">
        <f t="shared" si="539"/>
        <v>Marshall County</v>
      </c>
      <c r="U2495" s="1" t="str">
        <f t="shared" si="540"/>
        <v>IL</v>
      </c>
      <c r="AA2495" s="1"/>
      <c r="AB2495" s="1"/>
      <c r="AI2495" s="5"/>
      <c r="AJ2495" s="5"/>
      <c r="AK2495" s="5"/>
      <c r="AL2495" s="5"/>
      <c r="AM2495" s="5"/>
      <c r="AN2495" s="5"/>
      <c r="AO2495" s="32"/>
      <c r="AP2495" s="32"/>
      <c r="AQ2495" s="28">
        <f t="shared" si="530"/>
        <v>0</v>
      </c>
      <c r="AR2495" s="28">
        <f t="shared" si="531"/>
        <v>0</v>
      </c>
      <c r="AY2495" s="1" t="s">
        <v>58</v>
      </c>
      <c r="AZ2495" s="2">
        <v>42902</v>
      </c>
      <c r="BB2495" s="2">
        <v>43808</v>
      </c>
      <c r="BC2495" s="2">
        <v>43708</v>
      </c>
      <c r="BD2495" s="1" t="s">
        <v>122</v>
      </c>
      <c r="BE2495" s="1" t="s">
        <v>107</v>
      </c>
      <c r="BF2495" s="1" t="s">
        <v>124</v>
      </c>
      <c r="BG2495" s="1" t="s">
        <v>3692</v>
      </c>
      <c r="BH2495" s="1" t="s">
        <v>2435</v>
      </c>
      <c r="BI2495" s="1" t="s">
        <v>726</v>
      </c>
      <c r="BJ2495" s="1" t="s">
        <v>126</v>
      </c>
      <c r="BK2495" s="1" t="s">
        <v>5560</v>
      </c>
      <c r="BL2495" s="1">
        <v>100</v>
      </c>
      <c r="BM2495" s="1">
        <v>100</v>
      </c>
      <c r="BN2495" s="1" t="s">
        <v>97</v>
      </c>
      <c r="BO2495" s="1" t="s">
        <v>98</v>
      </c>
      <c r="BP2495" s="1" t="s">
        <v>84</v>
      </c>
      <c r="BQ2495" s="2">
        <v>44317</v>
      </c>
      <c r="BR2495" s="1">
        <v>98</v>
      </c>
      <c r="BS2495" s="1">
        <v>98</v>
      </c>
      <c r="BT2495" s="1">
        <v>98</v>
      </c>
      <c r="BU2495" s="1">
        <v>98</v>
      </c>
    </row>
    <row r="2496" spans="4:73" hidden="1" x14ac:dyDescent="0.25">
      <c r="D2496" s="4"/>
      <c r="E2496" s="5" t="str">
        <f t="shared" si="533"/>
        <v>FES-2016-SEP</v>
      </c>
      <c r="F2496" s="5">
        <f t="shared" si="534"/>
        <v>0</v>
      </c>
      <c r="G2496" s="5" t="str">
        <f t="shared" si="535"/>
        <v>Withdrawn</v>
      </c>
      <c r="H2496" s="6" t="str">
        <f t="shared" si="536"/>
        <v>Not Started</v>
      </c>
      <c r="I2496" s="1" t="s">
        <v>4084</v>
      </c>
      <c r="O2496" s="1" t="str">
        <f t="shared" si="529"/>
        <v>NRIS</v>
      </c>
      <c r="Q2496" s="1">
        <f t="shared" si="537"/>
        <v>60</v>
      </c>
      <c r="S2496" s="1" t="str">
        <f t="shared" si="538"/>
        <v>Solar</v>
      </c>
      <c r="T2496" s="1" t="str">
        <f t="shared" si="539"/>
        <v>Jefferson Davis Parish</v>
      </c>
      <c r="U2496" s="1" t="str">
        <f t="shared" si="540"/>
        <v>LA</v>
      </c>
      <c r="AA2496" s="1"/>
      <c r="AB2496" s="1"/>
      <c r="AI2496" s="5"/>
      <c r="AJ2496" s="5"/>
      <c r="AK2496" s="5"/>
      <c r="AL2496" s="5"/>
      <c r="AM2496" s="5"/>
      <c r="AN2496" s="5"/>
      <c r="AO2496" s="32"/>
      <c r="AP2496" s="32"/>
      <c r="AQ2496" s="28">
        <f t="shared" si="530"/>
        <v>0</v>
      </c>
      <c r="AR2496" s="28">
        <f t="shared" si="531"/>
        <v>0</v>
      </c>
      <c r="AY2496" s="1" t="s">
        <v>73</v>
      </c>
      <c r="AZ2496" s="2">
        <v>42625</v>
      </c>
      <c r="BA2496" s="2">
        <v>42937</v>
      </c>
      <c r="BC2496" s="2">
        <v>43800</v>
      </c>
      <c r="BD2496" s="1" t="s">
        <v>59</v>
      </c>
      <c r="BE2496" s="1" t="s">
        <v>2980</v>
      </c>
      <c r="BF2496" s="1" t="s">
        <v>61</v>
      </c>
      <c r="BG2496" s="1" t="s">
        <v>4085</v>
      </c>
      <c r="BI2496" s="1" t="s">
        <v>536</v>
      </c>
      <c r="BJ2496" s="1" t="s">
        <v>126</v>
      </c>
      <c r="BK2496" s="1" t="s">
        <v>78</v>
      </c>
      <c r="BL2496" s="1">
        <v>60</v>
      </c>
      <c r="BM2496" s="1">
        <v>60</v>
      </c>
      <c r="BN2496" s="1" t="s">
        <v>1485</v>
      </c>
      <c r="BO2496" s="1" t="s">
        <v>1486</v>
      </c>
      <c r="BP2496" s="1" t="s">
        <v>84</v>
      </c>
      <c r="BR2496" s="1">
        <v>0</v>
      </c>
      <c r="BS2496" s="1">
        <v>0</v>
      </c>
      <c r="BT2496" s="1">
        <v>0</v>
      </c>
      <c r="BU2496" s="1">
        <v>0</v>
      </c>
    </row>
    <row r="2497" spans="4:73" hidden="1" x14ac:dyDescent="0.25">
      <c r="D2497" s="4"/>
      <c r="E2497" s="5" t="str">
        <f t="shared" si="533"/>
        <v>DPP-2017-FEB</v>
      </c>
      <c r="F2497" s="5" t="str">
        <f t="shared" si="534"/>
        <v>East (ITC)</v>
      </c>
      <c r="G2497" s="5" t="str">
        <f t="shared" si="535"/>
        <v>Done</v>
      </c>
      <c r="H2497" s="6" t="str">
        <f t="shared" si="536"/>
        <v>Under Construction</v>
      </c>
      <c r="I2497" s="1" t="s">
        <v>5564</v>
      </c>
      <c r="O2497" s="1" t="str">
        <f t="shared" si="529"/>
        <v>NRIS</v>
      </c>
      <c r="Q2497" s="1">
        <f t="shared" si="537"/>
        <v>200.1</v>
      </c>
      <c r="S2497" s="1" t="str">
        <f t="shared" si="538"/>
        <v>Wind</v>
      </c>
      <c r="T2497" s="1" t="str">
        <f t="shared" si="539"/>
        <v>Isabella County</v>
      </c>
      <c r="U2497" s="1" t="str">
        <f t="shared" si="540"/>
        <v>MI</v>
      </c>
      <c r="AA2497" s="1"/>
      <c r="AB2497" s="1"/>
      <c r="AI2497" s="5"/>
      <c r="AJ2497" s="5"/>
      <c r="AK2497" s="5"/>
      <c r="AL2497" s="5"/>
      <c r="AM2497" s="5"/>
      <c r="AN2497" s="5"/>
      <c r="AO2497" s="32"/>
      <c r="AP2497" s="32"/>
      <c r="AQ2497" s="28">
        <f t="shared" si="530"/>
        <v>0</v>
      </c>
      <c r="AR2497" s="28">
        <f t="shared" si="531"/>
        <v>0</v>
      </c>
      <c r="AY2497" s="1" t="s">
        <v>58</v>
      </c>
      <c r="AZ2497" s="2">
        <v>42625</v>
      </c>
      <c r="BB2497" s="2">
        <v>43746</v>
      </c>
      <c r="BC2497" s="2">
        <v>43711</v>
      </c>
      <c r="BD2497" s="1" t="s">
        <v>139</v>
      </c>
      <c r="BE2497" s="1" t="s">
        <v>5565</v>
      </c>
      <c r="BF2497" s="1" t="s">
        <v>130</v>
      </c>
      <c r="BG2497" s="1" t="s">
        <v>3220</v>
      </c>
      <c r="BH2497" s="1" t="s">
        <v>1808</v>
      </c>
      <c r="BI2497" s="1" t="s">
        <v>726</v>
      </c>
      <c r="BJ2497" s="1" t="s">
        <v>126</v>
      </c>
      <c r="BK2497" s="1" t="s">
        <v>5566</v>
      </c>
      <c r="BL2497" s="1">
        <v>200.1</v>
      </c>
      <c r="BM2497" s="1">
        <v>200.1</v>
      </c>
      <c r="BN2497" s="1" t="s">
        <v>97</v>
      </c>
      <c r="BO2497" s="1" t="s">
        <v>98</v>
      </c>
      <c r="BP2497" s="1" t="s">
        <v>71</v>
      </c>
      <c r="BQ2497" s="2">
        <v>44012</v>
      </c>
      <c r="BR2497" s="1">
        <v>200.1</v>
      </c>
      <c r="BS2497" s="1">
        <v>200.1</v>
      </c>
      <c r="BT2497" s="1">
        <v>200.1</v>
      </c>
      <c r="BU2497" s="1">
        <v>200.1</v>
      </c>
    </row>
    <row r="2498" spans="4:73" hidden="1" x14ac:dyDescent="0.25">
      <c r="D2498" s="4"/>
      <c r="E2498" s="5" t="str">
        <f t="shared" si="533"/>
        <v>DPP-2017-FEB</v>
      </c>
      <c r="F2498" s="5" t="str">
        <f t="shared" si="534"/>
        <v>West</v>
      </c>
      <c r="G2498" s="5" t="str">
        <f t="shared" si="535"/>
        <v>Done</v>
      </c>
      <c r="H2498" s="6" t="str">
        <f t="shared" si="536"/>
        <v>Under Construction</v>
      </c>
      <c r="I2498" s="1" t="s">
        <v>5567</v>
      </c>
      <c r="O2498" s="1" t="str">
        <f t="shared" si="529"/>
        <v>NRIS</v>
      </c>
      <c r="Q2498" s="1">
        <f t="shared" si="537"/>
        <v>49.98</v>
      </c>
      <c r="S2498" s="1" t="str">
        <f t="shared" si="538"/>
        <v>Solar</v>
      </c>
      <c r="T2498" s="1" t="str">
        <f t="shared" si="539"/>
        <v>Fillmore County</v>
      </c>
      <c r="U2498" s="1" t="str">
        <f t="shared" si="540"/>
        <v>MN</v>
      </c>
      <c r="AA2498" s="1"/>
      <c r="AB2498" s="1"/>
      <c r="AI2498" s="5"/>
      <c r="AJ2498" s="5"/>
      <c r="AK2498" s="5"/>
      <c r="AL2498" s="5"/>
      <c r="AM2498" s="5"/>
      <c r="AN2498" s="5"/>
      <c r="AO2498" s="32"/>
      <c r="AP2498" s="32"/>
      <c r="AQ2498" s="28">
        <f t="shared" si="530"/>
        <v>0</v>
      </c>
      <c r="AR2498" s="28">
        <f t="shared" si="531"/>
        <v>0</v>
      </c>
      <c r="AY2498" s="1" t="s">
        <v>58</v>
      </c>
      <c r="AZ2498" s="2">
        <v>42626</v>
      </c>
      <c r="BB2498" s="2">
        <v>43942</v>
      </c>
      <c r="BC2498" s="2">
        <v>44196</v>
      </c>
      <c r="BD2498" s="1" t="s">
        <v>447</v>
      </c>
      <c r="BE2498" s="1" t="s">
        <v>1462</v>
      </c>
      <c r="BF2498" s="1" t="s">
        <v>93</v>
      </c>
      <c r="BG2498" s="1" t="s">
        <v>3220</v>
      </c>
      <c r="BH2498" s="1" t="s">
        <v>725</v>
      </c>
      <c r="BI2498" s="1" t="s">
        <v>726</v>
      </c>
      <c r="BJ2498" s="1" t="s">
        <v>126</v>
      </c>
      <c r="BK2498" s="1" t="s">
        <v>5568</v>
      </c>
      <c r="BL2498" s="1">
        <v>49.98</v>
      </c>
      <c r="BM2498" s="1">
        <v>49.98</v>
      </c>
      <c r="BN2498" s="1" t="s">
        <v>1485</v>
      </c>
      <c r="BO2498" s="1" t="s">
        <v>1486</v>
      </c>
      <c r="BP2498" s="1" t="s">
        <v>71</v>
      </c>
      <c r="BQ2498" s="2">
        <v>44774</v>
      </c>
      <c r="BR2498" s="1">
        <v>49.98</v>
      </c>
      <c r="BS2498" s="1">
        <v>49.98</v>
      </c>
      <c r="BT2498" s="1">
        <v>45</v>
      </c>
      <c r="BU2498" s="1">
        <v>45</v>
      </c>
    </row>
    <row r="2499" spans="4:73" hidden="1" x14ac:dyDescent="0.25">
      <c r="D2499" s="4"/>
      <c r="E2499" s="5" t="str">
        <f t="shared" si="533"/>
        <v>FES-2016-NOV</v>
      </c>
      <c r="F2499" s="5">
        <f t="shared" si="534"/>
        <v>0</v>
      </c>
      <c r="G2499" s="5" t="str">
        <f t="shared" si="535"/>
        <v>Withdrawn</v>
      </c>
      <c r="H2499" s="6" t="str">
        <f t="shared" si="536"/>
        <v>Not Started</v>
      </c>
      <c r="I2499" s="1" t="s">
        <v>3463</v>
      </c>
      <c r="O2499" s="1" t="str">
        <f t="shared" si="529"/>
        <v>NRIS</v>
      </c>
      <c r="Q2499" s="1">
        <f t="shared" si="537"/>
        <v>100</v>
      </c>
      <c r="S2499" s="1" t="str">
        <f t="shared" si="538"/>
        <v>Wind</v>
      </c>
      <c r="T2499" s="1" t="str">
        <f t="shared" si="539"/>
        <v>Codington County, Grant County</v>
      </c>
      <c r="U2499" s="1" t="str">
        <f t="shared" si="540"/>
        <v>SD</v>
      </c>
      <c r="AA2499" s="1"/>
      <c r="AB2499" s="1"/>
      <c r="AI2499" s="5"/>
      <c r="AJ2499" s="5"/>
      <c r="AK2499" s="5"/>
      <c r="AL2499" s="5"/>
      <c r="AM2499" s="5"/>
      <c r="AN2499" s="5"/>
      <c r="AO2499" s="32"/>
      <c r="AP2499" s="32"/>
      <c r="AQ2499" s="28">
        <f t="shared" si="530"/>
        <v>0</v>
      </c>
      <c r="AR2499" s="28">
        <f t="shared" si="531"/>
        <v>0</v>
      </c>
      <c r="AY2499" s="1" t="s">
        <v>73</v>
      </c>
      <c r="AZ2499" s="2">
        <v>42655</v>
      </c>
      <c r="BA2499" s="2">
        <v>42878</v>
      </c>
      <c r="BC2499" s="2">
        <v>43346</v>
      </c>
      <c r="BD2499" s="1" t="s">
        <v>203</v>
      </c>
      <c r="BE2499" s="1" t="s">
        <v>3464</v>
      </c>
      <c r="BF2499" s="1" t="s">
        <v>205</v>
      </c>
      <c r="BG2499" s="1" t="s">
        <v>3465</v>
      </c>
      <c r="BI2499" s="1" t="s">
        <v>536</v>
      </c>
      <c r="BJ2499" s="1" t="s">
        <v>126</v>
      </c>
      <c r="BK2499" s="1" t="s">
        <v>78</v>
      </c>
      <c r="BL2499" s="1">
        <v>100</v>
      </c>
      <c r="BM2499" s="1">
        <v>100</v>
      </c>
      <c r="BN2499" s="1" t="s">
        <v>97</v>
      </c>
      <c r="BO2499" s="1" t="s">
        <v>98</v>
      </c>
      <c r="BP2499" s="1" t="s">
        <v>84</v>
      </c>
      <c r="BR2499" s="1">
        <v>0</v>
      </c>
      <c r="BS2499" s="1">
        <v>0</v>
      </c>
      <c r="BT2499" s="1">
        <v>0</v>
      </c>
      <c r="BU2499" s="1">
        <v>0</v>
      </c>
    </row>
    <row r="2500" spans="4:73" hidden="1" x14ac:dyDescent="0.25">
      <c r="D2500" s="4"/>
      <c r="E2500" s="5" t="str">
        <f t="shared" si="533"/>
        <v>DPP-2017-AUG</v>
      </c>
      <c r="F2500" s="5" t="str">
        <f t="shared" si="534"/>
        <v>West</v>
      </c>
      <c r="G2500" s="5" t="str">
        <f t="shared" si="535"/>
        <v>Withdrawn</v>
      </c>
      <c r="H2500" s="6" t="str">
        <f t="shared" si="536"/>
        <v>Under Construction</v>
      </c>
      <c r="I2500" s="1" t="s">
        <v>5741</v>
      </c>
      <c r="O2500" s="1" t="str">
        <f t="shared" si="529"/>
        <v>NRIS</v>
      </c>
      <c r="P2500" s="1" t="s">
        <v>6203</v>
      </c>
      <c r="Q2500" s="1">
        <f t="shared" si="537"/>
        <v>200</v>
      </c>
      <c r="S2500" s="1" t="str">
        <f t="shared" si="538"/>
        <v>Wind</v>
      </c>
      <c r="T2500" s="1" t="str">
        <f t="shared" si="539"/>
        <v>Jackson County</v>
      </c>
      <c r="U2500" s="1" t="str">
        <f t="shared" si="540"/>
        <v>MN</v>
      </c>
      <c r="Y2500" s="1">
        <v>1</v>
      </c>
      <c r="Z2500" s="1">
        <f>IF(G2500="Withdrawn",0,1)</f>
        <v>0</v>
      </c>
      <c r="AA2500" s="36">
        <v>800000</v>
      </c>
      <c r="AB2500" s="36">
        <v>362178</v>
      </c>
      <c r="AI2500" s="5"/>
      <c r="AJ2500" s="32">
        <v>0</v>
      </c>
      <c r="AK2500" s="32">
        <v>48699911</v>
      </c>
      <c r="AL2500" s="32"/>
      <c r="AM2500" s="32">
        <f>70086598+497506+11471897</f>
        <v>82056001</v>
      </c>
      <c r="AN2500" s="32">
        <v>0</v>
      </c>
      <c r="AO2500" s="32">
        <f>AJ2500+AM2500</f>
        <v>82056001</v>
      </c>
      <c r="AP2500" s="32">
        <f>AO2500+AK2500+AL2500+AN2500</f>
        <v>130755912</v>
      </c>
      <c r="AQ2500" s="28">
        <f t="shared" si="530"/>
        <v>410.28000500000002</v>
      </c>
      <c r="AR2500" s="28">
        <f t="shared" si="531"/>
        <v>653.77955999999995</v>
      </c>
      <c r="AS2500" s="16">
        <f>IF(O2500 = "NRIS",AP2500,AO2500)</f>
        <v>130755912</v>
      </c>
      <c r="AY2500" s="1" t="s">
        <v>73</v>
      </c>
      <c r="AZ2500" s="2">
        <v>42902</v>
      </c>
      <c r="BA2500" s="2">
        <v>44225</v>
      </c>
      <c r="BC2500" s="2">
        <v>44075</v>
      </c>
      <c r="BD2500" s="1" t="s">
        <v>87</v>
      </c>
      <c r="BE2500" s="1" t="s">
        <v>259</v>
      </c>
      <c r="BF2500" s="1" t="s">
        <v>93</v>
      </c>
      <c r="BG2500" s="1" t="s">
        <v>3692</v>
      </c>
      <c r="BH2500" s="1" t="s">
        <v>725</v>
      </c>
      <c r="BI2500" s="1" t="s">
        <v>2376</v>
      </c>
      <c r="BJ2500" s="1" t="s">
        <v>126</v>
      </c>
      <c r="BK2500" s="1" t="s">
        <v>5742</v>
      </c>
      <c r="BL2500" s="1">
        <v>200</v>
      </c>
      <c r="BM2500" s="1">
        <v>200</v>
      </c>
      <c r="BN2500" s="1" t="s">
        <v>97</v>
      </c>
      <c r="BO2500" s="1" t="s">
        <v>98</v>
      </c>
      <c r="BP2500" s="1" t="s">
        <v>71</v>
      </c>
      <c r="BQ2500" s="2">
        <v>44440</v>
      </c>
      <c r="BR2500" s="1">
        <v>200</v>
      </c>
      <c r="BS2500" s="1">
        <v>200</v>
      </c>
      <c r="BT2500" s="1">
        <v>0</v>
      </c>
      <c r="BU2500" s="1">
        <v>0</v>
      </c>
    </row>
    <row r="2501" spans="4:73" hidden="1" x14ac:dyDescent="0.25">
      <c r="D2501" s="4"/>
      <c r="E2501" s="5" t="str">
        <f t="shared" si="533"/>
        <v>DPP-2017-FEB</v>
      </c>
      <c r="F2501" s="5" t="str">
        <f t="shared" si="534"/>
        <v>West</v>
      </c>
      <c r="G2501" s="5" t="str">
        <f t="shared" si="535"/>
        <v>Withdrawn</v>
      </c>
      <c r="H2501" s="6" t="str">
        <f t="shared" si="536"/>
        <v>Not Started</v>
      </c>
      <c r="I2501" s="1" t="s">
        <v>4913</v>
      </c>
      <c r="O2501" s="1" t="str">
        <f t="shared" si="529"/>
        <v>NRIS</v>
      </c>
      <c r="Q2501" s="1">
        <f t="shared" si="537"/>
        <v>200</v>
      </c>
      <c r="S2501" s="1" t="str">
        <f t="shared" si="538"/>
        <v>Wind</v>
      </c>
      <c r="T2501" s="1" t="str">
        <f t="shared" si="539"/>
        <v>Codington County,Deuel County</v>
      </c>
      <c r="U2501" s="1" t="str">
        <f t="shared" si="540"/>
        <v>SD</v>
      </c>
      <c r="AA2501" s="1"/>
      <c r="AB2501" s="1"/>
      <c r="AI2501" s="5"/>
      <c r="AJ2501" s="5"/>
      <c r="AK2501" s="5"/>
      <c r="AL2501" s="5"/>
      <c r="AM2501" s="5"/>
      <c r="AN2501" s="5"/>
      <c r="AO2501" s="32"/>
      <c r="AP2501" s="32"/>
      <c r="AQ2501" s="28">
        <f t="shared" si="530"/>
        <v>0</v>
      </c>
      <c r="AR2501" s="28">
        <f t="shared" si="531"/>
        <v>0</v>
      </c>
      <c r="AY2501" s="1" t="s">
        <v>73</v>
      </c>
      <c r="AZ2501" s="2">
        <v>42667</v>
      </c>
      <c r="BA2501" s="2">
        <v>43686</v>
      </c>
      <c r="BC2501" s="2">
        <v>43723</v>
      </c>
      <c r="BD2501" s="1" t="s">
        <v>203</v>
      </c>
      <c r="BE2501" s="1" t="s">
        <v>4914</v>
      </c>
      <c r="BF2501" s="1" t="s">
        <v>205</v>
      </c>
      <c r="BG2501" s="1" t="s">
        <v>3220</v>
      </c>
      <c r="BH2501" s="1" t="s">
        <v>725</v>
      </c>
      <c r="BI2501" s="1" t="s">
        <v>726</v>
      </c>
      <c r="BJ2501" s="1" t="s">
        <v>126</v>
      </c>
      <c r="BK2501" s="1" t="s">
        <v>4915</v>
      </c>
      <c r="BL2501" s="1">
        <v>200</v>
      </c>
      <c r="BM2501" s="1">
        <v>200</v>
      </c>
      <c r="BN2501" s="1" t="s">
        <v>97</v>
      </c>
      <c r="BO2501" s="1" t="s">
        <v>98</v>
      </c>
      <c r="BP2501" s="1" t="s">
        <v>84</v>
      </c>
      <c r="BR2501" s="1">
        <v>200</v>
      </c>
      <c r="BS2501" s="1">
        <v>200</v>
      </c>
      <c r="BT2501" s="1">
        <v>0</v>
      </c>
      <c r="BU2501" s="1">
        <v>0</v>
      </c>
    </row>
    <row r="2502" spans="4:73" x14ac:dyDescent="0.25">
      <c r="D2502" s="4"/>
      <c r="E2502" s="5" t="str">
        <f t="shared" si="533"/>
        <v>DPP-2017-AUG</v>
      </c>
      <c r="F2502" s="5" t="str">
        <f t="shared" si="534"/>
        <v>West</v>
      </c>
      <c r="G2502" s="5" t="str">
        <f t="shared" si="535"/>
        <v>Active</v>
      </c>
      <c r="H2502" s="6" t="str">
        <f t="shared" si="536"/>
        <v>Not Started</v>
      </c>
      <c r="I2502" s="1" t="s">
        <v>5576</v>
      </c>
      <c r="O2502" s="1" t="str">
        <f t="shared" si="529"/>
        <v>ERIS</v>
      </c>
      <c r="P2502" s="1" t="s">
        <v>6203</v>
      </c>
      <c r="Q2502" s="1">
        <f t="shared" si="537"/>
        <v>200</v>
      </c>
      <c r="S2502" s="1" t="str">
        <f t="shared" si="538"/>
        <v>Wind</v>
      </c>
      <c r="T2502" s="1" t="str">
        <f t="shared" si="539"/>
        <v>Codington County,Deuel County</v>
      </c>
      <c r="U2502" s="1" t="str">
        <f t="shared" si="540"/>
        <v>SD</v>
      </c>
      <c r="Y2502" s="1">
        <v>1</v>
      </c>
      <c r="Z2502" s="1">
        <f>IF(G2502="Withdrawn",0,1)</f>
        <v>1</v>
      </c>
      <c r="AA2502" s="36">
        <v>800000</v>
      </c>
      <c r="AB2502" s="36">
        <v>1864413</v>
      </c>
      <c r="AI2502" s="5"/>
      <c r="AJ2502" s="32">
        <v>23624496</v>
      </c>
      <c r="AK2502" s="32">
        <v>92441809</v>
      </c>
      <c r="AL2502" s="32"/>
      <c r="AM2502" s="32">
        <v>34373478</v>
      </c>
      <c r="AN2502" s="32"/>
      <c r="AO2502" s="32">
        <f>AJ2502+AM2502</f>
        <v>57997974</v>
      </c>
      <c r="AP2502" s="32">
        <f>AO2502+AK2502+AL2502+AN2502</f>
        <v>150439783</v>
      </c>
      <c r="AQ2502" s="28">
        <f t="shared" si="530"/>
        <v>289.98987</v>
      </c>
      <c r="AR2502" s="28">
        <f t="shared" si="531"/>
        <v>752.19891500000006</v>
      </c>
      <c r="AS2502" s="16">
        <f>IF(O2502 = "NRIS",AP2502,AO2502)</f>
        <v>57997974</v>
      </c>
      <c r="AY2502" s="1" t="s">
        <v>2374</v>
      </c>
      <c r="AZ2502" s="2">
        <v>42902</v>
      </c>
      <c r="BC2502" s="2">
        <v>44454</v>
      </c>
      <c r="BD2502" s="1" t="s">
        <v>203</v>
      </c>
      <c r="BE2502" s="1" t="s">
        <v>4914</v>
      </c>
      <c r="BF2502" s="1" t="s">
        <v>205</v>
      </c>
      <c r="BG2502" s="1" t="s">
        <v>3692</v>
      </c>
      <c r="BH2502" s="1" t="s">
        <v>725</v>
      </c>
      <c r="BI2502" s="1" t="s">
        <v>2376</v>
      </c>
      <c r="BJ2502" s="1" t="s">
        <v>62</v>
      </c>
      <c r="BK2502" s="1" t="s">
        <v>1439</v>
      </c>
      <c r="BL2502" s="1">
        <v>200</v>
      </c>
      <c r="BM2502" s="1">
        <v>200</v>
      </c>
      <c r="BN2502" s="1" t="s">
        <v>97</v>
      </c>
      <c r="BO2502" s="1" t="s">
        <v>98</v>
      </c>
      <c r="BP2502" s="1" t="s">
        <v>84</v>
      </c>
      <c r="BR2502" s="1">
        <v>200</v>
      </c>
      <c r="BS2502" s="1">
        <v>200</v>
      </c>
      <c r="BT2502" s="1">
        <v>200</v>
      </c>
      <c r="BU2502" s="1">
        <v>0</v>
      </c>
    </row>
    <row r="2503" spans="4:73" hidden="1" x14ac:dyDescent="0.25">
      <c r="D2503" s="4"/>
      <c r="E2503" s="5" t="str">
        <f t="shared" si="533"/>
        <v>FeS-2016-NOV</v>
      </c>
      <c r="F2503" s="5">
        <f t="shared" si="534"/>
        <v>0</v>
      </c>
      <c r="G2503" s="5" t="str">
        <f t="shared" si="535"/>
        <v>Withdrawn</v>
      </c>
      <c r="H2503" s="6" t="str">
        <f t="shared" si="536"/>
        <v>Not Started</v>
      </c>
      <c r="I2503" s="1" t="s">
        <v>4089</v>
      </c>
      <c r="O2503" s="1" t="str">
        <f t="shared" si="529"/>
        <v>NRIS</v>
      </c>
      <c r="Q2503" s="1">
        <f t="shared" si="537"/>
        <v>100</v>
      </c>
      <c r="S2503" s="1" t="str">
        <f t="shared" si="538"/>
        <v>Wind</v>
      </c>
      <c r="T2503" s="1" t="str">
        <f t="shared" si="539"/>
        <v>Grant County</v>
      </c>
      <c r="U2503" s="1" t="str">
        <f t="shared" si="540"/>
        <v>SD</v>
      </c>
      <c r="AA2503" s="1"/>
      <c r="AB2503" s="1"/>
      <c r="AI2503" s="5"/>
      <c r="AJ2503" s="5"/>
      <c r="AK2503" s="5"/>
      <c r="AL2503" s="5"/>
      <c r="AM2503" s="5"/>
      <c r="AN2503" s="5"/>
      <c r="AO2503" s="32"/>
      <c r="AP2503" s="32"/>
      <c r="AQ2503" s="28">
        <f t="shared" si="530"/>
        <v>0</v>
      </c>
      <c r="AR2503" s="28">
        <f t="shared" si="531"/>
        <v>0</v>
      </c>
      <c r="AY2503" s="1" t="s">
        <v>73</v>
      </c>
      <c r="AZ2503" s="2">
        <v>42667</v>
      </c>
      <c r="BA2503" s="2">
        <v>42937</v>
      </c>
      <c r="BC2503" s="2">
        <v>44013</v>
      </c>
      <c r="BD2503" s="1" t="s">
        <v>91</v>
      </c>
      <c r="BE2503" s="1" t="s">
        <v>204</v>
      </c>
      <c r="BF2503" s="1" t="s">
        <v>205</v>
      </c>
      <c r="BG2503" s="1" t="s">
        <v>3348</v>
      </c>
      <c r="BI2503" s="1" t="s">
        <v>536</v>
      </c>
      <c r="BJ2503" s="1" t="s">
        <v>126</v>
      </c>
      <c r="BK2503" s="1" t="s">
        <v>78</v>
      </c>
      <c r="BL2503" s="1">
        <v>100</v>
      </c>
      <c r="BM2503" s="1">
        <v>100</v>
      </c>
      <c r="BN2503" s="1" t="s">
        <v>97</v>
      </c>
      <c r="BO2503" s="1" t="s">
        <v>98</v>
      </c>
      <c r="BP2503" s="1" t="s">
        <v>84</v>
      </c>
      <c r="BR2503" s="1">
        <v>0</v>
      </c>
      <c r="BS2503" s="1">
        <v>0</v>
      </c>
      <c r="BT2503" s="1">
        <v>0</v>
      </c>
      <c r="BU2503" s="1">
        <v>0</v>
      </c>
    </row>
    <row r="2504" spans="4:73" hidden="1" x14ac:dyDescent="0.25">
      <c r="D2504" s="4"/>
      <c r="E2504" s="5" t="str">
        <f t="shared" si="533"/>
        <v>FeS-2016-NOV</v>
      </c>
      <c r="F2504" s="5">
        <f t="shared" si="534"/>
        <v>0</v>
      </c>
      <c r="G2504" s="5" t="str">
        <f t="shared" si="535"/>
        <v>Withdrawn</v>
      </c>
      <c r="H2504" s="6" t="str">
        <f t="shared" si="536"/>
        <v>Not Started</v>
      </c>
      <c r="I2504" s="1" t="s">
        <v>4090</v>
      </c>
      <c r="O2504" s="1" t="str">
        <f t="shared" si="529"/>
        <v>NRIS</v>
      </c>
      <c r="Q2504" s="1">
        <f t="shared" si="537"/>
        <v>100</v>
      </c>
      <c r="S2504" s="1" t="str">
        <f t="shared" si="538"/>
        <v>Wind</v>
      </c>
      <c r="T2504" s="1" t="str">
        <f t="shared" si="539"/>
        <v>Grant County</v>
      </c>
      <c r="U2504" s="1" t="str">
        <f t="shared" si="540"/>
        <v>SD</v>
      </c>
      <c r="AA2504" s="1"/>
      <c r="AB2504" s="1"/>
      <c r="AI2504" s="5"/>
      <c r="AJ2504" s="5"/>
      <c r="AK2504" s="5"/>
      <c r="AL2504" s="5"/>
      <c r="AM2504" s="5"/>
      <c r="AN2504" s="5"/>
      <c r="AO2504" s="32"/>
      <c r="AP2504" s="32"/>
      <c r="AQ2504" s="28">
        <f t="shared" si="530"/>
        <v>0</v>
      </c>
      <c r="AR2504" s="28">
        <f t="shared" si="531"/>
        <v>0</v>
      </c>
      <c r="AY2504" s="1" t="s">
        <v>73</v>
      </c>
      <c r="AZ2504" s="2">
        <v>42667</v>
      </c>
      <c r="BA2504" s="2">
        <v>42937</v>
      </c>
      <c r="BC2504" s="2">
        <v>44014</v>
      </c>
      <c r="BD2504" s="1" t="s">
        <v>91</v>
      </c>
      <c r="BE2504" s="1" t="s">
        <v>204</v>
      </c>
      <c r="BF2504" s="1" t="s">
        <v>205</v>
      </c>
      <c r="BG2504" s="1" t="s">
        <v>3348</v>
      </c>
      <c r="BI2504" s="1" t="s">
        <v>536</v>
      </c>
      <c r="BJ2504" s="1" t="s">
        <v>126</v>
      </c>
      <c r="BK2504" s="1" t="s">
        <v>78</v>
      </c>
      <c r="BL2504" s="1">
        <v>100</v>
      </c>
      <c r="BM2504" s="1">
        <v>100</v>
      </c>
      <c r="BN2504" s="1" t="s">
        <v>97</v>
      </c>
      <c r="BO2504" s="1" t="s">
        <v>98</v>
      </c>
      <c r="BP2504" s="1" t="s">
        <v>84</v>
      </c>
      <c r="BR2504" s="1">
        <v>0</v>
      </c>
      <c r="BS2504" s="1">
        <v>0</v>
      </c>
      <c r="BT2504" s="1">
        <v>0</v>
      </c>
      <c r="BU2504" s="1">
        <v>0</v>
      </c>
    </row>
    <row r="2505" spans="4:73" hidden="1" x14ac:dyDescent="0.25">
      <c r="D2505" s="4"/>
      <c r="E2505" s="5" t="str">
        <f t="shared" si="533"/>
        <v>DPP-2017-AUG</v>
      </c>
      <c r="F2505" s="5" t="str">
        <f t="shared" si="534"/>
        <v>West</v>
      </c>
      <c r="G2505" s="5" t="str">
        <f t="shared" si="535"/>
        <v>Withdrawn</v>
      </c>
      <c r="H2505" s="6" t="str">
        <f t="shared" si="536"/>
        <v>Not Started</v>
      </c>
      <c r="I2505" s="1" t="s">
        <v>4773</v>
      </c>
      <c r="O2505" s="1" t="str">
        <f t="shared" si="529"/>
        <v>NRIS</v>
      </c>
      <c r="Q2505" s="1">
        <f t="shared" si="537"/>
        <v>200</v>
      </c>
      <c r="S2505" s="1" t="str">
        <f t="shared" si="538"/>
        <v>Wind</v>
      </c>
      <c r="T2505" s="1" t="str">
        <f t="shared" si="539"/>
        <v>Murray County</v>
      </c>
      <c r="U2505" s="1" t="str">
        <f t="shared" si="540"/>
        <v>MN</v>
      </c>
      <c r="AI2505" s="5"/>
      <c r="AJ2505" s="5"/>
      <c r="AK2505" s="5"/>
      <c r="AL2505" s="5"/>
      <c r="AM2505" s="5"/>
      <c r="AN2505" s="5"/>
      <c r="AO2505" s="32"/>
      <c r="AP2505" s="32"/>
      <c r="AQ2505" s="28">
        <f t="shared" si="530"/>
        <v>0</v>
      </c>
      <c r="AR2505" s="28">
        <f t="shared" si="531"/>
        <v>0</v>
      </c>
      <c r="AY2505" s="1" t="s">
        <v>73</v>
      </c>
      <c r="AZ2505" s="2">
        <v>42902</v>
      </c>
      <c r="BA2505" s="2">
        <v>43511</v>
      </c>
      <c r="BC2505" s="2">
        <v>44089</v>
      </c>
      <c r="BD2505" s="1" t="s">
        <v>153</v>
      </c>
      <c r="BE2505" s="1" t="s">
        <v>162</v>
      </c>
      <c r="BF2505" s="1" t="s">
        <v>93</v>
      </c>
      <c r="BG2505" s="1" t="s">
        <v>3692</v>
      </c>
      <c r="BH2505" s="1" t="s">
        <v>725</v>
      </c>
      <c r="BI2505" s="1" t="s">
        <v>2376</v>
      </c>
      <c r="BJ2505" s="1" t="s">
        <v>126</v>
      </c>
      <c r="BK2505" s="1" t="s">
        <v>4774</v>
      </c>
      <c r="BL2505" s="1">
        <v>200</v>
      </c>
      <c r="BM2505" s="1">
        <v>200</v>
      </c>
      <c r="BN2505" s="1" t="s">
        <v>97</v>
      </c>
      <c r="BO2505" s="1" t="s">
        <v>98</v>
      </c>
      <c r="BP2505" s="1" t="s">
        <v>84</v>
      </c>
      <c r="BR2505" s="1">
        <v>0</v>
      </c>
      <c r="BS2505" s="1">
        <v>0</v>
      </c>
      <c r="BT2505" s="1">
        <v>0</v>
      </c>
      <c r="BU2505" s="1">
        <v>0</v>
      </c>
    </row>
    <row r="2506" spans="4:73" hidden="1" x14ac:dyDescent="0.25">
      <c r="D2506" s="4"/>
      <c r="E2506" s="5" t="str">
        <f t="shared" si="533"/>
        <v>DPP-2017-AUG</v>
      </c>
      <c r="F2506" s="5" t="str">
        <f t="shared" si="534"/>
        <v>West</v>
      </c>
      <c r="G2506" s="5" t="str">
        <f t="shared" si="535"/>
        <v>Withdrawn</v>
      </c>
      <c r="H2506" s="6" t="str">
        <f t="shared" si="536"/>
        <v>Not Started</v>
      </c>
      <c r="I2506" s="1" t="s">
        <v>4587</v>
      </c>
      <c r="O2506" s="1" t="str">
        <f t="shared" si="529"/>
        <v>NRIS</v>
      </c>
      <c r="Q2506" s="1">
        <f t="shared" si="537"/>
        <v>200</v>
      </c>
      <c r="S2506" s="1" t="str">
        <f t="shared" si="538"/>
        <v>Wind</v>
      </c>
      <c r="T2506" s="1" t="str">
        <f t="shared" si="539"/>
        <v>Cottonwood County</v>
      </c>
      <c r="U2506" s="1" t="str">
        <f t="shared" si="540"/>
        <v>MN</v>
      </c>
      <c r="AI2506" s="5"/>
      <c r="AJ2506" s="5"/>
      <c r="AK2506" s="5"/>
      <c r="AL2506" s="5"/>
      <c r="AM2506" s="5"/>
      <c r="AN2506" s="5"/>
      <c r="AO2506" s="32"/>
      <c r="AP2506" s="32"/>
      <c r="AQ2506" s="28">
        <f t="shared" si="530"/>
        <v>0</v>
      </c>
      <c r="AR2506" s="28">
        <f t="shared" si="531"/>
        <v>0</v>
      </c>
      <c r="AY2506" s="1" t="s">
        <v>73</v>
      </c>
      <c r="AZ2506" s="2">
        <v>42902</v>
      </c>
      <c r="BA2506" s="2">
        <v>43423</v>
      </c>
      <c r="BC2506" s="2">
        <v>43723</v>
      </c>
      <c r="BD2506" s="1" t="s">
        <v>153</v>
      </c>
      <c r="BE2506" s="1" t="s">
        <v>632</v>
      </c>
      <c r="BF2506" s="1" t="s">
        <v>93</v>
      </c>
      <c r="BG2506" s="1" t="s">
        <v>3692</v>
      </c>
      <c r="BH2506" s="1" t="s">
        <v>725</v>
      </c>
      <c r="BI2506" s="1" t="s">
        <v>2376</v>
      </c>
      <c r="BJ2506" s="1" t="s">
        <v>126</v>
      </c>
      <c r="BK2506" s="1" t="s">
        <v>4588</v>
      </c>
      <c r="BL2506" s="1">
        <v>200</v>
      </c>
      <c r="BM2506" s="1">
        <v>200</v>
      </c>
      <c r="BN2506" s="1" t="s">
        <v>97</v>
      </c>
      <c r="BO2506" s="1" t="s">
        <v>98</v>
      </c>
      <c r="BP2506" s="1" t="s">
        <v>84</v>
      </c>
      <c r="BR2506" s="1">
        <v>0</v>
      </c>
      <c r="BS2506" s="1">
        <v>0</v>
      </c>
      <c r="BT2506" s="1">
        <v>0</v>
      </c>
      <c r="BU2506" s="1">
        <v>0</v>
      </c>
    </row>
    <row r="2507" spans="4:73" hidden="1" x14ac:dyDescent="0.25">
      <c r="D2507" s="4"/>
      <c r="E2507" s="5" t="str">
        <f t="shared" si="533"/>
        <v>FeS-2016-NOV</v>
      </c>
      <c r="F2507" s="5">
        <f t="shared" si="534"/>
        <v>0</v>
      </c>
      <c r="G2507" s="5" t="str">
        <f t="shared" si="535"/>
        <v>Withdrawn</v>
      </c>
      <c r="H2507" s="6" t="str">
        <f t="shared" si="536"/>
        <v>Not Started</v>
      </c>
      <c r="I2507" s="1" t="s">
        <v>4091</v>
      </c>
      <c r="O2507" s="1" t="str">
        <f t="shared" si="529"/>
        <v>NRIS</v>
      </c>
      <c r="Q2507" s="1">
        <f t="shared" si="537"/>
        <v>100</v>
      </c>
      <c r="S2507" s="1" t="str">
        <f t="shared" si="538"/>
        <v>Wind</v>
      </c>
      <c r="T2507" s="1" t="str">
        <f t="shared" si="539"/>
        <v>Barnes County, Stutsman County</v>
      </c>
      <c r="U2507" s="1" t="str">
        <f t="shared" si="540"/>
        <v>ND</v>
      </c>
      <c r="AA2507" s="1"/>
      <c r="AB2507" s="1"/>
      <c r="AI2507" s="5"/>
      <c r="AJ2507" s="5"/>
      <c r="AK2507" s="5"/>
      <c r="AL2507" s="5"/>
      <c r="AM2507" s="5"/>
      <c r="AN2507" s="5"/>
      <c r="AO2507" s="32"/>
      <c r="AP2507" s="32"/>
      <c r="AQ2507" s="28">
        <f t="shared" si="530"/>
        <v>0</v>
      </c>
      <c r="AR2507" s="28">
        <f t="shared" si="531"/>
        <v>0</v>
      </c>
      <c r="AY2507" s="1" t="s">
        <v>73</v>
      </c>
      <c r="AZ2507" s="2">
        <v>42676</v>
      </c>
      <c r="BA2507" s="2">
        <v>42937</v>
      </c>
      <c r="BC2507" s="2">
        <v>44013</v>
      </c>
      <c r="BD2507" s="1" t="s">
        <v>203</v>
      </c>
      <c r="BE2507" s="1" t="s">
        <v>4092</v>
      </c>
      <c r="BF2507" s="1" t="s">
        <v>194</v>
      </c>
      <c r="BG2507" s="1" t="s">
        <v>3348</v>
      </c>
      <c r="BI2507" s="1" t="s">
        <v>536</v>
      </c>
      <c r="BJ2507" s="1" t="s">
        <v>126</v>
      </c>
      <c r="BK2507" s="1" t="s">
        <v>78</v>
      </c>
      <c r="BL2507" s="1">
        <v>100</v>
      </c>
      <c r="BM2507" s="1">
        <v>100</v>
      </c>
      <c r="BN2507" s="1" t="s">
        <v>97</v>
      </c>
      <c r="BO2507" s="1" t="s">
        <v>98</v>
      </c>
      <c r="BP2507" s="1" t="s">
        <v>84</v>
      </c>
      <c r="BR2507" s="1">
        <v>0</v>
      </c>
      <c r="BS2507" s="1">
        <v>0</v>
      </c>
      <c r="BT2507" s="1">
        <v>0</v>
      </c>
      <c r="BU2507" s="1">
        <v>0</v>
      </c>
    </row>
    <row r="2508" spans="4:73" hidden="1" x14ac:dyDescent="0.25">
      <c r="D2508" s="4"/>
      <c r="E2508" s="5" t="str">
        <f t="shared" si="533"/>
        <v>DPP-2017-FEB</v>
      </c>
      <c r="F2508" s="5" t="str">
        <f t="shared" si="534"/>
        <v>East (ITC)</v>
      </c>
      <c r="G2508" s="5" t="str">
        <f t="shared" si="535"/>
        <v>Done</v>
      </c>
      <c r="H2508" s="6" t="str">
        <f t="shared" si="536"/>
        <v>Under Construction</v>
      </c>
      <c r="I2508" s="1" t="s">
        <v>5587</v>
      </c>
      <c r="O2508" s="1" t="str">
        <f t="shared" si="529"/>
        <v>NRIS</v>
      </c>
      <c r="Q2508" s="1">
        <f t="shared" si="537"/>
        <v>200.1</v>
      </c>
      <c r="S2508" s="1" t="str">
        <f t="shared" si="538"/>
        <v>Wind</v>
      </c>
      <c r="T2508" s="1" t="str">
        <f t="shared" si="539"/>
        <v>Isabella County</v>
      </c>
      <c r="U2508" s="1" t="str">
        <f t="shared" si="540"/>
        <v>MI</v>
      </c>
      <c r="AA2508" s="1"/>
      <c r="AB2508" s="1"/>
      <c r="AI2508" s="5"/>
      <c r="AJ2508" s="5"/>
      <c r="AK2508" s="5"/>
      <c r="AL2508" s="5"/>
      <c r="AM2508" s="5"/>
      <c r="AN2508" s="5"/>
      <c r="AO2508" s="32"/>
      <c r="AP2508" s="32"/>
      <c r="AQ2508" s="28">
        <f t="shared" si="530"/>
        <v>0</v>
      </c>
      <c r="AR2508" s="28">
        <f t="shared" si="531"/>
        <v>0</v>
      </c>
      <c r="AY2508" s="1" t="s">
        <v>58</v>
      </c>
      <c r="AZ2508" s="2">
        <v>42676</v>
      </c>
      <c r="BB2508" s="2">
        <v>43746</v>
      </c>
      <c r="BC2508" s="2">
        <v>43711</v>
      </c>
      <c r="BD2508" s="1" t="s">
        <v>139</v>
      </c>
      <c r="BE2508" s="1" t="s">
        <v>5565</v>
      </c>
      <c r="BF2508" s="1" t="s">
        <v>130</v>
      </c>
      <c r="BG2508" s="1" t="s">
        <v>3220</v>
      </c>
      <c r="BH2508" s="1" t="s">
        <v>1808</v>
      </c>
      <c r="BI2508" s="1" t="s">
        <v>726</v>
      </c>
      <c r="BJ2508" s="1" t="s">
        <v>126</v>
      </c>
      <c r="BK2508" s="1" t="s">
        <v>5566</v>
      </c>
      <c r="BL2508" s="1">
        <v>200.1</v>
      </c>
      <c r="BM2508" s="1">
        <v>200.1</v>
      </c>
      <c r="BN2508" s="1" t="s">
        <v>97</v>
      </c>
      <c r="BO2508" s="1" t="s">
        <v>98</v>
      </c>
      <c r="BP2508" s="1" t="s">
        <v>71</v>
      </c>
      <c r="BQ2508" s="2">
        <v>44012</v>
      </c>
      <c r="BR2508" s="1">
        <v>200.1</v>
      </c>
      <c r="BS2508" s="1">
        <v>200.1</v>
      </c>
      <c r="BT2508" s="1">
        <v>186.3</v>
      </c>
      <c r="BU2508" s="1">
        <v>186.3</v>
      </c>
    </row>
    <row r="2509" spans="4:73" hidden="1" x14ac:dyDescent="0.25">
      <c r="D2509" s="4"/>
      <c r="E2509" s="5" t="str">
        <f t="shared" si="533"/>
        <v>FeS-2016-NOV</v>
      </c>
      <c r="F2509" s="5">
        <f t="shared" si="534"/>
        <v>0</v>
      </c>
      <c r="G2509" s="5" t="str">
        <f t="shared" si="535"/>
        <v>Withdrawn</v>
      </c>
      <c r="H2509" s="6" t="str">
        <f t="shared" si="536"/>
        <v>Not Started</v>
      </c>
      <c r="I2509" s="1" t="s">
        <v>4100</v>
      </c>
      <c r="O2509" s="1" t="str">
        <f t="shared" si="529"/>
        <v>NRIS</v>
      </c>
      <c r="Q2509" s="1">
        <f t="shared" si="537"/>
        <v>100</v>
      </c>
      <c r="S2509" s="1" t="str">
        <f t="shared" si="538"/>
        <v>Wind</v>
      </c>
      <c r="T2509" s="1" t="str">
        <f t="shared" si="539"/>
        <v>Clark County</v>
      </c>
      <c r="U2509" s="1" t="str">
        <f t="shared" si="540"/>
        <v>SD</v>
      </c>
      <c r="AA2509" s="1"/>
      <c r="AB2509" s="1"/>
      <c r="AI2509" s="5"/>
      <c r="AJ2509" s="5"/>
      <c r="AK2509" s="5"/>
      <c r="AL2509" s="5"/>
      <c r="AM2509" s="5"/>
      <c r="AN2509" s="5"/>
      <c r="AO2509" s="32"/>
      <c r="AP2509" s="32"/>
      <c r="AQ2509" s="28">
        <f t="shared" si="530"/>
        <v>0</v>
      </c>
      <c r="AR2509" s="28">
        <f t="shared" si="531"/>
        <v>0</v>
      </c>
      <c r="AY2509" s="1" t="s">
        <v>73</v>
      </c>
      <c r="AZ2509" s="2">
        <v>42678</v>
      </c>
      <c r="BA2509" s="2">
        <v>42937</v>
      </c>
      <c r="BC2509" s="2">
        <v>43678</v>
      </c>
      <c r="BD2509" s="1" t="s">
        <v>203</v>
      </c>
      <c r="BE2509" s="1" t="s">
        <v>2829</v>
      </c>
      <c r="BF2509" s="1" t="s">
        <v>205</v>
      </c>
      <c r="BG2509" s="1" t="s">
        <v>3348</v>
      </c>
      <c r="BI2509" s="1" t="s">
        <v>536</v>
      </c>
      <c r="BJ2509" s="1" t="s">
        <v>126</v>
      </c>
      <c r="BK2509" s="1" t="s">
        <v>78</v>
      </c>
      <c r="BL2509" s="1">
        <v>100</v>
      </c>
      <c r="BM2509" s="1">
        <v>100</v>
      </c>
      <c r="BN2509" s="1" t="s">
        <v>97</v>
      </c>
      <c r="BO2509" s="1" t="s">
        <v>98</v>
      </c>
      <c r="BP2509" s="1" t="s">
        <v>84</v>
      </c>
      <c r="BR2509" s="1">
        <v>0</v>
      </c>
      <c r="BS2509" s="1">
        <v>0</v>
      </c>
      <c r="BT2509" s="1">
        <v>0</v>
      </c>
      <c r="BU2509" s="1">
        <v>0</v>
      </c>
    </row>
    <row r="2510" spans="4:73" hidden="1" x14ac:dyDescent="0.25">
      <c r="D2510" s="4"/>
      <c r="E2510" s="5" t="str">
        <f t="shared" si="533"/>
        <v>FeS-2016-NOV</v>
      </c>
      <c r="F2510" s="5">
        <f t="shared" si="534"/>
        <v>0</v>
      </c>
      <c r="G2510" s="5" t="str">
        <f t="shared" si="535"/>
        <v>Withdrawn</v>
      </c>
      <c r="H2510" s="6" t="str">
        <f t="shared" si="536"/>
        <v>Not Started</v>
      </c>
      <c r="I2510" s="1" t="s">
        <v>4104</v>
      </c>
      <c r="O2510" s="1" t="str">
        <f t="shared" si="529"/>
        <v>NRIS</v>
      </c>
      <c r="Q2510" s="1">
        <f t="shared" si="537"/>
        <v>100</v>
      </c>
      <c r="S2510" s="1" t="str">
        <f t="shared" si="538"/>
        <v>Wind</v>
      </c>
      <c r="T2510" s="1" t="str">
        <f t="shared" si="539"/>
        <v>Clark County</v>
      </c>
      <c r="U2510" s="1" t="str">
        <f t="shared" si="540"/>
        <v>SD</v>
      </c>
      <c r="AA2510" s="1"/>
      <c r="AB2510" s="1"/>
      <c r="AI2510" s="5"/>
      <c r="AJ2510" s="5"/>
      <c r="AK2510" s="5"/>
      <c r="AL2510" s="5"/>
      <c r="AM2510" s="5"/>
      <c r="AN2510" s="5"/>
      <c r="AO2510" s="32"/>
      <c r="AP2510" s="32"/>
      <c r="AQ2510" s="28">
        <f t="shared" si="530"/>
        <v>0</v>
      </c>
      <c r="AR2510" s="28">
        <f t="shared" si="531"/>
        <v>0</v>
      </c>
      <c r="AY2510" s="1" t="s">
        <v>73</v>
      </c>
      <c r="AZ2510" s="2">
        <v>42678</v>
      </c>
      <c r="BA2510" s="2">
        <v>42937</v>
      </c>
      <c r="BC2510" s="2">
        <v>43678</v>
      </c>
      <c r="BD2510" s="1" t="s">
        <v>203</v>
      </c>
      <c r="BE2510" s="1" t="s">
        <v>2829</v>
      </c>
      <c r="BF2510" s="1" t="s">
        <v>205</v>
      </c>
      <c r="BG2510" s="1" t="s">
        <v>3348</v>
      </c>
      <c r="BI2510" s="1" t="s">
        <v>536</v>
      </c>
      <c r="BJ2510" s="1" t="s">
        <v>126</v>
      </c>
      <c r="BK2510" s="1" t="s">
        <v>78</v>
      </c>
      <c r="BL2510" s="1">
        <v>100</v>
      </c>
      <c r="BM2510" s="1">
        <v>100</v>
      </c>
      <c r="BN2510" s="1" t="s">
        <v>97</v>
      </c>
      <c r="BO2510" s="1" t="s">
        <v>98</v>
      </c>
      <c r="BP2510" s="1" t="s">
        <v>84</v>
      </c>
      <c r="BR2510" s="1">
        <v>0</v>
      </c>
      <c r="BS2510" s="1">
        <v>0</v>
      </c>
      <c r="BT2510" s="1">
        <v>0</v>
      </c>
      <c r="BU2510" s="1">
        <v>0</v>
      </c>
    </row>
    <row r="2511" spans="4:73" hidden="1" x14ac:dyDescent="0.25">
      <c r="D2511" s="4"/>
      <c r="E2511" s="5" t="str">
        <f t="shared" si="533"/>
        <v>DPP-2017-FEB</v>
      </c>
      <c r="F2511" s="5" t="str">
        <f t="shared" si="534"/>
        <v>West</v>
      </c>
      <c r="G2511" s="5" t="str">
        <f t="shared" si="535"/>
        <v>Withdrawn</v>
      </c>
      <c r="H2511" s="6" t="str">
        <f t="shared" si="536"/>
        <v>Not Started</v>
      </c>
      <c r="I2511" s="1" t="s">
        <v>4839</v>
      </c>
      <c r="O2511" s="1" t="str">
        <f t="shared" si="529"/>
        <v>ERIS</v>
      </c>
      <c r="Q2511" s="1">
        <f t="shared" si="537"/>
        <v>200</v>
      </c>
      <c r="S2511" s="1" t="str">
        <f t="shared" si="538"/>
        <v>Wind</v>
      </c>
      <c r="T2511" s="1" t="str">
        <f t="shared" si="539"/>
        <v>Palo Alto County</v>
      </c>
      <c r="U2511" s="1" t="str">
        <f t="shared" si="540"/>
        <v>IA</v>
      </c>
      <c r="AA2511" s="1"/>
      <c r="AB2511" s="1"/>
      <c r="AI2511" s="5"/>
      <c r="AJ2511" s="5"/>
      <c r="AK2511" s="5"/>
      <c r="AL2511" s="5"/>
      <c r="AM2511" s="5"/>
      <c r="AN2511" s="5"/>
      <c r="AO2511" s="32"/>
      <c r="AP2511" s="32"/>
      <c r="AQ2511" s="28">
        <f t="shared" si="530"/>
        <v>0</v>
      </c>
      <c r="AR2511" s="28">
        <f t="shared" si="531"/>
        <v>0</v>
      </c>
      <c r="AY2511" s="1" t="s">
        <v>73</v>
      </c>
      <c r="AZ2511" s="2">
        <v>42682</v>
      </c>
      <c r="BA2511" s="2">
        <v>43564</v>
      </c>
      <c r="BC2511" s="2">
        <v>44097</v>
      </c>
      <c r="BD2511" s="1" t="s">
        <v>251</v>
      </c>
      <c r="BE2511" s="1" t="s">
        <v>414</v>
      </c>
      <c r="BF2511" s="1" t="s">
        <v>89</v>
      </c>
      <c r="BG2511" s="1" t="s">
        <v>3220</v>
      </c>
      <c r="BH2511" s="1" t="s">
        <v>725</v>
      </c>
      <c r="BI2511" s="1" t="s">
        <v>726</v>
      </c>
      <c r="BJ2511" s="1" t="s">
        <v>62</v>
      </c>
      <c r="BK2511" s="1" t="s">
        <v>4840</v>
      </c>
      <c r="BL2511" s="1">
        <v>200</v>
      </c>
      <c r="BM2511" s="1">
        <v>200</v>
      </c>
      <c r="BN2511" s="1" t="s">
        <v>97</v>
      </c>
      <c r="BO2511" s="1" t="s">
        <v>98</v>
      </c>
      <c r="BP2511" s="1" t="s">
        <v>84</v>
      </c>
      <c r="BR2511" s="1">
        <v>0</v>
      </c>
      <c r="BS2511" s="1">
        <v>0</v>
      </c>
      <c r="BT2511" s="1">
        <v>0</v>
      </c>
      <c r="BU2511" s="1">
        <v>0</v>
      </c>
    </row>
    <row r="2512" spans="4:73" hidden="1" x14ac:dyDescent="0.25">
      <c r="D2512" s="4"/>
      <c r="E2512" s="5" t="str">
        <f t="shared" si="533"/>
        <v>DPP-2017-FEB</v>
      </c>
      <c r="F2512" s="5" t="str">
        <f t="shared" si="534"/>
        <v>West</v>
      </c>
      <c r="G2512" s="5" t="str">
        <f t="shared" si="535"/>
        <v>Withdrawn</v>
      </c>
      <c r="H2512" s="6" t="str">
        <f t="shared" si="536"/>
        <v>Not Started</v>
      </c>
      <c r="I2512" s="1" t="s">
        <v>4841</v>
      </c>
      <c r="O2512" s="1" t="str">
        <f t="shared" si="529"/>
        <v>ERIS</v>
      </c>
      <c r="Q2512" s="1">
        <f t="shared" si="537"/>
        <v>200</v>
      </c>
      <c r="S2512" s="1" t="str">
        <f t="shared" si="538"/>
        <v>Wind</v>
      </c>
      <c r="T2512" s="1" t="str">
        <f t="shared" si="539"/>
        <v>Franklin County</v>
      </c>
      <c r="U2512" s="1" t="str">
        <f t="shared" si="540"/>
        <v>IA</v>
      </c>
      <c r="AA2512" s="1"/>
      <c r="AB2512" s="1"/>
      <c r="AI2512" s="5"/>
      <c r="AJ2512" s="5"/>
      <c r="AK2512" s="5"/>
      <c r="AL2512" s="5"/>
      <c r="AM2512" s="5"/>
      <c r="AN2512" s="5"/>
      <c r="AO2512" s="32"/>
      <c r="AP2512" s="32"/>
      <c r="AQ2512" s="28">
        <f t="shared" si="530"/>
        <v>0</v>
      </c>
      <c r="AR2512" s="28">
        <f t="shared" si="531"/>
        <v>0</v>
      </c>
      <c r="AY2512" s="1" t="s">
        <v>73</v>
      </c>
      <c r="AZ2512" s="2">
        <v>42682</v>
      </c>
      <c r="BA2512" s="2">
        <v>43564</v>
      </c>
      <c r="BC2512" s="2">
        <v>44097</v>
      </c>
      <c r="BD2512" s="1" t="s">
        <v>87</v>
      </c>
      <c r="BE2512" s="1" t="s">
        <v>1112</v>
      </c>
      <c r="BF2512" s="1" t="s">
        <v>89</v>
      </c>
      <c r="BG2512" s="1" t="s">
        <v>3220</v>
      </c>
      <c r="BH2512" s="1" t="s">
        <v>725</v>
      </c>
      <c r="BI2512" s="1" t="s">
        <v>726</v>
      </c>
      <c r="BJ2512" s="1" t="s">
        <v>62</v>
      </c>
      <c r="BK2512" s="1" t="s">
        <v>4842</v>
      </c>
      <c r="BL2512" s="1">
        <v>200</v>
      </c>
      <c r="BM2512" s="1">
        <v>200</v>
      </c>
      <c r="BN2512" s="1" t="s">
        <v>97</v>
      </c>
      <c r="BO2512" s="1" t="s">
        <v>98</v>
      </c>
      <c r="BP2512" s="1" t="s">
        <v>84</v>
      </c>
      <c r="BR2512" s="1">
        <v>0</v>
      </c>
      <c r="BS2512" s="1">
        <v>0</v>
      </c>
      <c r="BT2512" s="1">
        <v>0</v>
      </c>
      <c r="BU2512" s="1">
        <v>0</v>
      </c>
    </row>
    <row r="2513" spans="4:73" hidden="1" x14ac:dyDescent="0.25">
      <c r="D2513" s="4"/>
      <c r="E2513" s="5" t="str">
        <f t="shared" si="533"/>
        <v>FeS-2016-NOV</v>
      </c>
      <c r="F2513" s="5">
        <f t="shared" si="534"/>
        <v>0</v>
      </c>
      <c r="G2513" s="5" t="str">
        <f t="shared" si="535"/>
        <v>Withdrawn</v>
      </c>
      <c r="H2513" s="6" t="str">
        <f t="shared" si="536"/>
        <v>Not Started</v>
      </c>
      <c r="I2513" s="1" t="s">
        <v>4105</v>
      </c>
      <c r="O2513" s="1" t="str">
        <f t="shared" si="529"/>
        <v>NRIS</v>
      </c>
      <c r="Q2513" s="1">
        <f t="shared" si="537"/>
        <v>100</v>
      </c>
      <c r="S2513" s="1" t="str">
        <f t="shared" si="538"/>
        <v>Solar</v>
      </c>
      <c r="T2513" s="1" t="str">
        <f t="shared" si="539"/>
        <v>Morrison County</v>
      </c>
      <c r="U2513" s="1" t="str">
        <f t="shared" si="540"/>
        <v>MN</v>
      </c>
      <c r="AA2513" s="1"/>
      <c r="AB2513" s="1"/>
      <c r="AI2513" s="5"/>
      <c r="AJ2513" s="5"/>
      <c r="AK2513" s="5"/>
      <c r="AL2513" s="5"/>
      <c r="AM2513" s="5"/>
      <c r="AN2513" s="5"/>
      <c r="AO2513" s="32"/>
      <c r="AP2513" s="32"/>
      <c r="AQ2513" s="28">
        <f t="shared" si="530"/>
        <v>0</v>
      </c>
      <c r="AR2513" s="28">
        <f t="shared" si="531"/>
        <v>0</v>
      </c>
      <c r="AY2513" s="1" t="s">
        <v>73</v>
      </c>
      <c r="AZ2513" s="2">
        <v>42684</v>
      </c>
      <c r="BA2513" s="2">
        <v>42937</v>
      </c>
      <c r="BC2513" s="2">
        <v>43708</v>
      </c>
      <c r="BD2513" s="1" t="s">
        <v>153</v>
      </c>
      <c r="BE2513" s="1" t="s">
        <v>663</v>
      </c>
      <c r="BF2513" s="1" t="s">
        <v>93</v>
      </c>
      <c r="BG2513" s="1" t="s">
        <v>3348</v>
      </c>
      <c r="BI2513" s="1" t="s">
        <v>536</v>
      </c>
      <c r="BJ2513" s="1" t="s">
        <v>126</v>
      </c>
      <c r="BK2513" s="1" t="s">
        <v>78</v>
      </c>
      <c r="BL2513" s="1">
        <v>100</v>
      </c>
      <c r="BM2513" s="1">
        <v>100</v>
      </c>
      <c r="BN2513" s="1" t="s">
        <v>1485</v>
      </c>
      <c r="BO2513" s="1" t="s">
        <v>1486</v>
      </c>
      <c r="BP2513" s="1" t="s">
        <v>84</v>
      </c>
      <c r="BR2513" s="1">
        <v>0</v>
      </c>
      <c r="BS2513" s="1">
        <v>0</v>
      </c>
      <c r="BT2513" s="1">
        <v>0</v>
      </c>
      <c r="BU2513" s="1">
        <v>0</v>
      </c>
    </row>
    <row r="2514" spans="4:73" hidden="1" x14ac:dyDescent="0.25">
      <c r="D2514" s="4"/>
      <c r="E2514" s="5" t="str">
        <f t="shared" si="533"/>
        <v>FeS-2016-NOV</v>
      </c>
      <c r="F2514" s="5">
        <f t="shared" si="534"/>
        <v>0</v>
      </c>
      <c r="G2514" s="5" t="str">
        <f t="shared" si="535"/>
        <v>Withdrawn</v>
      </c>
      <c r="H2514" s="6" t="str">
        <f t="shared" si="536"/>
        <v>Not Started</v>
      </c>
      <c r="I2514" s="1" t="s">
        <v>4109</v>
      </c>
      <c r="O2514" s="1" t="str">
        <f t="shared" ref="O2514:O2577" si="541">BJ2514</f>
        <v>NRIS</v>
      </c>
      <c r="Q2514" s="1">
        <f t="shared" si="537"/>
        <v>100</v>
      </c>
      <c r="S2514" s="1" t="str">
        <f t="shared" si="538"/>
        <v>Solar</v>
      </c>
      <c r="T2514" s="1" t="str">
        <f t="shared" si="539"/>
        <v>Cass County</v>
      </c>
      <c r="U2514" s="1" t="str">
        <f t="shared" si="540"/>
        <v>ND</v>
      </c>
      <c r="AA2514" s="1"/>
      <c r="AB2514" s="1"/>
      <c r="AI2514" s="5"/>
      <c r="AJ2514" s="5"/>
      <c r="AK2514" s="5"/>
      <c r="AL2514" s="5"/>
      <c r="AM2514" s="5"/>
      <c r="AN2514" s="5"/>
      <c r="AO2514" s="32"/>
      <c r="AP2514" s="32"/>
      <c r="AQ2514" s="28">
        <f t="shared" si="530"/>
        <v>0</v>
      </c>
      <c r="AR2514" s="28">
        <f t="shared" si="531"/>
        <v>0</v>
      </c>
      <c r="AY2514" s="1" t="s">
        <v>73</v>
      </c>
      <c r="AZ2514" s="2">
        <v>42685</v>
      </c>
      <c r="BA2514" s="2">
        <v>42937</v>
      </c>
      <c r="BC2514" s="2">
        <v>43708</v>
      </c>
      <c r="BD2514" s="1" t="s">
        <v>91</v>
      </c>
      <c r="BE2514" s="1" t="s">
        <v>226</v>
      </c>
      <c r="BF2514" s="1" t="s">
        <v>194</v>
      </c>
      <c r="BG2514" s="1" t="s">
        <v>3348</v>
      </c>
      <c r="BI2514" s="1" t="s">
        <v>536</v>
      </c>
      <c r="BJ2514" s="1" t="s">
        <v>126</v>
      </c>
      <c r="BK2514" s="1" t="s">
        <v>78</v>
      </c>
      <c r="BL2514" s="1">
        <v>100</v>
      </c>
      <c r="BM2514" s="1">
        <v>100</v>
      </c>
      <c r="BN2514" s="1" t="s">
        <v>1485</v>
      </c>
      <c r="BO2514" s="1" t="s">
        <v>1486</v>
      </c>
      <c r="BP2514" s="1" t="s">
        <v>84</v>
      </c>
      <c r="BR2514" s="1">
        <v>0</v>
      </c>
      <c r="BS2514" s="1">
        <v>0</v>
      </c>
      <c r="BT2514" s="1">
        <v>0</v>
      </c>
      <c r="BU2514" s="1">
        <v>0</v>
      </c>
    </row>
    <row r="2515" spans="4:73" hidden="1" x14ac:dyDescent="0.25">
      <c r="D2515" s="4"/>
      <c r="E2515" s="5" t="str">
        <f t="shared" si="533"/>
        <v>FeS-2016-NOV</v>
      </c>
      <c r="F2515" s="5">
        <f t="shared" si="534"/>
        <v>0</v>
      </c>
      <c r="G2515" s="5" t="str">
        <f t="shared" si="535"/>
        <v>Withdrawn</v>
      </c>
      <c r="H2515" s="6" t="str">
        <f t="shared" si="536"/>
        <v>Not Started</v>
      </c>
      <c r="I2515" s="1" t="s">
        <v>4115</v>
      </c>
      <c r="O2515" s="1" t="str">
        <f t="shared" si="541"/>
        <v>NRIS</v>
      </c>
      <c r="Q2515" s="1">
        <f t="shared" si="537"/>
        <v>100</v>
      </c>
      <c r="S2515" s="1" t="str">
        <f t="shared" si="538"/>
        <v>Solar</v>
      </c>
      <c r="T2515" s="1" t="str">
        <f t="shared" si="539"/>
        <v>Cass County</v>
      </c>
      <c r="U2515" s="1" t="str">
        <f t="shared" si="540"/>
        <v>ND</v>
      </c>
      <c r="AA2515" s="1"/>
      <c r="AB2515" s="1"/>
      <c r="AI2515" s="5"/>
      <c r="AJ2515" s="5"/>
      <c r="AK2515" s="5"/>
      <c r="AL2515" s="5"/>
      <c r="AM2515" s="5"/>
      <c r="AN2515" s="5"/>
      <c r="AO2515" s="32"/>
      <c r="AP2515" s="32"/>
      <c r="AQ2515" s="28">
        <f t="shared" si="530"/>
        <v>0</v>
      </c>
      <c r="AR2515" s="28">
        <f t="shared" si="531"/>
        <v>0</v>
      </c>
      <c r="AY2515" s="1" t="s">
        <v>73</v>
      </c>
      <c r="AZ2515" s="2">
        <v>42685</v>
      </c>
      <c r="BA2515" s="2">
        <v>42937</v>
      </c>
      <c r="BC2515" s="2">
        <v>43708</v>
      </c>
      <c r="BD2515" s="1" t="s">
        <v>91</v>
      </c>
      <c r="BE2515" s="1" t="s">
        <v>226</v>
      </c>
      <c r="BF2515" s="1" t="s">
        <v>194</v>
      </c>
      <c r="BG2515" s="1" t="s">
        <v>3348</v>
      </c>
      <c r="BI2515" s="1" t="s">
        <v>536</v>
      </c>
      <c r="BJ2515" s="1" t="s">
        <v>126</v>
      </c>
      <c r="BK2515" s="1" t="s">
        <v>78</v>
      </c>
      <c r="BL2515" s="1">
        <v>100</v>
      </c>
      <c r="BM2515" s="1">
        <v>100</v>
      </c>
      <c r="BN2515" s="1" t="s">
        <v>1485</v>
      </c>
      <c r="BO2515" s="1" t="s">
        <v>1486</v>
      </c>
      <c r="BP2515" s="1" t="s">
        <v>84</v>
      </c>
      <c r="BR2515" s="1">
        <v>0</v>
      </c>
      <c r="BS2515" s="1">
        <v>0</v>
      </c>
      <c r="BT2515" s="1">
        <v>0</v>
      </c>
      <c r="BU2515" s="1">
        <v>0</v>
      </c>
    </row>
    <row r="2516" spans="4:73" hidden="1" x14ac:dyDescent="0.25">
      <c r="D2516" s="4"/>
      <c r="E2516" s="5" t="str">
        <f t="shared" si="533"/>
        <v>FeS-2016-NOV</v>
      </c>
      <c r="F2516" s="5">
        <f t="shared" si="534"/>
        <v>0</v>
      </c>
      <c r="G2516" s="5" t="str">
        <f t="shared" si="535"/>
        <v>Withdrawn</v>
      </c>
      <c r="H2516" s="6" t="str">
        <f t="shared" si="536"/>
        <v>Not Started</v>
      </c>
      <c r="I2516" s="1" t="s">
        <v>4132</v>
      </c>
      <c r="O2516" s="1" t="str">
        <f t="shared" si="541"/>
        <v>NRIS</v>
      </c>
      <c r="Q2516" s="1">
        <f t="shared" si="537"/>
        <v>150</v>
      </c>
      <c r="S2516" s="1" t="str">
        <f t="shared" si="538"/>
        <v>Wind</v>
      </c>
      <c r="T2516" s="1" t="str">
        <f t="shared" si="539"/>
        <v>Green County</v>
      </c>
      <c r="U2516" s="1" t="str">
        <f t="shared" si="540"/>
        <v>WI</v>
      </c>
      <c r="AA2516" s="1"/>
      <c r="AB2516" s="1"/>
      <c r="AI2516" s="5"/>
      <c r="AJ2516" s="5"/>
      <c r="AK2516" s="5"/>
      <c r="AL2516" s="5"/>
      <c r="AM2516" s="5"/>
      <c r="AN2516" s="5"/>
      <c r="AO2516" s="32"/>
      <c r="AP2516" s="32"/>
      <c r="AQ2516" s="28">
        <f t="shared" si="530"/>
        <v>0</v>
      </c>
      <c r="AR2516" s="28">
        <f t="shared" si="531"/>
        <v>0</v>
      </c>
      <c r="AY2516" s="1" t="s">
        <v>73</v>
      </c>
      <c r="AZ2516" s="2">
        <v>42685</v>
      </c>
      <c r="BA2516" s="2">
        <v>42937</v>
      </c>
      <c r="BC2516" s="2">
        <v>44089</v>
      </c>
      <c r="BD2516" s="1" t="s">
        <v>74</v>
      </c>
      <c r="BE2516" s="1" t="s">
        <v>508</v>
      </c>
      <c r="BF2516" s="1" t="s">
        <v>76</v>
      </c>
      <c r="BG2516" s="1" t="s">
        <v>3348</v>
      </c>
      <c r="BI2516" s="1" t="s">
        <v>536</v>
      </c>
      <c r="BJ2516" s="1" t="s">
        <v>126</v>
      </c>
      <c r="BK2516" s="1" t="s">
        <v>78</v>
      </c>
      <c r="BL2516" s="1">
        <v>150</v>
      </c>
      <c r="BM2516" s="1">
        <v>150</v>
      </c>
      <c r="BN2516" s="1" t="s">
        <v>97</v>
      </c>
      <c r="BO2516" s="1" t="s">
        <v>98</v>
      </c>
      <c r="BP2516" s="1" t="s">
        <v>84</v>
      </c>
      <c r="BR2516" s="1">
        <v>0</v>
      </c>
      <c r="BS2516" s="1">
        <v>0</v>
      </c>
      <c r="BT2516" s="1">
        <v>0</v>
      </c>
      <c r="BU2516" s="1">
        <v>0</v>
      </c>
    </row>
    <row r="2517" spans="4:73" hidden="1" x14ac:dyDescent="0.25">
      <c r="D2517" s="4"/>
      <c r="E2517" s="5" t="str">
        <f t="shared" si="533"/>
        <v>DPP-2017-FEB</v>
      </c>
      <c r="F2517" s="5" t="str">
        <f t="shared" si="534"/>
        <v>West</v>
      </c>
      <c r="G2517" s="5" t="str">
        <f t="shared" si="535"/>
        <v>Withdrawn</v>
      </c>
      <c r="H2517" s="6" t="str">
        <f t="shared" si="536"/>
        <v>Not Started</v>
      </c>
      <c r="I2517" s="1" t="s">
        <v>4916</v>
      </c>
      <c r="O2517" s="1" t="str">
        <f t="shared" si="541"/>
        <v>NRIS</v>
      </c>
      <c r="Q2517" s="1">
        <f t="shared" si="537"/>
        <v>200</v>
      </c>
      <c r="S2517" s="1" t="str">
        <f t="shared" si="538"/>
        <v>Wind</v>
      </c>
      <c r="T2517" s="1" t="str">
        <f t="shared" si="539"/>
        <v>Lyon County</v>
      </c>
      <c r="U2517" s="1" t="str">
        <f t="shared" si="540"/>
        <v>MN</v>
      </c>
      <c r="AA2517" s="1"/>
      <c r="AB2517" s="1"/>
      <c r="AI2517" s="5"/>
      <c r="AJ2517" s="5"/>
      <c r="AK2517" s="5"/>
      <c r="AL2517" s="5"/>
      <c r="AM2517" s="5"/>
      <c r="AN2517" s="5"/>
      <c r="AO2517" s="32"/>
      <c r="AP2517" s="32"/>
      <c r="AQ2517" s="28">
        <f t="shared" si="530"/>
        <v>0</v>
      </c>
      <c r="AR2517" s="28">
        <f t="shared" si="531"/>
        <v>0</v>
      </c>
      <c r="AY2517" s="1" t="s">
        <v>73</v>
      </c>
      <c r="AZ2517" s="2">
        <v>42685</v>
      </c>
      <c r="BA2517" s="2">
        <v>43686</v>
      </c>
      <c r="BC2517" s="2">
        <v>44089</v>
      </c>
      <c r="BD2517" s="1" t="s">
        <v>91</v>
      </c>
      <c r="BE2517" s="1" t="s">
        <v>409</v>
      </c>
      <c r="BF2517" s="1" t="s">
        <v>93</v>
      </c>
      <c r="BG2517" s="1" t="s">
        <v>3220</v>
      </c>
      <c r="BH2517" s="1" t="s">
        <v>725</v>
      </c>
      <c r="BI2517" s="1" t="s">
        <v>726</v>
      </c>
      <c r="BJ2517" s="1" t="s">
        <v>126</v>
      </c>
      <c r="BK2517" s="1" t="s">
        <v>2071</v>
      </c>
      <c r="BL2517" s="1">
        <v>200</v>
      </c>
      <c r="BM2517" s="1">
        <v>200</v>
      </c>
      <c r="BN2517" s="1" t="s">
        <v>97</v>
      </c>
      <c r="BO2517" s="1" t="s">
        <v>98</v>
      </c>
      <c r="BP2517" s="1" t="s">
        <v>84</v>
      </c>
      <c r="BR2517" s="1">
        <v>200</v>
      </c>
      <c r="BS2517" s="1">
        <v>200</v>
      </c>
      <c r="BT2517" s="1">
        <v>0</v>
      </c>
      <c r="BU2517" s="1">
        <v>0</v>
      </c>
    </row>
    <row r="2518" spans="4:73" hidden="1" x14ac:dyDescent="0.25">
      <c r="D2518" s="4"/>
      <c r="E2518" s="5" t="str">
        <f t="shared" si="533"/>
        <v>DPP-2017-FEB</v>
      </c>
      <c r="F2518" s="5" t="str">
        <f t="shared" si="534"/>
        <v>Central</v>
      </c>
      <c r="G2518" s="5" t="str">
        <f t="shared" si="535"/>
        <v>Withdrawn</v>
      </c>
      <c r="H2518" s="6" t="str">
        <f t="shared" si="536"/>
        <v>Withdrawn</v>
      </c>
      <c r="I2518" s="1" t="s">
        <v>5475</v>
      </c>
      <c r="O2518" s="1" t="str">
        <f t="shared" si="541"/>
        <v>NRIS</v>
      </c>
      <c r="Q2518" s="1">
        <f t="shared" si="537"/>
        <v>200</v>
      </c>
      <c r="S2518" s="1" t="str">
        <f t="shared" si="538"/>
        <v>Wind</v>
      </c>
      <c r="T2518" s="1" t="str">
        <f t="shared" si="539"/>
        <v>Jasper County,Pulaski County</v>
      </c>
      <c r="U2518" s="1" t="str">
        <f t="shared" si="540"/>
        <v>IN</v>
      </c>
      <c r="AA2518" s="1"/>
      <c r="AB2518" s="1"/>
      <c r="AI2518" s="5"/>
      <c r="AJ2518" s="5"/>
      <c r="AK2518" s="5"/>
      <c r="AL2518" s="5"/>
      <c r="AM2518" s="5"/>
      <c r="AN2518" s="5"/>
      <c r="AO2518" s="32"/>
      <c r="AP2518" s="32"/>
      <c r="AQ2518" s="28">
        <f t="shared" ref="AQ2518:AQ2581" si="542">AO2518/($Q2518*1000)</f>
        <v>0</v>
      </c>
      <c r="AR2518" s="28">
        <f t="shared" ref="AR2518:AR2581" si="543">AP2518/($Q2518*1000)</f>
        <v>0</v>
      </c>
      <c r="AY2518" s="1" t="s">
        <v>73</v>
      </c>
      <c r="AZ2518" s="2">
        <v>42685</v>
      </c>
      <c r="BA2518" s="2">
        <v>44053</v>
      </c>
      <c r="BB2518" s="2">
        <v>43539</v>
      </c>
      <c r="BC2518" s="2">
        <v>44097</v>
      </c>
      <c r="BD2518" s="1" t="s">
        <v>804</v>
      </c>
      <c r="BE2518" s="1" t="s">
        <v>2554</v>
      </c>
      <c r="BF2518" s="1" t="s">
        <v>103</v>
      </c>
      <c r="BG2518" s="1" t="s">
        <v>3220</v>
      </c>
      <c r="BH2518" s="1" t="s">
        <v>2435</v>
      </c>
      <c r="BI2518" s="1" t="s">
        <v>726</v>
      </c>
      <c r="BJ2518" s="1" t="s">
        <v>126</v>
      </c>
      <c r="BK2518" s="1" t="s">
        <v>5476</v>
      </c>
      <c r="BL2518" s="1">
        <v>200</v>
      </c>
      <c r="BM2518" s="1">
        <v>200</v>
      </c>
      <c r="BN2518" s="1" t="s">
        <v>97</v>
      </c>
      <c r="BO2518" s="1" t="s">
        <v>98</v>
      </c>
      <c r="BP2518" s="1" t="s">
        <v>73</v>
      </c>
      <c r="BQ2518" s="2">
        <v>44119</v>
      </c>
      <c r="BR2518" s="1">
        <v>200</v>
      </c>
      <c r="BS2518" s="1">
        <v>200</v>
      </c>
      <c r="BT2518" s="1">
        <v>200</v>
      </c>
      <c r="BU2518" s="1">
        <v>200</v>
      </c>
    </row>
    <row r="2519" spans="4:73" hidden="1" x14ac:dyDescent="0.25">
      <c r="D2519" s="4"/>
      <c r="E2519" s="5" t="str">
        <f t="shared" si="533"/>
        <v>DPP-2017-FEB</v>
      </c>
      <c r="F2519" s="5" t="str">
        <f t="shared" si="534"/>
        <v>West</v>
      </c>
      <c r="G2519" s="5" t="str">
        <f t="shared" si="535"/>
        <v>Withdrawn</v>
      </c>
      <c r="H2519" s="6" t="str">
        <f t="shared" si="536"/>
        <v>Not Started</v>
      </c>
      <c r="I2519" s="1" t="s">
        <v>4923</v>
      </c>
      <c r="O2519" s="1" t="str">
        <f t="shared" si="541"/>
        <v>NRIS</v>
      </c>
      <c r="Q2519" s="1">
        <f t="shared" si="537"/>
        <v>51</v>
      </c>
      <c r="S2519" s="1" t="str">
        <f t="shared" si="538"/>
        <v>Wind</v>
      </c>
      <c r="T2519" s="1" t="str">
        <f t="shared" si="539"/>
        <v>Emmons County,Logan County</v>
      </c>
      <c r="U2519" s="1" t="str">
        <f t="shared" si="540"/>
        <v>ND</v>
      </c>
      <c r="AA2519" s="1"/>
      <c r="AB2519" s="1"/>
      <c r="AI2519" s="5"/>
      <c r="AJ2519" s="5"/>
      <c r="AK2519" s="5"/>
      <c r="AL2519" s="5"/>
      <c r="AM2519" s="5"/>
      <c r="AN2519" s="5"/>
      <c r="AO2519" s="32"/>
      <c r="AP2519" s="32"/>
      <c r="AQ2519" s="28">
        <f t="shared" si="542"/>
        <v>0</v>
      </c>
      <c r="AR2519" s="28">
        <f t="shared" si="543"/>
        <v>0</v>
      </c>
      <c r="AY2519" s="1" t="s">
        <v>73</v>
      </c>
      <c r="AZ2519" s="2">
        <v>42688</v>
      </c>
      <c r="BA2519" s="2">
        <v>43686</v>
      </c>
      <c r="BC2519" s="2">
        <v>43709</v>
      </c>
      <c r="BD2519" s="1" t="s">
        <v>192</v>
      </c>
      <c r="BE2519" s="1" t="s">
        <v>4713</v>
      </c>
      <c r="BF2519" s="1" t="s">
        <v>194</v>
      </c>
      <c r="BG2519" s="1" t="s">
        <v>3220</v>
      </c>
      <c r="BH2519" s="1" t="s">
        <v>725</v>
      </c>
      <c r="BI2519" s="1" t="s">
        <v>726</v>
      </c>
      <c r="BJ2519" s="1" t="s">
        <v>126</v>
      </c>
      <c r="BK2519" s="1" t="s">
        <v>4924</v>
      </c>
      <c r="BL2519" s="1">
        <v>51</v>
      </c>
      <c r="BM2519" s="1">
        <v>51</v>
      </c>
      <c r="BN2519" s="1" t="s">
        <v>97</v>
      </c>
      <c r="BO2519" s="1" t="s">
        <v>98</v>
      </c>
      <c r="BP2519" s="1" t="s">
        <v>84</v>
      </c>
      <c r="BR2519" s="1">
        <v>50.4</v>
      </c>
      <c r="BS2519" s="1">
        <v>50.4</v>
      </c>
      <c r="BT2519" s="1">
        <v>0</v>
      </c>
      <c r="BU2519" s="1">
        <v>0</v>
      </c>
    </row>
    <row r="2520" spans="4:73" hidden="1" x14ac:dyDescent="0.25">
      <c r="D2520" s="4"/>
      <c r="E2520" s="5" t="str">
        <f t="shared" si="533"/>
        <v>FeS-2016-NOV</v>
      </c>
      <c r="F2520" s="5">
        <f t="shared" si="534"/>
        <v>0</v>
      </c>
      <c r="G2520" s="5" t="str">
        <f t="shared" si="535"/>
        <v>Withdrawn</v>
      </c>
      <c r="H2520" s="6" t="str">
        <f t="shared" si="536"/>
        <v>Not Started</v>
      </c>
      <c r="I2520" s="1" t="s">
        <v>4135</v>
      </c>
      <c r="O2520" s="1" t="str">
        <f t="shared" si="541"/>
        <v>NRIS</v>
      </c>
      <c r="Q2520" s="1">
        <f t="shared" si="537"/>
        <v>211</v>
      </c>
      <c r="S2520" s="1" t="str">
        <f t="shared" si="538"/>
        <v>Wind</v>
      </c>
      <c r="T2520" s="1" t="str">
        <f t="shared" si="539"/>
        <v>Cottonwood County, Murray County</v>
      </c>
      <c r="U2520" s="1" t="str">
        <f t="shared" si="540"/>
        <v>MN</v>
      </c>
      <c r="AA2520" s="1"/>
      <c r="AB2520" s="1"/>
      <c r="AI2520" s="5"/>
      <c r="AJ2520" s="5"/>
      <c r="AK2520" s="5"/>
      <c r="AL2520" s="5"/>
      <c r="AM2520" s="5"/>
      <c r="AN2520" s="5"/>
      <c r="AO2520" s="32"/>
      <c r="AP2520" s="32"/>
      <c r="AQ2520" s="28">
        <f t="shared" si="542"/>
        <v>0</v>
      </c>
      <c r="AR2520" s="28">
        <f t="shared" si="543"/>
        <v>0</v>
      </c>
      <c r="AY2520" s="1" t="s">
        <v>73</v>
      </c>
      <c r="AZ2520" s="2">
        <v>42688</v>
      </c>
      <c r="BA2520" s="2">
        <v>42937</v>
      </c>
      <c r="BC2520" s="2">
        <v>44044</v>
      </c>
      <c r="BD2520" s="1" t="s">
        <v>91</v>
      </c>
      <c r="BE2520" s="1" t="s">
        <v>4136</v>
      </c>
      <c r="BF2520" s="1" t="s">
        <v>93</v>
      </c>
      <c r="BG2520" s="1" t="s">
        <v>3348</v>
      </c>
      <c r="BI2520" s="1" t="s">
        <v>536</v>
      </c>
      <c r="BJ2520" s="1" t="s">
        <v>126</v>
      </c>
      <c r="BK2520" s="1" t="s">
        <v>78</v>
      </c>
      <c r="BL2520" s="1">
        <v>211</v>
      </c>
      <c r="BM2520" s="1">
        <v>211</v>
      </c>
      <c r="BN2520" s="1" t="s">
        <v>97</v>
      </c>
      <c r="BO2520" s="1" t="s">
        <v>98</v>
      </c>
      <c r="BP2520" s="1" t="s">
        <v>84</v>
      </c>
      <c r="BR2520" s="1">
        <v>0</v>
      </c>
      <c r="BS2520" s="1">
        <v>0</v>
      </c>
      <c r="BT2520" s="1">
        <v>0</v>
      </c>
      <c r="BU2520" s="1">
        <v>0</v>
      </c>
    </row>
    <row r="2521" spans="4:73" hidden="1" x14ac:dyDescent="0.25">
      <c r="D2521" s="4"/>
      <c r="E2521" s="5" t="str">
        <f t="shared" si="533"/>
        <v>DPP-2017-AUG</v>
      </c>
      <c r="F2521" s="5" t="str">
        <f t="shared" si="534"/>
        <v>West</v>
      </c>
      <c r="G2521" s="5" t="str">
        <f t="shared" si="535"/>
        <v>Withdrawn</v>
      </c>
      <c r="H2521" s="6" t="str">
        <f t="shared" si="536"/>
        <v>Not Started</v>
      </c>
      <c r="I2521" s="1" t="s">
        <v>5084</v>
      </c>
      <c r="O2521" s="1" t="str">
        <f t="shared" si="541"/>
        <v>NRIS</v>
      </c>
      <c r="Q2521" s="1">
        <f t="shared" si="537"/>
        <v>200</v>
      </c>
      <c r="S2521" s="1" t="str">
        <f t="shared" si="538"/>
        <v>Wind</v>
      </c>
      <c r="T2521" s="1" t="str">
        <f t="shared" si="539"/>
        <v>Cass County</v>
      </c>
      <c r="U2521" s="1" t="str">
        <f t="shared" si="540"/>
        <v>ND</v>
      </c>
      <c r="AI2521" s="5"/>
      <c r="AJ2521" s="5"/>
      <c r="AK2521" s="5"/>
      <c r="AL2521" s="5"/>
      <c r="AM2521" s="5"/>
      <c r="AN2521" s="5"/>
      <c r="AO2521" s="32"/>
      <c r="AP2521" s="32"/>
      <c r="AQ2521" s="28">
        <f t="shared" si="542"/>
        <v>0</v>
      </c>
      <c r="AR2521" s="28">
        <f t="shared" si="543"/>
        <v>0</v>
      </c>
      <c r="AY2521" s="1" t="s">
        <v>73</v>
      </c>
      <c r="AZ2521" s="2">
        <v>42902</v>
      </c>
      <c r="BA2521" s="2">
        <v>43762</v>
      </c>
      <c r="BC2521" s="2">
        <v>44043</v>
      </c>
      <c r="BD2521" s="1" t="s">
        <v>91</v>
      </c>
      <c r="BE2521" s="1" t="s">
        <v>226</v>
      </c>
      <c r="BF2521" s="1" t="s">
        <v>194</v>
      </c>
      <c r="BG2521" s="1" t="s">
        <v>3692</v>
      </c>
      <c r="BH2521" s="1" t="s">
        <v>725</v>
      </c>
      <c r="BI2521" s="1" t="s">
        <v>2376</v>
      </c>
      <c r="BJ2521" s="1" t="s">
        <v>126</v>
      </c>
      <c r="BK2521" s="1" t="s">
        <v>5085</v>
      </c>
      <c r="BL2521" s="1">
        <v>200</v>
      </c>
      <c r="BM2521" s="1">
        <v>200</v>
      </c>
      <c r="BN2521" s="1" t="s">
        <v>97</v>
      </c>
      <c r="BO2521" s="1" t="s">
        <v>98</v>
      </c>
      <c r="BP2521" s="1" t="s">
        <v>84</v>
      </c>
      <c r="BR2521" s="1">
        <v>0</v>
      </c>
      <c r="BS2521" s="1">
        <v>0</v>
      </c>
      <c r="BT2521" s="1">
        <v>0</v>
      </c>
      <c r="BU2521" s="1">
        <v>0</v>
      </c>
    </row>
    <row r="2522" spans="4:73" hidden="1" x14ac:dyDescent="0.25">
      <c r="D2522" s="4"/>
      <c r="E2522" s="5" t="str">
        <f t="shared" si="533"/>
        <v>FeS-2016-NOV</v>
      </c>
      <c r="F2522" s="5">
        <f t="shared" si="534"/>
        <v>0</v>
      </c>
      <c r="G2522" s="5" t="str">
        <f t="shared" si="535"/>
        <v>Withdrawn</v>
      </c>
      <c r="H2522" s="6" t="str">
        <f t="shared" si="536"/>
        <v>Not Started</v>
      </c>
      <c r="I2522" s="1" t="s">
        <v>3347</v>
      </c>
      <c r="O2522" s="1" t="str">
        <f t="shared" si="541"/>
        <v>NRIS</v>
      </c>
      <c r="Q2522" s="1">
        <f t="shared" si="537"/>
        <v>400</v>
      </c>
      <c r="S2522" s="1" t="str">
        <f t="shared" si="538"/>
        <v>Wind</v>
      </c>
      <c r="T2522" s="1" t="str">
        <f t="shared" si="539"/>
        <v>Lincoln County</v>
      </c>
      <c r="U2522" s="1" t="str">
        <f t="shared" si="540"/>
        <v>SD</v>
      </c>
      <c r="AA2522" s="1"/>
      <c r="AB2522" s="1"/>
      <c r="AI2522" s="5"/>
      <c r="AJ2522" s="5"/>
      <c r="AK2522" s="5"/>
      <c r="AL2522" s="5"/>
      <c r="AM2522" s="5"/>
      <c r="AN2522" s="5"/>
      <c r="AO2522" s="32"/>
      <c r="AP2522" s="32"/>
      <c r="AQ2522" s="28">
        <f t="shared" si="542"/>
        <v>0</v>
      </c>
      <c r="AR2522" s="28">
        <f t="shared" si="543"/>
        <v>0</v>
      </c>
      <c r="AY2522" s="1" t="s">
        <v>73</v>
      </c>
      <c r="AZ2522" s="2">
        <v>42688</v>
      </c>
      <c r="BA2522" s="2">
        <v>42837</v>
      </c>
      <c r="BC2522" s="2">
        <v>43983</v>
      </c>
      <c r="BD2522" s="1" t="s">
        <v>91</v>
      </c>
      <c r="BE2522" s="1" t="s">
        <v>92</v>
      </c>
      <c r="BF2522" s="1" t="s">
        <v>205</v>
      </c>
      <c r="BG2522" s="1" t="s">
        <v>3348</v>
      </c>
      <c r="BI2522" s="1" t="s">
        <v>536</v>
      </c>
      <c r="BJ2522" s="1" t="s">
        <v>126</v>
      </c>
      <c r="BK2522" s="1" t="s">
        <v>78</v>
      </c>
      <c r="BL2522" s="1">
        <v>400</v>
      </c>
      <c r="BM2522" s="1">
        <v>400</v>
      </c>
      <c r="BN2522" s="1" t="s">
        <v>97</v>
      </c>
      <c r="BO2522" s="1" t="s">
        <v>98</v>
      </c>
      <c r="BP2522" s="1" t="s">
        <v>84</v>
      </c>
      <c r="BR2522" s="1">
        <v>0</v>
      </c>
      <c r="BS2522" s="1">
        <v>0</v>
      </c>
      <c r="BT2522" s="1">
        <v>0</v>
      </c>
      <c r="BU2522" s="1">
        <v>0</v>
      </c>
    </row>
    <row r="2523" spans="4:73" hidden="1" x14ac:dyDescent="0.25">
      <c r="D2523" s="4"/>
      <c r="E2523" s="5" t="str">
        <f t="shared" si="533"/>
        <v>DPP-2017-FEB</v>
      </c>
      <c r="F2523" s="5" t="str">
        <f t="shared" si="534"/>
        <v>West</v>
      </c>
      <c r="G2523" s="5" t="str">
        <f t="shared" si="535"/>
        <v>Withdrawn</v>
      </c>
      <c r="H2523" s="6" t="str">
        <f t="shared" si="536"/>
        <v>Not Started</v>
      </c>
      <c r="I2523" s="1" t="s">
        <v>4843</v>
      </c>
      <c r="O2523" s="1" t="str">
        <f t="shared" si="541"/>
        <v>NRIS</v>
      </c>
      <c r="Q2523" s="1">
        <f t="shared" si="537"/>
        <v>100</v>
      </c>
      <c r="S2523" s="1" t="str">
        <f t="shared" si="538"/>
        <v>Wind</v>
      </c>
      <c r="T2523" s="1" t="str">
        <f t="shared" si="539"/>
        <v>Nobles County</v>
      </c>
      <c r="U2523" s="1" t="str">
        <f t="shared" si="540"/>
        <v>MN</v>
      </c>
      <c r="AA2523" s="1"/>
      <c r="AB2523" s="1"/>
      <c r="AI2523" s="5"/>
      <c r="AJ2523" s="5"/>
      <c r="AK2523" s="5"/>
      <c r="AL2523" s="5"/>
      <c r="AM2523" s="5"/>
      <c r="AN2523" s="5"/>
      <c r="AO2523" s="32"/>
      <c r="AP2523" s="32"/>
      <c r="AQ2523" s="28">
        <f t="shared" si="542"/>
        <v>0</v>
      </c>
      <c r="AR2523" s="28">
        <f t="shared" si="543"/>
        <v>0</v>
      </c>
      <c r="AY2523" s="1" t="s">
        <v>73</v>
      </c>
      <c r="AZ2523" s="2">
        <v>42688</v>
      </c>
      <c r="BA2523" s="2">
        <v>43564</v>
      </c>
      <c r="BC2523" s="2">
        <v>44348</v>
      </c>
      <c r="BD2523" s="1" t="s">
        <v>91</v>
      </c>
      <c r="BE2523" s="1" t="s">
        <v>347</v>
      </c>
      <c r="BF2523" s="1" t="s">
        <v>93</v>
      </c>
      <c r="BG2523" s="1" t="s">
        <v>3220</v>
      </c>
      <c r="BH2523" s="1" t="s">
        <v>725</v>
      </c>
      <c r="BI2523" s="1" t="s">
        <v>726</v>
      </c>
      <c r="BJ2523" s="1" t="s">
        <v>126</v>
      </c>
      <c r="BK2523" s="1" t="s">
        <v>4844</v>
      </c>
      <c r="BL2523" s="1">
        <v>100</v>
      </c>
      <c r="BM2523" s="1">
        <v>100</v>
      </c>
      <c r="BN2523" s="1" t="s">
        <v>97</v>
      </c>
      <c r="BO2523" s="1" t="s">
        <v>98</v>
      </c>
      <c r="BP2523" s="1" t="s">
        <v>84</v>
      </c>
      <c r="BR2523" s="1">
        <v>0</v>
      </c>
      <c r="BS2523" s="1">
        <v>0</v>
      </c>
      <c r="BT2523" s="1">
        <v>0</v>
      </c>
      <c r="BU2523" s="1">
        <v>0</v>
      </c>
    </row>
    <row r="2524" spans="4:73" hidden="1" x14ac:dyDescent="0.25">
      <c r="D2524" s="4"/>
      <c r="E2524" s="5" t="str">
        <f t="shared" si="533"/>
        <v>DPP-2017-FEB</v>
      </c>
      <c r="F2524" s="5" t="str">
        <f t="shared" si="534"/>
        <v>West</v>
      </c>
      <c r="G2524" s="5" t="str">
        <f t="shared" si="535"/>
        <v>Withdrawn</v>
      </c>
      <c r="H2524" s="6" t="str">
        <f t="shared" si="536"/>
        <v>Not Started</v>
      </c>
      <c r="I2524" s="1" t="s">
        <v>4925</v>
      </c>
      <c r="O2524" s="1" t="str">
        <f t="shared" si="541"/>
        <v>NRIS</v>
      </c>
      <c r="Q2524" s="1">
        <f t="shared" si="537"/>
        <v>200</v>
      </c>
      <c r="S2524" s="1" t="str">
        <f t="shared" si="538"/>
        <v>Wind</v>
      </c>
      <c r="T2524" s="1" t="str">
        <f t="shared" si="539"/>
        <v>McHenry County,McLean County,Ward County</v>
      </c>
      <c r="U2524" s="1" t="str">
        <f t="shared" si="540"/>
        <v>ND</v>
      </c>
      <c r="AA2524" s="1"/>
      <c r="AB2524" s="1"/>
      <c r="AI2524" s="5"/>
      <c r="AJ2524" s="5"/>
      <c r="AK2524" s="5"/>
      <c r="AL2524" s="5"/>
      <c r="AM2524" s="5"/>
      <c r="AN2524" s="5"/>
      <c r="AO2524" s="32"/>
      <c r="AP2524" s="32"/>
      <c r="AQ2524" s="28">
        <f t="shared" si="542"/>
        <v>0</v>
      </c>
      <c r="AR2524" s="28">
        <f t="shared" si="543"/>
        <v>0</v>
      </c>
      <c r="AY2524" s="1" t="s">
        <v>73</v>
      </c>
      <c r="AZ2524" s="2">
        <v>42688</v>
      </c>
      <c r="BA2524" s="2">
        <v>43686</v>
      </c>
      <c r="BC2524" s="2">
        <v>44044</v>
      </c>
      <c r="BD2524" s="1" t="s">
        <v>153</v>
      </c>
      <c r="BE2524" s="1" t="s">
        <v>4926</v>
      </c>
      <c r="BF2524" s="1" t="s">
        <v>194</v>
      </c>
      <c r="BG2524" s="1" t="s">
        <v>3220</v>
      </c>
      <c r="BH2524" s="1" t="s">
        <v>725</v>
      </c>
      <c r="BI2524" s="1" t="s">
        <v>726</v>
      </c>
      <c r="BJ2524" s="1" t="s">
        <v>126</v>
      </c>
      <c r="BK2524" s="1" t="s">
        <v>4927</v>
      </c>
      <c r="BL2524" s="1">
        <v>200</v>
      </c>
      <c r="BM2524" s="1">
        <v>200</v>
      </c>
      <c r="BN2524" s="1" t="s">
        <v>97</v>
      </c>
      <c r="BO2524" s="1" t="s">
        <v>98</v>
      </c>
      <c r="BP2524" s="1" t="s">
        <v>84</v>
      </c>
      <c r="BR2524" s="1">
        <v>200</v>
      </c>
      <c r="BS2524" s="1">
        <v>200</v>
      </c>
      <c r="BT2524" s="1">
        <v>0</v>
      </c>
      <c r="BU2524" s="1">
        <v>0</v>
      </c>
    </row>
    <row r="2525" spans="4:73" hidden="1" x14ac:dyDescent="0.25">
      <c r="D2525" s="4"/>
      <c r="E2525" s="5" t="str">
        <f t="shared" si="533"/>
        <v>DPP-2017-FEB</v>
      </c>
      <c r="F2525" s="5" t="str">
        <f t="shared" si="534"/>
        <v>West</v>
      </c>
      <c r="G2525" s="5" t="str">
        <f t="shared" si="535"/>
        <v>Withdrawn</v>
      </c>
      <c r="H2525" s="6" t="str">
        <f t="shared" si="536"/>
        <v>Not Started</v>
      </c>
      <c r="I2525" s="1" t="s">
        <v>4845</v>
      </c>
      <c r="O2525" s="1" t="str">
        <f t="shared" si="541"/>
        <v>NRIS</v>
      </c>
      <c r="Q2525" s="1">
        <f t="shared" si="537"/>
        <v>200</v>
      </c>
      <c r="S2525" s="1" t="str">
        <f t="shared" si="538"/>
        <v>Wind</v>
      </c>
      <c r="T2525" s="1" t="str">
        <f t="shared" si="539"/>
        <v>Deuel County</v>
      </c>
      <c r="U2525" s="1" t="str">
        <f t="shared" si="540"/>
        <v>SD</v>
      </c>
      <c r="AA2525" s="1"/>
      <c r="AB2525" s="1"/>
      <c r="AI2525" s="5"/>
      <c r="AJ2525" s="5"/>
      <c r="AK2525" s="5"/>
      <c r="AL2525" s="5"/>
      <c r="AM2525" s="5"/>
      <c r="AN2525" s="5"/>
      <c r="AO2525" s="32"/>
      <c r="AP2525" s="32"/>
      <c r="AQ2525" s="28">
        <f t="shared" si="542"/>
        <v>0</v>
      </c>
      <c r="AR2525" s="28">
        <f t="shared" si="543"/>
        <v>0</v>
      </c>
      <c r="AY2525" s="1" t="s">
        <v>73</v>
      </c>
      <c r="AZ2525" s="2">
        <v>42688</v>
      </c>
      <c r="BA2525" s="2">
        <v>43564</v>
      </c>
      <c r="BC2525" s="2">
        <v>43009</v>
      </c>
      <c r="BD2525" s="1" t="s">
        <v>203</v>
      </c>
      <c r="BE2525" s="1" t="s">
        <v>263</v>
      </c>
      <c r="BF2525" s="1" t="s">
        <v>205</v>
      </c>
      <c r="BG2525" s="1" t="s">
        <v>3220</v>
      </c>
      <c r="BH2525" s="1" t="s">
        <v>725</v>
      </c>
      <c r="BI2525" s="1" t="s">
        <v>726</v>
      </c>
      <c r="BJ2525" s="1" t="s">
        <v>126</v>
      </c>
      <c r="BK2525" s="1" t="s">
        <v>4846</v>
      </c>
      <c r="BL2525" s="1">
        <v>200</v>
      </c>
      <c r="BM2525" s="1">
        <v>200</v>
      </c>
      <c r="BN2525" s="1" t="s">
        <v>97</v>
      </c>
      <c r="BO2525" s="1" t="s">
        <v>98</v>
      </c>
      <c r="BP2525" s="1" t="s">
        <v>84</v>
      </c>
      <c r="BR2525" s="1">
        <v>0</v>
      </c>
      <c r="BS2525" s="1">
        <v>0</v>
      </c>
      <c r="BT2525" s="1">
        <v>0</v>
      </c>
      <c r="BU2525" s="1">
        <v>0</v>
      </c>
    </row>
    <row r="2526" spans="4:73" hidden="1" x14ac:dyDescent="0.25">
      <c r="D2526" s="4"/>
      <c r="E2526" s="5" t="str">
        <f t="shared" si="533"/>
        <v>DPP-2017-FEB</v>
      </c>
      <c r="F2526" s="5" t="str">
        <f t="shared" si="534"/>
        <v>West</v>
      </c>
      <c r="G2526" s="5" t="str">
        <f t="shared" si="535"/>
        <v>Done</v>
      </c>
      <c r="H2526" s="6" t="str">
        <f t="shared" si="536"/>
        <v>Under Construction</v>
      </c>
      <c r="I2526" s="1" t="s">
        <v>5629</v>
      </c>
      <c r="O2526" s="1" t="str">
        <f t="shared" si="541"/>
        <v>NRIS</v>
      </c>
      <c r="Q2526" s="1">
        <f t="shared" si="537"/>
        <v>200</v>
      </c>
      <c r="S2526" s="1" t="str">
        <f t="shared" si="538"/>
        <v>Wind</v>
      </c>
      <c r="T2526" s="1" t="str">
        <f t="shared" si="539"/>
        <v>Plymouth County</v>
      </c>
      <c r="U2526" s="1" t="str">
        <f t="shared" si="540"/>
        <v>IA</v>
      </c>
      <c r="AA2526" s="1"/>
      <c r="AB2526" s="1"/>
      <c r="AI2526" s="5"/>
      <c r="AJ2526" s="5"/>
      <c r="AK2526" s="5"/>
      <c r="AL2526" s="5"/>
      <c r="AM2526" s="5"/>
      <c r="AN2526" s="5"/>
      <c r="AO2526" s="32"/>
      <c r="AP2526" s="32"/>
      <c r="AQ2526" s="28">
        <f t="shared" si="542"/>
        <v>0</v>
      </c>
      <c r="AR2526" s="28">
        <f t="shared" si="543"/>
        <v>0</v>
      </c>
      <c r="AY2526" s="1" t="s">
        <v>58</v>
      </c>
      <c r="AZ2526" s="2">
        <v>42688</v>
      </c>
      <c r="BB2526" s="2">
        <v>43910</v>
      </c>
      <c r="BC2526" s="2">
        <v>44105</v>
      </c>
      <c r="BD2526" s="1" t="s">
        <v>251</v>
      </c>
      <c r="BE2526" s="1" t="s">
        <v>5141</v>
      </c>
      <c r="BF2526" s="1" t="s">
        <v>89</v>
      </c>
      <c r="BG2526" s="1" t="s">
        <v>3220</v>
      </c>
      <c r="BH2526" s="1" t="s">
        <v>725</v>
      </c>
      <c r="BI2526" s="1" t="s">
        <v>726</v>
      </c>
      <c r="BJ2526" s="1" t="s">
        <v>126</v>
      </c>
      <c r="BK2526" s="1" t="s">
        <v>5630</v>
      </c>
      <c r="BL2526" s="1">
        <v>200</v>
      </c>
      <c r="BM2526" s="1">
        <v>200</v>
      </c>
      <c r="BN2526" s="1" t="s">
        <v>97</v>
      </c>
      <c r="BO2526" s="1" t="s">
        <v>98</v>
      </c>
      <c r="BP2526" s="1" t="s">
        <v>71</v>
      </c>
      <c r="BQ2526" s="2">
        <v>44470</v>
      </c>
      <c r="BR2526" s="1">
        <v>200</v>
      </c>
      <c r="BS2526" s="1">
        <v>200</v>
      </c>
      <c r="BT2526" s="1">
        <v>200</v>
      </c>
      <c r="BU2526" s="1">
        <v>175</v>
      </c>
    </row>
    <row r="2527" spans="4:73" hidden="1" x14ac:dyDescent="0.25">
      <c r="D2527" s="4"/>
      <c r="E2527" s="5" t="str">
        <f t="shared" si="533"/>
        <v>DPP-2017-FEB</v>
      </c>
      <c r="F2527" s="5" t="str">
        <f t="shared" si="534"/>
        <v>East (ITC)</v>
      </c>
      <c r="G2527" s="5" t="str">
        <f t="shared" si="535"/>
        <v>Withdrawn</v>
      </c>
      <c r="H2527" s="6" t="str">
        <f t="shared" si="536"/>
        <v>Not Started</v>
      </c>
      <c r="I2527" s="1" t="s">
        <v>4374</v>
      </c>
      <c r="O2527" s="1" t="str">
        <f t="shared" si="541"/>
        <v>NRIS</v>
      </c>
      <c r="Q2527" s="1">
        <f t="shared" si="537"/>
        <v>20</v>
      </c>
      <c r="S2527" s="1" t="str">
        <f t="shared" si="538"/>
        <v>Battery Storage</v>
      </c>
      <c r="T2527" s="1" t="str">
        <f t="shared" si="539"/>
        <v>Gratiot County</v>
      </c>
      <c r="U2527" s="1" t="str">
        <f t="shared" si="540"/>
        <v>MI</v>
      </c>
      <c r="AA2527" s="1"/>
      <c r="AB2527" s="1"/>
      <c r="AI2527" s="5"/>
      <c r="AJ2527" s="5"/>
      <c r="AK2527" s="5"/>
      <c r="AL2527" s="5"/>
      <c r="AM2527" s="5"/>
      <c r="AN2527" s="5"/>
      <c r="AO2527" s="32"/>
      <c r="AP2527" s="32"/>
      <c r="AQ2527" s="28">
        <f t="shared" si="542"/>
        <v>0</v>
      </c>
      <c r="AR2527" s="28">
        <f t="shared" si="543"/>
        <v>0</v>
      </c>
      <c r="AY2527" s="1" t="s">
        <v>73</v>
      </c>
      <c r="AZ2527" s="2">
        <v>42688</v>
      </c>
      <c r="BA2527" s="2">
        <v>43221</v>
      </c>
      <c r="BC2527" s="2">
        <v>43344</v>
      </c>
      <c r="BD2527" s="1" t="s">
        <v>139</v>
      </c>
      <c r="BE2527" s="1" t="s">
        <v>1264</v>
      </c>
      <c r="BF2527" s="1" t="s">
        <v>130</v>
      </c>
      <c r="BG2527" s="1" t="s">
        <v>3220</v>
      </c>
      <c r="BH2527" s="1" t="s">
        <v>1808</v>
      </c>
      <c r="BI2527" s="1" t="s">
        <v>726</v>
      </c>
      <c r="BJ2527" s="1" t="s">
        <v>126</v>
      </c>
      <c r="BK2527" s="1" t="s">
        <v>4375</v>
      </c>
      <c r="BL2527" s="1">
        <v>20</v>
      </c>
      <c r="BM2527" s="1">
        <v>20</v>
      </c>
      <c r="BN2527" s="1" t="s">
        <v>2498</v>
      </c>
      <c r="BP2527" s="1" t="s">
        <v>84</v>
      </c>
      <c r="BR2527" s="1">
        <v>0</v>
      </c>
      <c r="BS2527" s="1">
        <v>0</v>
      </c>
      <c r="BT2527" s="1">
        <v>0</v>
      </c>
      <c r="BU2527" s="1">
        <v>0</v>
      </c>
    </row>
    <row r="2528" spans="4:73" hidden="1" x14ac:dyDescent="0.25">
      <c r="D2528" s="4"/>
      <c r="E2528" s="5" t="str">
        <f t="shared" si="533"/>
        <v>DPP-2017-AUG</v>
      </c>
      <c r="F2528" s="5" t="str">
        <f t="shared" si="534"/>
        <v>Central</v>
      </c>
      <c r="G2528" s="5" t="str">
        <f t="shared" si="535"/>
        <v>Done</v>
      </c>
      <c r="H2528" s="6" t="str">
        <f t="shared" si="536"/>
        <v>Under Construction</v>
      </c>
      <c r="I2528" s="1" t="s">
        <v>5633</v>
      </c>
      <c r="O2528" s="1" t="str">
        <f t="shared" si="541"/>
        <v>NRIS</v>
      </c>
      <c r="Q2528" s="1">
        <f t="shared" si="537"/>
        <v>150</v>
      </c>
      <c r="S2528" s="1" t="str">
        <f t="shared" si="538"/>
        <v>Wind</v>
      </c>
      <c r="T2528" s="1" t="str">
        <f t="shared" si="539"/>
        <v>Morgan County</v>
      </c>
      <c r="U2528" s="1" t="str">
        <f t="shared" si="540"/>
        <v>IL</v>
      </c>
      <c r="AA2528" s="1"/>
      <c r="AB2528" s="1"/>
      <c r="AI2528" s="5"/>
      <c r="AJ2528" s="5"/>
      <c r="AK2528" s="5"/>
      <c r="AL2528" s="5"/>
      <c r="AM2528" s="5"/>
      <c r="AN2528" s="5"/>
      <c r="AO2528" s="32"/>
      <c r="AP2528" s="32"/>
      <c r="AQ2528" s="28">
        <f t="shared" si="542"/>
        <v>0</v>
      </c>
      <c r="AR2528" s="28">
        <f t="shared" si="543"/>
        <v>0</v>
      </c>
      <c r="AY2528" s="1" t="s">
        <v>58</v>
      </c>
      <c r="AZ2528" s="2">
        <v>42902</v>
      </c>
      <c r="BB2528" s="2">
        <v>43844</v>
      </c>
      <c r="BC2528" s="2">
        <v>43692</v>
      </c>
      <c r="BD2528" s="1" t="s">
        <v>824</v>
      </c>
      <c r="BE2528" s="1" t="s">
        <v>1856</v>
      </c>
      <c r="BF2528" s="1" t="s">
        <v>124</v>
      </c>
      <c r="BG2528" s="1" t="s">
        <v>3692</v>
      </c>
      <c r="BH2528" s="1" t="s">
        <v>2435</v>
      </c>
      <c r="BI2528" s="1" t="s">
        <v>726</v>
      </c>
      <c r="BJ2528" s="1" t="s">
        <v>126</v>
      </c>
      <c r="BK2528" s="1" t="s">
        <v>5634</v>
      </c>
      <c r="BL2528" s="1">
        <v>150</v>
      </c>
      <c r="BM2528" s="1">
        <v>150</v>
      </c>
      <c r="BN2528" s="1" t="s">
        <v>97</v>
      </c>
      <c r="BO2528" s="1" t="s">
        <v>98</v>
      </c>
      <c r="BP2528" s="1" t="s">
        <v>71</v>
      </c>
      <c r="BQ2528" s="2">
        <v>44696</v>
      </c>
      <c r="BR2528" s="1">
        <v>150</v>
      </c>
      <c r="BS2528" s="1">
        <v>150</v>
      </c>
      <c r="BT2528" s="1">
        <v>150</v>
      </c>
      <c r="BU2528" s="1">
        <v>150</v>
      </c>
    </row>
    <row r="2529" spans="4:73" hidden="1" x14ac:dyDescent="0.25">
      <c r="D2529" s="4"/>
      <c r="E2529" s="5" t="str">
        <f t="shared" si="533"/>
        <v>FeS-2016-NOV</v>
      </c>
      <c r="F2529" s="5">
        <f t="shared" si="534"/>
        <v>0</v>
      </c>
      <c r="G2529" s="5" t="str">
        <f t="shared" si="535"/>
        <v>Withdrawn</v>
      </c>
      <c r="H2529" s="6" t="str">
        <f t="shared" si="536"/>
        <v>Not Started</v>
      </c>
      <c r="I2529" s="1" t="s">
        <v>3491</v>
      </c>
      <c r="O2529" s="1" t="str">
        <f t="shared" si="541"/>
        <v>NRIS</v>
      </c>
      <c r="Q2529" s="1">
        <f t="shared" si="537"/>
        <v>150</v>
      </c>
      <c r="S2529" s="1" t="str">
        <f t="shared" si="538"/>
        <v>Wind</v>
      </c>
      <c r="T2529" s="1" t="str">
        <f t="shared" si="539"/>
        <v>Adams County</v>
      </c>
      <c r="U2529" s="1" t="str">
        <f t="shared" si="540"/>
        <v>IL</v>
      </c>
      <c r="AA2529" s="1"/>
      <c r="AB2529" s="1"/>
      <c r="AI2529" s="5"/>
      <c r="AJ2529" s="5"/>
      <c r="AK2529" s="5"/>
      <c r="AL2529" s="5"/>
      <c r="AM2529" s="5"/>
      <c r="AN2529" s="5"/>
      <c r="AO2529" s="32"/>
      <c r="AP2529" s="32"/>
      <c r="AQ2529" s="28">
        <f t="shared" si="542"/>
        <v>0</v>
      </c>
      <c r="AR2529" s="28">
        <f t="shared" si="543"/>
        <v>0</v>
      </c>
      <c r="AY2529" s="1" t="s">
        <v>73</v>
      </c>
      <c r="AZ2529" s="2">
        <v>42688</v>
      </c>
      <c r="BA2529" s="2">
        <v>42892</v>
      </c>
      <c r="BC2529" s="2">
        <v>43692</v>
      </c>
      <c r="BD2529" s="1" t="s">
        <v>122</v>
      </c>
      <c r="BE2529" s="1" t="s">
        <v>1087</v>
      </c>
      <c r="BF2529" s="1" t="s">
        <v>124</v>
      </c>
      <c r="BG2529" s="1" t="s">
        <v>3348</v>
      </c>
      <c r="BI2529" s="1" t="s">
        <v>536</v>
      </c>
      <c r="BJ2529" s="1" t="s">
        <v>126</v>
      </c>
      <c r="BK2529" s="1" t="s">
        <v>78</v>
      </c>
      <c r="BL2529" s="1">
        <v>150</v>
      </c>
      <c r="BM2529" s="1">
        <v>150</v>
      </c>
      <c r="BN2529" s="1" t="s">
        <v>97</v>
      </c>
      <c r="BO2529" s="1" t="s">
        <v>98</v>
      </c>
      <c r="BP2529" s="1" t="s">
        <v>84</v>
      </c>
      <c r="BR2529" s="1">
        <v>0</v>
      </c>
      <c r="BS2529" s="1">
        <v>0</v>
      </c>
      <c r="BT2529" s="1">
        <v>0</v>
      </c>
      <c r="BU2529" s="1">
        <v>0</v>
      </c>
    </row>
    <row r="2530" spans="4:73" hidden="1" x14ac:dyDescent="0.25">
      <c r="D2530" s="4"/>
      <c r="E2530" s="5" t="str">
        <f t="shared" si="533"/>
        <v>DPP-2017-FEB</v>
      </c>
      <c r="F2530" s="5" t="str">
        <f t="shared" si="534"/>
        <v>East (ITC)</v>
      </c>
      <c r="G2530" s="5" t="str">
        <f t="shared" si="535"/>
        <v>Done</v>
      </c>
      <c r="H2530" s="6" t="str">
        <f t="shared" si="536"/>
        <v>In Service</v>
      </c>
      <c r="I2530" s="1" t="s">
        <v>5637</v>
      </c>
      <c r="O2530" s="1" t="str">
        <f t="shared" si="541"/>
        <v>NRIS</v>
      </c>
      <c r="Q2530" s="1">
        <f t="shared" si="537"/>
        <v>100</v>
      </c>
      <c r="S2530" s="1" t="str">
        <f t="shared" si="538"/>
        <v>Wind</v>
      </c>
      <c r="T2530" s="1" t="str">
        <f t="shared" si="539"/>
        <v>Tuscola County</v>
      </c>
      <c r="U2530" s="1" t="str">
        <f t="shared" si="540"/>
        <v>MI</v>
      </c>
      <c r="AA2530" s="1"/>
      <c r="AB2530" s="1"/>
      <c r="AI2530" s="5"/>
      <c r="AJ2530" s="5"/>
      <c r="AK2530" s="5"/>
      <c r="AL2530" s="5"/>
      <c r="AM2530" s="5"/>
      <c r="AN2530" s="5"/>
      <c r="AO2530" s="32"/>
      <c r="AP2530" s="32"/>
      <c r="AQ2530" s="28">
        <f t="shared" si="542"/>
        <v>0</v>
      </c>
      <c r="AR2530" s="28">
        <f t="shared" si="543"/>
        <v>0</v>
      </c>
      <c r="AY2530" s="1" t="s">
        <v>58</v>
      </c>
      <c r="AZ2530" s="2">
        <v>42688</v>
      </c>
      <c r="BB2530" s="2">
        <v>43748</v>
      </c>
      <c r="BC2530" s="2">
        <v>43832</v>
      </c>
      <c r="BD2530" s="1" t="s">
        <v>128</v>
      </c>
      <c r="BE2530" s="1" t="s">
        <v>1504</v>
      </c>
      <c r="BF2530" s="1" t="s">
        <v>130</v>
      </c>
      <c r="BG2530" s="1" t="s">
        <v>3220</v>
      </c>
      <c r="BH2530" s="1" t="s">
        <v>1808</v>
      </c>
      <c r="BI2530" s="1" t="s">
        <v>726</v>
      </c>
      <c r="BJ2530" s="1" t="s">
        <v>126</v>
      </c>
      <c r="BK2530" s="1" t="s">
        <v>5638</v>
      </c>
      <c r="BL2530" s="1">
        <v>100</v>
      </c>
      <c r="BM2530" s="1">
        <v>100</v>
      </c>
      <c r="BN2530" s="1" t="s">
        <v>97</v>
      </c>
      <c r="BO2530" s="1" t="s">
        <v>98</v>
      </c>
      <c r="BP2530" s="1" t="s">
        <v>65</v>
      </c>
      <c r="BQ2530" s="2">
        <v>43742</v>
      </c>
      <c r="BR2530" s="1">
        <v>100</v>
      </c>
      <c r="BS2530" s="1">
        <v>100</v>
      </c>
      <c r="BT2530" s="1">
        <v>0</v>
      </c>
      <c r="BU2530" s="1">
        <v>0</v>
      </c>
    </row>
    <row r="2531" spans="4:73" hidden="1" x14ac:dyDescent="0.25">
      <c r="D2531" s="4"/>
      <c r="E2531" s="5" t="str">
        <f t="shared" si="533"/>
        <v>DPP-2017-FEB</v>
      </c>
      <c r="F2531" s="5" t="str">
        <f t="shared" si="534"/>
        <v>Central</v>
      </c>
      <c r="G2531" s="5" t="str">
        <f t="shared" si="535"/>
        <v>Done</v>
      </c>
      <c r="H2531" s="6" t="str">
        <f t="shared" si="536"/>
        <v>Under Construction</v>
      </c>
      <c r="I2531" s="1" t="s">
        <v>5639</v>
      </c>
      <c r="O2531" s="1" t="str">
        <f t="shared" si="541"/>
        <v>NRIS</v>
      </c>
      <c r="Q2531" s="1">
        <f t="shared" si="537"/>
        <v>100</v>
      </c>
      <c r="S2531" s="1" t="str">
        <f t="shared" si="538"/>
        <v>Solar</v>
      </c>
      <c r="T2531" s="1" t="str">
        <f t="shared" si="539"/>
        <v>Breckinridge County</v>
      </c>
      <c r="U2531" s="1" t="str">
        <f t="shared" si="540"/>
        <v>KY</v>
      </c>
      <c r="AA2531" s="1"/>
      <c r="AB2531" s="1"/>
      <c r="AI2531" s="5"/>
      <c r="AJ2531" s="5"/>
      <c r="AK2531" s="5"/>
      <c r="AL2531" s="5"/>
      <c r="AM2531" s="5"/>
      <c r="AN2531" s="5"/>
      <c r="AO2531" s="32"/>
      <c r="AP2531" s="32"/>
      <c r="AQ2531" s="28">
        <f t="shared" si="542"/>
        <v>0</v>
      </c>
      <c r="AR2531" s="28">
        <f t="shared" si="543"/>
        <v>0</v>
      </c>
      <c r="AY2531" s="1" t="s">
        <v>58</v>
      </c>
      <c r="AZ2531" s="2">
        <v>42688</v>
      </c>
      <c r="BB2531" s="2">
        <v>43532</v>
      </c>
      <c r="BC2531" s="2">
        <v>44287</v>
      </c>
      <c r="BD2531" s="1" t="s">
        <v>1657</v>
      </c>
      <c r="BE2531" s="1" t="s">
        <v>5640</v>
      </c>
      <c r="BF2531" s="1" t="s">
        <v>82</v>
      </c>
      <c r="BG2531" s="1" t="s">
        <v>3220</v>
      </c>
      <c r="BH2531" s="1" t="s">
        <v>2435</v>
      </c>
      <c r="BI2531" s="1" t="s">
        <v>726</v>
      </c>
      <c r="BJ2531" s="1" t="s">
        <v>126</v>
      </c>
      <c r="BK2531" s="1" t="s">
        <v>5641</v>
      </c>
      <c r="BL2531" s="1">
        <v>100</v>
      </c>
      <c r="BM2531" s="1">
        <v>100</v>
      </c>
      <c r="BN2531" s="1" t="s">
        <v>1485</v>
      </c>
      <c r="BO2531" s="1" t="s">
        <v>1486</v>
      </c>
      <c r="BP2531" s="1" t="s">
        <v>71</v>
      </c>
      <c r="BQ2531" s="2">
        <v>44287</v>
      </c>
      <c r="BR2531" s="1">
        <v>100</v>
      </c>
      <c r="BS2531" s="1">
        <v>100</v>
      </c>
      <c r="BT2531" s="1">
        <v>100</v>
      </c>
      <c r="BU2531" s="1">
        <v>100</v>
      </c>
    </row>
    <row r="2532" spans="4:73" hidden="1" x14ac:dyDescent="0.25">
      <c r="D2532" s="4"/>
      <c r="E2532" s="5" t="str">
        <f t="shared" si="533"/>
        <v>DPP-2017-FEB</v>
      </c>
      <c r="F2532" s="5" t="str">
        <f t="shared" si="534"/>
        <v>Central</v>
      </c>
      <c r="G2532" s="5" t="str">
        <f t="shared" si="535"/>
        <v>Withdrawn</v>
      </c>
      <c r="H2532" s="6" t="str">
        <f t="shared" si="536"/>
        <v>Withdrawn</v>
      </c>
      <c r="I2532" s="1" t="s">
        <v>5504</v>
      </c>
      <c r="O2532" s="1" t="str">
        <f t="shared" si="541"/>
        <v>NRIS</v>
      </c>
      <c r="Q2532" s="1">
        <f t="shared" si="537"/>
        <v>303.60000000000002</v>
      </c>
      <c r="S2532" s="1" t="str">
        <f t="shared" si="538"/>
        <v>Wind</v>
      </c>
      <c r="T2532" s="1" t="str">
        <f t="shared" si="539"/>
        <v>Montgomery County</v>
      </c>
      <c r="U2532" s="1" t="str">
        <f t="shared" si="540"/>
        <v>IN</v>
      </c>
      <c r="AA2532" s="1"/>
      <c r="AB2532" s="1"/>
      <c r="AI2532" s="5"/>
      <c r="AJ2532" s="5"/>
      <c r="AK2532" s="5"/>
      <c r="AL2532" s="5"/>
      <c r="AM2532" s="5"/>
      <c r="AN2532" s="5"/>
      <c r="AO2532" s="32"/>
      <c r="AP2532" s="32"/>
      <c r="AQ2532" s="28">
        <f t="shared" si="542"/>
        <v>0</v>
      </c>
      <c r="AR2532" s="28">
        <f t="shared" si="543"/>
        <v>0</v>
      </c>
      <c r="AY2532" s="1" t="s">
        <v>73</v>
      </c>
      <c r="AZ2532" s="2">
        <v>42688</v>
      </c>
      <c r="BA2532" s="2">
        <v>44104</v>
      </c>
      <c r="BB2532" s="2">
        <v>43566</v>
      </c>
      <c r="BC2532" s="2">
        <v>43532</v>
      </c>
      <c r="BD2532" s="1" t="s">
        <v>101</v>
      </c>
      <c r="BE2532" s="1" t="s">
        <v>763</v>
      </c>
      <c r="BF2532" s="1" t="s">
        <v>103</v>
      </c>
      <c r="BG2532" s="1" t="s">
        <v>3220</v>
      </c>
      <c r="BH2532" s="1" t="s">
        <v>2435</v>
      </c>
      <c r="BI2532" s="1" t="s">
        <v>726</v>
      </c>
      <c r="BJ2532" s="1" t="s">
        <v>126</v>
      </c>
      <c r="BK2532" s="1" t="s">
        <v>5505</v>
      </c>
      <c r="BL2532" s="1">
        <v>303.60000000000002</v>
      </c>
      <c r="BM2532" s="1">
        <v>303.60000000000002</v>
      </c>
      <c r="BN2532" s="1" t="s">
        <v>97</v>
      </c>
      <c r="BO2532" s="1" t="s">
        <v>98</v>
      </c>
      <c r="BP2532" s="1" t="s">
        <v>73</v>
      </c>
      <c r="BQ2532" s="2">
        <v>43951</v>
      </c>
      <c r="BR2532" s="1">
        <v>303.60000000000002</v>
      </c>
      <c r="BS2532" s="1">
        <v>303.60000000000002</v>
      </c>
      <c r="BT2532" s="1">
        <v>303.60000000000002</v>
      </c>
      <c r="BU2532" s="1">
        <v>303.60000000000002</v>
      </c>
    </row>
    <row r="2533" spans="4:73" hidden="1" x14ac:dyDescent="0.25">
      <c r="D2533" s="4"/>
      <c r="E2533" s="5" t="str">
        <f t="shared" si="533"/>
        <v>FeS-2016-NOV</v>
      </c>
      <c r="F2533" s="5">
        <f t="shared" si="534"/>
        <v>0</v>
      </c>
      <c r="G2533" s="5" t="str">
        <f t="shared" si="535"/>
        <v>Withdrawn</v>
      </c>
      <c r="H2533" s="6" t="str">
        <f t="shared" si="536"/>
        <v>Not Started</v>
      </c>
      <c r="I2533" s="1" t="s">
        <v>3609</v>
      </c>
      <c r="O2533" s="1" t="str">
        <f t="shared" si="541"/>
        <v>NRIS</v>
      </c>
      <c r="Q2533" s="1">
        <f t="shared" si="537"/>
        <v>200.1</v>
      </c>
      <c r="S2533" s="1" t="str">
        <f t="shared" si="538"/>
        <v>Wind</v>
      </c>
      <c r="T2533" s="1" t="str">
        <f t="shared" si="539"/>
        <v>Bowman County</v>
      </c>
      <c r="U2533" s="1" t="str">
        <f t="shared" si="540"/>
        <v>ND</v>
      </c>
      <c r="AA2533" s="1"/>
      <c r="AB2533" s="1"/>
      <c r="AI2533" s="5"/>
      <c r="AJ2533" s="5"/>
      <c r="AK2533" s="5"/>
      <c r="AL2533" s="5"/>
      <c r="AM2533" s="5"/>
      <c r="AN2533" s="5"/>
      <c r="AO2533" s="32"/>
      <c r="AP2533" s="32"/>
      <c r="AQ2533" s="28">
        <f t="shared" si="542"/>
        <v>0</v>
      </c>
      <c r="AR2533" s="28">
        <f t="shared" si="543"/>
        <v>0</v>
      </c>
      <c r="AY2533" s="1" t="s">
        <v>73</v>
      </c>
      <c r="AZ2533" s="2">
        <v>42688</v>
      </c>
      <c r="BA2533" s="2">
        <v>42906</v>
      </c>
      <c r="BC2533" s="2">
        <v>43532</v>
      </c>
      <c r="BD2533" s="1" t="s">
        <v>192</v>
      </c>
      <c r="BE2533" s="1" t="s">
        <v>627</v>
      </c>
      <c r="BF2533" s="1" t="s">
        <v>194</v>
      </c>
      <c r="BG2533" s="1" t="s">
        <v>3348</v>
      </c>
      <c r="BI2533" s="1" t="s">
        <v>536</v>
      </c>
      <c r="BJ2533" s="1" t="s">
        <v>126</v>
      </c>
      <c r="BK2533" s="1" t="s">
        <v>78</v>
      </c>
      <c r="BL2533" s="1">
        <v>200.1</v>
      </c>
      <c r="BM2533" s="1">
        <v>200.1</v>
      </c>
      <c r="BN2533" s="1" t="s">
        <v>97</v>
      </c>
      <c r="BO2533" s="1" t="s">
        <v>98</v>
      </c>
      <c r="BP2533" s="1" t="s">
        <v>84</v>
      </c>
      <c r="BR2533" s="1">
        <v>0</v>
      </c>
      <c r="BS2533" s="1">
        <v>0</v>
      </c>
      <c r="BT2533" s="1">
        <v>0</v>
      </c>
      <c r="BU2533" s="1">
        <v>0</v>
      </c>
    </row>
    <row r="2534" spans="4:73" hidden="1" x14ac:dyDescent="0.25">
      <c r="D2534" s="4"/>
      <c r="E2534" s="5" t="str">
        <f t="shared" si="533"/>
        <v>DPP-2017-FEB</v>
      </c>
      <c r="F2534" s="5" t="str">
        <f t="shared" si="534"/>
        <v>Central</v>
      </c>
      <c r="G2534" s="5" t="str">
        <f t="shared" si="535"/>
        <v>Done</v>
      </c>
      <c r="H2534" s="6" t="str">
        <f t="shared" si="536"/>
        <v>In Service</v>
      </c>
      <c r="I2534" s="1" t="s">
        <v>5647</v>
      </c>
      <c r="O2534" s="1" t="str">
        <f t="shared" si="541"/>
        <v>NRIS</v>
      </c>
      <c r="Q2534" s="1">
        <f t="shared" si="537"/>
        <v>202.4</v>
      </c>
      <c r="S2534" s="1" t="str">
        <f t="shared" si="538"/>
        <v>Wind</v>
      </c>
      <c r="T2534" s="1" t="str">
        <f t="shared" si="539"/>
        <v>Logan County</v>
      </c>
      <c r="U2534" s="1" t="str">
        <f t="shared" si="540"/>
        <v>IL</v>
      </c>
      <c r="AA2534" s="1"/>
      <c r="AB2534" s="1"/>
      <c r="AI2534" s="5"/>
      <c r="AJ2534" s="5"/>
      <c r="AK2534" s="5"/>
      <c r="AL2534" s="5"/>
      <c r="AM2534" s="5"/>
      <c r="AN2534" s="5"/>
      <c r="AO2534" s="32"/>
      <c r="AP2534" s="32"/>
      <c r="AQ2534" s="28">
        <f t="shared" si="542"/>
        <v>0</v>
      </c>
      <c r="AR2534" s="28">
        <f t="shared" si="543"/>
        <v>0</v>
      </c>
      <c r="AY2534" s="1" t="s">
        <v>58</v>
      </c>
      <c r="AZ2534" s="2">
        <v>42688</v>
      </c>
      <c r="BB2534" s="2">
        <v>43550</v>
      </c>
      <c r="BC2534" s="2">
        <v>43692</v>
      </c>
      <c r="BD2534" s="1" t="s">
        <v>122</v>
      </c>
      <c r="BE2534" s="1" t="s">
        <v>840</v>
      </c>
      <c r="BF2534" s="1" t="s">
        <v>124</v>
      </c>
      <c r="BG2534" s="1" t="s">
        <v>3220</v>
      </c>
      <c r="BH2534" s="1" t="s">
        <v>2435</v>
      </c>
      <c r="BI2534" s="1" t="s">
        <v>726</v>
      </c>
      <c r="BJ2534" s="1" t="s">
        <v>126</v>
      </c>
      <c r="BK2534" s="1" t="s">
        <v>5648</v>
      </c>
      <c r="BL2534" s="1">
        <v>202.4</v>
      </c>
      <c r="BM2534" s="1">
        <v>202.4</v>
      </c>
      <c r="BN2534" s="1" t="s">
        <v>97</v>
      </c>
      <c r="BO2534" s="1" t="s">
        <v>98</v>
      </c>
      <c r="BP2534" s="1" t="s">
        <v>65</v>
      </c>
      <c r="BQ2534" s="2">
        <v>43944</v>
      </c>
      <c r="BR2534" s="1">
        <v>202.4</v>
      </c>
      <c r="BS2534" s="1">
        <v>202.4</v>
      </c>
      <c r="BT2534" s="1">
        <v>202.4</v>
      </c>
      <c r="BU2534" s="1">
        <v>202.4</v>
      </c>
    </row>
    <row r="2535" spans="4:73" hidden="1" x14ac:dyDescent="0.25">
      <c r="D2535" s="4"/>
      <c r="E2535" s="5" t="str">
        <f t="shared" si="533"/>
        <v>DPP-2017-FEB</v>
      </c>
      <c r="F2535" s="5" t="str">
        <f t="shared" si="534"/>
        <v>Central</v>
      </c>
      <c r="G2535" s="5" t="str">
        <f t="shared" si="535"/>
        <v>Done</v>
      </c>
      <c r="H2535" s="6" t="str">
        <f t="shared" si="536"/>
        <v>Under Construction</v>
      </c>
      <c r="I2535" s="1" t="s">
        <v>5649</v>
      </c>
      <c r="O2535" s="1" t="str">
        <f t="shared" si="541"/>
        <v>NRIS</v>
      </c>
      <c r="Q2535" s="1">
        <f t="shared" si="537"/>
        <v>303.60000000000002</v>
      </c>
      <c r="S2535" s="1" t="str">
        <f t="shared" si="538"/>
        <v>Wind</v>
      </c>
      <c r="T2535" s="1" t="str">
        <f t="shared" si="539"/>
        <v>Morgan County,Sangamon County</v>
      </c>
      <c r="U2535" s="1" t="str">
        <f t="shared" si="540"/>
        <v>IL</v>
      </c>
      <c r="AA2535" s="1"/>
      <c r="AB2535" s="1"/>
      <c r="AI2535" s="5"/>
      <c r="AJ2535" s="5"/>
      <c r="AK2535" s="5"/>
      <c r="AL2535" s="5"/>
      <c r="AM2535" s="5"/>
      <c r="AN2535" s="5"/>
      <c r="AO2535" s="32"/>
      <c r="AP2535" s="32"/>
      <c r="AQ2535" s="28">
        <f t="shared" si="542"/>
        <v>0</v>
      </c>
      <c r="AR2535" s="28">
        <f t="shared" si="543"/>
        <v>0</v>
      </c>
      <c r="AY2535" s="1" t="s">
        <v>58</v>
      </c>
      <c r="AZ2535" s="2">
        <v>42688</v>
      </c>
      <c r="BB2535" s="2">
        <v>43616</v>
      </c>
      <c r="BC2535" s="2">
        <v>44057</v>
      </c>
      <c r="BD2535" s="1" t="s">
        <v>2444</v>
      </c>
      <c r="BE2535" s="1" t="s">
        <v>5650</v>
      </c>
      <c r="BF2535" s="1" t="s">
        <v>124</v>
      </c>
      <c r="BG2535" s="1" t="s">
        <v>3220</v>
      </c>
      <c r="BH2535" s="1" t="s">
        <v>2435</v>
      </c>
      <c r="BI2535" s="1" t="s">
        <v>726</v>
      </c>
      <c r="BJ2535" s="1" t="s">
        <v>126</v>
      </c>
      <c r="BK2535" s="1" t="s">
        <v>5651</v>
      </c>
      <c r="BL2535" s="1">
        <v>303.60000000000002</v>
      </c>
      <c r="BM2535" s="1">
        <v>303.60000000000002</v>
      </c>
      <c r="BN2535" s="1" t="s">
        <v>97</v>
      </c>
      <c r="BO2535" s="1" t="s">
        <v>98</v>
      </c>
      <c r="BP2535" s="1" t="s">
        <v>71</v>
      </c>
      <c r="BQ2535" s="2">
        <v>44500</v>
      </c>
      <c r="BR2535" s="1">
        <v>303.60000000000002</v>
      </c>
      <c r="BS2535" s="1">
        <v>303.60000000000002</v>
      </c>
      <c r="BT2535" s="1">
        <v>303.60000000000002</v>
      </c>
      <c r="BU2535" s="1">
        <v>303.60000000000002</v>
      </c>
    </row>
    <row r="2536" spans="4:73" hidden="1" x14ac:dyDescent="0.25">
      <c r="D2536" s="4"/>
      <c r="E2536" s="5" t="str">
        <f t="shared" si="533"/>
        <v>DPP-2017-FEB</v>
      </c>
      <c r="F2536" s="5" t="str">
        <f t="shared" si="534"/>
        <v>East (ITC)</v>
      </c>
      <c r="G2536" s="5" t="str">
        <f t="shared" si="535"/>
        <v>Done</v>
      </c>
      <c r="H2536" s="6" t="str">
        <f t="shared" si="536"/>
        <v>Under Construction</v>
      </c>
      <c r="I2536" s="1" t="s">
        <v>5652</v>
      </c>
      <c r="O2536" s="1" t="str">
        <f t="shared" si="541"/>
        <v>NRIS</v>
      </c>
      <c r="Q2536" s="1">
        <f t="shared" si="537"/>
        <v>200</v>
      </c>
      <c r="S2536" s="1" t="str">
        <f t="shared" si="538"/>
        <v>Solar</v>
      </c>
      <c r="T2536" s="1" t="str">
        <f t="shared" si="539"/>
        <v>Calhoun County</v>
      </c>
      <c r="U2536" s="1" t="str">
        <f t="shared" si="540"/>
        <v>MI</v>
      </c>
      <c r="AA2536" s="1"/>
      <c r="AB2536" s="1"/>
      <c r="AI2536" s="5"/>
      <c r="AJ2536" s="5"/>
      <c r="AK2536" s="5"/>
      <c r="AL2536" s="5"/>
      <c r="AM2536" s="5"/>
      <c r="AN2536" s="5"/>
      <c r="AO2536" s="32"/>
      <c r="AP2536" s="32"/>
      <c r="AQ2536" s="28">
        <f t="shared" si="542"/>
        <v>0</v>
      </c>
      <c r="AR2536" s="28">
        <f t="shared" si="543"/>
        <v>0</v>
      </c>
      <c r="AY2536" s="1" t="s">
        <v>58</v>
      </c>
      <c r="AZ2536" s="2">
        <v>42688</v>
      </c>
      <c r="BB2536" s="2">
        <v>43763</v>
      </c>
      <c r="BC2536" s="2">
        <v>43374</v>
      </c>
      <c r="BD2536" s="1" t="s">
        <v>139</v>
      </c>
      <c r="BE2536" s="1" t="s">
        <v>1766</v>
      </c>
      <c r="BF2536" s="1" t="s">
        <v>130</v>
      </c>
      <c r="BG2536" s="1" t="s">
        <v>3220</v>
      </c>
      <c r="BH2536" s="1" t="s">
        <v>1808</v>
      </c>
      <c r="BI2536" s="1" t="s">
        <v>726</v>
      </c>
      <c r="BJ2536" s="1" t="s">
        <v>126</v>
      </c>
      <c r="BK2536" s="1" t="s">
        <v>5653</v>
      </c>
      <c r="BL2536" s="1">
        <v>200</v>
      </c>
      <c r="BM2536" s="1">
        <v>200</v>
      </c>
      <c r="BN2536" s="1" t="s">
        <v>1485</v>
      </c>
      <c r="BO2536" s="1" t="s">
        <v>1486</v>
      </c>
      <c r="BP2536" s="1" t="s">
        <v>71</v>
      </c>
      <c r="BQ2536" s="2">
        <v>44659</v>
      </c>
      <c r="BR2536" s="1">
        <v>200</v>
      </c>
      <c r="BS2536" s="1">
        <v>200</v>
      </c>
      <c r="BT2536" s="1">
        <v>200</v>
      </c>
      <c r="BU2536" s="1">
        <v>200</v>
      </c>
    </row>
    <row r="2537" spans="4:73" hidden="1" x14ac:dyDescent="0.25">
      <c r="D2537" s="4"/>
      <c r="E2537" s="5" t="str">
        <f t="shared" si="533"/>
        <v>DPP-2017-FEB</v>
      </c>
      <c r="F2537" s="5" t="str">
        <f t="shared" si="534"/>
        <v>Central</v>
      </c>
      <c r="G2537" s="5" t="str">
        <f t="shared" si="535"/>
        <v>Done</v>
      </c>
      <c r="H2537" s="6" t="str">
        <f t="shared" si="536"/>
        <v>Under Construction</v>
      </c>
      <c r="I2537" s="1" t="s">
        <v>5654</v>
      </c>
      <c r="O2537" s="1" t="str">
        <f t="shared" si="541"/>
        <v>NRIS</v>
      </c>
      <c r="Q2537" s="1">
        <f t="shared" si="537"/>
        <v>70</v>
      </c>
      <c r="S2537" s="1" t="str">
        <f t="shared" si="538"/>
        <v>Solar</v>
      </c>
      <c r="T2537" s="1" t="str">
        <f t="shared" si="539"/>
        <v>Spencer County</v>
      </c>
      <c r="U2537" s="1" t="str">
        <f t="shared" si="540"/>
        <v>IN</v>
      </c>
      <c r="AA2537" s="1"/>
      <c r="AB2537" s="1"/>
      <c r="AI2537" s="5"/>
      <c r="AJ2537" s="5"/>
      <c r="AK2537" s="5"/>
      <c r="AL2537" s="5"/>
      <c r="AM2537" s="5"/>
      <c r="AN2537" s="5"/>
      <c r="AO2537" s="32"/>
      <c r="AP2537" s="32"/>
      <c r="AQ2537" s="28">
        <f t="shared" si="542"/>
        <v>0</v>
      </c>
      <c r="AR2537" s="28">
        <f t="shared" si="543"/>
        <v>0</v>
      </c>
      <c r="AY2537" s="1" t="s">
        <v>58</v>
      </c>
      <c r="AZ2537" s="2">
        <v>42688</v>
      </c>
      <c r="BB2537" s="2">
        <v>43511</v>
      </c>
      <c r="BC2537" s="2">
        <v>44287</v>
      </c>
      <c r="BD2537" s="1" t="s">
        <v>256</v>
      </c>
      <c r="BE2537" s="1" t="s">
        <v>2958</v>
      </c>
      <c r="BF2537" s="1" t="s">
        <v>103</v>
      </c>
      <c r="BG2537" s="1" t="s">
        <v>3220</v>
      </c>
      <c r="BH2537" s="1" t="s">
        <v>2435</v>
      </c>
      <c r="BI2537" s="1" t="s">
        <v>726</v>
      </c>
      <c r="BJ2537" s="1" t="s">
        <v>126</v>
      </c>
      <c r="BK2537" s="1" t="s">
        <v>5655</v>
      </c>
      <c r="BL2537" s="1">
        <v>70</v>
      </c>
      <c r="BM2537" s="1">
        <v>70</v>
      </c>
      <c r="BN2537" s="1" t="s">
        <v>1485</v>
      </c>
      <c r="BO2537" s="1" t="s">
        <v>1486</v>
      </c>
      <c r="BP2537" s="1" t="s">
        <v>71</v>
      </c>
      <c r="BQ2537" s="2">
        <v>44014</v>
      </c>
      <c r="BR2537" s="1">
        <v>70</v>
      </c>
      <c r="BS2537" s="1">
        <v>69.900000000000006</v>
      </c>
      <c r="BT2537" s="1">
        <v>70</v>
      </c>
      <c r="BU2537" s="1">
        <v>69.900000000000006</v>
      </c>
    </row>
    <row r="2538" spans="4:73" hidden="1" x14ac:dyDescent="0.25">
      <c r="D2538" s="4"/>
      <c r="E2538" s="5" t="str">
        <f t="shared" si="533"/>
        <v>DPP-2017-FEB</v>
      </c>
      <c r="F2538" s="5" t="str">
        <f t="shared" si="534"/>
        <v>West</v>
      </c>
      <c r="G2538" s="5" t="str">
        <f t="shared" si="535"/>
        <v>Withdrawn</v>
      </c>
      <c r="H2538" s="6" t="str">
        <f t="shared" si="536"/>
        <v>Not Started</v>
      </c>
      <c r="I2538" s="1" t="s">
        <v>4847</v>
      </c>
      <c r="O2538" s="1" t="str">
        <f t="shared" si="541"/>
        <v>NRIS</v>
      </c>
      <c r="Q2538" s="1">
        <f t="shared" si="537"/>
        <v>200</v>
      </c>
      <c r="S2538" s="1" t="str">
        <f t="shared" si="538"/>
        <v>Wind</v>
      </c>
      <c r="T2538" s="1" t="str">
        <f t="shared" si="539"/>
        <v>Faribault County</v>
      </c>
      <c r="U2538" s="1" t="str">
        <f t="shared" si="540"/>
        <v>MN</v>
      </c>
      <c r="AA2538" s="1"/>
      <c r="AB2538" s="1"/>
      <c r="AI2538" s="5"/>
      <c r="AJ2538" s="5"/>
      <c r="AK2538" s="5"/>
      <c r="AL2538" s="5"/>
      <c r="AM2538" s="5"/>
      <c r="AN2538" s="5"/>
      <c r="AO2538" s="32"/>
      <c r="AP2538" s="32"/>
      <c r="AQ2538" s="28">
        <f t="shared" si="542"/>
        <v>0</v>
      </c>
      <c r="AR2538" s="28">
        <f t="shared" si="543"/>
        <v>0</v>
      </c>
      <c r="AY2538" s="1" t="s">
        <v>73</v>
      </c>
      <c r="AZ2538" s="2">
        <v>42688</v>
      </c>
      <c r="BA2538" s="2">
        <v>43564</v>
      </c>
      <c r="BC2538" s="2">
        <v>44089</v>
      </c>
      <c r="BD2538" s="1" t="s">
        <v>87</v>
      </c>
      <c r="BE2538" s="1" t="s">
        <v>718</v>
      </c>
      <c r="BF2538" s="1" t="s">
        <v>93</v>
      </c>
      <c r="BG2538" s="1" t="s">
        <v>3220</v>
      </c>
      <c r="BH2538" s="1" t="s">
        <v>725</v>
      </c>
      <c r="BI2538" s="1" t="s">
        <v>726</v>
      </c>
      <c r="BJ2538" s="1" t="s">
        <v>126</v>
      </c>
      <c r="BK2538" s="1" t="s">
        <v>4848</v>
      </c>
      <c r="BL2538" s="1">
        <v>200</v>
      </c>
      <c r="BM2538" s="1">
        <v>200</v>
      </c>
      <c r="BN2538" s="1" t="s">
        <v>97</v>
      </c>
      <c r="BO2538" s="1" t="s">
        <v>98</v>
      </c>
      <c r="BP2538" s="1" t="s">
        <v>84</v>
      </c>
      <c r="BR2538" s="1">
        <v>0</v>
      </c>
      <c r="BS2538" s="1">
        <v>0</v>
      </c>
      <c r="BT2538" s="1">
        <v>0</v>
      </c>
      <c r="BU2538" s="1">
        <v>0</v>
      </c>
    </row>
    <row r="2539" spans="4:73" hidden="1" x14ac:dyDescent="0.25">
      <c r="D2539" s="4"/>
      <c r="E2539" s="5" t="str">
        <f t="shared" si="533"/>
        <v>DPP-2017-FEB</v>
      </c>
      <c r="F2539" s="5" t="str">
        <f t="shared" si="534"/>
        <v>Central</v>
      </c>
      <c r="G2539" s="5" t="str">
        <f t="shared" si="535"/>
        <v>Done</v>
      </c>
      <c r="H2539" s="6" t="str">
        <f t="shared" si="536"/>
        <v>Under Construction</v>
      </c>
      <c r="I2539" s="1" t="s">
        <v>5660</v>
      </c>
      <c r="O2539" s="1" t="str">
        <f t="shared" si="541"/>
        <v>NRIS</v>
      </c>
      <c r="Q2539" s="1">
        <f t="shared" si="537"/>
        <v>200</v>
      </c>
      <c r="S2539" s="1" t="str">
        <f t="shared" si="538"/>
        <v>Solar</v>
      </c>
      <c r="T2539" s="1" t="str">
        <f t="shared" si="539"/>
        <v>Meade County</v>
      </c>
      <c r="U2539" s="1" t="str">
        <f t="shared" si="540"/>
        <v>KY</v>
      </c>
      <c r="AA2539" s="1"/>
      <c r="AB2539" s="1"/>
      <c r="AI2539" s="5"/>
      <c r="AJ2539" s="5"/>
      <c r="AK2539" s="5"/>
      <c r="AL2539" s="5"/>
      <c r="AM2539" s="5"/>
      <c r="AN2539" s="5"/>
      <c r="AO2539" s="32"/>
      <c r="AP2539" s="32"/>
      <c r="AQ2539" s="28">
        <f t="shared" si="542"/>
        <v>0</v>
      </c>
      <c r="AR2539" s="28">
        <f t="shared" si="543"/>
        <v>0</v>
      </c>
      <c r="AY2539" s="1" t="s">
        <v>58</v>
      </c>
      <c r="AZ2539" s="2">
        <v>42688</v>
      </c>
      <c r="BB2539" s="2">
        <v>43532</v>
      </c>
      <c r="BC2539" s="2">
        <v>44287</v>
      </c>
      <c r="BD2539" s="1" t="s">
        <v>1657</v>
      </c>
      <c r="BE2539" s="1" t="s">
        <v>5661</v>
      </c>
      <c r="BF2539" s="1" t="s">
        <v>82</v>
      </c>
      <c r="BG2539" s="1" t="s">
        <v>3220</v>
      </c>
      <c r="BH2539" s="1" t="s">
        <v>2435</v>
      </c>
      <c r="BI2539" s="1" t="s">
        <v>726</v>
      </c>
      <c r="BJ2539" s="1" t="s">
        <v>126</v>
      </c>
      <c r="BK2539" s="1" t="s">
        <v>5662</v>
      </c>
      <c r="BL2539" s="1">
        <v>200</v>
      </c>
      <c r="BM2539" s="1">
        <v>200</v>
      </c>
      <c r="BN2539" s="1" t="s">
        <v>1485</v>
      </c>
      <c r="BO2539" s="1" t="s">
        <v>1486</v>
      </c>
      <c r="BP2539" s="1" t="s">
        <v>71</v>
      </c>
      <c r="BQ2539" s="2">
        <v>44287</v>
      </c>
      <c r="BR2539" s="1">
        <v>200</v>
      </c>
      <c r="BS2539" s="1">
        <v>200</v>
      </c>
      <c r="BT2539" s="1">
        <v>200</v>
      </c>
      <c r="BU2539" s="1">
        <v>200</v>
      </c>
    </row>
    <row r="2540" spans="4:73" hidden="1" x14ac:dyDescent="0.25">
      <c r="D2540" s="4"/>
      <c r="E2540" s="5" t="str">
        <f t="shared" si="533"/>
        <v>FeS-2016-NOV</v>
      </c>
      <c r="F2540" s="5">
        <f t="shared" si="534"/>
        <v>0</v>
      </c>
      <c r="G2540" s="5" t="str">
        <f t="shared" si="535"/>
        <v>Withdrawn</v>
      </c>
      <c r="H2540" s="6" t="str">
        <f t="shared" si="536"/>
        <v>Not Started</v>
      </c>
      <c r="I2540" s="1" t="s">
        <v>4139</v>
      </c>
      <c r="O2540" s="1" t="str">
        <f t="shared" si="541"/>
        <v>NRIS</v>
      </c>
      <c r="Q2540" s="1">
        <f t="shared" si="537"/>
        <v>5.28</v>
      </c>
      <c r="S2540" s="1" t="str">
        <f t="shared" si="538"/>
        <v>Wind</v>
      </c>
      <c r="T2540" s="1" t="str">
        <f t="shared" si="539"/>
        <v>Hancock County, Winnebago County</v>
      </c>
      <c r="U2540" s="1" t="str">
        <f t="shared" si="540"/>
        <v>IA</v>
      </c>
      <c r="AA2540" s="1"/>
      <c r="AB2540" s="1"/>
      <c r="AI2540" s="5"/>
      <c r="AJ2540" s="5"/>
      <c r="AK2540" s="5"/>
      <c r="AL2540" s="5"/>
      <c r="AM2540" s="5"/>
      <c r="AN2540" s="5"/>
      <c r="AO2540" s="32"/>
      <c r="AP2540" s="32"/>
      <c r="AQ2540" s="28">
        <f t="shared" si="542"/>
        <v>0</v>
      </c>
      <c r="AR2540" s="28">
        <f t="shared" si="543"/>
        <v>0</v>
      </c>
      <c r="AY2540" s="1" t="s">
        <v>73</v>
      </c>
      <c r="AZ2540" s="2">
        <v>42688</v>
      </c>
      <c r="BA2540" s="2">
        <v>42937</v>
      </c>
      <c r="BC2540" s="2">
        <v>43101</v>
      </c>
      <c r="BD2540" s="1" t="s">
        <v>87</v>
      </c>
      <c r="BE2540" s="1" t="s">
        <v>4140</v>
      </c>
      <c r="BF2540" s="1" t="s">
        <v>89</v>
      </c>
      <c r="BG2540" s="1" t="s">
        <v>3348</v>
      </c>
      <c r="BI2540" s="1" t="s">
        <v>536</v>
      </c>
      <c r="BJ2540" s="1" t="s">
        <v>126</v>
      </c>
      <c r="BK2540" s="1" t="s">
        <v>78</v>
      </c>
      <c r="BL2540" s="1">
        <v>5.28</v>
      </c>
      <c r="BM2540" s="1">
        <v>5.28</v>
      </c>
      <c r="BN2540" s="1" t="s">
        <v>97</v>
      </c>
      <c r="BO2540" s="1" t="s">
        <v>98</v>
      </c>
      <c r="BP2540" s="1" t="s">
        <v>84</v>
      </c>
      <c r="BR2540" s="1">
        <v>0</v>
      </c>
      <c r="BS2540" s="1">
        <v>0</v>
      </c>
      <c r="BT2540" s="1">
        <v>0</v>
      </c>
      <c r="BU2540" s="1">
        <v>0</v>
      </c>
    </row>
    <row r="2541" spans="4:73" hidden="1" x14ac:dyDescent="0.25">
      <c r="D2541" s="4"/>
      <c r="E2541" s="5" t="str">
        <f t="shared" si="533"/>
        <v>FeS-2016-NOV</v>
      </c>
      <c r="F2541" s="5">
        <f t="shared" si="534"/>
        <v>0</v>
      </c>
      <c r="G2541" s="5" t="str">
        <f t="shared" si="535"/>
        <v>Withdrawn</v>
      </c>
      <c r="H2541" s="6" t="str">
        <f t="shared" si="536"/>
        <v>Not Started</v>
      </c>
      <c r="I2541" s="1" t="s">
        <v>4144</v>
      </c>
      <c r="O2541" s="1" t="str">
        <f t="shared" si="541"/>
        <v>NRIS</v>
      </c>
      <c r="Q2541" s="1">
        <f t="shared" si="537"/>
        <v>12</v>
      </c>
      <c r="S2541" s="1" t="str">
        <f t="shared" si="538"/>
        <v>Wind</v>
      </c>
      <c r="T2541" s="1" t="str">
        <f t="shared" si="539"/>
        <v>Story County</v>
      </c>
      <c r="U2541" s="1" t="str">
        <f t="shared" si="540"/>
        <v>IA</v>
      </c>
      <c r="AA2541" s="1"/>
      <c r="AB2541" s="1"/>
      <c r="AI2541" s="5"/>
      <c r="AJ2541" s="5"/>
      <c r="AK2541" s="5"/>
      <c r="AL2541" s="5"/>
      <c r="AM2541" s="5"/>
      <c r="AN2541" s="5"/>
      <c r="AO2541" s="32"/>
      <c r="AP2541" s="32"/>
      <c r="AQ2541" s="28">
        <f t="shared" si="542"/>
        <v>0</v>
      </c>
      <c r="AR2541" s="28">
        <f t="shared" si="543"/>
        <v>0</v>
      </c>
      <c r="AY2541" s="1" t="s">
        <v>73</v>
      </c>
      <c r="AZ2541" s="2">
        <v>42688</v>
      </c>
      <c r="BA2541" s="2">
        <v>42937</v>
      </c>
      <c r="BC2541" s="2">
        <v>43101</v>
      </c>
      <c r="BD2541" s="1" t="s">
        <v>87</v>
      </c>
      <c r="BE2541" s="1" t="s">
        <v>550</v>
      </c>
      <c r="BF2541" s="1" t="s">
        <v>89</v>
      </c>
      <c r="BG2541" s="1" t="s">
        <v>3348</v>
      </c>
      <c r="BI2541" s="1" t="s">
        <v>536</v>
      </c>
      <c r="BJ2541" s="1" t="s">
        <v>126</v>
      </c>
      <c r="BK2541" s="1" t="s">
        <v>78</v>
      </c>
      <c r="BL2541" s="1">
        <v>12</v>
      </c>
      <c r="BM2541" s="1">
        <v>12</v>
      </c>
      <c r="BN2541" s="1" t="s">
        <v>97</v>
      </c>
      <c r="BO2541" s="1" t="s">
        <v>98</v>
      </c>
      <c r="BP2541" s="1" t="s">
        <v>84</v>
      </c>
      <c r="BR2541" s="1">
        <v>0</v>
      </c>
      <c r="BS2541" s="1">
        <v>0</v>
      </c>
      <c r="BT2541" s="1">
        <v>0</v>
      </c>
      <c r="BU2541" s="1">
        <v>0</v>
      </c>
    </row>
    <row r="2542" spans="4:73" hidden="1" x14ac:dyDescent="0.25">
      <c r="D2542" s="4"/>
      <c r="E2542" s="5" t="str">
        <f t="shared" si="533"/>
        <v>FeS-2016-NOV</v>
      </c>
      <c r="F2542" s="5">
        <f t="shared" si="534"/>
        <v>0</v>
      </c>
      <c r="G2542" s="5" t="str">
        <f t="shared" si="535"/>
        <v>Withdrawn</v>
      </c>
      <c r="H2542" s="6" t="str">
        <f t="shared" si="536"/>
        <v>Not Started</v>
      </c>
      <c r="I2542" s="1" t="s">
        <v>4145</v>
      </c>
      <c r="O2542" s="1" t="str">
        <f t="shared" si="541"/>
        <v>NRIS</v>
      </c>
      <c r="Q2542" s="1">
        <f t="shared" si="537"/>
        <v>4.32</v>
      </c>
      <c r="S2542" s="1" t="str">
        <f t="shared" si="538"/>
        <v>Wind</v>
      </c>
      <c r="T2542" s="1" t="str">
        <f t="shared" si="539"/>
        <v>Dodge County</v>
      </c>
      <c r="U2542" s="1" t="str">
        <f t="shared" si="540"/>
        <v>WI</v>
      </c>
      <c r="AA2542" s="1"/>
      <c r="AB2542" s="1"/>
      <c r="AI2542" s="5"/>
      <c r="AJ2542" s="5"/>
      <c r="AK2542" s="5"/>
      <c r="AL2542" s="5"/>
      <c r="AM2542" s="5"/>
      <c r="AN2542" s="5"/>
      <c r="AO2542" s="32"/>
      <c r="AP2542" s="32"/>
      <c r="AQ2542" s="28">
        <f t="shared" si="542"/>
        <v>0</v>
      </c>
      <c r="AR2542" s="28">
        <f t="shared" si="543"/>
        <v>0</v>
      </c>
      <c r="AY2542" s="1" t="s">
        <v>73</v>
      </c>
      <c r="AZ2542" s="2">
        <v>42688</v>
      </c>
      <c r="BA2542" s="2">
        <v>42937</v>
      </c>
      <c r="BC2542" s="2">
        <v>43101</v>
      </c>
      <c r="BD2542" s="1" t="s">
        <v>74</v>
      </c>
      <c r="BE2542" s="1" t="s">
        <v>297</v>
      </c>
      <c r="BF2542" s="1" t="s">
        <v>76</v>
      </c>
      <c r="BG2542" s="1" t="s">
        <v>3348</v>
      </c>
      <c r="BI2542" s="1" t="s">
        <v>536</v>
      </c>
      <c r="BJ2542" s="1" t="s">
        <v>126</v>
      </c>
      <c r="BK2542" s="1" t="s">
        <v>78</v>
      </c>
      <c r="BL2542" s="1">
        <v>4.32</v>
      </c>
      <c r="BM2542" s="1">
        <v>4.32</v>
      </c>
      <c r="BN2542" s="1" t="s">
        <v>97</v>
      </c>
      <c r="BO2542" s="1" t="s">
        <v>98</v>
      </c>
      <c r="BP2542" s="1" t="s">
        <v>84</v>
      </c>
      <c r="BR2542" s="1">
        <v>0</v>
      </c>
      <c r="BS2542" s="1">
        <v>0</v>
      </c>
      <c r="BT2542" s="1">
        <v>0</v>
      </c>
      <c r="BU2542" s="1">
        <v>0</v>
      </c>
    </row>
    <row r="2543" spans="4:73" hidden="1" x14ac:dyDescent="0.25">
      <c r="D2543" s="4"/>
      <c r="E2543" s="5" t="str">
        <f t="shared" si="533"/>
        <v>DPP-2017-FEB</v>
      </c>
      <c r="F2543" s="5" t="str">
        <f t="shared" si="534"/>
        <v>West</v>
      </c>
      <c r="G2543" s="5" t="str">
        <f t="shared" si="535"/>
        <v>Withdrawn</v>
      </c>
      <c r="H2543" s="6" t="str">
        <f t="shared" si="536"/>
        <v>Not Started</v>
      </c>
      <c r="I2543" s="1" t="s">
        <v>4849</v>
      </c>
      <c r="O2543" s="1" t="str">
        <f t="shared" si="541"/>
        <v>NRIS</v>
      </c>
      <c r="Q2543" s="1">
        <f t="shared" si="537"/>
        <v>3.84</v>
      </c>
      <c r="S2543" s="1" t="str">
        <f t="shared" si="538"/>
        <v>Wind</v>
      </c>
      <c r="T2543" s="1" t="str">
        <f t="shared" si="539"/>
        <v>Oliver County</v>
      </c>
      <c r="U2543" s="1" t="str">
        <f t="shared" si="540"/>
        <v>ND</v>
      </c>
      <c r="AA2543" s="1"/>
      <c r="AB2543" s="1"/>
      <c r="AI2543" s="5"/>
      <c r="AJ2543" s="5"/>
      <c r="AK2543" s="5"/>
      <c r="AL2543" s="5"/>
      <c r="AM2543" s="5"/>
      <c r="AN2543" s="5"/>
      <c r="AO2543" s="32"/>
      <c r="AP2543" s="32"/>
      <c r="AQ2543" s="28">
        <f t="shared" si="542"/>
        <v>0</v>
      </c>
      <c r="AR2543" s="28">
        <f t="shared" si="543"/>
        <v>0</v>
      </c>
      <c r="AY2543" s="1" t="s">
        <v>73</v>
      </c>
      <c r="AZ2543" s="2">
        <v>42688</v>
      </c>
      <c r="BA2543" s="2">
        <v>43564</v>
      </c>
      <c r="BC2543" s="2">
        <v>43101</v>
      </c>
      <c r="BD2543" s="1" t="s">
        <v>315</v>
      </c>
      <c r="BE2543" s="1" t="s">
        <v>864</v>
      </c>
      <c r="BF2543" s="1" t="s">
        <v>194</v>
      </c>
      <c r="BG2543" s="1" t="s">
        <v>3220</v>
      </c>
      <c r="BH2543" s="1" t="s">
        <v>725</v>
      </c>
      <c r="BI2543" s="1" t="s">
        <v>726</v>
      </c>
      <c r="BJ2543" s="1" t="s">
        <v>126</v>
      </c>
      <c r="BK2543" s="1" t="s">
        <v>4850</v>
      </c>
      <c r="BL2543" s="1">
        <v>3.84</v>
      </c>
      <c r="BM2543" s="1">
        <v>3.84</v>
      </c>
      <c r="BN2543" s="1" t="s">
        <v>97</v>
      </c>
      <c r="BO2543" s="1" t="s">
        <v>98</v>
      </c>
      <c r="BP2543" s="1" t="s">
        <v>84</v>
      </c>
      <c r="BR2543" s="1">
        <v>0</v>
      </c>
      <c r="BS2543" s="1">
        <v>0</v>
      </c>
      <c r="BT2543" s="1">
        <v>0</v>
      </c>
      <c r="BU2543" s="1">
        <v>0</v>
      </c>
    </row>
    <row r="2544" spans="4:73" hidden="1" x14ac:dyDescent="0.25">
      <c r="D2544" s="4"/>
      <c r="E2544" s="5" t="str">
        <f t="shared" si="533"/>
        <v>DPP-2017-FEB</v>
      </c>
      <c r="F2544" s="5" t="str">
        <f t="shared" si="534"/>
        <v>West</v>
      </c>
      <c r="G2544" s="5" t="str">
        <f t="shared" si="535"/>
        <v>Withdrawn</v>
      </c>
      <c r="H2544" s="6" t="str">
        <f t="shared" si="536"/>
        <v>Not Started</v>
      </c>
      <c r="I2544" s="1" t="s">
        <v>4928</v>
      </c>
      <c r="O2544" s="1" t="str">
        <f t="shared" si="541"/>
        <v>NRIS</v>
      </c>
      <c r="Q2544" s="1">
        <f t="shared" si="537"/>
        <v>12</v>
      </c>
      <c r="S2544" s="1" t="str">
        <f t="shared" si="538"/>
        <v>Wind</v>
      </c>
      <c r="T2544" s="1" t="str">
        <f t="shared" si="539"/>
        <v>Hancock County</v>
      </c>
      <c r="U2544" s="1" t="str">
        <f t="shared" si="540"/>
        <v>IA</v>
      </c>
      <c r="AA2544" s="1"/>
      <c r="AB2544" s="1"/>
      <c r="AI2544" s="5"/>
      <c r="AJ2544" s="5"/>
      <c r="AK2544" s="5"/>
      <c r="AL2544" s="5"/>
      <c r="AM2544" s="5"/>
      <c r="AN2544" s="5"/>
      <c r="AO2544" s="32"/>
      <c r="AP2544" s="32"/>
      <c r="AQ2544" s="28">
        <f t="shared" si="542"/>
        <v>0</v>
      </c>
      <c r="AR2544" s="28">
        <f t="shared" si="543"/>
        <v>0</v>
      </c>
      <c r="AY2544" s="1" t="s">
        <v>73</v>
      </c>
      <c r="AZ2544" s="2">
        <v>42688</v>
      </c>
      <c r="BA2544" s="2">
        <v>43686</v>
      </c>
      <c r="BC2544" s="2">
        <v>43466</v>
      </c>
      <c r="BD2544" s="1" t="s">
        <v>87</v>
      </c>
      <c r="BE2544" s="1" t="s">
        <v>148</v>
      </c>
      <c r="BF2544" s="1" t="s">
        <v>89</v>
      </c>
      <c r="BG2544" s="1" t="s">
        <v>3220</v>
      </c>
      <c r="BH2544" s="1" t="s">
        <v>725</v>
      </c>
      <c r="BI2544" s="1" t="s">
        <v>726</v>
      </c>
      <c r="BJ2544" s="1" t="s">
        <v>126</v>
      </c>
      <c r="BK2544" s="1" t="s">
        <v>4929</v>
      </c>
      <c r="BL2544" s="1">
        <v>12</v>
      </c>
      <c r="BM2544" s="1">
        <v>12</v>
      </c>
      <c r="BN2544" s="1" t="s">
        <v>97</v>
      </c>
      <c r="BO2544" s="1" t="s">
        <v>98</v>
      </c>
      <c r="BP2544" s="1" t="s">
        <v>84</v>
      </c>
      <c r="BR2544" s="1">
        <v>12</v>
      </c>
      <c r="BS2544" s="1">
        <v>12</v>
      </c>
      <c r="BT2544" s="1">
        <v>0</v>
      </c>
      <c r="BU2544" s="1">
        <v>0</v>
      </c>
    </row>
    <row r="2545" spans="4:73" hidden="1" x14ac:dyDescent="0.25">
      <c r="D2545" s="4"/>
      <c r="E2545" s="5" t="str">
        <f t="shared" si="533"/>
        <v>DPP-2017-FEB</v>
      </c>
      <c r="F2545" s="5" t="str">
        <f t="shared" si="534"/>
        <v>West</v>
      </c>
      <c r="G2545" s="5" t="str">
        <f t="shared" si="535"/>
        <v>Withdrawn</v>
      </c>
      <c r="H2545" s="6" t="str">
        <f t="shared" si="536"/>
        <v>Not Started</v>
      </c>
      <c r="I2545" s="1" t="s">
        <v>4937</v>
      </c>
      <c r="O2545" s="1" t="str">
        <f t="shared" si="541"/>
        <v>NRIS</v>
      </c>
      <c r="Q2545" s="1">
        <f t="shared" si="537"/>
        <v>12</v>
      </c>
      <c r="S2545" s="1" t="str">
        <f t="shared" si="538"/>
        <v>Wind</v>
      </c>
      <c r="T2545" s="1" t="str">
        <f t="shared" si="539"/>
        <v>Story County</v>
      </c>
      <c r="U2545" s="1" t="str">
        <f t="shared" si="540"/>
        <v>IA</v>
      </c>
      <c r="AA2545" s="1"/>
      <c r="AB2545" s="1"/>
      <c r="AI2545" s="5"/>
      <c r="AJ2545" s="5"/>
      <c r="AK2545" s="5"/>
      <c r="AL2545" s="5"/>
      <c r="AM2545" s="5"/>
      <c r="AN2545" s="5"/>
      <c r="AO2545" s="32"/>
      <c r="AP2545" s="32"/>
      <c r="AQ2545" s="28">
        <f t="shared" si="542"/>
        <v>0</v>
      </c>
      <c r="AR2545" s="28">
        <f t="shared" si="543"/>
        <v>0</v>
      </c>
      <c r="AY2545" s="1" t="s">
        <v>73</v>
      </c>
      <c r="AZ2545" s="2">
        <v>42688</v>
      </c>
      <c r="BA2545" s="2">
        <v>43686</v>
      </c>
      <c r="BC2545" s="2">
        <v>43466</v>
      </c>
      <c r="BD2545" s="1" t="s">
        <v>87</v>
      </c>
      <c r="BE2545" s="1" t="s">
        <v>550</v>
      </c>
      <c r="BF2545" s="1" t="s">
        <v>89</v>
      </c>
      <c r="BG2545" s="1" t="s">
        <v>3220</v>
      </c>
      <c r="BH2545" s="1" t="s">
        <v>725</v>
      </c>
      <c r="BI2545" s="1" t="s">
        <v>726</v>
      </c>
      <c r="BJ2545" s="1" t="s">
        <v>126</v>
      </c>
      <c r="BK2545" s="1" t="s">
        <v>4938</v>
      </c>
      <c r="BL2545" s="1">
        <v>12</v>
      </c>
      <c r="BM2545" s="1">
        <v>12</v>
      </c>
      <c r="BN2545" s="1" t="s">
        <v>97</v>
      </c>
      <c r="BO2545" s="1" t="s">
        <v>98</v>
      </c>
      <c r="BP2545" s="1" t="s">
        <v>84</v>
      </c>
      <c r="BR2545" s="1">
        <v>12</v>
      </c>
      <c r="BS2545" s="1">
        <v>12</v>
      </c>
      <c r="BT2545" s="1">
        <v>0</v>
      </c>
      <c r="BU2545" s="1">
        <v>0</v>
      </c>
    </row>
    <row r="2546" spans="4:73" hidden="1" x14ac:dyDescent="0.25">
      <c r="D2546" s="4"/>
      <c r="E2546" s="5" t="str">
        <f t="shared" si="533"/>
        <v>DPP-2017-FEB</v>
      </c>
      <c r="F2546" s="5" t="str">
        <f t="shared" si="534"/>
        <v>West</v>
      </c>
      <c r="G2546" s="5" t="str">
        <f t="shared" si="535"/>
        <v>Withdrawn</v>
      </c>
      <c r="H2546" s="6" t="str">
        <f t="shared" si="536"/>
        <v>Not Started</v>
      </c>
      <c r="I2546" s="1" t="s">
        <v>4851</v>
      </c>
      <c r="O2546" s="1" t="str">
        <f t="shared" si="541"/>
        <v>NRIS</v>
      </c>
      <c r="Q2546" s="1">
        <f t="shared" si="537"/>
        <v>33</v>
      </c>
      <c r="S2546" s="1" t="str">
        <f t="shared" si="538"/>
        <v>Solar</v>
      </c>
      <c r="T2546" s="1" t="str">
        <f t="shared" si="539"/>
        <v>Renville County</v>
      </c>
      <c r="U2546" s="1" t="str">
        <f t="shared" si="540"/>
        <v>MN</v>
      </c>
      <c r="AA2546" s="1"/>
      <c r="AB2546" s="1"/>
      <c r="AI2546" s="5"/>
      <c r="AJ2546" s="5"/>
      <c r="AK2546" s="5"/>
      <c r="AL2546" s="5"/>
      <c r="AM2546" s="5"/>
      <c r="AN2546" s="5"/>
      <c r="AO2546" s="32"/>
      <c r="AP2546" s="32"/>
      <c r="AQ2546" s="28">
        <f t="shared" si="542"/>
        <v>0</v>
      </c>
      <c r="AR2546" s="28">
        <f t="shared" si="543"/>
        <v>0</v>
      </c>
      <c r="AY2546" s="1" t="s">
        <v>73</v>
      </c>
      <c r="AZ2546" s="2">
        <v>42688</v>
      </c>
      <c r="BA2546" s="2">
        <v>43564</v>
      </c>
      <c r="BC2546" s="2">
        <v>43677</v>
      </c>
      <c r="BD2546" s="1" t="s">
        <v>91</v>
      </c>
      <c r="BE2546" s="1" t="s">
        <v>1557</v>
      </c>
      <c r="BF2546" s="1" t="s">
        <v>93</v>
      </c>
      <c r="BG2546" s="1" t="s">
        <v>3220</v>
      </c>
      <c r="BH2546" s="1" t="s">
        <v>725</v>
      </c>
      <c r="BI2546" s="1" t="s">
        <v>726</v>
      </c>
      <c r="BJ2546" s="1" t="s">
        <v>126</v>
      </c>
      <c r="BK2546" s="1" t="s">
        <v>4852</v>
      </c>
      <c r="BL2546" s="1">
        <v>33</v>
      </c>
      <c r="BM2546" s="1">
        <v>33</v>
      </c>
      <c r="BN2546" s="1" t="s">
        <v>1485</v>
      </c>
      <c r="BO2546" s="1" t="s">
        <v>1486</v>
      </c>
      <c r="BP2546" s="1" t="s">
        <v>84</v>
      </c>
      <c r="BR2546" s="1">
        <v>0</v>
      </c>
      <c r="BS2546" s="1">
        <v>0</v>
      </c>
      <c r="BT2546" s="1">
        <v>0</v>
      </c>
      <c r="BU2546" s="1">
        <v>0</v>
      </c>
    </row>
    <row r="2547" spans="4:73" hidden="1" x14ac:dyDescent="0.25">
      <c r="D2547" s="4"/>
      <c r="E2547" s="5" t="str">
        <f t="shared" si="533"/>
        <v>DPP-2017-FEB</v>
      </c>
      <c r="F2547" s="5" t="str">
        <f t="shared" si="534"/>
        <v>West</v>
      </c>
      <c r="G2547" s="5" t="str">
        <f t="shared" si="535"/>
        <v>Withdrawn</v>
      </c>
      <c r="H2547" s="6" t="str">
        <f t="shared" si="536"/>
        <v>Not Started</v>
      </c>
      <c r="I2547" s="1" t="s">
        <v>4853</v>
      </c>
      <c r="O2547" s="1" t="str">
        <f t="shared" si="541"/>
        <v>NRIS</v>
      </c>
      <c r="Q2547" s="1">
        <f t="shared" si="537"/>
        <v>90</v>
      </c>
      <c r="S2547" s="1" t="str">
        <f t="shared" si="538"/>
        <v>Solar</v>
      </c>
      <c r="T2547" s="1" t="str">
        <f t="shared" si="539"/>
        <v>Renville County</v>
      </c>
      <c r="U2547" s="1" t="str">
        <f t="shared" si="540"/>
        <v>MN</v>
      </c>
      <c r="AA2547" s="1"/>
      <c r="AB2547" s="1"/>
      <c r="AI2547" s="5"/>
      <c r="AJ2547" s="5"/>
      <c r="AK2547" s="5"/>
      <c r="AL2547" s="5"/>
      <c r="AM2547" s="5"/>
      <c r="AN2547" s="5"/>
      <c r="AO2547" s="32"/>
      <c r="AP2547" s="32"/>
      <c r="AQ2547" s="28">
        <f t="shared" si="542"/>
        <v>0</v>
      </c>
      <c r="AR2547" s="28">
        <f t="shared" si="543"/>
        <v>0</v>
      </c>
      <c r="AY2547" s="1" t="s">
        <v>73</v>
      </c>
      <c r="AZ2547" s="2">
        <v>42688</v>
      </c>
      <c r="BA2547" s="2">
        <v>43564</v>
      </c>
      <c r="BC2547" s="2">
        <v>43677</v>
      </c>
      <c r="BD2547" s="1" t="s">
        <v>91</v>
      </c>
      <c r="BE2547" s="1" t="s">
        <v>1557</v>
      </c>
      <c r="BF2547" s="1" t="s">
        <v>93</v>
      </c>
      <c r="BG2547" s="1" t="s">
        <v>3220</v>
      </c>
      <c r="BH2547" s="1" t="s">
        <v>725</v>
      </c>
      <c r="BI2547" s="1" t="s">
        <v>726</v>
      </c>
      <c r="BJ2547" s="1" t="s">
        <v>126</v>
      </c>
      <c r="BK2547" s="1" t="s">
        <v>4854</v>
      </c>
      <c r="BL2547" s="1">
        <v>90</v>
      </c>
      <c r="BM2547" s="1">
        <v>90</v>
      </c>
      <c r="BN2547" s="1" t="s">
        <v>1485</v>
      </c>
      <c r="BO2547" s="1" t="s">
        <v>1486</v>
      </c>
      <c r="BP2547" s="1" t="s">
        <v>84</v>
      </c>
      <c r="BR2547" s="1">
        <v>0</v>
      </c>
      <c r="BS2547" s="1">
        <v>0</v>
      </c>
      <c r="BT2547" s="1">
        <v>0</v>
      </c>
      <c r="BU2547" s="1">
        <v>0</v>
      </c>
    </row>
    <row r="2548" spans="4:73" hidden="1" x14ac:dyDescent="0.25">
      <c r="D2548" s="4"/>
      <c r="E2548" s="5" t="str">
        <f t="shared" si="533"/>
        <v>DPP-2017-FEB</v>
      </c>
      <c r="F2548" s="5" t="str">
        <f t="shared" si="534"/>
        <v>West</v>
      </c>
      <c r="G2548" s="5" t="str">
        <f t="shared" si="535"/>
        <v>Withdrawn</v>
      </c>
      <c r="H2548" s="6" t="str">
        <f t="shared" si="536"/>
        <v>Not Started</v>
      </c>
      <c r="I2548" s="1" t="s">
        <v>4855</v>
      </c>
      <c r="O2548" s="1" t="str">
        <f t="shared" si="541"/>
        <v>NRIS</v>
      </c>
      <c r="Q2548" s="1">
        <f t="shared" si="537"/>
        <v>50</v>
      </c>
      <c r="S2548" s="1" t="str">
        <f t="shared" si="538"/>
        <v>Solar</v>
      </c>
      <c r="T2548" s="1" t="str">
        <f t="shared" si="539"/>
        <v>Stearns County</v>
      </c>
      <c r="U2548" s="1" t="str">
        <f t="shared" si="540"/>
        <v>MN</v>
      </c>
      <c r="AA2548" s="1"/>
      <c r="AB2548" s="1"/>
      <c r="AI2548" s="5"/>
      <c r="AJ2548" s="5"/>
      <c r="AK2548" s="5"/>
      <c r="AL2548" s="5"/>
      <c r="AM2548" s="5"/>
      <c r="AN2548" s="5"/>
      <c r="AO2548" s="32"/>
      <c r="AP2548" s="32"/>
      <c r="AQ2548" s="28">
        <f t="shared" si="542"/>
        <v>0</v>
      </c>
      <c r="AR2548" s="28">
        <f t="shared" si="543"/>
        <v>0</v>
      </c>
      <c r="AY2548" s="1" t="s">
        <v>73</v>
      </c>
      <c r="AZ2548" s="2">
        <v>42688</v>
      </c>
      <c r="BA2548" s="2">
        <v>43564</v>
      </c>
      <c r="BC2548" s="2">
        <v>43677</v>
      </c>
      <c r="BD2548" s="1" t="s">
        <v>153</v>
      </c>
      <c r="BE2548" s="1" t="s">
        <v>1245</v>
      </c>
      <c r="BF2548" s="1" t="s">
        <v>93</v>
      </c>
      <c r="BG2548" s="1" t="s">
        <v>3220</v>
      </c>
      <c r="BH2548" s="1" t="s">
        <v>725</v>
      </c>
      <c r="BI2548" s="1" t="s">
        <v>726</v>
      </c>
      <c r="BJ2548" s="1" t="s">
        <v>126</v>
      </c>
      <c r="BK2548" s="1" t="s">
        <v>4856</v>
      </c>
      <c r="BL2548" s="1">
        <v>50</v>
      </c>
      <c r="BM2548" s="1">
        <v>50</v>
      </c>
      <c r="BN2548" s="1" t="s">
        <v>1485</v>
      </c>
      <c r="BO2548" s="1" t="s">
        <v>1486</v>
      </c>
      <c r="BP2548" s="1" t="s">
        <v>84</v>
      </c>
      <c r="BR2548" s="1">
        <v>0</v>
      </c>
      <c r="BS2548" s="1">
        <v>0</v>
      </c>
      <c r="BT2548" s="1">
        <v>0</v>
      </c>
      <c r="BU2548" s="1">
        <v>0</v>
      </c>
    </row>
    <row r="2549" spans="4:73" hidden="1" x14ac:dyDescent="0.25">
      <c r="D2549" s="4"/>
      <c r="E2549" s="5" t="str">
        <f t="shared" si="533"/>
        <v>FeS-2016-NOV</v>
      </c>
      <c r="F2549" s="5">
        <f t="shared" si="534"/>
        <v>0</v>
      </c>
      <c r="G2549" s="5" t="str">
        <f t="shared" si="535"/>
        <v>Withdrawn</v>
      </c>
      <c r="H2549" s="6" t="str">
        <f t="shared" si="536"/>
        <v>Not Started</v>
      </c>
      <c r="I2549" s="1" t="s">
        <v>4149</v>
      </c>
      <c r="O2549" s="1" t="str">
        <f t="shared" si="541"/>
        <v>NRIS</v>
      </c>
      <c r="Q2549" s="1">
        <f t="shared" si="537"/>
        <v>7.4</v>
      </c>
      <c r="S2549" s="1" t="str">
        <f t="shared" si="538"/>
        <v>Wind</v>
      </c>
      <c r="T2549" s="1" t="str">
        <f t="shared" si="539"/>
        <v>Cerro Gordo County, Hancock County</v>
      </c>
      <c r="U2549" s="1" t="str">
        <f t="shared" si="540"/>
        <v>IA</v>
      </c>
      <c r="AA2549" s="1"/>
      <c r="AB2549" s="1"/>
      <c r="AI2549" s="5"/>
      <c r="AJ2549" s="5"/>
      <c r="AK2549" s="5"/>
      <c r="AL2549" s="5"/>
      <c r="AM2549" s="5"/>
      <c r="AN2549" s="5"/>
      <c r="AO2549" s="32"/>
      <c r="AP2549" s="32"/>
      <c r="AQ2549" s="28">
        <f t="shared" si="542"/>
        <v>0</v>
      </c>
      <c r="AR2549" s="28">
        <f t="shared" si="543"/>
        <v>0</v>
      </c>
      <c r="AY2549" s="1" t="s">
        <v>73</v>
      </c>
      <c r="AZ2549" s="2">
        <v>42688</v>
      </c>
      <c r="BA2549" s="2">
        <v>42937</v>
      </c>
      <c r="BC2549" s="2">
        <v>43101</v>
      </c>
      <c r="BD2549" s="1" t="s">
        <v>87</v>
      </c>
      <c r="BE2549" s="1" t="s">
        <v>4150</v>
      </c>
      <c r="BF2549" s="1" t="s">
        <v>89</v>
      </c>
      <c r="BG2549" s="1" t="s">
        <v>3348</v>
      </c>
      <c r="BI2549" s="1" t="s">
        <v>536</v>
      </c>
      <c r="BJ2549" s="1" t="s">
        <v>126</v>
      </c>
      <c r="BK2549" s="1" t="s">
        <v>78</v>
      </c>
      <c r="BL2549" s="1">
        <v>7.4</v>
      </c>
      <c r="BM2549" s="1">
        <v>7.4</v>
      </c>
      <c r="BN2549" s="1" t="s">
        <v>97</v>
      </c>
      <c r="BO2549" s="1" t="s">
        <v>98</v>
      </c>
      <c r="BP2549" s="1" t="s">
        <v>84</v>
      </c>
      <c r="BR2549" s="1">
        <v>0</v>
      </c>
      <c r="BS2549" s="1">
        <v>0</v>
      </c>
      <c r="BT2549" s="1">
        <v>0</v>
      </c>
      <c r="BU2549" s="1">
        <v>0</v>
      </c>
    </row>
    <row r="2550" spans="4:73" hidden="1" x14ac:dyDescent="0.25">
      <c r="D2550" s="4"/>
      <c r="E2550" s="5" t="str">
        <f t="shared" si="533"/>
        <v>FeS-2016-NOV</v>
      </c>
      <c r="F2550" s="5">
        <f t="shared" si="534"/>
        <v>0</v>
      </c>
      <c r="G2550" s="5" t="str">
        <f t="shared" si="535"/>
        <v>Withdrawn</v>
      </c>
      <c r="H2550" s="6" t="str">
        <f t="shared" si="536"/>
        <v>Not Started</v>
      </c>
      <c r="I2550" s="1" t="s">
        <v>4170</v>
      </c>
      <c r="O2550" s="1" t="str">
        <f t="shared" si="541"/>
        <v>NRIS</v>
      </c>
      <c r="Q2550" s="1">
        <f t="shared" si="537"/>
        <v>400</v>
      </c>
      <c r="S2550" s="1" t="str">
        <f t="shared" si="538"/>
        <v>Wind</v>
      </c>
      <c r="T2550" s="1" t="str">
        <f t="shared" si="539"/>
        <v>Codington County, Deuel County</v>
      </c>
      <c r="U2550" s="1" t="str">
        <f t="shared" si="540"/>
        <v>SD</v>
      </c>
      <c r="AA2550" s="1"/>
      <c r="AB2550" s="1"/>
      <c r="AI2550" s="5"/>
      <c r="AJ2550" s="5"/>
      <c r="AK2550" s="5"/>
      <c r="AL2550" s="5"/>
      <c r="AM2550" s="5"/>
      <c r="AN2550" s="5"/>
      <c r="AO2550" s="32"/>
      <c r="AP2550" s="32"/>
      <c r="AQ2550" s="28">
        <f t="shared" si="542"/>
        <v>0</v>
      </c>
      <c r="AR2550" s="28">
        <f t="shared" si="543"/>
        <v>0</v>
      </c>
      <c r="AY2550" s="1" t="s">
        <v>73</v>
      </c>
      <c r="AZ2550" s="2">
        <v>42688</v>
      </c>
      <c r="BA2550" s="2">
        <v>42937</v>
      </c>
      <c r="BC2550" s="2">
        <v>43723</v>
      </c>
      <c r="BD2550" s="1" t="s">
        <v>91</v>
      </c>
      <c r="BE2550" s="1" t="s">
        <v>4171</v>
      </c>
      <c r="BF2550" s="1" t="s">
        <v>205</v>
      </c>
      <c r="BG2550" s="1" t="s">
        <v>3348</v>
      </c>
      <c r="BI2550" s="1" t="s">
        <v>536</v>
      </c>
      <c r="BJ2550" s="1" t="s">
        <v>126</v>
      </c>
      <c r="BK2550" s="1" t="s">
        <v>78</v>
      </c>
      <c r="BL2550" s="1">
        <v>400</v>
      </c>
      <c r="BM2550" s="1">
        <v>400</v>
      </c>
      <c r="BN2550" s="1" t="s">
        <v>97</v>
      </c>
      <c r="BO2550" s="1" t="s">
        <v>98</v>
      </c>
      <c r="BP2550" s="1" t="s">
        <v>84</v>
      </c>
      <c r="BR2550" s="1">
        <v>0</v>
      </c>
      <c r="BS2550" s="1">
        <v>0</v>
      </c>
      <c r="BT2550" s="1">
        <v>0</v>
      </c>
      <c r="BU2550" s="1">
        <v>0</v>
      </c>
    </row>
    <row r="2551" spans="4:73" hidden="1" x14ac:dyDescent="0.25">
      <c r="D2551" s="4"/>
      <c r="E2551" s="5" t="str">
        <f t="shared" si="533"/>
        <v>FeS-2016-NOV</v>
      </c>
      <c r="F2551" s="5">
        <f t="shared" si="534"/>
        <v>0</v>
      </c>
      <c r="G2551" s="5" t="str">
        <f t="shared" si="535"/>
        <v>Withdrawn</v>
      </c>
      <c r="H2551" s="6" t="str">
        <f t="shared" si="536"/>
        <v>Not Started</v>
      </c>
      <c r="I2551" s="1" t="s">
        <v>4172</v>
      </c>
      <c r="O2551" s="1" t="str">
        <f t="shared" si="541"/>
        <v>NRIS</v>
      </c>
      <c r="Q2551" s="1">
        <f t="shared" si="537"/>
        <v>200</v>
      </c>
      <c r="S2551" s="1" t="str">
        <f t="shared" si="538"/>
        <v>Wind</v>
      </c>
      <c r="T2551" s="1" t="str">
        <f t="shared" si="539"/>
        <v>Codington County, Deuel County</v>
      </c>
      <c r="U2551" s="1" t="str">
        <f t="shared" si="540"/>
        <v>SD</v>
      </c>
      <c r="AA2551" s="1"/>
      <c r="AB2551" s="1"/>
      <c r="AI2551" s="5"/>
      <c r="AJ2551" s="5"/>
      <c r="AK2551" s="5"/>
      <c r="AL2551" s="5"/>
      <c r="AM2551" s="5"/>
      <c r="AN2551" s="5"/>
      <c r="AO2551" s="32"/>
      <c r="AP2551" s="32"/>
      <c r="AQ2551" s="28">
        <f t="shared" si="542"/>
        <v>0</v>
      </c>
      <c r="AR2551" s="28">
        <f t="shared" si="543"/>
        <v>0</v>
      </c>
      <c r="AY2551" s="1" t="s">
        <v>73</v>
      </c>
      <c r="AZ2551" s="2">
        <v>42688</v>
      </c>
      <c r="BA2551" s="2">
        <v>42937</v>
      </c>
      <c r="BC2551" s="2">
        <v>43723</v>
      </c>
      <c r="BD2551" s="1" t="s">
        <v>91</v>
      </c>
      <c r="BE2551" s="1" t="s">
        <v>4171</v>
      </c>
      <c r="BF2551" s="1" t="s">
        <v>205</v>
      </c>
      <c r="BG2551" s="1" t="s">
        <v>3348</v>
      </c>
      <c r="BI2551" s="1" t="s">
        <v>536</v>
      </c>
      <c r="BJ2551" s="1" t="s">
        <v>126</v>
      </c>
      <c r="BK2551" s="1" t="s">
        <v>78</v>
      </c>
      <c r="BL2551" s="1">
        <v>200</v>
      </c>
      <c r="BM2551" s="1">
        <v>200</v>
      </c>
      <c r="BN2551" s="1" t="s">
        <v>97</v>
      </c>
      <c r="BO2551" s="1" t="s">
        <v>98</v>
      </c>
      <c r="BP2551" s="1" t="s">
        <v>84</v>
      </c>
      <c r="BR2551" s="1">
        <v>0</v>
      </c>
      <c r="BS2551" s="1">
        <v>0</v>
      </c>
      <c r="BT2551" s="1">
        <v>0</v>
      </c>
      <c r="BU2551" s="1">
        <v>0</v>
      </c>
    </row>
    <row r="2552" spans="4:73" hidden="1" x14ac:dyDescent="0.25">
      <c r="D2552" s="4"/>
      <c r="E2552" s="5" t="str">
        <f t="shared" si="533"/>
        <v>FeS-2016-NOV</v>
      </c>
      <c r="F2552" s="5">
        <f t="shared" si="534"/>
        <v>0</v>
      </c>
      <c r="G2552" s="5" t="str">
        <f t="shared" si="535"/>
        <v>Withdrawn</v>
      </c>
      <c r="H2552" s="6" t="str">
        <f t="shared" si="536"/>
        <v>Not Started</v>
      </c>
      <c r="I2552" s="1" t="s">
        <v>4173</v>
      </c>
      <c r="O2552" s="1" t="str">
        <f t="shared" si="541"/>
        <v>NRIS</v>
      </c>
      <c r="Q2552" s="1">
        <f t="shared" si="537"/>
        <v>200</v>
      </c>
      <c r="S2552" s="1" t="str">
        <f t="shared" si="538"/>
        <v>Wind</v>
      </c>
      <c r="T2552" s="1" t="str">
        <f t="shared" si="539"/>
        <v>Codington County, Deuel County</v>
      </c>
      <c r="U2552" s="1" t="str">
        <f t="shared" si="540"/>
        <v>SD</v>
      </c>
      <c r="AA2552" s="1"/>
      <c r="AB2552" s="1"/>
      <c r="AI2552" s="5"/>
      <c r="AJ2552" s="5"/>
      <c r="AK2552" s="5"/>
      <c r="AL2552" s="5"/>
      <c r="AM2552" s="5"/>
      <c r="AN2552" s="5"/>
      <c r="AO2552" s="32"/>
      <c r="AP2552" s="32"/>
      <c r="AQ2552" s="28">
        <f t="shared" si="542"/>
        <v>0</v>
      </c>
      <c r="AR2552" s="28">
        <f t="shared" si="543"/>
        <v>0</v>
      </c>
      <c r="AY2552" s="1" t="s">
        <v>73</v>
      </c>
      <c r="AZ2552" s="2">
        <v>42688</v>
      </c>
      <c r="BA2552" s="2">
        <v>42937</v>
      </c>
      <c r="BC2552" s="2">
        <v>43723</v>
      </c>
      <c r="BD2552" s="1" t="s">
        <v>91</v>
      </c>
      <c r="BE2552" s="1" t="s">
        <v>4171</v>
      </c>
      <c r="BF2552" s="1" t="s">
        <v>205</v>
      </c>
      <c r="BG2552" s="1" t="s">
        <v>3348</v>
      </c>
      <c r="BI2552" s="1" t="s">
        <v>536</v>
      </c>
      <c r="BJ2552" s="1" t="s">
        <v>126</v>
      </c>
      <c r="BK2552" s="1" t="s">
        <v>78</v>
      </c>
      <c r="BL2552" s="1">
        <v>200</v>
      </c>
      <c r="BM2552" s="1">
        <v>200</v>
      </c>
      <c r="BN2552" s="1" t="s">
        <v>97</v>
      </c>
      <c r="BO2552" s="1" t="s">
        <v>98</v>
      </c>
      <c r="BP2552" s="1" t="s">
        <v>84</v>
      </c>
      <c r="BR2552" s="1">
        <v>0</v>
      </c>
      <c r="BS2552" s="1">
        <v>0</v>
      </c>
      <c r="BT2552" s="1">
        <v>0</v>
      </c>
      <c r="BU2552" s="1">
        <v>0</v>
      </c>
    </row>
    <row r="2553" spans="4:73" hidden="1" x14ac:dyDescent="0.25">
      <c r="D2553" s="4"/>
      <c r="E2553" s="5" t="str">
        <f t="shared" ref="E2553:E2616" si="544">BG2553</f>
        <v>DPP-2017-FEB</v>
      </c>
      <c r="F2553" s="5" t="str">
        <f t="shared" ref="F2553:F2616" si="545">BH2553</f>
        <v>West</v>
      </c>
      <c r="G2553" s="5" t="str">
        <f t="shared" ref="G2553:G2616" si="546">AY2553</f>
        <v>Withdrawn</v>
      </c>
      <c r="H2553" s="6" t="str">
        <f t="shared" ref="H2553:H2616" si="547">BP2553</f>
        <v>Not Started</v>
      </c>
      <c r="I2553" s="1" t="s">
        <v>4857</v>
      </c>
      <c r="O2553" s="1" t="str">
        <f t="shared" si="541"/>
        <v>NRIS</v>
      </c>
      <c r="Q2553" s="1">
        <f t="shared" ref="Q2553:Q2616" si="548">BM2553</f>
        <v>99</v>
      </c>
      <c r="S2553" s="1" t="str">
        <f t="shared" ref="S2553:S2616" si="549">BN2553</f>
        <v>Wind</v>
      </c>
      <c r="T2553" s="1" t="str">
        <f t="shared" ref="T2553:T2616" si="550">BE2553</f>
        <v>Franklin County</v>
      </c>
      <c r="U2553" s="1" t="str">
        <f t="shared" ref="U2553:U2616" si="551">BF2553</f>
        <v>IA</v>
      </c>
      <c r="AA2553" s="1"/>
      <c r="AB2553" s="1"/>
      <c r="AI2553" s="5"/>
      <c r="AJ2553" s="5"/>
      <c r="AK2553" s="5"/>
      <c r="AL2553" s="5"/>
      <c r="AM2553" s="5"/>
      <c r="AN2553" s="5"/>
      <c r="AO2553" s="32"/>
      <c r="AP2553" s="32"/>
      <c r="AQ2553" s="28">
        <f t="shared" si="542"/>
        <v>0</v>
      </c>
      <c r="AR2553" s="28">
        <f t="shared" si="543"/>
        <v>0</v>
      </c>
      <c r="AY2553" s="1" t="s">
        <v>73</v>
      </c>
      <c r="AZ2553" s="2">
        <v>42688</v>
      </c>
      <c r="BA2553" s="2">
        <v>43564</v>
      </c>
      <c r="BC2553" s="2">
        <v>43770</v>
      </c>
      <c r="BD2553" s="1" t="s">
        <v>251</v>
      </c>
      <c r="BE2553" s="1" t="s">
        <v>1112</v>
      </c>
      <c r="BF2553" s="1" t="s">
        <v>89</v>
      </c>
      <c r="BG2553" s="1" t="s">
        <v>3220</v>
      </c>
      <c r="BH2553" s="1" t="s">
        <v>725</v>
      </c>
      <c r="BI2553" s="1" t="s">
        <v>726</v>
      </c>
      <c r="BJ2553" s="1" t="s">
        <v>126</v>
      </c>
      <c r="BK2553" s="1" t="s">
        <v>4858</v>
      </c>
      <c r="BL2553" s="1">
        <v>99</v>
      </c>
      <c r="BM2553" s="1">
        <v>99</v>
      </c>
      <c r="BN2553" s="1" t="s">
        <v>97</v>
      </c>
      <c r="BO2553" s="1" t="s">
        <v>98</v>
      </c>
      <c r="BP2553" s="1" t="s">
        <v>84</v>
      </c>
      <c r="BR2553" s="1">
        <v>0</v>
      </c>
      <c r="BS2553" s="1">
        <v>0</v>
      </c>
      <c r="BT2553" s="1">
        <v>0</v>
      </c>
      <c r="BU2553" s="1">
        <v>0</v>
      </c>
    </row>
    <row r="2554" spans="4:73" hidden="1" x14ac:dyDescent="0.25">
      <c r="D2554" s="4"/>
      <c r="E2554" s="5" t="str">
        <f t="shared" si="544"/>
        <v>DPP-2017-FEB</v>
      </c>
      <c r="F2554" s="5" t="str">
        <f t="shared" si="545"/>
        <v>West</v>
      </c>
      <c r="G2554" s="5" t="str">
        <f t="shared" si="546"/>
        <v>Withdrawn</v>
      </c>
      <c r="H2554" s="6" t="str">
        <f t="shared" si="547"/>
        <v>Not Started</v>
      </c>
      <c r="I2554" s="1" t="s">
        <v>4939</v>
      </c>
      <c r="O2554" s="1" t="str">
        <f t="shared" si="541"/>
        <v>NRIS</v>
      </c>
      <c r="Q2554" s="1">
        <f t="shared" si="548"/>
        <v>99</v>
      </c>
      <c r="S2554" s="1" t="str">
        <f t="shared" si="549"/>
        <v>Wind</v>
      </c>
      <c r="T2554" s="1" t="str">
        <f t="shared" si="550"/>
        <v>Franklin County</v>
      </c>
      <c r="U2554" s="1" t="str">
        <f t="shared" si="551"/>
        <v>IA</v>
      </c>
      <c r="AA2554" s="1"/>
      <c r="AB2554" s="1"/>
      <c r="AI2554" s="5"/>
      <c r="AJ2554" s="5"/>
      <c r="AK2554" s="5"/>
      <c r="AL2554" s="5"/>
      <c r="AM2554" s="5"/>
      <c r="AN2554" s="5"/>
      <c r="AO2554" s="32"/>
      <c r="AP2554" s="32"/>
      <c r="AQ2554" s="28">
        <f t="shared" si="542"/>
        <v>0</v>
      </c>
      <c r="AR2554" s="28">
        <f t="shared" si="543"/>
        <v>0</v>
      </c>
      <c r="AY2554" s="1" t="s">
        <v>73</v>
      </c>
      <c r="AZ2554" s="2">
        <v>42688</v>
      </c>
      <c r="BA2554" s="2">
        <v>43686</v>
      </c>
      <c r="BC2554" s="2">
        <v>43770</v>
      </c>
      <c r="BD2554" s="1" t="s">
        <v>87</v>
      </c>
      <c r="BE2554" s="1" t="s">
        <v>1112</v>
      </c>
      <c r="BF2554" s="1" t="s">
        <v>89</v>
      </c>
      <c r="BG2554" s="1" t="s">
        <v>3220</v>
      </c>
      <c r="BH2554" s="1" t="s">
        <v>725</v>
      </c>
      <c r="BI2554" s="1" t="s">
        <v>726</v>
      </c>
      <c r="BJ2554" s="1" t="s">
        <v>126</v>
      </c>
      <c r="BK2554" s="1" t="s">
        <v>4940</v>
      </c>
      <c r="BL2554" s="1">
        <v>99</v>
      </c>
      <c r="BM2554" s="1">
        <v>99</v>
      </c>
      <c r="BN2554" s="1" t="s">
        <v>97</v>
      </c>
      <c r="BO2554" s="1" t="s">
        <v>98</v>
      </c>
      <c r="BP2554" s="1" t="s">
        <v>84</v>
      </c>
      <c r="BR2554" s="1">
        <v>99</v>
      </c>
      <c r="BS2554" s="1">
        <v>99</v>
      </c>
      <c r="BT2554" s="1">
        <v>0</v>
      </c>
      <c r="BU2554" s="1">
        <v>0</v>
      </c>
    </row>
    <row r="2555" spans="4:73" hidden="1" x14ac:dyDescent="0.25">
      <c r="D2555" s="4"/>
      <c r="E2555" s="5" t="str">
        <f t="shared" si="544"/>
        <v>FeS-2016-NOV</v>
      </c>
      <c r="F2555" s="5">
        <f t="shared" si="545"/>
        <v>0</v>
      </c>
      <c r="G2555" s="5" t="str">
        <f t="shared" si="546"/>
        <v>Withdrawn</v>
      </c>
      <c r="H2555" s="6" t="str">
        <f t="shared" si="547"/>
        <v>Not Started</v>
      </c>
      <c r="I2555" s="1" t="s">
        <v>4174</v>
      </c>
      <c r="O2555" s="1" t="str">
        <f t="shared" si="541"/>
        <v>NRIS</v>
      </c>
      <c r="Q2555" s="1">
        <f t="shared" si="548"/>
        <v>12</v>
      </c>
      <c r="S2555" s="1" t="str">
        <f t="shared" si="549"/>
        <v>Wind</v>
      </c>
      <c r="T2555" s="1" t="str">
        <f t="shared" si="550"/>
        <v>McLean County</v>
      </c>
      <c r="U2555" s="1" t="str">
        <f t="shared" si="551"/>
        <v>IL</v>
      </c>
      <c r="AA2555" s="1"/>
      <c r="AB2555" s="1"/>
      <c r="AI2555" s="5"/>
      <c r="AJ2555" s="5"/>
      <c r="AK2555" s="5"/>
      <c r="AL2555" s="5"/>
      <c r="AM2555" s="5"/>
      <c r="AN2555" s="5"/>
      <c r="AO2555" s="32"/>
      <c r="AP2555" s="32"/>
      <c r="AQ2555" s="28">
        <f t="shared" si="542"/>
        <v>0</v>
      </c>
      <c r="AR2555" s="28">
        <f t="shared" si="543"/>
        <v>0</v>
      </c>
      <c r="AY2555" s="1" t="s">
        <v>73</v>
      </c>
      <c r="AZ2555" s="2">
        <v>42688</v>
      </c>
      <c r="BA2555" s="2">
        <v>42937</v>
      </c>
      <c r="BC2555" s="2">
        <v>43101</v>
      </c>
      <c r="BD2555" s="1" t="s">
        <v>122</v>
      </c>
      <c r="BE2555" s="1" t="s">
        <v>540</v>
      </c>
      <c r="BF2555" s="1" t="s">
        <v>124</v>
      </c>
      <c r="BG2555" s="1" t="s">
        <v>3348</v>
      </c>
      <c r="BI2555" s="1" t="s">
        <v>536</v>
      </c>
      <c r="BJ2555" s="1" t="s">
        <v>126</v>
      </c>
      <c r="BK2555" s="1" t="s">
        <v>78</v>
      </c>
      <c r="BL2555" s="1">
        <v>12</v>
      </c>
      <c r="BM2555" s="1">
        <v>12</v>
      </c>
      <c r="BN2555" s="1" t="s">
        <v>97</v>
      </c>
      <c r="BO2555" s="1" t="s">
        <v>98</v>
      </c>
      <c r="BP2555" s="1" t="s">
        <v>84</v>
      </c>
      <c r="BR2555" s="1">
        <v>0</v>
      </c>
      <c r="BS2555" s="1">
        <v>0</v>
      </c>
      <c r="BT2555" s="1">
        <v>0</v>
      </c>
      <c r="BU2555" s="1">
        <v>0</v>
      </c>
    </row>
    <row r="2556" spans="4:73" hidden="1" x14ac:dyDescent="0.25">
      <c r="D2556" s="4"/>
      <c r="E2556" s="5" t="str">
        <f t="shared" si="544"/>
        <v>DPP-2017-FEB</v>
      </c>
      <c r="F2556" s="5" t="str">
        <f t="shared" si="545"/>
        <v>West</v>
      </c>
      <c r="G2556" s="5" t="str">
        <f t="shared" si="546"/>
        <v>Withdrawn</v>
      </c>
      <c r="H2556" s="6" t="str">
        <f t="shared" si="547"/>
        <v>Not Started</v>
      </c>
      <c r="I2556" s="1" t="s">
        <v>4941</v>
      </c>
      <c r="O2556" s="1" t="str">
        <f t="shared" si="541"/>
        <v>NRIS</v>
      </c>
      <c r="Q2556" s="1">
        <f t="shared" si="548"/>
        <v>51</v>
      </c>
      <c r="S2556" s="1" t="str">
        <f t="shared" si="549"/>
        <v>Wind</v>
      </c>
      <c r="T2556" s="1" t="str">
        <f t="shared" si="550"/>
        <v>Emmons County,Logan County</v>
      </c>
      <c r="U2556" s="1" t="str">
        <f t="shared" si="551"/>
        <v>ND</v>
      </c>
      <c r="AA2556" s="1"/>
      <c r="AB2556" s="1"/>
      <c r="AI2556" s="5"/>
      <c r="AJ2556" s="5"/>
      <c r="AK2556" s="5"/>
      <c r="AL2556" s="5"/>
      <c r="AM2556" s="5"/>
      <c r="AN2556" s="5"/>
      <c r="AO2556" s="32"/>
      <c r="AP2556" s="32"/>
      <c r="AQ2556" s="28">
        <f t="shared" si="542"/>
        <v>0</v>
      </c>
      <c r="AR2556" s="28">
        <f t="shared" si="543"/>
        <v>0</v>
      </c>
      <c r="AY2556" s="1" t="s">
        <v>73</v>
      </c>
      <c r="AZ2556" s="2">
        <v>42688</v>
      </c>
      <c r="BA2556" s="2">
        <v>43686</v>
      </c>
      <c r="BC2556" s="2">
        <v>43709</v>
      </c>
      <c r="BD2556" s="1" t="s">
        <v>192</v>
      </c>
      <c r="BE2556" s="1" t="s">
        <v>4713</v>
      </c>
      <c r="BF2556" s="1" t="s">
        <v>194</v>
      </c>
      <c r="BG2556" s="1" t="s">
        <v>3220</v>
      </c>
      <c r="BH2556" s="1" t="s">
        <v>725</v>
      </c>
      <c r="BI2556" s="1" t="s">
        <v>726</v>
      </c>
      <c r="BJ2556" s="1" t="s">
        <v>126</v>
      </c>
      <c r="BK2556" s="1" t="s">
        <v>4942</v>
      </c>
      <c r="BL2556" s="1">
        <v>51</v>
      </c>
      <c r="BM2556" s="1">
        <v>51</v>
      </c>
      <c r="BN2556" s="1" t="s">
        <v>97</v>
      </c>
      <c r="BO2556" s="1" t="s">
        <v>98</v>
      </c>
      <c r="BP2556" s="1" t="s">
        <v>84</v>
      </c>
      <c r="BR2556" s="1">
        <v>50.4</v>
      </c>
      <c r="BS2556" s="1">
        <v>50.4</v>
      </c>
      <c r="BT2556" s="1">
        <v>0</v>
      </c>
      <c r="BU2556" s="1">
        <v>0</v>
      </c>
    </row>
    <row r="2557" spans="4:73" hidden="1" x14ac:dyDescent="0.25">
      <c r="D2557" s="4"/>
      <c r="E2557" s="5" t="str">
        <f t="shared" si="544"/>
        <v>DPP-2017-FEB</v>
      </c>
      <c r="F2557" s="5" t="str">
        <f t="shared" si="545"/>
        <v>West</v>
      </c>
      <c r="G2557" s="5" t="str">
        <f t="shared" si="546"/>
        <v>Withdrawn</v>
      </c>
      <c r="H2557" s="6" t="str">
        <f t="shared" si="547"/>
        <v>Not Started</v>
      </c>
      <c r="I2557" s="1" t="s">
        <v>4861</v>
      </c>
      <c r="O2557" s="1" t="str">
        <f t="shared" si="541"/>
        <v>NRIS</v>
      </c>
      <c r="Q2557" s="1">
        <f t="shared" si="548"/>
        <v>200</v>
      </c>
      <c r="S2557" s="1" t="str">
        <f t="shared" si="549"/>
        <v>Wind</v>
      </c>
      <c r="T2557" s="1" t="str">
        <f t="shared" si="550"/>
        <v>Sheridan County</v>
      </c>
      <c r="U2557" s="1" t="str">
        <f t="shared" si="551"/>
        <v>ND</v>
      </c>
      <c r="AA2557" s="1"/>
      <c r="AB2557" s="1"/>
      <c r="AI2557" s="5"/>
      <c r="AJ2557" s="5"/>
      <c r="AK2557" s="5"/>
      <c r="AL2557" s="5"/>
      <c r="AM2557" s="5"/>
      <c r="AN2557" s="5"/>
      <c r="AO2557" s="32"/>
      <c r="AP2557" s="32"/>
      <c r="AQ2557" s="28">
        <f t="shared" si="542"/>
        <v>0</v>
      </c>
      <c r="AR2557" s="28">
        <f t="shared" si="543"/>
        <v>0</v>
      </c>
      <c r="AY2557" s="1" t="s">
        <v>73</v>
      </c>
      <c r="AZ2557" s="2">
        <v>42688</v>
      </c>
      <c r="BA2557" s="2">
        <v>43564</v>
      </c>
      <c r="BC2557" s="2">
        <v>44180</v>
      </c>
      <c r="BD2557" s="1" t="s">
        <v>203</v>
      </c>
      <c r="BE2557" s="1" t="s">
        <v>2170</v>
      </c>
      <c r="BF2557" s="1" t="s">
        <v>194</v>
      </c>
      <c r="BG2557" s="1" t="s">
        <v>3220</v>
      </c>
      <c r="BH2557" s="1" t="s">
        <v>725</v>
      </c>
      <c r="BI2557" s="1" t="s">
        <v>726</v>
      </c>
      <c r="BJ2557" s="1" t="s">
        <v>126</v>
      </c>
      <c r="BK2557" s="1" t="s">
        <v>4862</v>
      </c>
      <c r="BL2557" s="1">
        <v>200</v>
      </c>
      <c r="BM2557" s="1">
        <v>200</v>
      </c>
      <c r="BN2557" s="1" t="s">
        <v>97</v>
      </c>
      <c r="BO2557" s="1" t="s">
        <v>98</v>
      </c>
      <c r="BP2557" s="1" t="s">
        <v>84</v>
      </c>
      <c r="BR2557" s="1">
        <v>0</v>
      </c>
      <c r="BS2557" s="1">
        <v>0</v>
      </c>
      <c r="BT2557" s="1">
        <v>0</v>
      </c>
      <c r="BU2557" s="1">
        <v>0</v>
      </c>
    </row>
    <row r="2558" spans="4:73" hidden="1" x14ac:dyDescent="0.25">
      <c r="D2558" s="4"/>
      <c r="E2558" s="5" t="str">
        <f t="shared" si="544"/>
        <v>FeS-2016-NOV</v>
      </c>
      <c r="F2558" s="5">
        <f t="shared" si="545"/>
        <v>0</v>
      </c>
      <c r="G2558" s="5" t="str">
        <f t="shared" si="546"/>
        <v>Withdrawn</v>
      </c>
      <c r="H2558" s="6" t="str">
        <f t="shared" si="547"/>
        <v>Not Started</v>
      </c>
      <c r="I2558" s="1" t="s">
        <v>3589</v>
      </c>
      <c r="O2558" s="1" t="str">
        <f t="shared" si="541"/>
        <v>NRIS</v>
      </c>
      <c r="Q2558" s="1">
        <f t="shared" si="548"/>
        <v>170</v>
      </c>
      <c r="S2558" s="1" t="str">
        <f t="shared" si="549"/>
        <v>Wind</v>
      </c>
      <c r="T2558" s="1" t="str">
        <f t="shared" si="550"/>
        <v>Kandiyohi County, Meeker County</v>
      </c>
      <c r="U2558" s="1" t="str">
        <f t="shared" si="551"/>
        <v>MN</v>
      </c>
      <c r="AA2558" s="1"/>
      <c r="AB2558" s="1"/>
      <c r="AI2558" s="5"/>
      <c r="AJ2558" s="5"/>
      <c r="AK2558" s="5"/>
      <c r="AL2558" s="5"/>
      <c r="AM2558" s="5"/>
      <c r="AN2558" s="5"/>
      <c r="AO2558" s="32"/>
      <c r="AP2558" s="32"/>
      <c r="AQ2558" s="28">
        <f t="shared" si="542"/>
        <v>0</v>
      </c>
      <c r="AR2558" s="28">
        <f t="shared" si="543"/>
        <v>0</v>
      </c>
      <c r="AY2558" s="1" t="s">
        <v>73</v>
      </c>
      <c r="AZ2558" s="2">
        <v>42688</v>
      </c>
      <c r="BA2558" s="2">
        <v>42902</v>
      </c>
      <c r="BC2558" s="2">
        <v>43313</v>
      </c>
      <c r="BD2558" s="1" t="s">
        <v>91</v>
      </c>
      <c r="BE2558" s="1" t="s">
        <v>2801</v>
      </c>
      <c r="BF2558" s="1" t="s">
        <v>93</v>
      </c>
      <c r="BG2558" s="1" t="s">
        <v>3348</v>
      </c>
      <c r="BI2558" s="1" t="s">
        <v>536</v>
      </c>
      <c r="BJ2558" s="1" t="s">
        <v>126</v>
      </c>
      <c r="BK2558" s="1" t="s">
        <v>3590</v>
      </c>
      <c r="BL2558" s="1">
        <v>170</v>
      </c>
      <c r="BM2558" s="1">
        <v>170</v>
      </c>
      <c r="BN2558" s="1" t="s">
        <v>97</v>
      </c>
      <c r="BO2558" s="1" t="s">
        <v>98</v>
      </c>
      <c r="BP2558" s="1" t="s">
        <v>84</v>
      </c>
      <c r="BR2558" s="1">
        <v>0</v>
      </c>
      <c r="BS2558" s="1">
        <v>0</v>
      </c>
      <c r="BT2558" s="1">
        <v>0</v>
      </c>
      <c r="BU2558" s="1">
        <v>0</v>
      </c>
    </row>
    <row r="2559" spans="4:73" hidden="1" x14ac:dyDescent="0.25">
      <c r="D2559" s="4"/>
      <c r="E2559" s="5" t="str">
        <f t="shared" si="544"/>
        <v>DPP-2017-FEB</v>
      </c>
      <c r="F2559" s="5" t="str">
        <f t="shared" si="545"/>
        <v>Central</v>
      </c>
      <c r="G2559" s="5" t="str">
        <f t="shared" si="546"/>
        <v>Withdrawn</v>
      </c>
      <c r="H2559" s="6" t="str">
        <f t="shared" si="547"/>
        <v>Not Started</v>
      </c>
      <c r="I2559" s="1" t="s">
        <v>4446</v>
      </c>
      <c r="O2559" s="1" t="str">
        <f t="shared" si="541"/>
        <v>NRIS</v>
      </c>
      <c r="Q2559" s="1">
        <f t="shared" si="548"/>
        <v>100</v>
      </c>
      <c r="S2559" s="1" t="str">
        <f t="shared" si="549"/>
        <v>Solar</v>
      </c>
      <c r="T2559" s="1" t="str">
        <f t="shared" si="550"/>
        <v>Stoddard County</v>
      </c>
      <c r="U2559" s="1" t="str">
        <f t="shared" si="551"/>
        <v>MO</v>
      </c>
      <c r="AA2559" s="1"/>
      <c r="AB2559" s="1"/>
      <c r="AI2559" s="5"/>
      <c r="AJ2559" s="5"/>
      <c r="AK2559" s="5"/>
      <c r="AL2559" s="5"/>
      <c r="AM2559" s="5"/>
      <c r="AN2559" s="5"/>
      <c r="AO2559" s="32"/>
      <c r="AP2559" s="32"/>
      <c r="AQ2559" s="28">
        <f t="shared" si="542"/>
        <v>0</v>
      </c>
      <c r="AR2559" s="28">
        <f t="shared" si="543"/>
        <v>0</v>
      </c>
      <c r="AY2559" s="1" t="s">
        <v>73</v>
      </c>
      <c r="AZ2559" s="2">
        <v>42688</v>
      </c>
      <c r="BA2559" s="2">
        <v>43251</v>
      </c>
      <c r="BC2559" s="2">
        <v>44287</v>
      </c>
      <c r="BD2559" s="1" t="s">
        <v>486</v>
      </c>
      <c r="BE2559" s="1" t="s">
        <v>2469</v>
      </c>
      <c r="BF2559" s="1" t="s">
        <v>488</v>
      </c>
      <c r="BG2559" s="1" t="s">
        <v>3220</v>
      </c>
      <c r="BH2559" s="1" t="s">
        <v>2435</v>
      </c>
      <c r="BI2559" s="1" t="s">
        <v>726</v>
      </c>
      <c r="BJ2559" s="1" t="s">
        <v>126</v>
      </c>
      <c r="BK2559" s="1" t="s">
        <v>4447</v>
      </c>
      <c r="BL2559" s="1">
        <v>100</v>
      </c>
      <c r="BM2559" s="1">
        <v>100</v>
      </c>
      <c r="BN2559" s="1" t="s">
        <v>1485</v>
      </c>
      <c r="BO2559" s="1" t="s">
        <v>1486</v>
      </c>
      <c r="BP2559" s="1" t="s">
        <v>84</v>
      </c>
      <c r="BR2559" s="1">
        <v>0</v>
      </c>
      <c r="BS2559" s="1">
        <v>0</v>
      </c>
      <c r="BT2559" s="1">
        <v>0</v>
      </c>
      <c r="BU2559" s="1">
        <v>0</v>
      </c>
    </row>
    <row r="2560" spans="4:73" hidden="1" x14ac:dyDescent="0.25">
      <c r="D2560" s="4"/>
      <c r="E2560" s="5" t="str">
        <f t="shared" si="544"/>
        <v>DPP-2017-FEB</v>
      </c>
      <c r="F2560" s="5" t="str">
        <f t="shared" si="545"/>
        <v>Central</v>
      </c>
      <c r="G2560" s="5" t="str">
        <f t="shared" si="546"/>
        <v>Done</v>
      </c>
      <c r="H2560" s="6" t="str">
        <f t="shared" si="547"/>
        <v>Under Construction</v>
      </c>
      <c r="I2560" s="1" t="s">
        <v>5704</v>
      </c>
      <c r="O2560" s="1" t="str">
        <f t="shared" si="541"/>
        <v>NRIS</v>
      </c>
      <c r="Q2560" s="1">
        <f t="shared" si="548"/>
        <v>70</v>
      </c>
      <c r="S2560" s="1" t="str">
        <f t="shared" si="549"/>
        <v>Solar</v>
      </c>
      <c r="T2560" s="1" t="str">
        <f t="shared" si="550"/>
        <v>Spencer County</v>
      </c>
      <c r="U2560" s="1" t="str">
        <f t="shared" si="551"/>
        <v>IN</v>
      </c>
      <c r="AA2560" s="1"/>
      <c r="AB2560" s="1"/>
      <c r="AI2560" s="5"/>
      <c r="AJ2560" s="5"/>
      <c r="AK2560" s="5"/>
      <c r="AL2560" s="5"/>
      <c r="AM2560" s="5"/>
      <c r="AN2560" s="5"/>
      <c r="AO2560" s="32"/>
      <c r="AP2560" s="32"/>
      <c r="AQ2560" s="28">
        <f t="shared" si="542"/>
        <v>0</v>
      </c>
      <c r="AR2560" s="28">
        <f t="shared" si="543"/>
        <v>0</v>
      </c>
      <c r="AY2560" s="1" t="s">
        <v>58</v>
      </c>
      <c r="AZ2560" s="2">
        <v>42688</v>
      </c>
      <c r="BB2560" s="2">
        <v>43670</v>
      </c>
      <c r="BC2560" s="2">
        <v>44287</v>
      </c>
      <c r="BD2560" s="1" t="s">
        <v>197</v>
      </c>
      <c r="BE2560" s="1" t="s">
        <v>2958</v>
      </c>
      <c r="BF2560" s="1" t="s">
        <v>103</v>
      </c>
      <c r="BG2560" s="1" t="s">
        <v>3220</v>
      </c>
      <c r="BH2560" s="1" t="s">
        <v>2435</v>
      </c>
      <c r="BI2560" s="1" t="s">
        <v>726</v>
      </c>
      <c r="BJ2560" s="1" t="s">
        <v>126</v>
      </c>
      <c r="BK2560" s="1" t="s">
        <v>5705</v>
      </c>
      <c r="BL2560" s="1">
        <v>70</v>
      </c>
      <c r="BM2560" s="1">
        <v>70</v>
      </c>
      <c r="BN2560" s="1" t="s">
        <v>1485</v>
      </c>
      <c r="BO2560" s="1" t="s">
        <v>1486</v>
      </c>
      <c r="BP2560" s="1" t="s">
        <v>71</v>
      </c>
      <c r="BQ2560" s="2">
        <v>44287</v>
      </c>
      <c r="BR2560" s="1">
        <v>70</v>
      </c>
      <c r="BS2560" s="1">
        <v>69.900000000000006</v>
      </c>
      <c r="BT2560" s="1">
        <v>70</v>
      </c>
      <c r="BU2560" s="1">
        <v>69.900000000000006</v>
      </c>
    </row>
    <row r="2561" spans="4:73" hidden="1" x14ac:dyDescent="0.25">
      <c r="D2561" s="4"/>
      <c r="E2561" s="5" t="str">
        <f t="shared" si="544"/>
        <v>FeS-2016-NOV</v>
      </c>
      <c r="F2561" s="5">
        <f t="shared" si="545"/>
        <v>0</v>
      </c>
      <c r="G2561" s="5" t="str">
        <f t="shared" si="546"/>
        <v>Withdrawn</v>
      </c>
      <c r="H2561" s="6" t="str">
        <f t="shared" si="547"/>
        <v>Not Started</v>
      </c>
      <c r="I2561" s="1" t="s">
        <v>3561</v>
      </c>
      <c r="O2561" s="1" t="str">
        <f t="shared" si="541"/>
        <v>ERIS</v>
      </c>
      <c r="Q2561" s="1">
        <f t="shared" si="548"/>
        <v>39.96</v>
      </c>
      <c r="S2561" s="1" t="str">
        <f t="shared" si="549"/>
        <v>Solar</v>
      </c>
      <c r="T2561" s="1" t="str">
        <f t="shared" si="550"/>
        <v>Renville County</v>
      </c>
      <c r="U2561" s="1" t="str">
        <f t="shared" si="551"/>
        <v>MN</v>
      </c>
      <c r="AA2561" s="1"/>
      <c r="AB2561" s="1"/>
      <c r="AI2561" s="5"/>
      <c r="AJ2561" s="5"/>
      <c r="AK2561" s="5"/>
      <c r="AL2561" s="5"/>
      <c r="AM2561" s="5"/>
      <c r="AN2561" s="5"/>
      <c r="AO2561" s="32"/>
      <c r="AP2561" s="32"/>
      <c r="AQ2561" s="28">
        <f t="shared" si="542"/>
        <v>0</v>
      </c>
      <c r="AR2561" s="28">
        <f t="shared" si="543"/>
        <v>0</v>
      </c>
      <c r="AY2561" s="1" t="s">
        <v>73</v>
      </c>
      <c r="AZ2561" s="2">
        <v>42688</v>
      </c>
      <c r="BA2561" s="2">
        <v>42901</v>
      </c>
      <c r="BC2561" s="2">
        <v>43405</v>
      </c>
      <c r="BD2561" s="1" t="s">
        <v>91</v>
      </c>
      <c r="BE2561" s="1" t="s">
        <v>1557</v>
      </c>
      <c r="BF2561" s="1" t="s">
        <v>93</v>
      </c>
      <c r="BG2561" s="1" t="s">
        <v>3348</v>
      </c>
      <c r="BI2561" s="1" t="s">
        <v>536</v>
      </c>
      <c r="BJ2561" s="1" t="s">
        <v>62</v>
      </c>
      <c r="BK2561" s="1" t="s">
        <v>78</v>
      </c>
      <c r="BL2561" s="1">
        <v>39.96</v>
      </c>
      <c r="BM2561" s="1">
        <v>39.96</v>
      </c>
      <c r="BN2561" s="1" t="s">
        <v>1485</v>
      </c>
      <c r="BO2561" s="1" t="s">
        <v>1486</v>
      </c>
      <c r="BP2561" s="1" t="s">
        <v>84</v>
      </c>
      <c r="BR2561" s="1">
        <v>0</v>
      </c>
      <c r="BS2561" s="1">
        <v>0</v>
      </c>
      <c r="BT2561" s="1">
        <v>0</v>
      </c>
      <c r="BU2561" s="1">
        <v>0</v>
      </c>
    </row>
    <row r="2562" spans="4:73" hidden="1" x14ac:dyDescent="0.25">
      <c r="D2562" s="4"/>
      <c r="E2562" s="5" t="str">
        <f t="shared" si="544"/>
        <v>DPP-2017-AUG</v>
      </c>
      <c r="F2562" s="5" t="str">
        <f t="shared" si="545"/>
        <v>West</v>
      </c>
      <c r="G2562" s="5" t="str">
        <f t="shared" si="546"/>
        <v>Withdrawn</v>
      </c>
      <c r="H2562" s="6" t="str">
        <f t="shared" si="547"/>
        <v>Not Started</v>
      </c>
      <c r="I2562" s="1" t="s">
        <v>5745</v>
      </c>
      <c r="O2562" s="1" t="str">
        <f t="shared" si="541"/>
        <v>NRIS</v>
      </c>
      <c r="P2562" s="1" t="s">
        <v>6203</v>
      </c>
      <c r="Q2562" s="1">
        <f t="shared" si="548"/>
        <v>105</v>
      </c>
      <c r="S2562" s="1" t="str">
        <f t="shared" si="549"/>
        <v>Wind</v>
      </c>
      <c r="T2562" s="1" t="str">
        <f t="shared" si="550"/>
        <v>Jackson County,Martin County</v>
      </c>
      <c r="U2562" s="1" t="str">
        <f t="shared" si="551"/>
        <v>MN</v>
      </c>
      <c r="Y2562" s="1">
        <v>1</v>
      </c>
      <c r="Z2562" s="1">
        <f>IF(G2562="Withdrawn",0,1)</f>
        <v>0</v>
      </c>
      <c r="AA2562" s="36">
        <v>420000</v>
      </c>
      <c r="AB2562" s="36">
        <v>624613</v>
      </c>
      <c r="AI2562" s="5"/>
      <c r="AJ2562" s="32">
        <v>0</v>
      </c>
      <c r="AK2562" s="32">
        <v>26623038</v>
      </c>
      <c r="AL2562" s="32"/>
      <c r="AM2562" s="32">
        <v>29625115</v>
      </c>
      <c r="AN2562" s="32"/>
      <c r="AO2562" s="32">
        <f>AJ2562+AM2562</f>
        <v>29625115</v>
      </c>
      <c r="AP2562" s="32">
        <f>AO2562+AK2562+AL2562+AN2562</f>
        <v>56248153</v>
      </c>
      <c r="AQ2562" s="28">
        <f t="shared" si="542"/>
        <v>282.14395238095238</v>
      </c>
      <c r="AR2562" s="28">
        <f t="shared" si="543"/>
        <v>535.69669523809523</v>
      </c>
      <c r="AS2562" s="16">
        <f>IF(O2562 = "NRIS",AP2562,AO2562)</f>
        <v>56248153</v>
      </c>
      <c r="AY2562" s="1" t="s">
        <v>73</v>
      </c>
      <c r="AZ2562" s="2">
        <v>42902</v>
      </c>
      <c r="BA2562" s="2">
        <v>44225</v>
      </c>
      <c r="BC2562" s="2">
        <v>44454</v>
      </c>
      <c r="BD2562" s="1" t="s">
        <v>87</v>
      </c>
      <c r="BE2562" s="1" t="s">
        <v>4527</v>
      </c>
      <c r="BF2562" s="1" t="s">
        <v>93</v>
      </c>
      <c r="BG2562" s="1" t="s">
        <v>3692</v>
      </c>
      <c r="BH2562" s="1" t="s">
        <v>725</v>
      </c>
      <c r="BI2562" s="1" t="s">
        <v>2376</v>
      </c>
      <c r="BJ2562" s="1" t="s">
        <v>126</v>
      </c>
      <c r="BK2562" s="1" t="s">
        <v>5746</v>
      </c>
      <c r="BL2562" s="1">
        <v>105</v>
      </c>
      <c r="BM2562" s="1">
        <v>105</v>
      </c>
      <c r="BN2562" s="1" t="s">
        <v>97</v>
      </c>
      <c r="BO2562" s="1" t="s">
        <v>98</v>
      </c>
      <c r="BP2562" s="1" t="s">
        <v>84</v>
      </c>
      <c r="BR2562" s="1">
        <v>105</v>
      </c>
      <c r="BS2562" s="1">
        <v>105</v>
      </c>
      <c r="BT2562" s="1">
        <v>0</v>
      </c>
      <c r="BU2562" s="1">
        <v>0</v>
      </c>
    </row>
    <row r="2563" spans="4:73" hidden="1" x14ac:dyDescent="0.25">
      <c r="D2563" s="4"/>
      <c r="E2563" s="5">
        <f t="shared" si="544"/>
        <v>0</v>
      </c>
      <c r="F2563" s="5">
        <f t="shared" si="545"/>
        <v>0</v>
      </c>
      <c r="G2563" s="5" t="str">
        <f t="shared" si="546"/>
        <v>Withdrawn</v>
      </c>
      <c r="H2563" s="6" t="str">
        <f t="shared" si="547"/>
        <v>Not Started</v>
      </c>
      <c r="I2563" s="1" t="s">
        <v>4177</v>
      </c>
      <c r="O2563" s="1" t="str">
        <f t="shared" si="541"/>
        <v>NRIS</v>
      </c>
      <c r="Q2563" s="1">
        <f t="shared" si="548"/>
        <v>10</v>
      </c>
      <c r="S2563" s="1" t="str">
        <f t="shared" si="549"/>
        <v>Battery Storage</v>
      </c>
      <c r="T2563" s="1" t="str">
        <f t="shared" si="550"/>
        <v>Tuscola County</v>
      </c>
      <c r="U2563" s="1" t="str">
        <f t="shared" si="551"/>
        <v>MI</v>
      </c>
      <c r="AA2563" s="1"/>
      <c r="AB2563" s="1"/>
      <c r="AI2563" s="5"/>
      <c r="AJ2563" s="5"/>
      <c r="AK2563" s="5"/>
      <c r="AL2563" s="5"/>
      <c r="AM2563" s="5"/>
      <c r="AN2563" s="5"/>
      <c r="AO2563" s="32"/>
      <c r="AP2563" s="32"/>
      <c r="AQ2563" s="28">
        <f t="shared" si="542"/>
        <v>0</v>
      </c>
      <c r="AR2563" s="28">
        <f t="shared" si="543"/>
        <v>0</v>
      </c>
      <c r="AY2563" s="1" t="s">
        <v>73</v>
      </c>
      <c r="AZ2563" s="2">
        <v>42724</v>
      </c>
      <c r="BA2563" s="2">
        <v>42937</v>
      </c>
      <c r="BC2563" s="2">
        <v>43709</v>
      </c>
      <c r="BD2563" s="1" t="s">
        <v>128</v>
      </c>
      <c r="BE2563" s="1" t="s">
        <v>1504</v>
      </c>
      <c r="BF2563" s="1" t="s">
        <v>130</v>
      </c>
      <c r="BJ2563" s="1" t="s">
        <v>126</v>
      </c>
      <c r="BK2563" s="1" t="s">
        <v>78</v>
      </c>
      <c r="BL2563" s="1">
        <v>10</v>
      </c>
      <c r="BM2563" s="1">
        <v>10</v>
      </c>
      <c r="BN2563" s="1" t="s">
        <v>2498</v>
      </c>
      <c r="BO2563" s="1" t="s">
        <v>2499</v>
      </c>
      <c r="BP2563" s="1" t="s">
        <v>84</v>
      </c>
      <c r="BR2563" s="1">
        <v>0</v>
      </c>
      <c r="BS2563" s="1">
        <v>0</v>
      </c>
      <c r="BT2563" s="1">
        <v>0</v>
      </c>
      <c r="BU2563" s="1">
        <v>0</v>
      </c>
    </row>
    <row r="2564" spans="4:73" hidden="1" x14ac:dyDescent="0.25">
      <c r="D2564" s="4"/>
      <c r="E2564" s="5">
        <f t="shared" si="544"/>
        <v>0</v>
      </c>
      <c r="F2564" s="5">
        <f t="shared" si="545"/>
        <v>0</v>
      </c>
      <c r="G2564" s="5" t="str">
        <f t="shared" si="546"/>
        <v>Done</v>
      </c>
      <c r="H2564" s="6" t="str">
        <f t="shared" si="547"/>
        <v>Under Construction</v>
      </c>
      <c r="I2564" s="1" t="s">
        <v>5715</v>
      </c>
      <c r="O2564" s="1" t="str">
        <f t="shared" si="541"/>
        <v>ERIS</v>
      </c>
      <c r="Q2564" s="1">
        <f t="shared" si="548"/>
        <v>0</v>
      </c>
      <c r="S2564" s="1" t="str">
        <f t="shared" si="549"/>
        <v>Wind</v>
      </c>
      <c r="T2564" s="1" t="str">
        <f t="shared" si="550"/>
        <v>Lincoln County</v>
      </c>
      <c r="U2564" s="1" t="str">
        <f t="shared" si="551"/>
        <v>MN</v>
      </c>
      <c r="AA2564" s="1"/>
      <c r="AB2564" s="1"/>
      <c r="AI2564" s="5"/>
      <c r="AJ2564" s="5"/>
      <c r="AK2564" s="5"/>
      <c r="AL2564" s="5"/>
      <c r="AM2564" s="5"/>
      <c r="AN2564" s="5"/>
      <c r="AO2564" s="32"/>
      <c r="AP2564" s="32"/>
      <c r="AQ2564" s="28" t="e">
        <f t="shared" si="542"/>
        <v>#DIV/0!</v>
      </c>
      <c r="AR2564" s="28" t="e">
        <f t="shared" si="543"/>
        <v>#DIV/0!</v>
      </c>
      <c r="AY2564" s="1" t="s">
        <v>58</v>
      </c>
      <c r="AZ2564" s="2">
        <v>42783</v>
      </c>
      <c r="BB2564" s="2">
        <v>42789</v>
      </c>
      <c r="BC2564" s="2">
        <v>42993</v>
      </c>
      <c r="BD2564" s="1" t="s">
        <v>91</v>
      </c>
      <c r="BE2564" s="1" t="s">
        <v>92</v>
      </c>
      <c r="BF2564" s="1" t="s">
        <v>93</v>
      </c>
      <c r="BJ2564" s="1" t="s">
        <v>62</v>
      </c>
      <c r="BK2564" s="1" t="s">
        <v>5716</v>
      </c>
      <c r="BL2564" s="1">
        <v>0</v>
      </c>
      <c r="BM2564" s="1">
        <v>0</v>
      </c>
      <c r="BN2564" s="1" t="s">
        <v>97</v>
      </c>
      <c r="BO2564" s="1" t="s">
        <v>98</v>
      </c>
      <c r="BP2564" s="1" t="s">
        <v>71</v>
      </c>
      <c r="BR2564" s="1">
        <v>0</v>
      </c>
      <c r="BS2564" s="1">
        <v>0</v>
      </c>
      <c r="BT2564" s="1">
        <v>0</v>
      </c>
      <c r="BU2564" s="1">
        <v>0</v>
      </c>
    </row>
    <row r="2565" spans="4:73" hidden="1" x14ac:dyDescent="0.25">
      <c r="D2565" s="4"/>
      <c r="E2565" s="5">
        <f t="shared" si="544"/>
        <v>0</v>
      </c>
      <c r="F2565" s="5">
        <f t="shared" si="545"/>
        <v>0</v>
      </c>
      <c r="G2565" s="5" t="str">
        <f t="shared" si="546"/>
        <v>Done</v>
      </c>
      <c r="H2565" s="6" t="str">
        <f t="shared" si="547"/>
        <v>In Service</v>
      </c>
      <c r="I2565" s="1" t="s">
        <v>5717</v>
      </c>
      <c r="O2565" s="1" t="str">
        <f t="shared" si="541"/>
        <v>NRIS</v>
      </c>
      <c r="Q2565" s="1">
        <f t="shared" si="548"/>
        <v>0</v>
      </c>
      <c r="S2565" s="1" t="str">
        <f t="shared" si="549"/>
        <v>Wind</v>
      </c>
      <c r="T2565" s="1" t="str">
        <f t="shared" si="550"/>
        <v>Nobles County</v>
      </c>
      <c r="U2565" s="1" t="str">
        <f t="shared" si="551"/>
        <v>MN</v>
      </c>
      <c r="AA2565" s="1"/>
      <c r="AB2565" s="1"/>
      <c r="AI2565" s="5"/>
      <c r="AJ2565" s="5"/>
      <c r="AK2565" s="5"/>
      <c r="AL2565" s="5"/>
      <c r="AM2565" s="5"/>
      <c r="AN2565" s="5"/>
      <c r="AO2565" s="32"/>
      <c r="AP2565" s="32"/>
      <c r="AQ2565" s="28" t="e">
        <f t="shared" si="542"/>
        <v>#DIV/0!</v>
      </c>
      <c r="AR2565" s="28" t="e">
        <f t="shared" si="543"/>
        <v>#DIV/0!</v>
      </c>
      <c r="AY2565" s="1" t="s">
        <v>58</v>
      </c>
      <c r="AZ2565" s="2">
        <v>42793</v>
      </c>
      <c r="BB2565" s="2">
        <v>42905</v>
      </c>
      <c r="BD2565" s="1" t="s">
        <v>91</v>
      </c>
      <c r="BE2565" s="1" t="s">
        <v>347</v>
      </c>
      <c r="BF2565" s="1" t="s">
        <v>93</v>
      </c>
      <c r="BI2565" s="1" t="s">
        <v>134</v>
      </c>
      <c r="BJ2565" s="1" t="s">
        <v>126</v>
      </c>
      <c r="BK2565" s="1" t="s">
        <v>378</v>
      </c>
      <c r="BL2565" s="1">
        <v>0</v>
      </c>
      <c r="BM2565" s="1">
        <v>0</v>
      </c>
      <c r="BN2565" s="1" t="s">
        <v>97</v>
      </c>
      <c r="BO2565" s="1" t="s">
        <v>98</v>
      </c>
      <c r="BP2565" s="1" t="s">
        <v>65</v>
      </c>
      <c r="BQ2565" s="2">
        <v>42917</v>
      </c>
      <c r="BR2565" s="1">
        <v>0</v>
      </c>
      <c r="BS2565" s="1">
        <v>0</v>
      </c>
      <c r="BT2565" s="1">
        <v>0</v>
      </c>
      <c r="BU2565" s="1">
        <v>0</v>
      </c>
    </row>
    <row r="2566" spans="4:73" hidden="1" x14ac:dyDescent="0.25">
      <c r="D2566" s="4"/>
      <c r="E2566" s="5">
        <f t="shared" si="544"/>
        <v>0</v>
      </c>
      <c r="F2566" s="5">
        <f t="shared" si="545"/>
        <v>0</v>
      </c>
      <c r="G2566" s="5" t="str">
        <f t="shared" si="546"/>
        <v>Done</v>
      </c>
      <c r="H2566" s="6" t="str">
        <f t="shared" si="547"/>
        <v>In Service</v>
      </c>
      <c r="I2566" s="1" t="s">
        <v>5718</v>
      </c>
      <c r="O2566" s="1" t="str">
        <f t="shared" si="541"/>
        <v>NRIS</v>
      </c>
      <c r="Q2566" s="1">
        <f t="shared" si="548"/>
        <v>0</v>
      </c>
      <c r="S2566" s="1" t="str">
        <f t="shared" si="549"/>
        <v>Wind</v>
      </c>
      <c r="T2566" s="1" t="str">
        <f t="shared" si="550"/>
        <v>Pipestone County</v>
      </c>
      <c r="U2566" s="1" t="str">
        <f t="shared" si="551"/>
        <v>MN</v>
      </c>
      <c r="AA2566" s="1"/>
      <c r="AB2566" s="1"/>
      <c r="AI2566" s="5"/>
      <c r="AJ2566" s="5"/>
      <c r="AK2566" s="5"/>
      <c r="AL2566" s="5"/>
      <c r="AM2566" s="5"/>
      <c r="AN2566" s="5"/>
      <c r="AO2566" s="32"/>
      <c r="AP2566" s="32"/>
      <c r="AQ2566" s="28" t="e">
        <f t="shared" si="542"/>
        <v>#DIV/0!</v>
      </c>
      <c r="AR2566" s="28" t="e">
        <f t="shared" si="543"/>
        <v>#DIV/0!</v>
      </c>
      <c r="AY2566" s="1" t="s">
        <v>58</v>
      </c>
      <c r="AZ2566" s="2">
        <v>42818</v>
      </c>
      <c r="BC2566" s="2">
        <v>43344</v>
      </c>
      <c r="BD2566" s="1" t="s">
        <v>91</v>
      </c>
      <c r="BE2566" s="1" t="s">
        <v>169</v>
      </c>
      <c r="BF2566" s="1" t="s">
        <v>93</v>
      </c>
      <c r="BI2566" s="1" t="s">
        <v>5242</v>
      </c>
      <c r="BJ2566" s="1" t="s">
        <v>126</v>
      </c>
      <c r="BK2566" s="1" t="s">
        <v>5719</v>
      </c>
      <c r="BL2566" s="1">
        <v>0</v>
      </c>
      <c r="BM2566" s="1">
        <v>0</v>
      </c>
      <c r="BN2566" s="1" t="s">
        <v>97</v>
      </c>
      <c r="BO2566" s="1" t="s">
        <v>98</v>
      </c>
      <c r="BP2566" s="1" t="s">
        <v>65</v>
      </c>
      <c r="BQ2566" s="2">
        <v>43586</v>
      </c>
      <c r="BR2566" s="1">
        <v>0</v>
      </c>
      <c r="BS2566" s="1">
        <v>0</v>
      </c>
      <c r="BT2566" s="1">
        <v>0</v>
      </c>
      <c r="BU2566" s="1">
        <v>0</v>
      </c>
    </row>
    <row r="2567" spans="4:73" hidden="1" x14ac:dyDescent="0.25">
      <c r="D2567" s="4"/>
      <c r="E2567" s="5">
        <f t="shared" si="544"/>
        <v>0</v>
      </c>
      <c r="F2567" s="5">
        <f t="shared" si="545"/>
        <v>0</v>
      </c>
      <c r="G2567" s="5" t="str">
        <f t="shared" si="546"/>
        <v>Done</v>
      </c>
      <c r="H2567" s="6" t="str">
        <f t="shared" si="547"/>
        <v>Under Construction</v>
      </c>
      <c r="I2567" s="1" t="s">
        <v>5720</v>
      </c>
      <c r="O2567" s="1" t="str">
        <f t="shared" si="541"/>
        <v>ERIS</v>
      </c>
      <c r="Q2567" s="1">
        <f t="shared" si="548"/>
        <v>52</v>
      </c>
      <c r="S2567" s="1" t="str">
        <f t="shared" si="549"/>
        <v>Solar</v>
      </c>
      <c r="T2567" s="1" t="str">
        <f t="shared" si="550"/>
        <v>Lamar County</v>
      </c>
      <c r="U2567" s="1" t="str">
        <f t="shared" si="551"/>
        <v>MS</v>
      </c>
      <c r="AA2567" s="1"/>
      <c r="AB2567" s="1"/>
      <c r="AI2567" s="5"/>
      <c r="AJ2567" s="5"/>
      <c r="AK2567" s="5"/>
      <c r="AL2567" s="5"/>
      <c r="AM2567" s="5"/>
      <c r="AN2567" s="5"/>
      <c r="AO2567" s="32"/>
      <c r="AP2567" s="32"/>
      <c r="AQ2567" s="28">
        <f t="shared" si="542"/>
        <v>0</v>
      </c>
      <c r="AR2567" s="28">
        <f t="shared" si="543"/>
        <v>0</v>
      </c>
      <c r="AY2567" s="1" t="s">
        <v>58</v>
      </c>
      <c r="AZ2567" s="2">
        <v>42849</v>
      </c>
      <c r="BB2567" s="2">
        <v>42863</v>
      </c>
      <c r="BC2567" s="2">
        <v>43039</v>
      </c>
      <c r="BD2567" s="1" t="s">
        <v>4731</v>
      </c>
      <c r="BE2567" s="1" t="s">
        <v>3010</v>
      </c>
      <c r="BF2567" s="1" t="s">
        <v>2526</v>
      </c>
      <c r="BI2567" s="1" t="s">
        <v>5242</v>
      </c>
      <c r="BJ2567" s="1" t="s">
        <v>62</v>
      </c>
      <c r="BK2567" s="1" t="s">
        <v>5721</v>
      </c>
      <c r="BL2567" s="1">
        <v>52</v>
      </c>
      <c r="BM2567" s="1">
        <v>52</v>
      </c>
      <c r="BN2567" s="1" t="s">
        <v>1485</v>
      </c>
      <c r="BO2567" s="1" t="s">
        <v>1486</v>
      </c>
      <c r="BP2567" s="1" t="s">
        <v>71</v>
      </c>
      <c r="BQ2567" s="2">
        <v>44105</v>
      </c>
      <c r="BR2567" s="1">
        <v>0</v>
      </c>
      <c r="BS2567" s="1">
        <v>0</v>
      </c>
      <c r="BT2567" s="1">
        <v>0</v>
      </c>
      <c r="BU2567" s="1">
        <v>0</v>
      </c>
    </row>
    <row r="2568" spans="4:73" hidden="1" x14ac:dyDescent="0.25">
      <c r="D2568" s="4"/>
      <c r="E2568" s="5" t="str">
        <f t="shared" si="544"/>
        <v>DPP-2017-AUG</v>
      </c>
      <c r="F2568" s="5" t="str">
        <f t="shared" si="545"/>
        <v>East (ITC)</v>
      </c>
      <c r="G2568" s="5" t="str">
        <f t="shared" si="546"/>
        <v>Done</v>
      </c>
      <c r="H2568" s="6" t="str">
        <f t="shared" si="547"/>
        <v>In Service</v>
      </c>
      <c r="I2568" s="1" t="s">
        <v>5726</v>
      </c>
      <c r="O2568" s="1" t="str">
        <f t="shared" si="541"/>
        <v>NRIS</v>
      </c>
      <c r="Q2568" s="1">
        <f t="shared" si="548"/>
        <v>12.5</v>
      </c>
      <c r="S2568" s="1" t="str">
        <f t="shared" si="549"/>
        <v>Wind</v>
      </c>
      <c r="T2568" s="1" t="str">
        <f t="shared" si="550"/>
        <v>Gratiot County</v>
      </c>
      <c r="U2568" s="1" t="str">
        <f t="shared" si="551"/>
        <v>MI</v>
      </c>
      <c r="AA2568" s="1"/>
      <c r="AB2568" s="1"/>
      <c r="AI2568" s="5"/>
      <c r="AJ2568" s="5"/>
      <c r="AK2568" s="5"/>
      <c r="AL2568" s="5"/>
      <c r="AM2568" s="5"/>
      <c r="AN2568" s="5"/>
      <c r="AO2568" s="32"/>
      <c r="AP2568" s="32"/>
      <c r="AQ2568" s="28">
        <f t="shared" si="542"/>
        <v>0</v>
      </c>
      <c r="AR2568" s="28">
        <f t="shared" si="543"/>
        <v>0</v>
      </c>
      <c r="AY2568" s="1" t="s">
        <v>58</v>
      </c>
      <c r="AZ2568" s="2">
        <v>42902</v>
      </c>
      <c r="BB2568" s="2">
        <v>44000</v>
      </c>
      <c r="BC2568" s="2">
        <v>43353</v>
      </c>
      <c r="BD2568" s="1" t="s">
        <v>139</v>
      </c>
      <c r="BE2568" s="1" t="s">
        <v>1264</v>
      </c>
      <c r="BF2568" s="1" t="s">
        <v>130</v>
      </c>
      <c r="BG2568" s="1" t="s">
        <v>3692</v>
      </c>
      <c r="BH2568" s="1" t="s">
        <v>1808</v>
      </c>
      <c r="BI2568" s="1" t="s">
        <v>726</v>
      </c>
      <c r="BJ2568" s="1" t="s">
        <v>126</v>
      </c>
      <c r="BK2568" s="1" t="s">
        <v>5727</v>
      </c>
      <c r="BL2568" s="1">
        <v>12.5</v>
      </c>
      <c r="BM2568" s="1">
        <v>12.5</v>
      </c>
      <c r="BN2568" s="1" t="s">
        <v>97</v>
      </c>
      <c r="BO2568" s="1" t="s">
        <v>98</v>
      </c>
      <c r="BP2568" s="1" t="s">
        <v>65</v>
      </c>
      <c r="BQ2568" s="2">
        <v>43399</v>
      </c>
      <c r="BR2568" s="1">
        <v>12.5</v>
      </c>
      <c r="BS2568" s="1">
        <v>12.5</v>
      </c>
      <c r="BT2568" s="1">
        <v>12.5</v>
      </c>
      <c r="BU2568" s="1">
        <v>12.5</v>
      </c>
    </row>
    <row r="2569" spans="4:73" hidden="1" x14ac:dyDescent="0.25">
      <c r="D2569" s="4"/>
      <c r="E2569" s="5" t="str">
        <f t="shared" si="544"/>
        <v>DPP-2017-AUG</v>
      </c>
      <c r="F2569" s="5" t="str">
        <f t="shared" si="545"/>
        <v>Central</v>
      </c>
      <c r="G2569" s="5" t="str">
        <f t="shared" si="546"/>
        <v>Withdrawn</v>
      </c>
      <c r="H2569" s="6" t="str">
        <f t="shared" si="547"/>
        <v>Not Started</v>
      </c>
      <c r="I2569" s="1" t="s">
        <v>4671</v>
      </c>
      <c r="O2569" s="1" t="str">
        <f t="shared" si="541"/>
        <v>NRIS</v>
      </c>
      <c r="Q2569" s="1">
        <f t="shared" si="548"/>
        <v>69</v>
      </c>
      <c r="S2569" s="1" t="str">
        <f t="shared" si="549"/>
        <v>Solar</v>
      </c>
      <c r="T2569" s="1" t="str">
        <f t="shared" si="550"/>
        <v>Gallatin County</v>
      </c>
      <c r="U2569" s="1" t="str">
        <f t="shared" si="551"/>
        <v>IL</v>
      </c>
      <c r="AA2569" s="1"/>
      <c r="AB2569" s="1"/>
      <c r="AI2569" s="5"/>
      <c r="AJ2569" s="5"/>
      <c r="AK2569" s="5"/>
      <c r="AL2569" s="5"/>
      <c r="AM2569" s="5"/>
      <c r="AN2569" s="5"/>
      <c r="AO2569" s="32"/>
      <c r="AP2569" s="32"/>
      <c r="AQ2569" s="28">
        <f t="shared" si="542"/>
        <v>0</v>
      </c>
      <c r="AR2569" s="28">
        <f t="shared" si="543"/>
        <v>0</v>
      </c>
      <c r="AY2569" s="1" t="s">
        <v>73</v>
      </c>
      <c r="AZ2569" s="2">
        <v>42902</v>
      </c>
      <c r="BA2569" s="2">
        <v>43473</v>
      </c>
      <c r="BC2569" s="2">
        <v>43709</v>
      </c>
      <c r="BD2569" s="1" t="s">
        <v>3130</v>
      </c>
      <c r="BE2569" s="1" t="s">
        <v>4672</v>
      </c>
      <c r="BF2569" s="1" t="s">
        <v>124</v>
      </c>
      <c r="BG2569" s="1" t="s">
        <v>3692</v>
      </c>
      <c r="BH2569" s="1" t="s">
        <v>2435</v>
      </c>
      <c r="BI2569" s="1" t="s">
        <v>726</v>
      </c>
      <c r="BJ2569" s="1" t="s">
        <v>126</v>
      </c>
      <c r="BK2569" s="1" t="s">
        <v>4673</v>
      </c>
      <c r="BL2569" s="1">
        <v>69</v>
      </c>
      <c r="BM2569" s="1">
        <v>69</v>
      </c>
      <c r="BN2569" s="1" t="s">
        <v>1485</v>
      </c>
      <c r="BO2569" s="1" t="s">
        <v>1486</v>
      </c>
      <c r="BP2569" s="1" t="s">
        <v>84</v>
      </c>
      <c r="BR2569" s="1">
        <v>0</v>
      </c>
      <c r="BS2569" s="1">
        <v>0</v>
      </c>
      <c r="BT2569" s="1">
        <v>0</v>
      </c>
      <c r="BU2569" s="1">
        <v>0</v>
      </c>
    </row>
    <row r="2570" spans="4:73" hidden="1" x14ac:dyDescent="0.25">
      <c r="D2570" s="4"/>
      <c r="E2570" s="5" t="str">
        <f t="shared" si="544"/>
        <v>DPP-2017-AUG</v>
      </c>
      <c r="F2570" s="5" t="str">
        <f t="shared" si="545"/>
        <v>East (ITC)</v>
      </c>
      <c r="G2570" s="5" t="str">
        <f t="shared" si="546"/>
        <v>Done</v>
      </c>
      <c r="H2570" s="6" t="str">
        <f t="shared" si="547"/>
        <v>Under Construction</v>
      </c>
      <c r="I2570" s="1" t="s">
        <v>5730</v>
      </c>
      <c r="O2570" s="1" t="str">
        <f t="shared" si="541"/>
        <v>NRIS</v>
      </c>
      <c r="Q2570" s="1">
        <f t="shared" si="548"/>
        <v>239</v>
      </c>
      <c r="S2570" s="1" t="str">
        <f t="shared" si="549"/>
        <v>Solar</v>
      </c>
      <c r="T2570" s="1" t="str">
        <f t="shared" si="550"/>
        <v>Shiawassee County</v>
      </c>
      <c r="U2570" s="1" t="str">
        <f t="shared" si="551"/>
        <v>MI</v>
      </c>
      <c r="AA2570" s="1"/>
      <c r="AB2570" s="1"/>
      <c r="AI2570" s="5"/>
      <c r="AJ2570" s="5"/>
      <c r="AK2570" s="5"/>
      <c r="AL2570" s="5"/>
      <c r="AM2570" s="5"/>
      <c r="AN2570" s="5"/>
      <c r="AO2570" s="32"/>
      <c r="AP2570" s="32"/>
      <c r="AQ2570" s="28">
        <f t="shared" si="542"/>
        <v>0</v>
      </c>
      <c r="AR2570" s="28">
        <f t="shared" si="543"/>
        <v>0</v>
      </c>
      <c r="AY2570" s="1" t="s">
        <v>58</v>
      </c>
      <c r="AZ2570" s="2">
        <v>42902</v>
      </c>
      <c r="BB2570" s="2">
        <v>43994</v>
      </c>
      <c r="BC2570" s="2">
        <v>43709</v>
      </c>
      <c r="BD2570" s="1" t="s">
        <v>139</v>
      </c>
      <c r="BE2570" s="1" t="s">
        <v>368</v>
      </c>
      <c r="BF2570" s="1" t="s">
        <v>130</v>
      </c>
      <c r="BG2570" s="1" t="s">
        <v>3692</v>
      </c>
      <c r="BH2570" s="1" t="s">
        <v>1808</v>
      </c>
      <c r="BI2570" s="1" t="s">
        <v>726</v>
      </c>
      <c r="BJ2570" s="1" t="s">
        <v>126</v>
      </c>
      <c r="BK2570" s="1" t="s">
        <v>5275</v>
      </c>
      <c r="BL2570" s="1">
        <v>239</v>
      </c>
      <c r="BM2570" s="1">
        <v>239</v>
      </c>
      <c r="BN2570" s="1" t="s">
        <v>1485</v>
      </c>
      <c r="BO2570" s="1" t="s">
        <v>1486</v>
      </c>
      <c r="BP2570" s="1" t="s">
        <v>71</v>
      </c>
      <c r="BQ2570" s="2">
        <v>44155</v>
      </c>
      <c r="BR2570" s="1">
        <v>239</v>
      </c>
      <c r="BS2570" s="1">
        <v>239</v>
      </c>
      <c r="BT2570" s="1">
        <v>239</v>
      </c>
      <c r="BU2570" s="1">
        <v>239</v>
      </c>
    </row>
    <row r="2571" spans="4:73" hidden="1" x14ac:dyDescent="0.25">
      <c r="D2571" s="4"/>
      <c r="E2571" s="5" t="str">
        <f t="shared" si="544"/>
        <v>DPP-2017-AUG</v>
      </c>
      <c r="F2571" s="5" t="str">
        <f t="shared" si="545"/>
        <v>Central</v>
      </c>
      <c r="G2571" s="5" t="str">
        <f t="shared" si="546"/>
        <v>Withdrawn</v>
      </c>
      <c r="H2571" s="6" t="str">
        <f t="shared" si="547"/>
        <v>Not Started</v>
      </c>
      <c r="I2571" s="1" t="s">
        <v>4421</v>
      </c>
      <c r="O2571" s="1" t="str">
        <f t="shared" si="541"/>
        <v>NRIS</v>
      </c>
      <c r="Q2571" s="1">
        <f t="shared" si="548"/>
        <v>70</v>
      </c>
      <c r="S2571" s="1" t="str">
        <f t="shared" si="549"/>
        <v>Solar</v>
      </c>
      <c r="T2571" s="1" t="str">
        <f t="shared" si="550"/>
        <v>Washington County</v>
      </c>
      <c r="U2571" s="1" t="str">
        <f t="shared" si="551"/>
        <v>IL</v>
      </c>
      <c r="AA2571" s="1"/>
      <c r="AB2571" s="1"/>
      <c r="AI2571" s="5"/>
      <c r="AJ2571" s="5"/>
      <c r="AK2571" s="5"/>
      <c r="AL2571" s="5"/>
      <c r="AM2571" s="5"/>
      <c r="AN2571" s="5"/>
      <c r="AO2571" s="32"/>
      <c r="AP2571" s="32"/>
      <c r="AQ2571" s="28">
        <f t="shared" si="542"/>
        <v>0</v>
      </c>
      <c r="AR2571" s="28">
        <f t="shared" si="543"/>
        <v>0</v>
      </c>
      <c r="AY2571" s="1" t="s">
        <v>73</v>
      </c>
      <c r="AZ2571" s="2">
        <v>42902</v>
      </c>
      <c r="BA2571" s="2">
        <v>43250</v>
      </c>
      <c r="BC2571" s="2">
        <v>43709</v>
      </c>
      <c r="BD2571" s="1" t="s">
        <v>122</v>
      </c>
      <c r="BE2571" s="1" t="s">
        <v>395</v>
      </c>
      <c r="BF2571" s="1" t="s">
        <v>124</v>
      </c>
      <c r="BG2571" s="1" t="s">
        <v>3692</v>
      </c>
      <c r="BH2571" s="1" t="s">
        <v>2435</v>
      </c>
      <c r="BI2571" s="1" t="s">
        <v>726</v>
      </c>
      <c r="BJ2571" s="1" t="s">
        <v>126</v>
      </c>
      <c r="BK2571" s="1" t="s">
        <v>2928</v>
      </c>
      <c r="BL2571" s="1">
        <v>70</v>
      </c>
      <c r="BM2571" s="1">
        <v>70</v>
      </c>
      <c r="BN2571" s="1" t="s">
        <v>1485</v>
      </c>
      <c r="BO2571" s="1" t="s">
        <v>1486</v>
      </c>
      <c r="BP2571" s="1" t="s">
        <v>84</v>
      </c>
      <c r="BR2571" s="1">
        <v>0</v>
      </c>
      <c r="BS2571" s="1">
        <v>0</v>
      </c>
      <c r="BT2571" s="1">
        <v>0</v>
      </c>
      <c r="BU2571" s="1">
        <v>0</v>
      </c>
    </row>
    <row r="2572" spans="4:73" hidden="1" x14ac:dyDescent="0.25">
      <c r="D2572" s="4"/>
      <c r="E2572" s="5" t="str">
        <f t="shared" si="544"/>
        <v>DPP-2017-AUG</v>
      </c>
      <c r="F2572" s="5" t="str">
        <f t="shared" si="545"/>
        <v>East (ATC)</v>
      </c>
      <c r="G2572" s="5" t="str">
        <f t="shared" si="546"/>
        <v>Withdrawn</v>
      </c>
      <c r="H2572" s="6" t="str">
        <f t="shared" si="547"/>
        <v>Not Started</v>
      </c>
      <c r="I2572" s="1" t="s">
        <v>4674</v>
      </c>
      <c r="O2572" s="1" t="str">
        <f t="shared" si="541"/>
        <v>NRIS</v>
      </c>
      <c r="Q2572" s="1">
        <f t="shared" si="548"/>
        <v>124</v>
      </c>
      <c r="S2572" s="1" t="str">
        <f t="shared" si="549"/>
        <v>Solar</v>
      </c>
      <c r="T2572" s="1" t="str">
        <f t="shared" si="550"/>
        <v>Walworth County</v>
      </c>
      <c r="U2572" s="1" t="str">
        <f t="shared" si="551"/>
        <v>WI</v>
      </c>
      <c r="AA2572" s="1"/>
      <c r="AB2572" s="1"/>
      <c r="AI2572" s="5"/>
      <c r="AJ2572" s="5"/>
      <c r="AK2572" s="5"/>
      <c r="AL2572" s="5"/>
      <c r="AM2572" s="5"/>
      <c r="AN2572" s="5"/>
      <c r="AO2572" s="32"/>
      <c r="AP2572" s="32"/>
      <c r="AQ2572" s="28">
        <f t="shared" si="542"/>
        <v>0</v>
      </c>
      <c r="AR2572" s="28">
        <f t="shared" si="543"/>
        <v>0</v>
      </c>
      <c r="AY2572" s="1" t="s">
        <v>73</v>
      </c>
      <c r="AZ2572" s="2">
        <v>42902</v>
      </c>
      <c r="BA2572" s="2">
        <v>43473</v>
      </c>
      <c r="BC2572" s="2">
        <v>43709</v>
      </c>
      <c r="BD2572" s="1" t="s">
        <v>74</v>
      </c>
      <c r="BE2572" s="1" t="s">
        <v>331</v>
      </c>
      <c r="BF2572" s="1" t="s">
        <v>76</v>
      </c>
      <c r="BG2572" s="1" t="s">
        <v>3692</v>
      </c>
      <c r="BH2572" s="1" t="s">
        <v>2196</v>
      </c>
      <c r="BI2572" s="1" t="s">
        <v>726</v>
      </c>
      <c r="BJ2572" s="1" t="s">
        <v>126</v>
      </c>
      <c r="BK2572" s="1" t="s">
        <v>4675</v>
      </c>
      <c r="BL2572" s="1">
        <v>124</v>
      </c>
      <c r="BM2572" s="1">
        <v>124</v>
      </c>
      <c r="BN2572" s="1" t="s">
        <v>1485</v>
      </c>
      <c r="BO2572" s="1" t="s">
        <v>1486</v>
      </c>
      <c r="BP2572" s="1" t="s">
        <v>84</v>
      </c>
      <c r="BR2572" s="1">
        <v>0</v>
      </c>
      <c r="BS2572" s="1">
        <v>0</v>
      </c>
      <c r="BT2572" s="1">
        <v>0</v>
      </c>
      <c r="BU2572" s="1">
        <v>0</v>
      </c>
    </row>
    <row r="2573" spans="4:73" hidden="1" x14ac:dyDescent="0.25">
      <c r="D2573" s="4"/>
      <c r="E2573" s="5" t="str">
        <f t="shared" si="544"/>
        <v>DPP-2017-AUG</v>
      </c>
      <c r="F2573" s="5" t="str">
        <f t="shared" si="545"/>
        <v>East (ITC)</v>
      </c>
      <c r="G2573" s="5" t="str">
        <f t="shared" si="546"/>
        <v>Done</v>
      </c>
      <c r="H2573" s="6" t="str">
        <f t="shared" si="547"/>
        <v>Under Construction</v>
      </c>
      <c r="I2573" s="1" t="s">
        <v>5735</v>
      </c>
      <c r="O2573" s="1" t="str">
        <f t="shared" si="541"/>
        <v>NRIS</v>
      </c>
      <c r="Q2573" s="1">
        <f t="shared" si="548"/>
        <v>189</v>
      </c>
      <c r="S2573" s="1" t="str">
        <f t="shared" si="549"/>
        <v>Solar</v>
      </c>
      <c r="T2573" s="1" t="str">
        <f t="shared" si="550"/>
        <v>Washtenaw County</v>
      </c>
      <c r="U2573" s="1" t="str">
        <f t="shared" si="551"/>
        <v>MI</v>
      </c>
      <c r="AA2573" s="1"/>
      <c r="AB2573" s="1"/>
      <c r="AI2573" s="5"/>
      <c r="AJ2573" s="5"/>
      <c r="AK2573" s="5"/>
      <c r="AL2573" s="5"/>
      <c r="AM2573" s="5"/>
      <c r="AN2573" s="5"/>
      <c r="AO2573" s="32"/>
      <c r="AP2573" s="32"/>
      <c r="AQ2573" s="28">
        <f t="shared" si="542"/>
        <v>0</v>
      </c>
      <c r="AR2573" s="28">
        <f t="shared" si="543"/>
        <v>0</v>
      </c>
      <c r="AY2573" s="1" t="s">
        <v>58</v>
      </c>
      <c r="AZ2573" s="2">
        <v>42902</v>
      </c>
      <c r="BB2573" s="2">
        <v>43964</v>
      </c>
      <c r="BC2573" s="2">
        <v>43709</v>
      </c>
      <c r="BD2573" s="1" t="s">
        <v>128</v>
      </c>
      <c r="BE2573" s="1" t="s">
        <v>271</v>
      </c>
      <c r="BF2573" s="1" t="s">
        <v>130</v>
      </c>
      <c r="BG2573" s="1" t="s">
        <v>3692</v>
      </c>
      <c r="BH2573" s="1" t="s">
        <v>1808</v>
      </c>
      <c r="BI2573" s="1" t="s">
        <v>726</v>
      </c>
      <c r="BJ2573" s="1" t="s">
        <v>126</v>
      </c>
      <c r="BK2573" s="1" t="s">
        <v>5736</v>
      </c>
      <c r="BL2573" s="1">
        <v>189</v>
      </c>
      <c r="BM2573" s="1">
        <v>189</v>
      </c>
      <c r="BN2573" s="1" t="s">
        <v>1485</v>
      </c>
      <c r="BO2573" s="1" t="s">
        <v>1486</v>
      </c>
      <c r="BP2573" s="1" t="s">
        <v>71</v>
      </c>
      <c r="BQ2573" s="2">
        <v>44511</v>
      </c>
      <c r="BR2573" s="1">
        <v>189</v>
      </c>
      <c r="BS2573" s="1">
        <v>189</v>
      </c>
      <c r="BT2573" s="1">
        <v>189</v>
      </c>
      <c r="BU2573" s="1">
        <v>189</v>
      </c>
    </row>
    <row r="2574" spans="4:73" hidden="1" x14ac:dyDescent="0.25">
      <c r="D2574" s="4"/>
      <c r="E2574" s="5" t="str">
        <f t="shared" si="544"/>
        <v>DPP-2017-AUG</v>
      </c>
      <c r="F2574" s="5" t="str">
        <f t="shared" si="545"/>
        <v>Central</v>
      </c>
      <c r="G2574" s="5" t="str">
        <f t="shared" si="546"/>
        <v>Done</v>
      </c>
      <c r="H2574" s="6" t="str">
        <f t="shared" si="547"/>
        <v>Under Construction</v>
      </c>
      <c r="I2574" s="1" t="s">
        <v>5737</v>
      </c>
      <c r="O2574" s="1" t="str">
        <f t="shared" si="541"/>
        <v>NRIS</v>
      </c>
      <c r="Q2574" s="1">
        <f t="shared" si="548"/>
        <v>250</v>
      </c>
      <c r="S2574" s="1" t="str">
        <f t="shared" si="549"/>
        <v>Solar</v>
      </c>
      <c r="T2574" s="1" t="str">
        <f t="shared" si="550"/>
        <v>White County</v>
      </c>
      <c r="U2574" s="1" t="str">
        <f t="shared" si="551"/>
        <v>IL</v>
      </c>
      <c r="AA2574" s="1"/>
      <c r="AB2574" s="1"/>
      <c r="AI2574" s="5"/>
      <c r="AJ2574" s="5"/>
      <c r="AK2574" s="5"/>
      <c r="AL2574" s="5"/>
      <c r="AM2574" s="5"/>
      <c r="AN2574" s="5"/>
      <c r="AO2574" s="32"/>
      <c r="AP2574" s="32"/>
      <c r="AQ2574" s="28">
        <f t="shared" si="542"/>
        <v>0</v>
      </c>
      <c r="AR2574" s="28">
        <f t="shared" si="543"/>
        <v>0</v>
      </c>
      <c r="AY2574" s="1" t="s">
        <v>58</v>
      </c>
      <c r="AZ2574" s="2">
        <v>42902</v>
      </c>
      <c r="BB2574" s="2">
        <v>43943</v>
      </c>
      <c r="BC2574" s="2">
        <v>44104</v>
      </c>
      <c r="BD2574" s="1" t="s">
        <v>122</v>
      </c>
      <c r="BE2574" s="1" t="s">
        <v>805</v>
      </c>
      <c r="BF2574" s="1" t="s">
        <v>124</v>
      </c>
      <c r="BG2574" s="1" t="s">
        <v>3692</v>
      </c>
      <c r="BH2574" s="1" t="s">
        <v>2435</v>
      </c>
      <c r="BI2574" s="1" t="s">
        <v>726</v>
      </c>
      <c r="BJ2574" s="1" t="s">
        <v>126</v>
      </c>
      <c r="BK2574" s="1" t="s">
        <v>5738</v>
      </c>
      <c r="BL2574" s="1">
        <v>250</v>
      </c>
      <c r="BM2574" s="1">
        <v>250</v>
      </c>
      <c r="BN2574" s="1" t="s">
        <v>1485</v>
      </c>
      <c r="BO2574" s="1" t="s">
        <v>1486</v>
      </c>
      <c r="BP2574" s="1" t="s">
        <v>71</v>
      </c>
      <c r="BQ2574" s="2">
        <v>44835</v>
      </c>
      <c r="BR2574" s="1">
        <v>250</v>
      </c>
      <c r="BS2574" s="1">
        <v>250</v>
      </c>
      <c r="BT2574" s="1">
        <v>250</v>
      </c>
      <c r="BU2574" s="1">
        <v>250</v>
      </c>
    </row>
    <row r="2575" spans="4:73" x14ac:dyDescent="0.25">
      <c r="D2575" s="4"/>
      <c r="E2575" s="5" t="str">
        <f t="shared" si="544"/>
        <v>DPP-2017-AUG</v>
      </c>
      <c r="F2575" s="5" t="str">
        <f t="shared" si="545"/>
        <v>West</v>
      </c>
      <c r="G2575" s="5" t="str">
        <f t="shared" si="546"/>
        <v>Active</v>
      </c>
      <c r="H2575" s="6" t="str">
        <f t="shared" si="547"/>
        <v>Not Started</v>
      </c>
      <c r="I2575" s="1" t="s">
        <v>5739</v>
      </c>
      <c r="O2575" s="1" t="str">
        <f t="shared" si="541"/>
        <v>ERIS</v>
      </c>
      <c r="P2575" s="1" t="s">
        <v>6203</v>
      </c>
      <c r="Q2575" s="1">
        <f t="shared" si="548"/>
        <v>74</v>
      </c>
      <c r="S2575" s="1" t="str">
        <f t="shared" si="549"/>
        <v>Solar</v>
      </c>
      <c r="T2575" s="1" t="str">
        <f t="shared" si="550"/>
        <v>Pierce County</v>
      </c>
      <c r="U2575" s="1" t="str">
        <f t="shared" si="551"/>
        <v>WI</v>
      </c>
      <c r="Y2575" s="1">
        <v>1</v>
      </c>
      <c r="Z2575" s="1">
        <f>IF(G2575="Withdrawn",0,1)</f>
        <v>1</v>
      </c>
      <c r="AA2575" s="36">
        <v>296000</v>
      </c>
      <c r="AB2575" s="36">
        <v>44000</v>
      </c>
      <c r="AI2575" s="5"/>
      <c r="AJ2575" s="32">
        <v>10821</v>
      </c>
      <c r="AK2575" s="32">
        <v>9504535</v>
      </c>
      <c r="AL2575" s="32"/>
      <c r="AM2575" s="32">
        <v>5338631</v>
      </c>
      <c r="AN2575" s="32"/>
      <c r="AO2575" s="32">
        <f>AJ2575+AM2575</f>
        <v>5349452</v>
      </c>
      <c r="AP2575" s="32">
        <f>AO2575+AK2575+AL2575+AN2575</f>
        <v>14853987</v>
      </c>
      <c r="AQ2575" s="28">
        <f t="shared" si="542"/>
        <v>72.289891891891898</v>
      </c>
      <c r="AR2575" s="28">
        <f t="shared" si="543"/>
        <v>200.72955405405406</v>
      </c>
      <c r="AS2575" s="16">
        <f t="shared" ref="AS2575:AS2576" si="552">IF(O2575 = "NRIS",AP2575,AO2575)</f>
        <v>5349452</v>
      </c>
      <c r="AY2575" s="1" t="s">
        <v>2374</v>
      </c>
      <c r="AZ2575" s="2">
        <v>42902</v>
      </c>
      <c r="BC2575" s="2">
        <v>44075</v>
      </c>
      <c r="BD2575" s="1" t="s">
        <v>447</v>
      </c>
      <c r="BE2575" s="1" t="s">
        <v>770</v>
      </c>
      <c r="BF2575" s="1" t="s">
        <v>76</v>
      </c>
      <c r="BG2575" s="1" t="s">
        <v>3692</v>
      </c>
      <c r="BH2575" s="1" t="s">
        <v>725</v>
      </c>
      <c r="BI2575" s="1" t="s">
        <v>2376</v>
      </c>
      <c r="BJ2575" s="1" t="s">
        <v>62</v>
      </c>
      <c r="BK2575" s="1" t="s">
        <v>5740</v>
      </c>
      <c r="BL2575" s="1">
        <v>74</v>
      </c>
      <c r="BM2575" s="1">
        <v>74</v>
      </c>
      <c r="BN2575" s="1" t="s">
        <v>1485</v>
      </c>
      <c r="BO2575" s="1" t="s">
        <v>1486</v>
      </c>
      <c r="BP2575" s="1" t="s">
        <v>84</v>
      </c>
      <c r="BR2575" s="1">
        <v>74</v>
      </c>
      <c r="BS2575" s="1">
        <v>74</v>
      </c>
      <c r="BT2575" s="1">
        <v>74</v>
      </c>
      <c r="BU2575" s="1">
        <v>0</v>
      </c>
    </row>
    <row r="2576" spans="4:73" x14ac:dyDescent="0.25">
      <c r="D2576" s="4"/>
      <c r="E2576" s="5" t="str">
        <f t="shared" si="544"/>
        <v>DPP-2017-AUG</v>
      </c>
      <c r="F2576" s="5" t="str">
        <f t="shared" si="545"/>
        <v>West</v>
      </c>
      <c r="G2576" s="5" t="str">
        <f t="shared" si="546"/>
        <v>Active</v>
      </c>
      <c r="H2576" s="6" t="str">
        <f t="shared" si="547"/>
        <v>Not Started</v>
      </c>
      <c r="I2576" s="1" t="s">
        <v>5743</v>
      </c>
      <c r="O2576" s="1" t="str">
        <f t="shared" si="541"/>
        <v>ERIS</v>
      </c>
      <c r="P2576" s="1" t="s">
        <v>6209</v>
      </c>
      <c r="Q2576" s="1">
        <f t="shared" si="548"/>
        <v>32.5</v>
      </c>
      <c r="S2576" s="1" t="str">
        <f t="shared" si="549"/>
        <v>Solar</v>
      </c>
      <c r="T2576" s="1" t="str">
        <f t="shared" si="550"/>
        <v>Lyon County</v>
      </c>
      <c r="U2576" s="1" t="str">
        <f t="shared" si="551"/>
        <v>MN</v>
      </c>
      <c r="Y2576" s="1">
        <v>1</v>
      </c>
      <c r="Z2576" s="1">
        <f>IF(G2576="Withdrawn",0,1)</f>
        <v>1</v>
      </c>
      <c r="AA2576" s="36">
        <v>130000</v>
      </c>
      <c r="AB2576" s="36">
        <v>0</v>
      </c>
      <c r="AI2576" s="5"/>
      <c r="AJ2576" s="32">
        <v>1710190</v>
      </c>
      <c r="AK2576" s="32">
        <v>0</v>
      </c>
      <c r="AL2576" s="32"/>
      <c r="AM2576" s="32">
        <v>1217553</v>
      </c>
      <c r="AN2576" s="32"/>
      <c r="AO2576" s="32">
        <f>AJ2576+AM2576</f>
        <v>2927743</v>
      </c>
      <c r="AP2576" s="32">
        <f>AO2576+AK2576+AL2576+AN2576</f>
        <v>2927743</v>
      </c>
      <c r="AQ2576" s="28">
        <f t="shared" si="542"/>
        <v>90.084400000000002</v>
      </c>
      <c r="AR2576" s="28">
        <f t="shared" si="543"/>
        <v>90.084400000000002</v>
      </c>
      <c r="AS2576" s="16">
        <f t="shared" si="552"/>
        <v>2927743</v>
      </c>
      <c r="AY2576" s="1" t="s">
        <v>2374</v>
      </c>
      <c r="AZ2576" s="2">
        <v>42902</v>
      </c>
      <c r="BC2576" s="2">
        <v>43739</v>
      </c>
      <c r="BD2576" s="1" t="s">
        <v>91</v>
      </c>
      <c r="BE2576" s="1" t="s">
        <v>409</v>
      </c>
      <c r="BF2576" s="1" t="s">
        <v>93</v>
      </c>
      <c r="BG2576" s="1" t="s">
        <v>3692</v>
      </c>
      <c r="BH2576" s="1" t="s">
        <v>725</v>
      </c>
      <c r="BI2576" s="1" t="s">
        <v>2376</v>
      </c>
      <c r="BJ2576" s="1" t="s">
        <v>62</v>
      </c>
      <c r="BK2576" s="1" t="s">
        <v>5744</v>
      </c>
      <c r="BL2576" s="1">
        <v>32.5</v>
      </c>
      <c r="BM2576" s="1">
        <v>32.5</v>
      </c>
      <c r="BN2576" s="1" t="s">
        <v>1485</v>
      </c>
      <c r="BO2576" s="1" t="s">
        <v>1486</v>
      </c>
      <c r="BP2576" s="1" t="s">
        <v>84</v>
      </c>
      <c r="BR2576" s="1">
        <v>32.5</v>
      </c>
      <c r="BS2576" s="1">
        <v>0</v>
      </c>
      <c r="BT2576" s="1">
        <v>32.5</v>
      </c>
      <c r="BU2576" s="1">
        <v>0</v>
      </c>
    </row>
    <row r="2577" spans="4:73" hidden="1" x14ac:dyDescent="0.25">
      <c r="D2577" s="4"/>
      <c r="E2577" s="5" t="str">
        <f t="shared" si="544"/>
        <v>DPP-2017-AUG</v>
      </c>
      <c r="F2577" s="5" t="str">
        <f t="shared" si="545"/>
        <v>Central</v>
      </c>
      <c r="G2577" s="5" t="str">
        <f t="shared" si="546"/>
        <v>Withdrawn</v>
      </c>
      <c r="H2577" s="6" t="str">
        <f t="shared" si="547"/>
        <v>Not Started</v>
      </c>
      <c r="I2577" s="1" t="s">
        <v>4351</v>
      </c>
      <c r="O2577" s="1" t="str">
        <f t="shared" si="541"/>
        <v>NRIS</v>
      </c>
      <c r="Q2577" s="1">
        <f t="shared" si="548"/>
        <v>119</v>
      </c>
      <c r="S2577" s="1" t="str">
        <f t="shared" si="549"/>
        <v>Solar</v>
      </c>
      <c r="T2577" s="1" t="str">
        <f t="shared" si="550"/>
        <v>Decatur County</v>
      </c>
      <c r="U2577" s="1" t="str">
        <f t="shared" si="551"/>
        <v>IN</v>
      </c>
      <c r="AA2577" s="1"/>
      <c r="AB2577" s="1"/>
      <c r="AI2577" s="5"/>
      <c r="AJ2577" s="5"/>
      <c r="AK2577" s="5"/>
      <c r="AL2577" s="5"/>
      <c r="AM2577" s="5"/>
      <c r="AN2577" s="5"/>
      <c r="AO2577" s="32"/>
      <c r="AP2577" s="32"/>
      <c r="AQ2577" s="28">
        <f t="shared" si="542"/>
        <v>0</v>
      </c>
      <c r="AR2577" s="28">
        <f t="shared" si="543"/>
        <v>0</v>
      </c>
      <c r="AY2577" s="1" t="s">
        <v>73</v>
      </c>
      <c r="AZ2577" s="2">
        <v>42902</v>
      </c>
      <c r="BA2577" s="2">
        <v>43206</v>
      </c>
      <c r="BC2577" s="2">
        <v>43709</v>
      </c>
      <c r="BD2577" s="1" t="s">
        <v>256</v>
      </c>
      <c r="BE2577" s="1" t="s">
        <v>3241</v>
      </c>
      <c r="BF2577" s="1" t="s">
        <v>103</v>
      </c>
      <c r="BG2577" s="1" t="s">
        <v>3692</v>
      </c>
      <c r="BH2577" s="1" t="s">
        <v>2435</v>
      </c>
      <c r="BI2577" s="1" t="s">
        <v>726</v>
      </c>
      <c r="BJ2577" s="1" t="s">
        <v>126</v>
      </c>
      <c r="BK2577" s="1" t="s">
        <v>4352</v>
      </c>
      <c r="BL2577" s="1">
        <v>119</v>
      </c>
      <c r="BM2577" s="1">
        <v>119</v>
      </c>
      <c r="BN2577" s="1" t="s">
        <v>1485</v>
      </c>
      <c r="BO2577" s="1" t="s">
        <v>1486</v>
      </c>
      <c r="BP2577" s="1" t="s">
        <v>84</v>
      </c>
      <c r="BR2577" s="1">
        <v>0</v>
      </c>
      <c r="BS2577" s="1">
        <v>0</v>
      </c>
      <c r="BT2577" s="1">
        <v>0</v>
      </c>
      <c r="BU2577" s="1">
        <v>0</v>
      </c>
    </row>
    <row r="2578" spans="4:73" hidden="1" x14ac:dyDescent="0.25">
      <c r="D2578" s="4"/>
      <c r="E2578" s="5" t="str">
        <f t="shared" si="544"/>
        <v>DPP-2017-AUG</v>
      </c>
      <c r="F2578" s="5" t="str">
        <f t="shared" si="545"/>
        <v>Central</v>
      </c>
      <c r="G2578" s="5" t="str">
        <f t="shared" si="546"/>
        <v>Done</v>
      </c>
      <c r="H2578" s="6" t="str">
        <f t="shared" si="547"/>
        <v>Under Construction</v>
      </c>
      <c r="I2578" s="1" t="s">
        <v>5747</v>
      </c>
      <c r="O2578" s="1" t="str">
        <f t="shared" ref="O2578:O2641" si="553">BJ2578</f>
        <v>NRIS</v>
      </c>
      <c r="Q2578" s="1">
        <f t="shared" si="548"/>
        <v>199</v>
      </c>
      <c r="S2578" s="1" t="str">
        <f t="shared" si="549"/>
        <v>Solar</v>
      </c>
      <c r="T2578" s="1" t="str">
        <f t="shared" si="550"/>
        <v>Shelby County</v>
      </c>
      <c r="U2578" s="1" t="str">
        <f t="shared" si="551"/>
        <v>IN</v>
      </c>
      <c r="AA2578" s="1"/>
      <c r="AB2578" s="1"/>
      <c r="AI2578" s="5"/>
      <c r="AJ2578" s="5"/>
      <c r="AK2578" s="5"/>
      <c r="AL2578" s="5"/>
      <c r="AM2578" s="5"/>
      <c r="AN2578" s="5"/>
      <c r="AO2578" s="32"/>
      <c r="AP2578" s="32"/>
      <c r="AQ2578" s="28">
        <f t="shared" si="542"/>
        <v>0</v>
      </c>
      <c r="AR2578" s="28">
        <f t="shared" si="543"/>
        <v>0</v>
      </c>
      <c r="AY2578" s="1" t="s">
        <v>58</v>
      </c>
      <c r="AZ2578" s="2">
        <v>42902</v>
      </c>
      <c r="BB2578" s="2">
        <v>43959</v>
      </c>
      <c r="BC2578" s="2">
        <v>43709</v>
      </c>
      <c r="BD2578" s="1" t="s">
        <v>101</v>
      </c>
      <c r="BE2578" s="1" t="s">
        <v>566</v>
      </c>
      <c r="BF2578" s="1" t="s">
        <v>103</v>
      </c>
      <c r="BG2578" s="1" t="s">
        <v>3692</v>
      </c>
      <c r="BH2578" s="1" t="s">
        <v>2435</v>
      </c>
      <c r="BI2578" s="1" t="s">
        <v>726</v>
      </c>
      <c r="BJ2578" s="1" t="s">
        <v>126</v>
      </c>
      <c r="BK2578" s="1" t="s">
        <v>4114</v>
      </c>
      <c r="BL2578" s="1">
        <v>199</v>
      </c>
      <c r="BM2578" s="1">
        <v>199</v>
      </c>
      <c r="BN2578" s="1" t="s">
        <v>1485</v>
      </c>
      <c r="BO2578" s="1" t="s">
        <v>1486</v>
      </c>
      <c r="BP2578" s="1" t="s">
        <v>71</v>
      </c>
      <c r="BQ2578" s="2">
        <v>44682</v>
      </c>
      <c r="BR2578" s="1">
        <v>199</v>
      </c>
      <c r="BS2578" s="1">
        <v>199</v>
      </c>
      <c r="BT2578" s="1">
        <v>199</v>
      </c>
      <c r="BU2578" s="1">
        <v>199</v>
      </c>
    </row>
    <row r="2579" spans="4:73" hidden="1" x14ac:dyDescent="0.25">
      <c r="D2579" s="4"/>
      <c r="E2579" s="5" t="str">
        <f t="shared" si="544"/>
        <v>DPP-2017-AUG</v>
      </c>
      <c r="F2579" s="5" t="str">
        <f t="shared" si="545"/>
        <v>East (ITC)</v>
      </c>
      <c r="G2579" s="5" t="str">
        <f t="shared" si="546"/>
        <v>Done</v>
      </c>
      <c r="H2579" s="6" t="str">
        <f t="shared" si="547"/>
        <v>Under Construction</v>
      </c>
      <c r="I2579" s="1" t="s">
        <v>5748</v>
      </c>
      <c r="O2579" s="1" t="str">
        <f t="shared" si="553"/>
        <v>NRIS</v>
      </c>
      <c r="Q2579" s="1">
        <f t="shared" si="548"/>
        <v>149</v>
      </c>
      <c r="S2579" s="1" t="str">
        <f t="shared" si="549"/>
        <v>Solar</v>
      </c>
      <c r="T2579" s="1" t="str">
        <f t="shared" si="550"/>
        <v>Calhoun County</v>
      </c>
      <c r="U2579" s="1" t="str">
        <f t="shared" si="551"/>
        <v>MI</v>
      </c>
      <c r="AA2579" s="1"/>
      <c r="AB2579" s="1"/>
      <c r="AI2579" s="5"/>
      <c r="AJ2579" s="5"/>
      <c r="AK2579" s="5"/>
      <c r="AL2579" s="5"/>
      <c r="AM2579" s="5"/>
      <c r="AN2579" s="5"/>
      <c r="AO2579" s="32"/>
      <c r="AP2579" s="32"/>
      <c r="AQ2579" s="28">
        <f t="shared" si="542"/>
        <v>0</v>
      </c>
      <c r="AR2579" s="28">
        <f t="shared" si="543"/>
        <v>0</v>
      </c>
      <c r="AY2579" s="1" t="s">
        <v>58</v>
      </c>
      <c r="AZ2579" s="2">
        <v>42902</v>
      </c>
      <c r="BB2579" s="2">
        <v>43962</v>
      </c>
      <c r="BC2579" s="2">
        <v>43709</v>
      </c>
      <c r="BD2579" s="1" t="s">
        <v>139</v>
      </c>
      <c r="BE2579" s="1" t="s">
        <v>1766</v>
      </c>
      <c r="BF2579" s="1" t="s">
        <v>130</v>
      </c>
      <c r="BG2579" s="1" t="s">
        <v>3692</v>
      </c>
      <c r="BH2579" s="1" t="s">
        <v>1808</v>
      </c>
      <c r="BI2579" s="1" t="s">
        <v>726</v>
      </c>
      <c r="BJ2579" s="1" t="s">
        <v>126</v>
      </c>
      <c r="BK2579" s="1" t="s">
        <v>5749</v>
      </c>
      <c r="BL2579" s="1">
        <v>149</v>
      </c>
      <c r="BM2579" s="1">
        <v>149</v>
      </c>
      <c r="BN2579" s="1" t="s">
        <v>1485</v>
      </c>
      <c r="BO2579" s="1" t="s">
        <v>1486</v>
      </c>
      <c r="BP2579" s="1" t="s">
        <v>71</v>
      </c>
      <c r="BQ2579" s="2">
        <v>44348</v>
      </c>
      <c r="BR2579" s="1">
        <v>149</v>
      </c>
      <c r="BS2579" s="1">
        <v>149</v>
      </c>
      <c r="BT2579" s="1">
        <v>149</v>
      </c>
      <c r="BU2579" s="1">
        <v>149</v>
      </c>
    </row>
    <row r="2580" spans="4:73" hidden="1" x14ac:dyDescent="0.25">
      <c r="D2580" s="4"/>
      <c r="E2580" s="5" t="str">
        <f t="shared" si="544"/>
        <v>DPP-2017-AUG</v>
      </c>
      <c r="F2580" s="5" t="str">
        <f t="shared" si="545"/>
        <v>East (ATC)</v>
      </c>
      <c r="G2580" s="5" t="str">
        <f t="shared" si="546"/>
        <v>Withdrawn</v>
      </c>
      <c r="H2580" s="6" t="str">
        <f t="shared" si="547"/>
        <v>Withdrawn</v>
      </c>
      <c r="I2580" s="1" t="s">
        <v>5392</v>
      </c>
      <c r="O2580" s="1" t="str">
        <f t="shared" si="553"/>
        <v>NRIS</v>
      </c>
      <c r="Q2580" s="1">
        <f t="shared" si="548"/>
        <v>41.4</v>
      </c>
      <c r="S2580" s="1" t="str">
        <f t="shared" si="549"/>
        <v>Wind</v>
      </c>
      <c r="T2580" s="1" t="str">
        <f t="shared" si="550"/>
        <v>Lafayette County</v>
      </c>
      <c r="U2580" s="1" t="str">
        <f t="shared" si="551"/>
        <v>WI</v>
      </c>
      <c r="AA2580" s="1"/>
      <c r="AB2580" s="1"/>
      <c r="AI2580" s="5"/>
      <c r="AJ2580" s="5"/>
      <c r="AK2580" s="5"/>
      <c r="AL2580" s="5"/>
      <c r="AM2580" s="5"/>
      <c r="AN2580" s="5"/>
      <c r="AO2580" s="32"/>
      <c r="AP2580" s="32"/>
      <c r="AQ2580" s="28">
        <f t="shared" si="542"/>
        <v>0</v>
      </c>
      <c r="AR2580" s="28">
        <f t="shared" si="543"/>
        <v>0</v>
      </c>
      <c r="AY2580" s="1" t="s">
        <v>73</v>
      </c>
      <c r="AZ2580" s="2">
        <v>42902</v>
      </c>
      <c r="BA2580" s="2">
        <v>43977</v>
      </c>
      <c r="BB2580" s="2">
        <v>43755</v>
      </c>
      <c r="BC2580" s="2">
        <v>44089</v>
      </c>
      <c r="BD2580" s="1" t="s">
        <v>74</v>
      </c>
      <c r="BE2580" s="1" t="s">
        <v>569</v>
      </c>
      <c r="BF2580" s="1" t="s">
        <v>76</v>
      </c>
      <c r="BG2580" s="1" t="s">
        <v>3692</v>
      </c>
      <c r="BH2580" s="1" t="s">
        <v>2196</v>
      </c>
      <c r="BI2580" s="1" t="s">
        <v>726</v>
      </c>
      <c r="BJ2580" s="1" t="s">
        <v>126</v>
      </c>
      <c r="BK2580" s="1" t="s">
        <v>5393</v>
      </c>
      <c r="BL2580" s="1">
        <v>41.4</v>
      </c>
      <c r="BM2580" s="1">
        <v>41.4</v>
      </c>
      <c r="BN2580" s="1" t="s">
        <v>97</v>
      </c>
      <c r="BO2580" s="1" t="s">
        <v>98</v>
      </c>
      <c r="BP2580" s="1" t="s">
        <v>73</v>
      </c>
      <c r="BQ2580" s="2">
        <v>44435</v>
      </c>
      <c r="BR2580" s="1">
        <v>41.4</v>
      </c>
      <c r="BS2580" s="1">
        <v>41.4</v>
      </c>
      <c r="BT2580" s="1">
        <v>41.4</v>
      </c>
      <c r="BU2580" s="1">
        <v>41.4</v>
      </c>
    </row>
    <row r="2581" spans="4:73" hidden="1" x14ac:dyDescent="0.25">
      <c r="D2581" s="4"/>
      <c r="E2581" s="5" t="str">
        <f t="shared" si="544"/>
        <v>DPP-2017-AUG</v>
      </c>
      <c r="F2581" s="5" t="str">
        <f t="shared" si="545"/>
        <v>Central</v>
      </c>
      <c r="G2581" s="5" t="str">
        <f t="shared" si="546"/>
        <v>Done</v>
      </c>
      <c r="H2581" s="6" t="str">
        <f t="shared" si="547"/>
        <v>Under Construction</v>
      </c>
      <c r="I2581" s="1" t="s">
        <v>5751</v>
      </c>
      <c r="O2581" s="1" t="str">
        <f t="shared" si="553"/>
        <v>NRIS</v>
      </c>
      <c r="Q2581" s="1">
        <f t="shared" si="548"/>
        <v>99</v>
      </c>
      <c r="S2581" s="1" t="str">
        <f t="shared" si="549"/>
        <v>Solar</v>
      </c>
      <c r="T2581" s="1" t="str">
        <f t="shared" si="550"/>
        <v>Randolph County</v>
      </c>
      <c r="U2581" s="1" t="str">
        <f t="shared" si="551"/>
        <v>IL</v>
      </c>
      <c r="AA2581" s="1"/>
      <c r="AB2581" s="1"/>
      <c r="AI2581" s="5"/>
      <c r="AJ2581" s="5"/>
      <c r="AK2581" s="5"/>
      <c r="AL2581" s="5"/>
      <c r="AM2581" s="5"/>
      <c r="AN2581" s="5"/>
      <c r="AO2581" s="32"/>
      <c r="AP2581" s="32"/>
      <c r="AQ2581" s="28">
        <f t="shared" si="542"/>
        <v>0</v>
      </c>
      <c r="AR2581" s="28">
        <f t="shared" si="543"/>
        <v>0</v>
      </c>
      <c r="AY2581" s="1" t="s">
        <v>58</v>
      </c>
      <c r="AZ2581" s="2">
        <v>42902</v>
      </c>
      <c r="BB2581" s="2">
        <v>43957</v>
      </c>
      <c r="BC2581" s="2">
        <v>43709</v>
      </c>
      <c r="BD2581" s="1" t="s">
        <v>122</v>
      </c>
      <c r="BE2581" s="1" t="s">
        <v>493</v>
      </c>
      <c r="BF2581" s="1" t="s">
        <v>124</v>
      </c>
      <c r="BG2581" s="1" t="s">
        <v>3692</v>
      </c>
      <c r="BH2581" s="1" t="s">
        <v>2435</v>
      </c>
      <c r="BI2581" s="1" t="s">
        <v>726</v>
      </c>
      <c r="BJ2581" s="1" t="s">
        <v>126</v>
      </c>
      <c r="BK2581" s="1" t="s">
        <v>5752</v>
      </c>
      <c r="BL2581" s="1">
        <v>99</v>
      </c>
      <c r="BM2581" s="1">
        <v>99</v>
      </c>
      <c r="BN2581" s="1" t="s">
        <v>1485</v>
      </c>
      <c r="BO2581" s="1" t="s">
        <v>1486</v>
      </c>
      <c r="BP2581" s="1" t="s">
        <v>71</v>
      </c>
      <c r="BQ2581" s="2">
        <v>44013</v>
      </c>
      <c r="BR2581" s="1">
        <v>99</v>
      </c>
      <c r="BS2581" s="1">
        <v>99</v>
      </c>
      <c r="BT2581" s="1">
        <v>99</v>
      </c>
      <c r="BU2581" s="1">
        <v>99</v>
      </c>
    </row>
    <row r="2582" spans="4:73" hidden="1" x14ac:dyDescent="0.25">
      <c r="D2582" s="4"/>
      <c r="E2582" s="5" t="str">
        <f t="shared" si="544"/>
        <v>DPP-2017-AUG</v>
      </c>
      <c r="F2582" s="5" t="str">
        <f t="shared" si="545"/>
        <v>East (ITC)</v>
      </c>
      <c r="G2582" s="5" t="str">
        <f t="shared" si="546"/>
        <v>Withdrawn</v>
      </c>
      <c r="H2582" s="6" t="str">
        <f t="shared" si="547"/>
        <v>Not Started</v>
      </c>
      <c r="I2582" s="1" t="s">
        <v>4718</v>
      </c>
      <c r="O2582" s="1" t="str">
        <f t="shared" si="553"/>
        <v>NRIS</v>
      </c>
      <c r="Q2582" s="1">
        <f t="shared" si="548"/>
        <v>99</v>
      </c>
      <c r="S2582" s="1" t="str">
        <f t="shared" si="549"/>
        <v>Solar</v>
      </c>
      <c r="T2582" s="1" t="str">
        <f t="shared" si="550"/>
        <v>Ottawa County</v>
      </c>
      <c r="U2582" s="1" t="str">
        <f t="shared" si="551"/>
        <v>MI</v>
      </c>
      <c r="AA2582" s="1"/>
      <c r="AB2582" s="1"/>
      <c r="AI2582" s="5"/>
      <c r="AJ2582" s="5"/>
      <c r="AK2582" s="5"/>
      <c r="AL2582" s="5"/>
      <c r="AM2582" s="5"/>
      <c r="AN2582" s="5"/>
      <c r="AO2582" s="32"/>
      <c r="AP2582" s="32"/>
      <c r="AQ2582" s="28">
        <f t="shared" ref="AQ2582:AQ2612" si="554">AO2582/($Q2582*1000)</f>
        <v>0</v>
      </c>
      <c r="AR2582" s="28">
        <f t="shared" ref="AR2582:AR2612" si="555">AP2582/($Q2582*1000)</f>
        <v>0</v>
      </c>
      <c r="AY2582" s="1" t="s">
        <v>73</v>
      </c>
      <c r="AZ2582" s="2">
        <v>42902</v>
      </c>
      <c r="BA2582" s="2">
        <v>43474</v>
      </c>
      <c r="BC2582" s="2">
        <v>43709</v>
      </c>
      <c r="BD2582" s="1" t="s">
        <v>139</v>
      </c>
      <c r="BE2582" s="1" t="s">
        <v>821</v>
      </c>
      <c r="BF2582" s="1" t="s">
        <v>130</v>
      </c>
      <c r="BG2582" s="1" t="s">
        <v>3692</v>
      </c>
      <c r="BH2582" s="1" t="s">
        <v>1808</v>
      </c>
      <c r="BI2582" s="1" t="s">
        <v>726</v>
      </c>
      <c r="BJ2582" s="1" t="s">
        <v>126</v>
      </c>
      <c r="BK2582" s="1" t="s">
        <v>4719</v>
      </c>
      <c r="BL2582" s="1">
        <v>99</v>
      </c>
      <c r="BM2582" s="1">
        <v>99</v>
      </c>
      <c r="BN2582" s="1" t="s">
        <v>1485</v>
      </c>
      <c r="BO2582" s="1" t="s">
        <v>1486</v>
      </c>
      <c r="BP2582" s="1" t="s">
        <v>84</v>
      </c>
      <c r="BR2582" s="1">
        <v>0</v>
      </c>
      <c r="BS2582" s="1">
        <v>0</v>
      </c>
      <c r="BT2582" s="1">
        <v>0</v>
      </c>
      <c r="BU2582" s="1">
        <v>0</v>
      </c>
    </row>
    <row r="2583" spans="4:73" hidden="1" x14ac:dyDescent="0.25">
      <c r="D2583" s="4"/>
      <c r="E2583" s="5" t="str">
        <f t="shared" si="544"/>
        <v>DPP-2017-AUG</v>
      </c>
      <c r="F2583" s="5" t="str">
        <f t="shared" si="545"/>
        <v>Central</v>
      </c>
      <c r="G2583" s="5" t="str">
        <f t="shared" si="546"/>
        <v>Done</v>
      </c>
      <c r="H2583" s="6" t="str">
        <f t="shared" si="547"/>
        <v>Under Construction</v>
      </c>
      <c r="I2583" s="1" t="s">
        <v>5758</v>
      </c>
      <c r="O2583" s="1" t="str">
        <f t="shared" si="553"/>
        <v>NRIS</v>
      </c>
      <c r="Q2583" s="1">
        <f t="shared" si="548"/>
        <v>99</v>
      </c>
      <c r="S2583" s="1" t="str">
        <f t="shared" si="549"/>
        <v>Solar</v>
      </c>
      <c r="T2583" s="1" t="str">
        <f t="shared" si="550"/>
        <v>Fayette County</v>
      </c>
      <c r="U2583" s="1" t="str">
        <f t="shared" si="551"/>
        <v>IL</v>
      </c>
      <c r="AA2583" s="1"/>
      <c r="AB2583" s="1"/>
      <c r="AI2583" s="5"/>
      <c r="AJ2583" s="5"/>
      <c r="AK2583" s="5"/>
      <c r="AL2583" s="5"/>
      <c r="AM2583" s="5"/>
      <c r="AN2583" s="5"/>
      <c r="AO2583" s="32"/>
      <c r="AP2583" s="32"/>
      <c r="AQ2583" s="28">
        <f t="shared" si="554"/>
        <v>0</v>
      </c>
      <c r="AR2583" s="28">
        <f t="shared" si="555"/>
        <v>0</v>
      </c>
      <c r="AY2583" s="1" t="s">
        <v>58</v>
      </c>
      <c r="AZ2583" s="2">
        <v>42902</v>
      </c>
      <c r="BB2583" s="2">
        <v>43915</v>
      </c>
      <c r="BC2583" s="2">
        <v>43709</v>
      </c>
      <c r="BD2583" s="1" t="s">
        <v>122</v>
      </c>
      <c r="BE2583" s="1" t="s">
        <v>1533</v>
      </c>
      <c r="BF2583" s="1" t="s">
        <v>124</v>
      </c>
      <c r="BG2583" s="1" t="s">
        <v>3692</v>
      </c>
      <c r="BH2583" s="1" t="s">
        <v>2435</v>
      </c>
      <c r="BI2583" s="1" t="s">
        <v>726</v>
      </c>
      <c r="BJ2583" s="1" t="s">
        <v>126</v>
      </c>
      <c r="BK2583" s="1" t="s">
        <v>4138</v>
      </c>
      <c r="BL2583" s="1">
        <v>99</v>
      </c>
      <c r="BM2583" s="1">
        <v>99</v>
      </c>
      <c r="BN2583" s="1" t="s">
        <v>1485</v>
      </c>
      <c r="BO2583" s="1" t="s">
        <v>1486</v>
      </c>
      <c r="BP2583" s="1" t="s">
        <v>71</v>
      </c>
      <c r="BQ2583" s="2">
        <v>44344</v>
      </c>
      <c r="BR2583" s="1">
        <v>99</v>
      </c>
      <c r="BS2583" s="1">
        <v>99</v>
      </c>
      <c r="BT2583" s="1">
        <v>99</v>
      </c>
      <c r="BU2583" s="1">
        <v>99</v>
      </c>
    </row>
    <row r="2584" spans="4:73" hidden="1" x14ac:dyDescent="0.25">
      <c r="D2584" s="4"/>
      <c r="E2584" s="5" t="str">
        <f t="shared" si="544"/>
        <v>DPP-2017-AUG</v>
      </c>
      <c r="F2584" s="5" t="str">
        <f t="shared" si="545"/>
        <v>Central</v>
      </c>
      <c r="G2584" s="5" t="str">
        <f t="shared" si="546"/>
        <v>Done</v>
      </c>
      <c r="H2584" s="6" t="str">
        <f t="shared" si="547"/>
        <v>Under Construction</v>
      </c>
      <c r="I2584" s="1" t="s">
        <v>5761</v>
      </c>
      <c r="O2584" s="1" t="str">
        <f t="shared" si="553"/>
        <v>NRIS</v>
      </c>
      <c r="Q2584" s="1">
        <f t="shared" si="548"/>
        <v>275</v>
      </c>
      <c r="S2584" s="1" t="str">
        <f t="shared" si="549"/>
        <v>Solar</v>
      </c>
      <c r="T2584" s="1" t="str">
        <f t="shared" si="550"/>
        <v>Clay County</v>
      </c>
      <c r="U2584" s="1" t="str">
        <f t="shared" si="551"/>
        <v>IL</v>
      </c>
      <c r="AA2584" s="1"/>
      <c r="AB2584" s="1"/>
      <c r="AI2584" s="5"/>
      <c r="AJ2584" s="5"/>
      <c r="AK2584" s="5"/>
      <c r="AL2584" s="5"/>
      <c r="AM2584" s="5"/>
      <c r="AN2584" s="5"/>
      <c r="AO2584" s="32"/>
      <c r="AP2584" s="32"/>
      <c r="AQ2584" s="28">
        <f t="shared" si="554"/>
        <v>0</v>
      </c>
      <c r="AR2584" s="28">
        <f t="shared" si="555"/>
        <v>0</v>
      </c>
      <c r="AY2584" s="1" t="s">
        <v>58</v>
      </c>
      <c r="AZ2584" s="2">
        <v>42902</v>
      </c>
      <c r="BB2584" s="2">
        <v>43815</v>
      </c>
      <c r="BC2584" s="2">
        <v>44104</v>
      </c>
      <c r="BD2584" s="1" t="s">
        <v>122</v>
      </c>
      <c r="BE2584" s="1" t="s">
        <v>96</v>
      </c>
      <c r="BF2584" s="1" t="s">
        <v>124</v>
      </c>
      <c r="BG2584" s="1" t="s">
        <v>3692</v>
      </c>
      <c r="BH2584" s="1" t="s">
        <v>2435</v>
      </c>
      <c r="BI2584" s="1" t="s">
        <v>726</v>
      </c>
      <c r="BJ2584" s="1" t="s">
        <v>126</v>
      </c>
      <c r="BK2584" s="1" t="s">
        <v>5762</v>
      </c>
      <c r="BL2584" s="1">
        <v>275</v>
      </c>
      <c r="BM2584" s="1">
        <v>275</v>
      </c>
      <c r="BN2584" s="1" t="s">
        <v>1485</v>
      </c>
      <c r="BO2584" s="1" t="s">
        <v>1486</v>
      </c>
      <c r="BP2584" s="1" t="s">
        <v>71</v>
      </c>
      <c r="BQ2584" s="2">
        <v>44498</v>
      </c>
      <c r="BR2584" s="1">
        <v>250</v>
      </c>
      <c r="BS2584" s="1">
        <v>250</v>
      </c>
      <c r="BT2584" s="1">
        <v>250</v>
      </c>
      <c r="BU2584" s="1">
        <v>250</v>
      </c>
    </row>
    <row r="2585" spans="4:73" hidden="1" x14ac:dyDescent="0.25">
      <c r="D2585" s="4"/>
      <c r="E2585" s="5" t="str">
        <f t="shared" si="544"/>
        <v>DPP-2017-AUG</v>
      </c>
      <c r="F2585" s="5" t="str">
        <f t="shared" si="545"/>
        <v>West</v>
      </c>
      <c r="G2585" s="5" t="str">
        <f t="shared" si="546"/>
        <v>Withdrawn</v>
      </c>
      <c r="H2585" s="6" t="str">
        <f t="shared" si="547"/>
        <v>Not Started</v>
      </c>
      <c r="I2585" s="1" t="s">
        <v>4749</v>
      </c>
      <c r="O2585" s="1" t="str">
        <f t="shared" si="553"/>
        <v>NRIS</v>
      </c>
      <c r="Q2585" s="1">
        <f t="shared" si="548"/>
        <v>99.9</v>
      </c>
      <c r="S2585" s="1" t="str">
        <f t="shared" si="549"/>
        <v>Wind</v>
      </c>
      <c r="T2585" s="1" t="str">
        <f t="shared" si="550"/>
        <v>Clark County</v>
      </c>
      <c r="U2585" s="1" t="str">
        <f t="shared" si="551"/>
        <v>WI</v>
      </c>
      <c r="AI2585" s="5"/>
      <c r="AJ2585" s="5"/>
      <c r="AK2585" s="5"/>
      <c r="AL2585" s="5"/>
      <c r="AM2585" s="5"/>
      <c r="AN2585" s="5"/>
      <c r="AO2585" s="32"/>
      <c r="AP2585" s="32"/>
      <c r="AQ2585" s="28">
        <f t="shared" si="554"/>
        <v>0</v>
      </c>
      <c r="AR2585" s="28">
        <f t="shared" si="555"/>
        <v>0</v>
      </c>
      <c r="AY2585" s="1" t="s">
        <v>73</v>
      </c>
      <c r="AZ2585" s="2">
        <v>42902</v>
      </c>
      <c r="BA2585" s="2">
        <v>43500</v>
      </c>
      <c r="BC2585" s="2">
        <v>44089</v>
      </c>
      <c r="BD2585" s="1" t="s">
        <v>91</v>
      </c>
      <c r="BE2585" s="1" t="s">
        <v>2829</v>
      </c>
      <c r="BF2585" s="1" t="s">
        <v>76</v>
      </c>
      <c r="BG2585" s="1" t="s">
        <v>3692</v>
      </c>
      <c r="BH2585" s="1" t="s">
        <v>725</v>
      </c>
      <c r="BI2585" s="1" t="s">
        <v>2376</v>
      </c>
      <c r="BJ2585" s="1" t="s">
        <v>126</v>
      </c>
      <c r="BK2585" s="1" t="s">
        <v>4750</v>
      </c>
      <c r="BL2585" s="1">
        <v>99.9</v>
      </c>
      <c r="BM2585" s="1">
        <v>99.9</v>
      </c>
      <c r="BN2585" s="1" t="s">
        <v>97</v>
      </c>
      <c r="BO2585" s="1" t="s">
        <v>98</v>
      </c>
      <c r="BP2585" s="1" t="s">
        <v>84</v>
      </c>
      <c r="BR2585" s="1">
        <v>0</v>
      </c>
      <c r="BS2585" s="1">
        <v>0</v>
      </c>
      <c r="BT2585" s="1">
        <v>0</v>
      </c>
      <c r="BU2585" s="1">
        <v>0</v>
      </c>
    </row>
    <row r="2586" spans="4:73" hidden="1" x14ac:dyDescent="0.25">
      <c r="D2586" s="4"/>
      <c r="E2586" s="5" t="str">
        <f t="shared" si="544"/>
        <v>DPP-2017-AUG</v>
      </c>
      <c r="F2586" s="5" t="str">
        <f t="shared" si="545"/>
        <v>Central</v>
      </c>
      <c r="G2586" s="5" t="str">
        <f t="shared" si="546"/>
        <v>Done</v>
      </c>
      <c r="H2586" s="6" t="str">
        <f t="shared" si="547"/>
        <v>Under Construction</v>
      </c>
      <c r="I2586" s="1" t="s">
        <v>5764</v>
      </c>
      <c r="O2586" s="1" t="str">
        <f t="shared" si="553"/>
        <v>NRIS</v>
      </c>
      <c r="Q2586" s="1">
        <f t="shared" si="548"/>
        <v>250</v>
      </c>
      <c r="S2586" s="1" t="str">
        <f t="shared" si="549"/>
        <v>Solar</v>
      </c>
      <c r="T2586" s="1" t="str">
        <f t="shared" si="550"/>
        <v>Christian County</v>
      </c>
      <c r="U2586" s="1" t="str">
        <f t="shared" si="551"/>
        <v>IL</v>
      </c>
      <c r="AA2586" s="1"/>
      <c r="AB2586" s="1"/>
      <c r="AI2586" s="5"/>
      <c r="AJ2586" s="5"/>
      <c r="AK2586" s="5"/>
      <c r="AL2586" s="5"/>
      <c r="AM2586" s="5"/>
      <c r="AN2586" s="5"/>
      <c r="AO2586" s="32"/>
      <c r="AP2586" s="32"/>
      <c r="AQ2586" s="28">
        <f t="shared" si="554"/>
        <v>0</v>
      </c>
      <c r="AR2586" s="28">
        <f t="shared" si="555"/>
        <v>0</v>
      </c>
      <c r="AY2586" s="1" t="s">
        <v>58</v>
      </c>
      <c r="AZ2586" s="2">
        <v>42902</v>
      </c>
      <c r="BB2586" s="2">
        <v>43937</v>
      </c>
      <c r="BC2586" s="2">
        <v>44104</v>
      </c>
      <c r="BD2586" s="1" t="s">
        <v>122</v>
      </c>
      <c r="BE2586" s="1" t="s">
        <v>2311</v>
      </c>
      <c r="BF2586" s="1" t="s">
        <v>124</v>
      </c>
      <c r="BG2586" s="1" t="s">
        <v>3692</v>
      </c>
      <c r="BH2586" s="1" t="s">
        <v>2435</v>
      </c>
      <c r="BI2586" s="1" t="s">
        <v>726</v>
      </c>
      <c r="BJ2586" s="1" t="s">
        <v>126</v>
      </c>
      <c r="BK2586" s="1" t="s">
        <v>5765</v>
      </c>
      <c r="BL2586" s="1">
        <v>250</v>
      </c>
      <c r="BM2586" s="1">
        <v>250</v>
      </c>
      <c r="BN2586" s="1" t="s">
        <v>1485</v>
      </c>
      <c r="BO2586" s="1" t="s">
        <v>1486</v>
      </c>
      <c r="BP2586" s="1" t="s">
        <v>71</v>
      </c>
      <c r="BQ2586" s="2">
        <v>44862</v>
      </c>
      <c r="BR2586" s="1">
        <v>250</v>
      </c>
      <c r="BS2586" s="1">
        <v>250</v>
      </c>
      <c r="BT2586" s="1">
        <v>250</v>
      </c>
      <c r="BU2586" s="1">
        <v>250</v>
      </c>
    </row>
    <row r="2587" spans="4:73" hidden="1" x14ac:dyDescent="0.25">
      <c r="D2587" s="4"/>
      <c r="E2587" s="5" t="str">
        <f t="shared" si="544"/>
        <v>DPP-2017-AUG</v>
      </c>
      <c r="F2587" s="5" t="str">
        <f t="shared" si="545"/>
        <v>West</v>
      </c>
      <c r="G2587" s="5" t="str">
        <f t="shared" si="546"/>
        <v>Withdrawn</v>
      </c>
      <c r="H2587" s="6" t="str">
        <f t="shared" si="547"/>
        <v>Not Started</v>
      </c>
      <c r="I2587" s="1" t="s">
        <v>5750</v>
      </c>
      <c r="O2587" s="1" t="str">
        <f t="shared" si="553"/>
        <v>NRIS</v>
      </c>
      <c r="P2587" s="1" t="s">
        <v>6203</v>
      </c>
      <c r="Q2587" s="1">
        <f t="shared" si="548"/>
        <v>60</v>
      </c>
      <c r="S2587" s="1" t="str">
        <f t="shared" si="549"/>
        <v>Solar</v>
      </c>
      <c r="T2587" s="1" t="str">
        <f t="shared" si="550"/>
        <v>Cass County</v>
      </c>
      <c r="U2587" s="1" t="str">
        <f t="shared" si="551"/>
        <v>ND</v>
      </c>
      <c r="Y2587" s="1">
        <v>1</v>
      </c>
      <c r="Z2587" s="1">
        <f>IF(G2587="Withdrawn",0,1)</f>
        <v>0</v>
      </c>
      <c r="AA2587" s="36">
        <v>240000</v>
      </c>
      <c r="AB2587" s="36">
        <v>546310</v>
      </c>
      <c r="AI2587" s="5"/>
      <c r="AJ2587" s="32">
        <v>1258861</v>
      </c>
      <c r="AK2587" s="32">
        <v>41154412</v>
      </c>
      <c r="AL2587" s="32"/>
      <c r="AM2587" s="32">
        <v>6468410</v>
      </c>
      <c r="AN2587" s="32"/>
      <c r="AO2587" s="32">
        <f>AJ2587+AM2587</f>
        <v>7727271</v>
      </c>
      <c r="AP2587" s="32">
        <f>AO2587+AK2587+AL2587+AN2587</f>
        <v>48881683</v>
      </c>
      <c r="AQ2587" s="28">
        <f t="shared" si="554"/>
        <v>128.78784999999999</v>
      </c>
      <c r="AR2587" s="28">
        <f t="shared" si="555"/>
        <v>814.69471666666664</v>
      </c>
      <c r="AS2587" s="16">
        <f>IF(O2587 = "NRIS",AP2587,AO2587)</f>
        <v>48881683</v>
      </c>
      <c r="AY2587" s="1" t="s">
        <v>73</v>
      </c>
      <c r="AZ2587" s="2">
        <v>42902</v>
      </c>
      <c r="BA2587" s="2">
        <v>44225</v>
      </c>
      <c r="BC2587" s="2">
        <v>44819</v>
      </c>
      <c r="BD2587" s="1" t="s">
        <v>203</v>
      </c>
      <c r="BE2587" s="1" t="s">
        <v>226</v>
      </c>
      <c r="BF2587" s="1" t="s">
        <v>194</v>
      </c>
      <c r="BG2587" s="1" t="s">
        <v>3692</v>
      </c>
      <c r="BH2587" s="1" t="s">
        <v>725</v>
      </c>
      <c r="BI2587" s="1" t="s">
        <v>2376</v>
      </c>
      <c r="BJ2587" s="1" t="s">
        <v>126</v>
      </c>
      <c r="BK2587" s="1" t="s">
        <v>5219</v>
      </c>
      <c r="BL2587" s="1">
        <v>60</v>
      </c>
      <c r="BM2587" s="1">
        <v>60</v>
      </c>
      <c r="BN2587" s="1" t="s">
        <v>1485</v>
      </c>
      <c r="BO2587" s="1" t="s">
        <v>1486</v>
      </c>
      <c r="BP2587" s="1" t="s">
        <v>84</v>
      </c>
      <c r="BR2587" s="1">
        <v>60</v>
      </c>
      <c r="BS2587" s="1">
        <v>60</v>
      </c>
      <c r="BT2587" s="1">
        <v>0</v>
      </c>
      <c r="BU2587" s="1">
        <v>0</v>
      </c>
    </row>
    <row r="2588" spans="4:73" hidden="1" x14ac:dyDescent="0.25">
      <c r="D2588" s="4"/>
      <c r="E2588" s="5" t="str">
        <f t="shared" si="544"/>
        <v>DPP-2017-AUG</v>
      </c>
      <c r="F2588" s="5" t="str">
        <f t="shared" si="545"/>
        <v>Central</v>
      </c>
      <c r="G2588" s="5" t="str">
        <f t="shared" si="546"/>
        <v>Done</v>
      </c>
      <c r="H2588" s="6" t="str">
        <f t="shared" si="547"/>
        <v>Under Construction</v>
      </c>
      <c r="I2588" s="1" t="s">
        <v>5768</v>
      </c>
      <c r="O2588" s="1" t="str">
        <f t="shared" si="553"/>
        <v>NRIS</v>
      </c>
      <c r="Q2588" s="1">
        <f t="shared" si="548"/>
        <v>139</v>
      </c>
      <c r="S2588" s="1" t="str">
        <f t="shared" si="549"/>
        <v>Solar</v>
      </c>
      <c r="T2588" s="1" t="str">
        <f t="shared" si="550"/>
        <v>Warren County</v>
      </c>
      <c r="U2588" s="1" t="str">
        <f t="shared" si="551"/>
        <v>MO</v>
      </c>
      <c r="AA2588" s="1"/>
      <c r="AB2588" s="1"/>
      <c r="AI2588" s="5"/>
      <c r="AJ2588" s="5"/>
      <c r="AK2588" s="5"/>
      <c r="AL2588" s="5"/>
      <c r="AM2588" s="5"/>
      <c r="AN2588" s="5"/>
      <c r="AO2588" s="32"/>
      <c r="AP2588" s="32"/>
      <c r="AQ2588" s="28">
        <f t="shared" si="554"/>
        <v>0</v>
      </c>
      <c r="AR2588" s="28">
        <f t="shared" si="555"/>
        <v>0</v>
      </c>
      <c r="AY2588" s="1" t="s">
        <v>58</v>
      </c>
      <c r="AZ2588" s="2">
        <v>42902</v>
      </c>
      <c r="BB2588" s="2">
        <v>43816</v>
      </c>
      <c r="BC2588" s="2">
        <v>43709</v>
      </c>
      <c r="BD2588" s="1" t="s">
        <v>486</v>
      </c>
      <c r="BE2588" s="1" t="s">
        <v>1575</v>
      </c>
      <c r="BF2588" s="1" t="s">
        <v>488</v>
      </c>
      <c r="BG2588" s="1" t="s">
        <v>3692</v>
      </c>
      <c r="BH2588" s="1" t="s">
        <v>2435</v>
      </c>
      <c r="BI2588" s="1" t="s">
        <v>726</v>
      </c>
      <c r="BJ2588" s="1" t="s">
        <v>126</v>
      </c>
      <c r="BK2588" s="1" t="s">
        <v>5769</v>
      </c>
      <c r="BL2588" s="1">
        <v>139</v>
      </c>
      <c r="BM2588" s="1">
        <v>139</v>
      </c>
      <c r="BN2588" s="1" t="s">
        <v>1485</v>
      </c>
      <c r="BO2588" s="1" t="s">
        <v>1486</v>
      </c>
      <c r="BP2588" s="1" t="s">
        <v>71</v>
      </c>
      <c r="BQ2588" s="2">
        <v>44498</v>
      </c>
      <c r="BR2588" s="1">
        <v>139</v>
      </c>
      <c r="BS2588" s="1">
        <v>139</v>
      </c>
      <c r="BT2588" s="1">
        <v>139</v>
      </c>
      <c r="BU2588" s="1">
        <v>139</v>
      </c>
    </row>
    <row r="2589" spans="4:73" hidden="1" x14ac:dyDescent="0.25">
      <c r="D2589" s="4"/>
      <c r="E2589" s="5" t="str">
        <f t="shared" si="544"/>
        <v>DPP-2017-AUG</v>
      </c>
      <c r="F2589" s="5" t="str">
        <f t="shared" si="545"/>
        <v>East (ATC)</v>
      </c>
      <c r="G2589" s="5" t="str">
        <f t="shared" si="546"/>
        <v>Done</v>
      </c>
      <c r="H2589" s="6" t="str">
        <f t="shared" si="547"/>
        <v>Under Construction</v>
      </c>
      <c r="I2589" s="1" t="s">
        <v>5770</v>
      </c>
      <c r="O2589" s="1" t="str">
        <f t="shared" si="553"/>
        <v>NRIS</v>
      </c>
      <c r="Q2589" s="1">
        <f t="shared" si="548"/>
        <v>149</v>
      </c>
      <c r="S2589" s="1" t="str">
        <f t="shared" si="549"/>
        <v>Solar</v>
      </c>
      <c r="T2589" s="1" t="str">
        <f t="shared" si="550"/>
        <v>Jefferson County</v>
      </c>
      <c r="U2589" s="1" t="str">
        <f t="shared" si="551"/>
        <v>WI</v>
      </c>
      <c r="AA2589" s="1"/>
      <c r="AB2589" s="1"/>
      <c r="AI2589" s="5"/>
      <c r="AJ2589" s="5"/>
      <c r="AK2589" s="5"/>
      <c r="AL2589" s="5"/>
      <c r="AM2589" s="5"/>
      <c r="AN2589" s="5"/>
      <c r="AO2589" s="32"/>
      <c r="AP2589" s="32"/>
      <c r="AQ2589" s="28">
        <f t="shared" si="554"/>
        <v>0</v>
      </c>
      <c r="AR2589" s="28">
        <f t="shared" si="555"/>
        <v>0</v>
      </c>
      <c r="AY2589" s="1" t="s">
        <v>58</v>
      </c>
      <c r="AZ2589" s="2">
        <v>42902</v>
      </c>
      <c r="BB2589" s="2">
        <v>43957</v>
      </c>
      <c r="BC2589" s="2">
        <v>43709</v>
      </c>
      <c r="BD2589" s="1" t="s">
        <v>74</v>
      </c>
      <c r="BE2589" s="1" t="s">
        <v>1073</v>
      </c>
      <c r="BF2589" s="1" t="s">
        <v>76</v>
      </c>
      <c r="BG2589" s="1" t="s">
        <v>3692</v>
      </c>
      <c r="BH2589" s="1" t="s">
        <v>2196</v>
      </c>
      <c r="BI2589" s="1" t="s">
        <v>726</v>
      </c>
      <c r="BJ2589" s="1" t="s">
        <v>126</v>
      </c>
      <c r="BK2589" s="1" t="s">
        <v>5771</v>
      </c>
      <c r="BL2589" s="1">
        <v>149</v>
      </c>
      <c r="BM2589" s="1">
        <v>149</v>
      </c>
      <c r="BN2589" s="1" t="s">
        <v>1485</v>
      </c>
      <c r="BO2589" s="1" t="s">
        <v>1486</v>
      </c>
      <c r="BP2589" s="1" t="s">
        <v>71</v>
      </c>
      <c r="BQ2589" s="2">
        <v>44652</v>
      </c>
      <c r="BR2589" s="1">
        <v>149</v>
      </c>
      <c r="BS2589" s="1">
        <v>149</v>
      </c>
      <c r="BT2589" s="1">
        <v>149</v>
      </c>
      <c r="BU2589" s="1">
        <v>149</v>
      </c>
    </row>
    <row r="2590" spans="4:73" hidden="1" x14ac:dyDescent="0.25">
      <c r="D2590" s="4"/>
      <c r="E2590" s="5" t="str">
        <f t="shared" si="544"/>
        <v>DPP-2017-AUG</v>
      </c>
      <c r="F2590" s="5" t="str">
        <f t="shared" si="545"/>
        <v>East (ATC)</v>
      </c>
      <c r="G2590" s="5" t="str">
        <f t="shared" si="546"/>
        <v>Withdrawn</v>
      </c>
      <c r="H2590" s="6" t="str">
        <f t="shared" si="547"/>
        <v>Withdrawn</v>
      </c>
      <c r="I2590" s="1" t="s">
        <v>5394</v>
      </c>
      <c r="O2590" s="1" t="str">
        <f t="shared" si="553"/>
        <v>NRIS</v>
      </c>
      <c r="Q2590" s="1">
        <f t="shared" si="548"/>
        <v>99.9</v>
      </c>
      <c r="S2590" s="1" t="str">
        <f t="shared" si="549"/>
        <v>Wind</v>
      </c>
      <c r="T2590" s="1" t="str">
        <f t="shared" si="550"/>
        <v>Lafayette County</v>
      </c>
      <c r="U2590" s="1" t="str">
        <f t="shared" si="551"/>
        <v>WI</v>
      </c>
      <c r="AA2590" s="1"/>
      <c r="AB2590" s="1"/>
      <c r="AI2590" s="5"/>
      <c r="AJ2590" s="5"/>
      <c r="AK2590" s="5"/>
      <c r="AL2590" s="5"/>
      <c r="AM2590" s="5"/>
      <c r="AN2590" s="5"/>
      <c r="AO2590" s="32"/>
      <c r="AP2590" s="32"/>
      <c r="AQ2590" s="28">
        <f t="shared" si="554"/>
        <v>0</v>
      </c>
      <c r="AR2590" s="28">
        <f t="shared" si="555"/>
        <v>0</v>
      </c>
      <c r="AY2590" s="1" t="s">
        <v>73</v>
      </c>
      <c r="AZ2590" s="2">
        <v>42902</v>
      </c>
      <c r="BA2590" s="2">
        <v>43977</v>
      </c>
      <c r="BB2590" s="2">
        <v>43971</v>
      </c>
      <c r="BC2590" s="2">
        <v>44089</v>
      </c>
      <c r="BD2590" s="1" t="s">
        <v>74</v>
      </c>
      <c r="BE2590" s="1" t="s">
        <v>569</v>
      </c>
      <c r="BF2590" s="1" t="s">
        <v>76</v>
      </c>
      <c r="BG2590" s="1" t="s">
        <v>3692</v>
      </c>
      <c r="BH2590" s="1" t="s">
        <v>2196</v>
      </c>
      <c r="BI2590" s="1" t="s">
        <v>726</v>
      </c>
      <c r="BJ2590" s="1" t="s">
        <v>126</v>
      </c>
      <c r="BK2590" s="1" t="s">
        <v>5395</v>
      </c>
      <c r="BL2590" s="1">
        <v>99.9</v>
      </c>
      <c r="BM2590" s="1">
        <v>99.9</v>
      </c>
      <c r="BN2590" s="1" t="s">
        <v>97</v>
      </c>
      <c r="BO2590" s="1" t="s">
        <v>98</v>
      </c>
      <c r="BP2590" s="1" t="s">
        <v>73</v>
      </c>
      <c r="BQ2590" s="2">
        <v>44440</v>
      </c>
      <c r="BR2590" s="1">
        <v>99.9</v>
      </c>
      <c r="BS2590" s="1">
        <v>99.9</v>
      </c>
      <c r="BT2590" s="1">
        <v>99.9</v>
      </c>
      <c r="BU2590" s="1">
        <v>99.9</v>
      </c>
    </row>
    <row r="2591" spans="4:73" hidden="1" x14ac:dyDescent="0.25">
      <c r="D2591" s="4"/>
      <c r="E2591" s="5" t="str">
        <f t="shared" si="544"/>
        <v>DPP-2017-AUG</v>
      </c>
      <c r="F2591" s="5" t="str">
        <f t="shared" si="545"/>
        <v>East (ITC)</v>
      </c>
      <c r="G2591" s="5" t="str">
        <f t="shared" si="546"/>
        <v>Withdrawn</v>
      </c>
      <c r="H2591" s="6" t="str">
        <f t="shared" si="547"/>
        <v>Not Started</v>
      </c>
      <c r="I2591" s="1" t="s">
        <v>4194</v>
      </c>
      <c r="O2591" s="1" t="str">
        <f t="shared" si="553"/>
        <v>NRIS</v>
      </c>
      <c r="Q2591" s="1">
        <f t="shared" si="548"/>
        <v>100.05</v>
      </c>
      <c r="S2591" s="1" t="str">
        <f t="shared" si="549"/>
        <v>Wind</v>
      </c>
      <c r="T2591" s="1" t="str">
        <f t="shared" si="550"/>
        <v>Eaton County</v>
      </c>
      <c r="U2591" s="1" t="str">
        <f t="shared" si="551"/>
        <v>MI</v>
      </c>
      <c r="AA2591" s="1"/>
      <c r="AB2591" s="1"/>
      <c r="AI2591" s="5"/>
      <c r="AJ2591" s="5"/>
      <c r="AK2591" s="5"/>
      <c r="AL2591" s="5"/>
      <c r="AM2591" s="5"/>
      <c r="AN2591" s="5"/>
      <c r="AO2591" s="32"/>
      <c r="AP2591" s="32"/>
      <c r="AQ2591" s="28">
        <f t="shared" si="554"/>
        <v>0</v>
      </c>
      <c r="AR2591" s="28">
        <f t="shared" si="555"/>
        <v>0</v>
      </c>
      <c r="AY2591" s="1" t="s">
        <v>73</v>
      </c>
      <c r="AZ2591" s="2">
        <v>42902</v>
      </c>
      <c r="BA2591" s="2">
        <v>42950</v>
      </c>
      <c r="BC2591" s="2">
        <v>44089</v>
      </c>
      <c r="BD2591" s="1" t="s">
        <v>139</v>
      </c>
      <c r="BE2591" s="1" t="s">
        <v>2317</v>
      </c>
      <c r="BF2591" s="1" t="s">
        <v>130</v>
      </c>
      <c r="BG2591" s="1" t="s">
        <v>3692</v>
      </c>
      <c r="BH2591" s="1" t="s">
        <v>1808</v>
      </c>
      <c r="BI2591" s="1" t="s">
        <v>726</v>
      </c>
      <c r="BJ2591" s="1" t="s">
        <v>126</v>
      </c>
      <c r="BK2591" s="1" t="s">
        <v>4195</v>
      </c>
      <c r="BL2591" s="1">
        <v>100.05</v>
      </c>
      <c r="BM2591" s="1">
        <v>100.05</v>
      </c>
      <c r="BN2591" s="1" t="s">
        <v>97</v>
      </c>
      <c r="BO2591" s="1" t="s">
        <v>98</v>
      </c>
      <c r="BP2591" s="1" t="s">
        <v>84</v>
      </c>
      <c r="BR2591" s="1">
        <v>0</v>
      </c>
      <c r="BS2591" s="1">
        <v>0</v>
      </c>
      <c r="BT2591" s="1">
        <v>0</v>
      </c>
      <c r="BU2591" s="1">
        <v>0</v>
      </c>
    </row>
    <row r="2592" spans="4:73" hidden="1" x14ac:dyDescent="0.25">
      <c r="D2592" s="4"/>
      <c r="E2592" s="5" t="str">
        <f t="shared" si="544"/>
        <v>DPP-2017-AUG</v>
      </c>
      <c r="F2592" s="5" t="str">
        <f t="shared" si="545"/>
        <v>East (ATC)</v>
      </c>
      <c r="G2592" s="5" t="str">
        <f t="shared" si="546"/>
        <v>Withdrawn</v>
      </c>
      <c r="H2592" s="6" t="str">
        <f t="shared" si="547"/>
        <v>Withdrawn</v>
      </c>
      <c r="I2592" s="1" t="s">
        <v>5396</v>
      </c>
      <c r="O2592" s="1" t="str">
        <f t="shared" si="553"/>
        <v>NRIS</v>
      </c>
      <c r="Q2592" s="1">
        <f t="shared" si="548"/>
        <v>99.9</v>
      </c>
      <c r="S2592" s="1" t="str">
        <f t="shared" si="549"/>
        <v>Wind</v>
      </c>
      <c r="T2592" s="1" t="str">
        <f t="shared" si="550"/>
        <v>Marathon County</v>
      </c>
      <c r="U2592" s="1" t="str">
        <f t="shared" si="551"/>
        <v>WI</v>
      </c>
      <c r="AA2592" s="1"/>
      <c r="AB2592" s="1"/>
      <c r="AI2592" s="5"/>
      <c r="AJ2592" s="5"/>
      <c r="AK2592" s="5"/>
      <c r="AL2592" s="5"/>
      <c r="AM2592" s="5"/>
      <c r="AN2592" s="5"/>
      <c r="AO2592" s="32"/>
      <c r="AP2592" s="32"/>
      <c r="AQ2592" s="28">
        <f t="shared" si="554"/>
        <v>0</v>
      </c>
      <c r="AR2592" s="28">
        <f t="shared" si="555"/>
        <v>0</v>
      </c>
      <c r="AY2592" s="1" t="s">
        <v>73</v>
      </c>
      <c r="AZ2592" s="2">
        <v>42902</v>
      </c>
      <c r="BA2592" s="2">
        <v>43977</v>
      </c>
      <c r="BB2592" s="2">
        <v>43755</v>
      </c>
      <c r="BC2592" s="2">
        <v>44089</v>
      </c>
      <c r="BD2592" s="1" t="s">
        <v>74</v>
      </c>
      <c r="BE2592" s="1" t="s">
        <v>304</v>
      </c>
      <c r="BF2592" s="1" t="s">
        <v>76</v>
      </c>
      <c r="BG2592" s="1" t="s">
        <v>3692</v>
      </c>
      <c r="BH2592" s="1" t="s">
        <v>2196</v>
      </c>
      <c r="BI2592" s="1" t="s">
        <v>726</v>
      </c>
      <c r="BJ2592" s="1" t="s">
        <v>126</v>
      </c>
      <c r="BK2592" s="1" t="s">
        <v>5397</v>
      </c>
      <c r="BL2592" s="1">
        <v>99.9</v>
      </c>
      <c r="BM2592" s="1">
        <v>99.9</v>
      </c>
      <c r="BN2592" s="1" t="s">
        <v>97</v>
      </c>
      <c r="BO2592" s="1" t="s">
        <v>98</v>
      </c>
      <c r="BP2592" s="1" t="s">
        <v>73</v>
      </c>
      <c r="BQ2592" s="2">
        <v>44435</v>
      </c>
      <c r="BR2592" s="1">
        <v>99.9</v>
      </c>
      <c r="BS2592" s="1">
        <v>99.9</v>
      </c>
      <c r="BT2592" s="1">
        <v>99.9</v>
      </c>
      <c r="BU2592" s="1">
        <v>99.9</v>
      </c>
    </row>
    <row r="2593" spans="4:73" hidden="1" x14ac:dyDescent="0.25">
      <c r="D2593" s="4"/>
      <c r="E2593" s="5" t="str">
        <f t="shared" si="544"/>
        <v>DPP-2017-AUG</v>
      </c>
      <c r="F2593" s="5" t="str">
        <f t="shared" si="545"/>
        <v>South</v>
      </c>
      <c r="G2593" s="5" t="str">
        <f t="shared" si="546"/>
        <v>Withdrawn</v>
      </c>
      <c r="H2593" s="6" t="str">
        <f t="shared" si="547"/>
        <v>Not Started</v>
      </c>
      <c r="I2593" s="1" t="s">
        <v>4678</v>
      </c>
      <c r="O2593" s="1" t="str">
        <f t="shared" si="553"/>
        <v>NRIS</v>
      </c>
      <c r="Q2593" s="1">
        <f t="shared" si="548"/>
        <v>100</v>
      </c>
      <c r="S2593" s="1" t="str">
        <f t="shared" si="549"/>
        <v>Solar</v>
      </c>
      <c r="T2593" s="1" t="str">
        <f t="shared" si="550"/>
        <v>Lonoke County</v>
      </c>
      <c r="U2593" s="1" t="str">
        <f t="shared" si="551"/>
        <v>AR</v>
      </c>
      <c r="AA2593" s="1"/>
      <c r="AB2593" s="1"/>
      <c r="AI2593" s="5"/>
      <c r="AJ2593" s="5"/>
      <c r="AK2593" s="5"/>
      <c r="AL2593" s="5"/>
      <c r="AM2593" s="5"/>
      <c r="AN2593" s="5"/>
      <c r="AO2593" s="32"/>
      <c r="AP2593" s="32"/>
      <c r="AQ2593" s="28">
        <f t="shared" si="554"/>
        <v>0</v>
      </c>
      <c r="AR2593" s="28">
        <f t="shared" si="555"/>
        <v>0</v>
      </c>
      <c r="AY2593" s="1" t="s">
        <v>73</v>
      </c>
      <c r="AZ2593" s="2">
        <v>42902</v>
      </c>
      <c r="BA2593" s="2">
        <v>43473</v>
      </c>
      <c r="BC2593" s="2">
        <v>43495</v>
      </c>
      <c r="BD2593" s="1" t="s">
        <v>59</v>
      </c>
      <c r="BE2593" s="1" t="s">
        <v>2665</v>
      </c>
      <c r="BF2593" s="1" t="s">
        <v>2394</v>
      </c>
      <c r="BG2593" s="1" t="s">
        <v>3692</v>
      </c>
      <c r="BH2593" s="1" t="s">
        <v>2395</v>
      </c>
      <c r="BI2593" s="1" t="s">
        <v>726</v>
      </c>
      <c r="BJ2593" s="1" t="s">
        <v>126</v>
      </c>
      <c r="BK2593" s="1" t="s">
        <v>4679</v>
      </c>
      <c r="BL2593" s="1">
        <v>100</v>
      </c>
      <c r="BM2593" s="1">
        <v>100</v>
      </c>
      <c r="BN2593" s="1" t="s">
        <v>1485</v>
      </c>
      <c r="BO2593" s="1" t="s">
        <v>1486</v>
      </c>
      <c r="BP2593" s="1" t="s">
        <v>84</v>
      </c>
      <c r="BR2593" s="1">
        <v>0</v>
      </c>
      <c r="BS2593" s="1">
        <v>0</v>
      </c>
      <c r="BT2593" s="1">
        <v>0</v>
      </c>
      <c r="BU2593" s="1">
        <v>0</v>
      </c>
    </row>
    <row r="2594" spans="4:73" hidden="1" x14ac:dyDescent="0.25">
      <c r="D2594" s="4"/>
      <c r="E2594" s="5" t="str">
        <f t="shared" si="544"/>
        <v>DPP-2017-AUG</v>
      </c>
      <c r="F2594" s="5" t="str">
        <f t="shared" si="545"/>
        <v>West</v>
      </c>
      <c r="G2594" s="5" t="str">
        <f t="shared" si="546"/>
        <v>Withdrawn</v>
      </c>
      <c r="H2594" s="6" t="str">
        <f t="shared" si="547"/>
        <v>Not Started</v>
      </c>
      <c r="I2594" s="1" t="s">
        <v>4756</v>
      </c>
      <c r="O2594" s="1" t="str">
        <f t="shared" si="553"/>
        <v>NRIS</v>
      </c>
      <c r="Q2594" s="1">
        <f t="shared" si="548"/>
        <v>50</v>
      </c>
      <c r="S2594" s="1" t="str">
        <f t="shared" si="549"/>
        <v>Solar</v>
      </c>
      <c r="T2594" s="1" t="str">
        <f t="shared" si="550"/>
        <v>Clark County</v>
      </c>
      <c r="U2594" s="1" t="str">
        <f t="shared" si="551"/>
        <v>MO</v>
      </c>
      <c r="AI2594" s="5"/>
      <c r="AJ2594" s="5"/>
      <c r="AK2594" s="5"/>
      <c r="AL2594" s="5"/>
      <c r="AM2594" s="5"/>
      <c r="AN2594" s="5"/>
      <c r="AO2594" s="32"/>
      <c r="AP2594" s="32"/>
      <c r="AQ2594" s="28">
        <f t="shared" si="554"/>
        <v>0</v>
      </c>
      <c r="AR2594" s="28">
        <f t="shared" si="555"/>
        <v>0</v>
      </c>
      <c r="AY2594" s="1" t="s">
        <v>73</v>
      </c>
      <c r="AZ2594" s="2">
        <v>42902</v>
      </c>
      <c r="BA2594" s="2">
        <v>43502</v>
      </c>
      <c r="BC2594" s="2">
        <v>44089</v>
      </c>
      <c r="BD2594" s="1" t="s">
        <v>87</v>
      </c>
      <c r="BE2594" s="1" t="s">
        <v>2829</v>
      </c>
      <c r="BF2594" s="1" t="s">
        <v>488</v>
      </c>
      <c r="BG2594" s="1" t="s">
        <v>3692</v>
      </c>
      <c r="BH2594" s="1" t="s">
        <v>725</v>
      </c>
      <c r="BI2594" s="1" t="s">
        <v>2376</v>
      </c>
      <c r="BJ2594" s="1" t="s">
        <v>126</v>
      </c>
      <c r="BK2594" s="1" t="s">
        <v>4757</v>
      </c>
      <c r="BL2594" s="1">
        <v>50</v>
      </c>
      <c r="BM2594" s="1">
        <v>50</v>
      </c>
      <c r="BN2594" s="1" t="s">
        <v>1485</v>
      </c>
      <c r="BO2594" s="1" t="s">
        <v>1486</v>
      </c>
      <c r="BP2594" s="1" t="s">
        <v>84</v>
      </c>
      <c r="BR2594" s="1">
        <v>0</v>
      </c>
      <c r="BS2594" s="1">
        <v>0</v>
      </c>
      <c r="BT2594" s="1">
        <v>0</v>
      </c>
      <c r="BU2594" s="1">
        <v>0</v>
      </c>
    </row>
    <row r="2595" spans="4:73" hidden="1" x14ac:dyDescent="0.25">
      <c r="D2595" s="4"/>
      <c r="E2595" s="5" t="str">
        <f t="shared" si="544"/>
        <v>DPP-2017-AUG</v>
      </c>
      <c r="F2595" s="5" t="str">
        <f t="shared" si="545"/>
        <v>Central</v>
      </c>
      <c r="G2595" s="5" t="str">
        <f t="shared" si="546"/>
        <v>Withdrawn</v>
      </c>
      <c r="H2595" s="6" t="str">
        <f t="shared" si="547"/>
        <v>Not Started</v>
      </c>
      <c r="I2595" s="1" t="s">
        <v>4875</v>
      </c>
      <c r="O2595" s="1" t="str">
        <f t="shared" si="553"/>
        <v>NRIS</v>
      </c>
      <c r="Q2595" s="1">
        <f t="shared" si="548"/>
        <v>245</v>
      </c>
      <c r="S2595" s="1" t="str">
        <f t="shared" si="549"/>
        <v>Solar</v>
      </c>
      <c r="T2595" s="1" t="str">
        <f t="shared" si="550"/>
        <v>Sullivan County,Vigo County</v>
      </c>
      <c r="U2595" s="1" t="str">
        <f t="shared" si="551"/>
        <v>IN</v>
      </c>
      <c r="AA2595" s="1"/>
      <c r="AB2595" s="1"/>
      <c r="AI2595" s="5"/>
      <c r="AJ2595" s="5"/>
      <c r="AK2595" s="5"/>
      <c r="AL2595" s="5"/>
      <c r="AM2595" s="5"/>
      <c r="AN2595" s="5"/>
      <c r="AO2595" s="32"/>
      <c r="AP2595" s="32"/>
      <c r="AQ2595" s="28">
        <f t="shared" si="554"/>
        <v>0</v>
      </c>
      <c r="AR2595" s="28">
        <f t="shared" si="555"/>
        <v>0</v>
      </c>
      <c r="AY2595" s="1" t="s">
        <v>73</v>
      </c>
      <c r="AZ2595" s="2">
        <v>42902</v>
      </c>
      <c r="BA2595" s="2">
        <v>43572</v>
      </c>
      <c r="BC2595" s="2">
        <v>44104</v>
      </c>
      <c r="BD2595" s="1" t="s">
        <v>101</v>
      </c>
      <c r="BE2595" s="1" t="s">
        <v>4876</v>
      </c>
      <c r="BF2595" s="1" t="s">
        <v>103</v>
      </c>
      <c r="BG2595" s="1" t="s">
        <v>3692</v>
      </c>
      <c r="BH2595" s="1" t="s">
        <v>2435</v>
      </c>
      <c r="BI2595" s="1" t="s">
        <v>726</v>
      </c>
      <c r="BJ2595" s="1" t="s">
        <v>126</v>
      </c>
      <c r="BK2595" s="1" t="s">
        <v>4877</v>
      </c>
      <c r="BL2595" s="1">
        <v>245</v>
      </c>
      <c r="BM2595" s="1">
        <v>245</v>
      </c>
      <c r="BN2595" s="1" t="s">
        <v>1485</v>
      </c>
      <c r="BO2595" s="1" t="s">
        <v>1486</v>
      </c>
      <c r="BP2595" s="1" t="s">
        <v>84</v>
      </c>
      <c r="BR2595" s="1">
        <v>150</v>
      </c>
      <c r="BS2595" s="1">
        <v>150</v>
      </c>
      <c r="BT2595" s="1">
        <v>0</v>
      </c>
      <c r="BU2595" s="1">
        <v>0</v>
      </c>
    </row>
    <row r="2596" spans="4:73" hidden="1" x14ac:dyDescent="0.25">
      <c r="D2596" s="4"/>
      <c r="E2596" s="5" t="str">
        <f t="shared" si="544"/>
        <v>DPP-2017-AUG</v>
      </c>
      <c r="F2596" s="5" t="str">
        <f t="shared" si="545"/>
        <v>East (ATC)</v>
      </c>
      <c r="G2596" s="5" t="str">
        <f t="shared" si="546"/>
        <v>Withdrawn</v>
      </c>
      <c r="H2596" s="6" t="str">
        <f t="shared" si="547"/>
        <v>Not Started</v>
      </c>
      <c r="I2596" s="1" t="s">
        <v>4680</v>
      </c>
      <c r="O2596" s="1" t="str">
        <f t="shared" si="553"/>
        <v>NRIS</v>
      </c>
      <c r="Q2596" s="1">
        <f t="shared" si="548"/>
        <v>99.9</v>
      </c>
      <c r="S2596" s="1" t="str">
        <f t="shared" si="549"/>
        <v>Wind</v>
      </c>
      <c r="T2596" s="1" t="str">
        <f t="shared" si="550"/>
        <v>Green County</v>
      </c>
      <c r="U2596" s="1" t="str">
        <f t="shared" si="551"/>
        <v>WI</v>
      </c>
      <c r="AA2596" s="1"/>
      <c r="AB2596" s="1"/>
      <c r="AI2596" s="5"/>
      <c r="AJ2596" s="5"/>
      <c r="AK2596" s="5"/>
      <c r="AL2596" s="5"/>
      <c r="AM2596" s="5"/>
      <c r="AN2596" s="5"/>
      <c r="AO2596" s="32"/>
      <c r="AP2596" s="32"/>
      <c r="AQ2596" s="28">
        <f t="shared" si="554"/>
        <v>0</v>
      </c>
      <c r="AR2596" s="28">
        <f t="shared" si="555"/>
        <v>0</v>
      </c>
      <c r="AY2596" s="1" t="s">
        <v>73</v>
      </c>
      <c r="AZ2596" s="2">
        <v>42902</v>
      </c>
      <c r="BA2596" s="2">
        <v>43473</v>
      </c>
      <c r="BC2596" s="2">
        <v>44089</v>
      </c>
      <c r="BD2596" s="1" t="s">
        <v>74</v>
      </c>
      <c r="BE2596" s="1" t="s">
        <v>508</v>
      </c>
      <c r="BF2596" s="1" t="s">
        <v>76</v>
      </c>
      <c r="BG2596" s="1" t="s">
        <v>3692</v>
      </c>
      <c r="BH2596" s="1" t="s">
        <v>2196</v>
      </c>
      <c r="BI2596" s="1" t="s">
        <v>726</v>
      </c>
      <c r="BJ2596" s="1" t="s">
        <v>126</v>
      </c>
      <c r="BK2596" s="1" t="s">
        <v>4681</v>
      </c>
      <c r="BL2596" s="1">
        <v>99.9</v>
      </c>
      <c r="BM2596" s="1">
        <v>99.9</v>
      </c>
      <c r="BN2596" s="1" t="s">
        <v>97</v>
      </c>
      <c r="BO2596" s="1" t="s">
        <v>98</v>
      </c>
      <c r="BP2596" s="1" t="s">
        <v>84</v>
      </c>
      <c r="BR2596" s="1">
        <v>0</v>
      </c>
      <c r="BS2596" s="1">
        <v>0</v>
      </c>
      <c r="BT2596" s="1">
        <v>0</v>
      </c>
      <c r="BU2596" s="1">
        <v>0</v>
      </c>
    </row>
    <row r="2597" spans="4:73" hidden="1" x14ac:dyDescent="0.25">
      <c r="D2597" s="4"/>
      <c r="E2597" s="5" t="str">
        <f t="shared" si="544"/>
        <v>DPP-2017-AUG</v>
      </c>
      <c r="F2597" s="5" t="str">
        <f t="shared" si="545"/>
        <v>Central</v>
      </c>
      <c r="G2597" s="5" t="str">
        <f t="shared" si="546"/>
        <v>Done</v>
      </c>
      <c r="H2597" s="6" t="str">
        <f t="shared" si="547"/>
        <v>Under Construction</v>
      </c>
      <c r="I2597" s="1" t="s">
        <v>5786</v>
      </c>
      <c r="O2597" s="1" t="str">
        <f t="shared" si="553"/>
        <v>NRIS</v>
      </c>
      <c r="Q2597" s="1">
        <f t="shared" si="548"/>
        <v>100</v>
      </c>
      <c r="S2597" s="1" t="str">
        <f t="shared" si="549"/>
        <v>Wind</v>
      </c>
      <c r="T2597" s="1" t="str">
        <f t="shared" si="550"/>
        <v>McLean County</v>
      </c>
      <c r="U2597" s="1" t="str">
        <f t="shared" si="551"/>
        <v>IL</v>
      </c>
      <c r="AA2597" s="1"/>
      <c r="AB2597" s="1"/>
      <c r="AI2597" s="5"/>
      <c r="AJ2597" s="5"/>
      <c r="AK2597" s="5"/>
      <c r="AL2597" s="5"/>
      <c r="AM2597" s="5"/>
      <c r="AN2597" s="5"/>
      <c r="AO2597" s="32"/>
      <c r="AP2597" s="32"/>
      <c r="AQ2597" s="28">
        <f t="shared" si="554"/>
        <v>0</v>
      </c>
      <c r="AR2597" s="28">
        <f t="shared" si="555"/>
        <v>0</v>
      </c>
      <c r="AY2597" s="1" t="s">
        <v>58</v>
      </c>
      <c r="AZ2597" s="2">
        <v>42902</v>
      </c>
      <c r="BB2597" s="2">
        <v>43816</v>
      </c>
      <c r="BC2597" s="2">
        <v>44075</v>
      </c>
      <c r="BD2597" s="1" t="s">
        <v>122</v>
      </c>
      <c r="BE2597" s="1" t="s">
        <v>540</v>
      </c>
      <c r="BF2597" s="1" t="s">
        <v>124</v>
      </c>
      <c r="BG2597" s="1" t="s">
        <v>3692</v>
      </c>
      <c r="BH2597" s="1" t="s">
        <v>2435</v>
      </c>
      <c r="BI2597" s="1" t="s">
        <v>726</v>
      </c>
      <c r="BJ2597" s="1" t="s">
        <v>126</v>
      </c>
      <c r="BK2597" s="1" t="s">
        <v>2436</v>
      </c>
      <c r="BL2597" s="1">
        <v>100</v>
      </c>
      <c r="BM2597" s="1">
        <v>100</v>
      </c>
      <c r="BN2597" s="1" t="s">
        <v>97</v>
      </c>
      <c r="BO2597" s="1" t="s">
        <v>98</v>
      </c>
      <c r="BP2597" s="1" t="s">
        <v>71</v>
      </c>
      <c r="BQ2597" s="2">
        <v>44344</v>
      </c>
      <c r="BR2597" s="1">
        <v>100</v>
      </c>
      <c r="BS2597" s="1">
        <v>100</v>
      </c>
      <c r="BT2597" s="1">
        <v>100</v>
      </c>
      <c r="BU2597" s="1">
        <v>100</v>
      </c>
    </row>
    <row r="2598" spans="4:73" hidden="1" x14ac:dyDescent="0.25">
      <c r="D2598" s="4"/>
      <c r="E2598" s="5" t="str">
        <f t="shared" si="544"/>
        <v>DPP-2017-AUG</v>
      </c>
      <c r="F2598" s="5" t="str">
        <f t="shared" si="545"/>
        <v>Central</v>
      </c>
      <c r="G2598" s="5" t="str">
        <f t="shared" si="546"/>
        <v>Withdrawn</v>
      </c>
      <c r="H2598" s="6" t="str">
        <f t="shared" si="547"/>
        <v>Not Started</v>
      </c>
      <c r="I2598" s="1" t="s">
        <v>4682</v>
      </c>
      <c r="O2598" s="1" t="str">
        <f t="shared" si="553"/>
        <v>NRIS</v>
      </c>
      <c r="Q2598" s="1">
        <f t="shared" si="548"/>
        <v>300</v>
      </c>
      <c r="S2598" s="1" t="str">
        <f t="shared" si="549"/>
        <v>Wind</v>
      </c>
      <c r="T2598" s="1" t="str">
        <f t="shared" si="550"/>
        <v>Fountain County,Montgomery County,Tippecanoe County</v>
      </c>
      <c r="U2598" s="1" t="str">
        <f t="shared" si="551"/>
        <v>IN</v>
      </c>
      <c r="AA2598" s="1"/>
      <c r="AB2598" s="1"/>
      <c r="AI2598" s="5"/>
      <c r="AJ2598" s="5"/>
      <c r="AK2598" s="5"/>
      <c r="AL2598" s="5"/>
      <c r="AM2598" s="5"/>
      <c r="AN2598" s="5"/>
      <c r="AO2598" s="32"/>
      <c r="AP2598" s="32"/>
      <c r="AQ2598" s="28">
        <f t="shared" si="554"/>
        <v>0</v>
      </c>
      <c r="AR2598" s="28">
        <f t="shared" si="555"/>
        <v>0</v>
      </c>
      <c r="AY2598" s="1" t="s">
        <v>73</v>
      </c>
      <c r="AZ2598" s="2">
        <v>42902</v>
      </c>
      <c r="BA2598" s="2">
        <v>43473</v>
      </c>
      <c r="BC2598" s="2">
        <v>44104</v>
      </c>
      <c r="BD2598" s="1" t="s">
        <v>101</v>
      </c>
      <c r="BE2598" s="1" t="s">
        <v>4683</v>
      </c>
      <c r="BF2598" s="1" t="s">
        <v>103</v>
      </c>
      <c r="BG2598" s="1" t="s">
        <v>3692</v>
      </c>
      <c r="BH2598" s="1" t="s">
        <v>2435</v>
      </c>
      <c r="BI2598" s="1" t="s">
        <v>726</v>
      </c>
      <c r="BJ2598" s="1" t="s">
        <v>126</v>
      </c>
      <c r="BK2598" s="1" t="s">
        <v>4684</v>
      </c>
      <c r="BL2598" s="1">
        <v>300</v>
      </c>
      <c r="BM2598" s="1">
        <v>300</v>
      </c>
      <c r="BN2598" s="1" t="s">
        <v>97</v>
      </c>
      <c r="BO2598" s="1" t="s">
        <v>98</v>
      </c>
      <c r="BP2598" s="1" t="s">
        <v>84</v>
      </c>
      <c r="BR2598" s="1">
        <v>0</v>
      </c>
      <c r="BS2598" s="1">
        <v>0</v>
      </c>
      <c r="BT2598" s="1">
        <v>0</v>
      </c>
      <c r="BU2598" s="1">
        <v>0</v>
      </c>
    </row>
    <row r="2599" spans="4:73" hidden="1" x14ac:dyDescent="0.25">
      <c r="D2599" s="4"/>
      <c r="E2599" s="5" t="str">
        <f t="shared" si="544"/>
        <v>DPP-2017-AUG</v>
      </c>
      <c r="F2599" s="5" t="str">
        <f t="shared" si="545"/>
        <v>Central</v>
      </c>
      <c r="G2599" s="5" t="str">
        <f t="shared" si="546"/>
        <v>Withdrawn</v>
      </c>
      <c r="H2599" s="6" t="str">
        <f t="shared" si="547"/>
        <v>Not Started</v>
      </c>
      <c r="I2599" s="1" t="s">
        <v>4301</v>
      </c>
      <c r="O2599" s="1" t="str">
        <f t="shared" si="553"/>
        <v>NRIS</v>
      </c>
      <c r="Q2599" s="1">
        <f t="shared" si="548"/>
        <v>151.80000000000001</v>
      </c>
      <c r="S2599" s="1" t="str">
        <f t="shared" si="549"/>
        <v>Wind</v>
      </c>
      <c r="T2599" s="1" t="str">
        <f t="shared" si="550"/>
        <v>Montgomery County</v>
      </c>
      <c r="U2599" s="1" t="str">
        <f t="shared" si="551"/>
        <v>IN</v>
      </c>
      <c r="AA2599" s="1"/>
      <c r="AB2599" s="1"/>
      <c r="AI2599" s="5"/>
      <c r="AJ2599" s="5"/>
      <c r="AK2599" s="5"/>
      <c r="AL2599" s="5"/>
      <c r="AM2599" s="5"/>
      <c r="AN2599" s="5"/>
      <c r="AO2599" s="32"/>
      <c r="AP2599" s="32"/>
      <c r="AQ2599" s="28">
        <f t="shared" si="554"/>
        <v>0</v>
      </c>
      <c r="AR2599" s="28">
        <f t="shared" si="555"/>
        <v>0</v>
      </c>
      <c r="AY2599" s="1" t="s">
        <v>73</v>
      </c>
      <c r="AZ2599" s="2">
        <v>42902</v>
      </c>
      <c r="BA2599" s="2">
        <v>43138</v>
      </c>
      <c r="BC2599" s="2">
        <v>44044</v>
      </c>
      <c r="BD2599" s="1" t="s">
        <v>101</v>
      </c>
      <c r="BE2599" s="1" t="s">
        <v>763</v>
      </c>
      <c r="BF2599" s="1" t="s">
        <v>103</v>
      </c>
      <c r="BG2599" s="1" t="s">
        <v>3692</v>
      </c>
      <c r="BH2599" s="1" t="s">
        <v>2435</v>
      </c>
      <c r="BI2599" s="1" t="s">
        <v>726</v>
      </c>
      <c r="BJ2599" s="1" t="s">
        <v>126</v>
      </c>
      <c r="BK2599" s="1" t="s">
        <v>4302</v>
      </c>
      <c r="BL2599" s="1">
        <v>151.80000000000001</v>
      </c>
      <c r="BM2599" s="1">
        <v>151.80000000000001</v>
      </c>
      <c r="BN2599" s="1" t="s">
        <v>97</v>
      </c>
      <c r="BO2599" s="1" t="s">
        <v>98</v>
      </c>
      <c r="BP2599" s="1" t="s">
        <v>84</v>
      </c>
      <c r="BR2599" s="1">
        <v>0</v>
      </c>
      <c r="BS2599" s="1">
        <v>0</v>
      </c>
      <c r="BT2599" s="1">
        <v>0</v>
      </c>
      <c r="BU2599" s="1">
        <v>0</v>
      </c>
    </row>
    <row r="2600" spans="4:73" hidden="1" x14ac:dyDescent="0.25">
      <c r="D2600" s="4"/>
      <c r="E2600" s="5" t="str">
        <f t="shared" si="544"/>
        <v>DPP-2017-AUG</v>
      </c>
      <c r="F2600" s="5" t="str">
        <f t="shared" si="545"/>
        <v>Central</v>
      </c>
      <c r="G2600" s="5" t="str">
        <f t="shared" si="546"/>
        <v>Done</v>
      </c>
      <c r="H2600" s="6" t="str">
        <f t="shared" si="547"/>
        <v>Under Construction</v>
      </c>
      <c r="I2600" s="1" t="s">
        <v>5790</v>
      </c>
      <c r="O2600" s="1" t="str">
        <f t="shared" si="553"/>
        <v>NRIS</v>
      </c>
      <c r="Q2600" s="1">
        <f t="shared" si="548"/>
        <v>250</v>
      </c>
      <c r="S2600" s="1" t="str">
        <f t="shared" si="549"/>
        <v>Solar</v>
      </c>
      <c r="T2600" s="1" t="str">
        <f t="shared" si="550"/>
        <v>Sullivan County</v>
      </c>
      <c r="U2600" s="1" t="str">
        <f t="shared" si="551"/>
        <v>IN</v>
      </c>
      <c r="AA2600" s="1"/>
      <c r="AB2600" s="1"/>
      <c r="AI2600" s="5"/>
      <c r="AJ2600" s="5"/>
      <c r="AK2600" s="5"/>
      <c r="AL2600" s="5"/>
      <c r="AM2600" s="5"/>
      <c r="AN2600" s="5"/>
      <c r="AO2600" s="32"/>
      <c r="AP2600" s="32"/>
      <c r="AQ2600" s="28">
        <f t="shared" si="554"/>
        <v>0</v>
      </c>
      <c r="AR2600" s="28">
        <f t="shared" si="555"/>
        <v>0</v>
      </c>
      <c r="AY2600" s="1" t="s">
        <v>58</v>
      </c>
      <c r="AZ2600" s="2">
        <v>42902</v>
      </c>
      <c r="BB2600" s="2">
        <v>43977</v>
      </c>
      <c r="BC2600" s="2">
        <v>44104</v>
      </c>
      <c r="BD2600" s="1" t="s">
        <v>101</v>
      </c>
      <c r="BE2600" s="1" t="s">
        <v>5791</v>
      </c>
      <c r="BF2600" s="1" t="s">
        <v>103</v>
      </c>
      <c r="BG2600" s="1" t="s">
        <v>3692</v>
      </c>
      <c r="BH2600" s="1" t="s">
        <v>2435</v>
      </c>
      <c r="BI2600" s="1" t="s">
        <v>726</v>
      </c>
      <c r="BJ2600" s="1" t="s">
        <v>126</v>
      </c>
      <c r="BK2600" s="1" t="s">
        <v>5792</v>
      </c>
      <c r="BL2600" s="1">
        <v>250</v>
      </c>
      <c r="BM2600" s="1">
        <v>250</v>
      </c>
      <c r="BN2600" s="1" t="s">
        <v>1485</v>
      </c>
      <c r="BO2600" s="1" t="s">
        <v>1486</v>
      </c>
      <c r="BP2600" s="1" t="s">
        <v>71</v>
      </c>
      <c r="BQ2600" s="2">
        <v>44805</v>
      </c>
      <c r="BR2600" s="1">
        <v>250</v>
      </c>
      <c r="BS2600" s="1">
        <v>250</v>
      </c>
      <c r="BT2600" s="1">
        <v>250</v>
      </c>
      <c r="BU2600" s="1">
        <v>250</v>
      </c>
    </row>
    <row r="2601" spans="4:73" hidden="1" x14ac:dyDescent="0.25">
      <c r="D2601" s="4"/>
      <c r="E2601" s="5" t="str">
        <f t="shared" si="544"/>
        <v>DPP-2017-AUG</v>
      </c>
      <c r="F2601" s="5" t="str">
        <f t="shared" si="545"/>
        <v>South</v>
      </c>
      <c r="G2601" s="5" t="str">
        <f t="shared" si="546"/>
        <v>Done</v>
      </c>
      <c r="H2601" s="6" t="str">
        <f t="shared" si="547"/>
        <v>Under Construction</v>
      </c>
      <c r="I2601" s="1" t="s">
        <v>5793</v>
      </c>
      <c r="O2601" s="1" t="str">
        <f t="shared" si="553"/>
        <v>NRIS</v>
      </c>
      <c r="Q2601" s="1">
        <f t="shared" si="548"/>
        <v>100</v>
      </c>
      <c r="S2601" s="1" t="str">
        <f t="shared" si="549"/>
        <v>Solar</v>
      </c>
      <c r="T2601" s="1" t="str">
        <f t="shared" si="550"/>
        <v>Madison County</v>
      </c>
      <c r="U2601" s="1" t="str">
        <f t="shared" si="551"/>
        <v>MS</v>
      </c>
      <c r="AA2601" s="1"/>
      <c r="AB2601" s="1"/>
      <c r="AI2601" s="5"/>
      <c r="AJ2601" s="5"/>
      <c r="AK2601" s="5"/>
      <c r="AL2601" s="5"/>
      <c r="AM2601" s="5"/>
      <c r="AN2601" s="5"/>
      <c r="AO2601" s="32"/>
      <c r="AP2601" s="32"/>
      <c r="AQ2601" s="28">
        <f t="shared" si="554"/>
        <v>0</v>
      </c>
      <c r="AR2601" s="28">
        <f t="shared" si="555"/>
        <v>0</v>
      </c>
      <c r="AY2601" s="1" t="s">
        <v>58</v>
      </c>
      <c r="AZ2601" s="2">
        <v>42902</v>
      </c>
      <c r="BB2601" s="2">
        <v>43895</v>
      </c>
      <c r="BC2601" s="2">
        <v>43983</v>
      </c>
      <c r="BD2601" s="1" t="s">
        <v>59</v>
      </c>
      <c r="BE2601" s="1" t="s">
        <v>620</v>
      </c>
      <c r="BF2601" s="1" t="s">
        <v>2526</v>
      </c>
      <c r="BG2601" s="1" t="s">
        <v>3692</v>
      </c>
      <c r="BH2601" s="1" t="s">
        <v>2395</v>
      </c>
      <c r="BI2601" s="1" t="s">
        <v>726</v>
      </c>
      <c r="BJ2601" s="1" t="s">
        <v>126</v>
      </c>
      <c r="BK2601" s="1" t="s">
        <v>5794</v>
      </c>
      <c r="BL2601" s="1">
        <v>100</v>
      </c>
      <c r="BM2601" s="1">
        <v>100</v>
      </c>
      <c r="BN2601" s="1" t="s">
        <v>1485</v>
      </c>
      <c r="BO2601" s="1" t="s">
        <v>1486</v>
      </c>
      <c r="BP2601" s="1" t="s">
        <v>71</v>
      </c>
      <c r="BQ2601" s="2">
        <v>44515</v>
      </c>
      <c r="BR2601" s="1">
        <v>100</v>
      </c>
      <c r="BS2601" s="1">
        <v>100</v>
      </c>
      <c r="BT2601" s="1">
        <v>100</v>
      </c>
      <c r="BU2601" s="1">
        <v>100</v>
      </c>
    </row>
    <row r="2602" spans="4:73" hidden="1" x14ac:dyDescent="0.25">
      <c r="D2602" s="4"/>
      <c r="E2602" s="5" t="str">
        <f t="shared" si="544"/>
        <v>DPP-2017-AUG</v>
      </c>
      <c r="F2602" s="5" t="str">
        <f t="shared" si="545"/>
        <v>East (ITC)</v>
      </c>
      <c r="G2602" s="5" t="str">
        <f t="shared" si="546"/>
        <v>Done</v>
      </c>
      <c r="H2602" s="6" t="str">
        <f t="shared" si="547"/>
        <v>Under Construction</v>
      </c>
      <c r="I2602" s="1" t="s">
        <v>5797</v>
      </c>
      <c r="O2602" s="1" t="str">
        <f t="shared" si="553"/>
        <v>NRIS</v>
      </c>
      <c r="Q2602" s="1">
        <f t="shared" si="548"/>
        <v>100</v>
      </c>
      <c r="S2602" s="1" t="str">
        <f t="shared" si="549"/>
        <v>Solar</v>
      </c>
      <c r="T2602" s="1" t="str">
        <f t="shared" si="550"/>
        <v>Cheboygan County</v>
      </c>
      <c r="U2602" s="1" t="str">
        <f t="shared" si="551"/>
        <v>MI</v>
      </c>
      <c r="AA2602" s="1"/>
      <c r="AB2602" s="1"/>
      <c r="AI2602" s="5"/>
      <c r="AJ2602" s="5"/>
      <c r="AK2602" s="5"/>
      <c r="AL2602" s="5"/>
      <c r="AM2602" s="5"/>
      <c r="AN2602" s="5"/>
      <c r="AO2602" s="32"/>
      <c r="AP2602" s="32"/>
      <c r="AQ2602" s="28">
        <f t="shared" si="554"/>
        <v>0</v>
      </c>
      <c r="AR2602" s="28">
        <f t="shared" si="555"/>
        <v>0</v>
      </c>
      <c r="AY2602" s="1" t="s">
        <v>58</v>
      </c>
      <c r="AZ2602" s="2">
        <v>42902</v>
      </c>
      <c r="BB2602" s="2">
        <v>43994</v>
      </c>
      <c r="BC2602" s="2">
        <v>43922</v>
      </c>
      <c r="BD2602" s="1" t="s">
        <v>139</v>
      </c>
      <c r="BE2602" s="1" t="s">
        <v>5798</v>
      </c>
      <c r="BF2602" s="1" t="s">
        <v>130</v>
      </c>
      <c r="BG2602" s="1" t="s">
        <v>3692</v>
      </c>
      <c r="BH2602" s="1" t="s">
        <v>1808</v>
      </c>
      <c r="BI2602" s="1" t="s">
        <v>726</v>
      </c>
      <c r="BJ2602" s="1" t="s">
        <v>126</v>
      </c>
      <c r="BK2602" s="1" t="s">
        <v>4725</v>
      </c>
      <c r="BL2602" s="1">
        <v>100</v>
      </c>
      <c r="BM2602" s="1">
        <v>100</v>
      </c>
      <c r="BN2602" s="1" t="s">
        <v>1485</v>
      </c>
      <c r="BO2602" s="1" t="s">
        <v>1486</v>
      </c>
      <c r="BP2602" s="1" t="s">
        <v>71</v>
      </c>
      <c r="BQ2602" s="2">
        <v>44926</v>
      </c>
      <c r="BR2602" s="1">
        <v>91</v>
      </c>
      <c r="BS2602" s="1">
        <v>91</v>
      </c>
      <c r="BT2602" s="1">
        <v>91</v>
      </c>
      <c r="BU2602" s="1">
        <v>91</v>
      </c>
    </row>
    <row r="2603" spans="4:73" hidden="1" x14ac:dyDescent="0.25">
      <c r="D2603" s="4"/>
      <c r="E2603" s="5" t="str">
        <f t="shared" si="544"/>
        <v>DPP-2017-AUG</v>
      </c>
      <c r="F2603" s="5" t="str">
        <f t="shared" si="545"/>
        <v>East (ITC)</v>
      </c>
      <c r="G2603" s="5" t="str">
        <f t="shared" si="546"/>
        <v>Done</v>
      </c>
      <c r="H2603" s="6" t="str">
        <f t="shared" si="547"/>
        <v>Under Construction</v>
      </c>
      <c r="I2603" s="1" t="s">
        <v>5799</v>
      </c>
      <c r="O2603" s="1" t="str">
        <f t="shared" si="553"/>
        <v>NRIS</v>
      </c>
      <c r="Q2603" s="1">
        <f t="shared" si="548"/>
        <v>100</v>
      </c>
      <c r="S2603" s="1" t="str">
        <f t="shared" si="549"/>
        <v>Solar</v>
      </c>
      <c r="T2603" s="1" t="str">
        <f t="shared" si="550"/>
        <v>Washtenaw County</v>
      </c>
      <c r="U2603" s="1" t="str">
        <f t="shared" si="551"/>
        <v>MI</v>
      </c>
      <c r="AA2603" s="1"/>
      <c r="AB2603" s="1"/>
      <c r="AI2603" s="5"/>
      <c r="AJ2603" s="5"/>
      <c r="AK2603" s="5"/>
      <c r="AL2603" s="5"/>
      <c r="AM2603" s="5"/>
      <c r="AN2603" s="5"/>
      <c r="AO2603" s="32"/>
      <c r="AP2603" s="32"/>
      <c r="AQ2603" s="28">
        <f t="shared" si="554"/>
        <v>0</v>
      </c>
      <c r="AR2603" s="28">
        <f t="shared" si="555"/>
        <v>0</v>
      </c>
      <c r="AY2603" s="1" t="s">
        <v>58</v>
      </c>
      <c r="AZ2603" s="2">
        <v>42902</v>
      </c>
      <c r="BB2603" s="2">
        <v>43999</v>
      </c>
      <c r="BC2603" s="2">
        <v>43922</v>
      </c>
      <c r="BD2603" s="1" t="s">
        <v>128</v>
      </c>
      <c r="BE2603" s="1" t="s">
        <v>271</v>
      </c>
      <c r="BF2603" s="1" t="s">
        <v>130</v>
      </c>
      <c r="BG2603" s="1" t="s">
        <v>3692</v>
      </c>
      <c r="BH2603" s="1" t="s">
        <v>1808</v>
      </c>
      <c r="BI2603" s="1" t="s">
        <v>726</v>
      </c>
      <c r="BJ2603" s="1" t="s">
        <v>126</v>
      </c>
      <c r="BK2603" s="1" t="s">
        <v>5800</v>
      </c>
      <c r="BL2603" s="1">
        <v>100</v>
      </c>
      <c r="BM2603" s="1">
        <v>100</v>
      </c>
      <c r="BN2603" s="1" t="s">
        <v>1485</v>
      </c>
      <c r="BO2603" s="1" t="s">
        <v>1486</v>
      </c>
      <c r="BP2603" s="1" t="s">
        <v>71</v>
      </c>
      <c r="BQ2603" s="2">
        <v>44680</v>
      </c>
      <c r="BR2603" s="1">
        <v>50</v>
      </c>
      <c r="BS2603" s="1">
        <v>50</v>
      </c>
      <c r="BT2603" s="1">
        <v>50</v>
      </c>
      <c r="BU2603" s="1">
        <v>50</v>
      </c>
    </row>
    <row r="2604" spans="4:73" hidden="1" x14ac:dyDescent="0.25">
      <c r="D2604" s="4"/>
      <c r="E2604" s="5" t="str">
        <f t="shared" si="544"/>
        <v>DPP-2017-AUG</v>
      </c>
      <c r="F2604" s="5" t="str">
        <f t="shared" si="545"/>
        <v>South</v>
      </c>
      <c r="G2604" s="5" t="str">
        <f t="shared" si="546"/>
        <v>Done</v>
      </c>
      <c r="H2604" s="6" t="str">
        <f t="shared" si="547"/>
        <v>Under Construction</v>
      </c>
      <c r="I2604" s="1" t="s">
        <v>5801</v>
      </c>
      <c r="O2604" s="1" t="str">
        <f t="shared" si="553"/>
        <v>NRIS</v>
      </c>
      <c r="Q2604" s="1">
        <f t="shared" si="548"/>
        <v>100</v>
      </c>
      <c r="S2604" s="1" t="str">
        <f t="shared" si="549"/>
        <v>Solar</v>
      </c>
      <c r="T2604" s="1" t="str">
        <f t="shared" si="550"/>
        <v>Phillips County</v>
      </c>
      <c r="U2604" s="1" t="str">
        <f t="shared" si="551"/>
        <v>AR</v>
      </c>
      <c r="AA2604" s="1"/>
      <c r="AB2604" s="1"/>
      <c r="AI2604" s="5"/>
      <c r="AJ2604" s="5"/>
      <c r="AK2604" s="5"/>
      <c r="AL2604" s="5"/>
      <c r="AM2604" s="5"/>
      <c r="AN2604" s="5"/>
      <c r="AO2604" s="32"/>
      <c r="AP2604" s="32"/>
      <c r="AQ2604" s="28">
        <f t="shared" si="554"/>
        <v>0</v>
      </c>
      <c r="AR2604" s="28">
        <f t="shared" si="555"/>
        <v>0</v>
      </c>
      <c r="AY2604" s="1" t="s">
        <v>58</v>
      </c>
      <c r="AZ2604" s="2">
        <v>42902</v>
      </c>
      <c r="BB2604" s="2">
        <v>43896</v>
      </c>
      <c r="BC2604" s="2">
        <v>44075</v>
      </c>
      <c r="BD2604" s="1" t="s">
        <v>59</v>
      </c>
      <c r="BE2604" s="1" t="s">
        <v>5451</v>
      </c>
      <c r="BF2604" s="1" t="s">
        <v>2394</v>
      </c>
      <c r="BG2604" s="1" t="s">
        <v>3692</v>
      </c>
      <c r="BH2604" s="1" t="s">
        <v>2395</v>
      </c>
      <c r="BI2604" s="1" t="s">
        <v>726</v>
      </c>
      <c r="BJ2604" s="1" t="s">
        <v>126</v>
      </c>
      <c r="BK2604" s="1" t="s">
        <v>5452</v>
      </c>
      <c r="BL2604" s="1">
        <v>100</v>
      </c>
      <c r="BM2604" s="1">
        <v>100</v>
      </c>
      <c r="BN2604" s="1" t="s">
        <v>1485</v>
      </c>
      <c r="BO2604" s="1" t="s">
        <v>1486</v>
      </c>
      <c r="BP2604" s="1" t="s">
        <v>71</v>
      </c>
      <c r="BQ2604" s="2">
        <v>44515</v>
      </c>
      <c r="BR2604" s="1">
        <v>100</v>
      </c>
      <c r="BS2604" s="1">
        <v>100</v>
      </c>
      <c r="BT2604" s="1">
        <v>100</v>
      </c>
      <c r="BU2604" s="1">
        <v>100</v>
      </c>
    </row>
    <row r="2605" spans="4:73" hidden="1" x14ac:dyDescent="0.25">
      <c r="D2605" s="4"/>
      <c r="E2605" s="5" t="str">
        <f t="shared" si="544"/>
        <v>DPP-2017-AUG</v>
      </c>
      <c r="F2605" s="5" t="str">
        <f t="shared" si="545"/>
        <v>Central</v>
      </c>
      <c r="G2605" s="5" t="str">
        <f t="shared" si="546"/>
        <v>Withdrawn</v>
      </c>
      <c r="H2605" s="6" t="str">
        <f t="shared" si="547"/>
        <v>Not Started</v>
      </c>
      <c r="I2605" s="1" t="s">
        <v>4878</v>
      </c>
      <c r="O2605" s="1" t="str">
        <f t="shared" si="553"/>
        <v>NRIS</v>
      </c>
      <c r="Q2605" s="1">
        <f t="shared" si="548"/>
        <v>200</v>
      </c>
      <c r="S2605" s="1" t="str">
        <f t="shared" si="549"/>
        <v>Wind</v>
      </c>
      <c r="T2605" s="1" t="str">
        <f t="shared" si="550"/>
        <v>Morgan County</v>
      </c>
      <c r="U2605" s="1" t="str">
        <f t="shared" si="551"/>
        <v>IL</v>
      </c>
      <c r="AA2605" s="1"/>
      <c r="AB2605" s="1"/>
      <c r="AI2605" s="5"/>
      <c r="AJ2605" s="5"/>
      <c r="AK2605" s="5"/>
      <c r="AL2605" s="5"/>
      <c r="AM2605" s="5"/>
      <c r="AN2605" s="5"/>
      <c r="AO2605" s="32"/>
      <c r="AP2605" s="32"/>
      <c r="AQ2605" s="28">
        <f t="shared" si="554"/>
        <v>0</v>
      </c>
      <c r="AR2605" s="28">
        <f t="shared" si="555"/>
        <v>0</v>
      </c>
      <c r="AY2605" s="1" t="s">
        <v>73</v>
      </c>
      <c r="AZ2605" s="2">
        <v>42902</v>
      </c>
      <c r="BA2605" s="2">
        <v>43572</v>
      </c>
      <c r="BC2605" s="2">
        <v>44013</v>
      </c>
      <c r="BD2605" s="1" t="s">
        <v>122</v>
      </c>
      <c r="BE2605" s="1" t="s">
        <v>1856</v>
      </c>
      <c r="BF2605" s="1" t="s">
        <v>124</v>
      </c>
      <c r="BG2605" s="1" t="s">
        <v>3692</v>
      </c>
      <c r="BH2605" s="1" t="s">
        <v>2435</v>
      </c>
      <c r="BI2605" s="1" t="s">
        <v>726</v>
      </c>
      <c r="BJ2605" s="1" t="s">
        <v>126</v>
      </c>
      <c r="BK2605" s="1" t="s">
        <v>4879</v>
      </c>
      <c r="BL2605" s="1">
        <v>200</v>
      </c>
      <c r="BM2605" s="1">
        <v>200</v>
      </c>
      <c r="BN2605" s="1" t="s">
        <v>97</v>
      </c>
      <c r="BO2605" s="1" t="s">
        <v>98</v>
      </c>
      <c r="BP2605" s="1" t="s">
        <v>84</v>
      </c>
      <c r="BR2605" s="1">
        <v>200</v>
      </c>
      <c r="BS2605" s="1">
        <v>200</v>
      </c>
      <c r="BT2605" s="1">
        <v>0</v>
      </c>
      <c r="BU2605" s="1">
        <v>0</v>
      </c>
    </row>
    <row r="2606" spans="4:73" x14ac:dyDescent="0.25">
      <c r="D2606" s="4"/>
      <c r="E2606" s="5" t="str">
        <f t="shared" si="544"/>
        <v>DPP-2017-AUG</v>
      </c>
      <c r="F2606" s="5" t="str">
        <f t="shared" si="545"/>
        <v>West</v>
      </c>
      <c r="G2606" s="5" t="str">
        <f t="shared" si="546"/>
        <v>Active</v>
      </c>
      <c r="H2606" s="6" t="str">
        <f t="shared" si="547"/>
        <v>Not Started</v>
      </c>
      <c r="I2606" s="1" t="s">
        <v>5804</v>
      </c>
      <c r="O2606" s="1" t="str">
        <f t="shared" si="553"/>
        <v>ERIS</v>
      </c>
      <c r="P2606" s="1" t="s">
        <v>6209</v>
      </c>
      <c r="Q2606" s="1">
        <f t="shared" si="548"/>
        <v>200</v>
      </c>
      <c r="S2606" s="1" t="str">
        <f t="shared" si="549"/>
        <v>Wind</v>
      </c>
      <c r="T2606" s="1" t="str">
        <f t="shared" si="550"/>
        <v>Kossuth County</v>
      </c>
      <c r="U2606" s="1" t="str">
        <f t="shared" si="551"/>
        <v>IA</v>
      </c>
      <c r="Y2606" s="1">
        <v>1</v>
      </c>
      <c r="Z2606" s="1">
        <f>IF(G2606="Withdrawn",0,1)</f>
        <v>1</v>
      </c>
      <c r="AA2606" s="36">
        <v>800000</v>
      </c>
      <c r="AB2606" s="36">
        <v>0</v>
      </c>
      <c r="AI2606" s="5"/>
      <c r="AJ2606" s="32">
        <v>0</v>
      </c>
      <c r="AK2606" s="32">
        <v>0</v>
      </c>
      <c r="AL2606" s="32"/>
      <c r="AM2606" s="32">
        <v>1416960</v>
      </c>
      <c r="AN2606" s="32"/>
      <c r="AO2606" s="32">
        <f>AJ2606+AM2606</f>
        <v>1416960</v>
      </c>
      <c r="AP2606" s="32">
        <f>AO2606+AK2606+AL2606+AN2606</f>
        <v>1416960</v>
      </c>
      <c r="AQ2606" s="28">
        <f t="shared" si="554"/>
        <v>7.0848000000000004</v>
      </c>
      <c r="AR2606" s="28">
        <f t="shared" si="555"/>
        <v>7.0848000000000004</v>
      </c>
      <c r="AS2606" s="16">
        <f>IF(O2606 = "NRIS",AP2606,AO2606)</f>
        <v>1416960</v>
      </c>
      <c r="AY2606" s="1" t="s">
        <v>2374</v>
      </c>
      <c r="AZ2606" s="2">
        <v>42902</v>
      </c>
      <c r="BC2606" s="2">
        <v>44501</v>
      </c>
      <c r="BD2606" s="1" t="s">
        <v>87</v>
      </c>
      <c r="BE2606" s="1" t="s">
        <v>1684</v>
      </c>
      <c r="BF2606" s="1" t="s">
        <v>89</v>
      </c>
      <c r="BG2606" s="1" t="s">
        <v>3692</v>
      </c>
      <c r="BH2606" s="1" t="s">
        <v>725</v>
      </c>
      <c r="BI2606" s="1" t="s">
        <v>2376</v>
      </c>
      <c r="BJ2606" s="1" t="s">
        <v>62</v>
      </c>
      <c r="BK2606" s="1" t="s">
        <v>5805</v>
      </c>
      <c r="BL2606" s="1">
        <v>200</v>
      </c>
      <c r="BM2606" s="1">
        <v>200</v>
      </c>
      <c r="BN2606" s="1" t="s">
        <v>97</v>
      </c>
      <c r="BO2606" s="1" t="s">
        <v>98</v>
      </c>
      <c r="BP2606" s="1" t="s">
        <v>84</v>
      </c>
      <c r="BR2606" s="1">
        <v>200</v>
      </c>
      <c r="BS2606" s="1">
        <v>0</v>
      </c>
      <c r="BT2606" s="1">
        <v>200</v>
      </c>
      <c r="BU2606" s="1">
        <v>0</v>
      </c>
    </row>
    <row r="2607" spans="4:73" hidden="1" x14ac:dyDescent="0.25">
      <c r="D2607" s="4"/>
      <c r="E2607" s="5" t="str">
        <f t="shared" si="544"/>
        <v>DPP-2017-AUG</v>
      </c>
      <c r="F2607" s="5" t="str">
        <f t="shared" si="545"/>
        <v>Central</v>
      </c>
      <c r="G2607" s="5" t="str">
        <f t="shared" si="546"/>
        <v>Done</v>
      </c>
      <c r="H2607" s="6" t="str">
        <f t="shared" si="547"/>
        <v>Under Construction</v>
      </c>
      <c r="I2607" s="1" t="s">
        <v>5806</v>
      </c>
      <c r="O2607" s="1" t="str">
        <f t="shared" si="553"/>
        <v>NRIS</v>
      </c>
      <c r="Q2607" s="1">
        <f t="shared" si="548"/>
        <v>200.1</v>
      </c>
      <c r="S2607" s="1" t="str">
        <f t="shared" si="549"/>
        <v>Wind</v>
      </c>
      <c r="T2607" s="1" t="str">
        <f t="shared" si="550"/>
        <v>White County</v>
      </c>
      <c r="U2607" s="1" t="str">
        <f t="shared" si="551"/>
        <v>IN</v>
      </c>
      <c r="AA2607" s="1"/>
      <c r="AB2607" s="1"/>
      <c r="AI2607" s="5"/>
      <c r="AJ2607" s="5"/>
      <c r="AK2607" s="5"/>
      <c r="AL2607" s="5"/>
      <c r="AM2607" s="5"/>
      <c r="AN2607" s="5"/>
      <c r="AO2607" s="32"/>
      <c r="AP2607" s="32"/>
      <c r="AQ2607" s="28">
        <f t="shared" si="554"/>
        <v>0</v>
      </c>
      <c r="AR2607" s="28">
        <f t="shared" si="555"/>
        <v>0</v>
      </c>
      <c r="AY2607" s="1" t="s">
        <v>58</v>
      </c>
      <c r="AZ2607" s="2">
        <v>42902</v>
      </c>
      <c r="BB2607" s="2">
        <v>43759</v>
      </c>
      <c r="BC2607" s="2">
        <v>44044</v>
      </c>
      <c r="BD2607" s="1" t="s">
        <v>804</v>
      </c>
      <c r="BE2607" s="1" t="s">
        <v>805</v>
      </c>
      <c r="BF2607" s="1" t="s">
        <v>103</v>
      </c>
      <c r="BG2607" s="1" t="s">
        <v>3692</v>
      </c>
      <c r="BH2607" s="1" t="s">
        <v>2435</v>
      </c>
      <c r="BI2607" s="1" t="s">
        <v>726</v>
      </c>
      <c r="BJ2607" s="1" t="s">
        <v>126</v>
      </c>
      <c r="BK2607" s="1" t="s">
        <v>2559</v>
      </c>
      <c r="BL2607" s="1">
        <v>200.1</v>
      </c>
      <c r="BM2607" s="1">
        <v>200.1</v>
      </c>
      <c r="BN2607" s="1" t="s">
        <v>97</v>
      </c>
      <c r="BO2607" s="1" t="s">
        <v>98</v>
      </c>
      <c r="BP2607" s="1" t="s">
        <v>71</v>
      </c>
      <c r="BQ2607" s="2">
        <v>44423</v>
      </c>
      <c r="BR2607" s="1">
        <v>200.1</v>
      </c>
      <c r="BS2607" s="1">
        <v>80</v>
      </c>
      <c r="BT2607" s="1">
        <v>200.1</v>
      </c>
      <c r="BU2607" s="1">
        <v>80</v>
      </c>
    </row>
    <row r="2608" spans="4:73" hidden="1" x14ac:dyDescent="0.25">
      <c r="D2608" s="4"/>
      <c r="E2608" s="5" t="str">
        <f t="shared" si="544"/>
        <v>DPP-2017-AUG</v>
      </c>
      <c r="F2608" s="5" t="str">
        <f t="shared" si="545"/>
        <v>Central</v>
      </c>
      <c r="G2608" s="5" t="str">
        <f t="shared" si="546"/>
        <v>Done</v>
      </c>
      <c r="H2608" s="6" t="str">
        <f t="shared" si="547"/>
        <v>Under Construction</v>
      </c>
      <c r="I2608" s="1" t="s">
        <v>5807</v>
      </c>
      <c r="O2608" s="1" t="str">
        <f t="shared" si="553"/>
        <v>NRIS</v>
      </c>
      <c r="Q2608" s="1">
        <f t="shared" si="548"/>
        <v>200.1</v>
      </c>
      <c r="S2608" s="1" t="str">
        <f t="shared" si="549"/>
        <v>Wind</v>
      </c>
      <c r="T2608" s="1" t="str">
        <f t="shared" si="550"/>
        <v>White County</v>
      </c>
      <c r="U2608" s="1" t="str">
        <f t="shared" si="551"/>
        <v>IN</v>
      </c>
      <c r="AA2608" s="1"/>
      <c r="AB2608" s="1"/>
      <c r="AI2608" s="5"/>
      <c r="AJ2608" s="5"/>
      <c r="AK2608" s="5"/>
      <c r="AL2608" s="5"/>
      <c r="AM2608" s="5"/>
      <c r="AN2608" s="5"/>
      <c r="AO2608" s="32"/>
      <c r="AP2608" s="32"/>
      <c r="AQ2608" s="28">
        <f t="shared" si="554"/>
        <v>0</v>
      </c>
      <c r="AR2608" s="28">
        <f t="shared" si="555"/>
        <v>0</v>
      </c>
      <c r="AY2608" s="1" t="s">
        <v>58</v>
      </c>
      <c r="AZ2608" s="2">
        <v>42902</v>
      </c>
      <c r="BB2608" s="2">
        <v>43759</v>
      </c>
      <c r="BC2608" s="2">
        <v>44044</v>
      </c>
      <c r="BD2608" s="1" t="s">
        <v>804</v>
      </c>
      <c r="BE2608" s="1" t="s">
        <v>805</v>
      </c>
      <c r="BF2608" s="1" t="s">
        <v>103</v>
      </c>
      <c r="BG2608" s="1" t="s">
        <v>3692</v>
      </c>
      <c r="BH2608" s="1" t="s">
        <v>2435</v>
      </c>
      <c r="BI2608" s="1" t="s">
        <v>726</v>
      </c>
      <c r="BJ2608" s="1" t="s">
        <v>126</v>
      </c>
      <c r="BK2608" s="1" t="s">
        <v>2559</v>
      </c>
      <c r="BL2608" s="1">
        <v>200.1</v>
      </c>
      <c r="BM2608" s="1">
        <v>200.1</v>
      </c>
      <c r="BN2608" s="1" t="s">
        <v>97</v>
      </c>
      <c r="BO2608" s="1" t="s">
        <v>98</v>
      </c>
      <c r="BP2608" s="1" t="s">
        <v>71</v>
      </c>
      <c r="BQ2608" s="2">
        <v>44423</v>
      </c>
      <c r="BR2608" s="1">
        <v>100</v>
      </c>
      <c r="BS2608" s="1">
        <v>40</v>
      </c>
      <c r="BT2608" s="1">
        <v>100</v>
      </c>
      <c r="BU2608" s="1">
        <v>40</v>
      </c>
    </row>
    <row r="2609" spans="4:73" hidden="1" x14ac:dyDescent="0.25">
      <c r="D2609" s="4"/>
      <c r="E2609" s="5" t="str">
        <f t="shared" si="544"/>
        <v>DPP-2017-AUG</v>
      </c>
      <c r="F2609" s="5" t="str">
        <f t="shared" si="545"/>
        <v>East (ITC)</v>
      </c>
      <c r="G2609" s="5" t="str">
        <f t="shared" si="546"/>
        <v>Withdrawn</v>
      </c>
      <c r="H2609" s="6" t="str">
        <f t="shared" si="547"/>
        <v>Withdrawn</v>
      </c>
      <c r="I2609" s="1" t="s">
        <v>5398</v>
      </c>
      <c r="O2609" s="1" t="str">
        <f t="shared" si="553"/>
        <v>NRIS</v>
      </c>
      <c r="Q2609" s="1">
        <f t="shared" si="548"/>
        <v>100</v>
      </c>
      <c r="S2609" s="1" t="str">
        <f t="shared" si="549"/>
        <v>Solar</v>
      </c>
      <c r="T2609" s="1" t="str">
        <f t="shared" si="550"/>
        <v>Lapeer County</v>
      </c>
      <c r="U2609" s="1" t="str">
        <f t="shared" si="551"/>
        <v>MI</v>
      </c>
      <c r="AA2609" s="1"/>
      <c r="AB2609" s="1"/>
      <c r="AI2609" s="5"/>
      <c r="AJ2609" s="5"/>
      <c r="AK2609" s="5"/>
      <c r="AL2609" s="5"/>
      <c r="AM2609" s="5"/>
      <c r="AN2609" s="5"/>
      <c r="AO2609" s="32"/>
      <c r="AP2609" s="32"/>
      <c r="AQ2609" s="28">
        <f t="shared" si="554"/>
        <v>0</v>
      </c>
      <c r="AR2609" s="28">
        <f t="shared" si="555"/>
        <v>0</v>
      </c>
      <c r="AY2609" s="1" t="s">
        <v>73</v>
      </c>
      <c r="AZ2609" s="2">
        <v>42902</v>
      </c>
      <c r="BA2609" s="2">
        <v>43978</v>
      </c>
      <c r="BC2609" s="2">
        <v>43922</v>
      </c>
      <c r="BD2609" s="1" t="s">
        <v>128</v>
      </c>
      <c r="BE2609" s="1" t="s">
        <v>5399</v>
      </c>
      <c r="BF2609" s="1" t="s">
        <v>130</v>
      </c>
      <c r="BG2609" s="1" t="s">
        <v>3692</v>
      </c>
      <c r="BH2609" s="1" t="s">
        <v>1808</v>
      </c>
      <c r="BI2609" s="1" t="s">
        <v>726</v>
      </c>
      <c r="BJ2609" s="1" t="s">
        <v>126</v>
      </c>
      <c r="BK2609" s="1" t="s">
        <v>5400</v>
      </c>
      <c r="BL2609" s="1">
        <v>100</v>
      </c>
      <c r="BM2609" s="1">
        <v>100</v>
      </c>
      <c r="BN2609" s="1" t="s">
        <v>1485</v>
      </c>
      <c r="BO2609" s="1" t="s">
        <v>1486</v>
      </c>
      <c r="BP2609" s="1" t="s">
        <v>73</v>
      </c>
      <c r="BQ2609" s="2">
        <v>45016</v>
      </c>
      <c r="BR2609" s="1">
        <v>58</v>
      </c>
      <c r="BS2609" s="1">
        <v>58</v>
      </c>
      <c r="BT2609" s="1">
        <v>58</v>
      </c>
      <c r="BU2609" s="1">
        <v>58</v>
      </c>
    </row>
    <row r="2610" spans="4:73" hidden="1" x14ac:dyDescent="0.25">
      <c r="D2610" s="4"/>
      <c r="E2610" s="5" t="str">
        <f t="shared" si="544"/>
        <v>DPP-2017-AUG</v>
      </c>
      <c r="F2610" s="5" t="str">
        <f t="shared" si="545"/>
        <v>West</v>
      </c>
      <c r="G2610" s="5" t="str">
        <f t="shared" si="546"/>
        <v>Withdrawn</v>
      </c>
      <c r="H2610" s="6" t="str">
        <f t="shared" si="547"/>
        <v>Not Started</v>
      </c>
      <c r="I2610" s="1" t="s">
        <v>5753</v>
      </c>
      <c r="O2610" s="1" t="str">
        <f t="shared" si="553"/>
        <v>NRIS</v>
      </c>
      <c r="P2610" s="1" t="s">
        <v>6203</v>
      </c>
      <c r="Q2610" s="1">
        <f t="shared" si="548"/>
        <v>150</v>
      </c>
      <c r="S2610" s="1" t="str">
        <f t="shared" si="549"/>
        <v>Wind</v>
      </c>
      <c r="T2610" s="1" t="str">
        <f t="shared" si="550"/>
        <v>Humboldt County</v>
      </c>
      <c r="U2610" s="1" t="str">
        <f t="shared" si="551"/>
        <v>IA</v>
      </c>
      <c r="Y2610" s="1">
        <v>1</v>
      </c>
      <c r="Z2610" s="1">
        <f>IF(G2610="Withdrawn",0,1)</f>
        <v>0</v>
      </c>
      <c r="AA2610" s="36">
        <v>600000</v>
      </c>
      <c r="AB2610" s="36">
        <v>856128</v>
      </c>
      <c r="AI2610" s="5"/>
      <c r="AJ2610" s="32">
        <v>0</v>
      </c>
      <c r="AK2610" s="32">
        <v>34212765</v>
      </c>
      <c r="AL2610" s="32"/>
      <c r="AM2610" s="32">
        <v>15180241</v>
      </c>
      <c r="AN2610" s="32"/>
      <c r="AO2610" s="32">
        <f>AJ2610+AM2610</f>
        <v>15180241</v>
      </c>
      <c r="AP2610" s="32">
        <f>AO2610+AK2610+AL2610+AN2610</f>
        <v>49393006</v>
      </c>
      <c r="AQ2610" s="28">
        <f t="shared" si="554"/>
        <v>101.20160666666666</v>
      </c>
      <c r="AR2610" s="28">
        <f t="shared" si="555"/>
        <v>329.28670666666665</v>
      </c>
      <c r="AS2610" s="16">
        <f>IF(O2610 = "NRIS",AP2610,AO2610)</f>
        <v>49393006</v>
      </c>
      <c r="AY2610" s="1" t="s">
        <v>73</v>
      </c>
      <c r="AZ2610" s="2">
        <v>42902</v>
      </c>
      <c r="BA2610" s="2">
        <v>44225</v>
      </c>
      <c r="BC2610" s="2">
        <v>44378</v>
      </c>
      <c r="BD2610" s="1" t="s">
        <v>251</v>
      </c>
      <c r="BE2610" s="1" t="s">
        <v>5754</v>
      </c>
      <c r="BF2610" s="1" t="s">
        <v>89</v>
      </c>
      <c r="BG2610" s="1" t="s">
        <v>3692</v>
      </c>
      <c r="BH2610" s="1" t="s">
        <v>725</v>
      </c>
      <c r="BI2610" s="1" t="s">
        <v>2376</v>
      </c>
      <c r="BJ2610" s="1" t="s">
        <v>126</v>
      </c>
      <c r="BK2610" s="1" t="s">
        <v>5755</v>
      </c>
      <c r="BL2610" s="1">
        <v>150</v>
      </c>
      <c r="BM2610" s="1">
        <v>150</v>
      </c>
      <c r="BN2610" s="1" t="s">
        <v>97</v>
      </c>
      <c r="BO2610" s="1" t="s">
        <v>98</v>
      </c>
      <c r="BP2610" s="1" t="s">
        <v>84</v>
      </c>
      <c r="BR2610" s="1">
        <v>150</v>
      </c>
      <c r="BS2610" s="1">
        <v>150</v>
      </c>
      <c r="BT2610" s="1">
        <v>0</v>
      </c>
      <c r="BU2610" s="1">
        <v>0</v>
      </c>
    </row>
    <row r="2611" spans="4:73" hidden="1" x14ac:dyDescent="0.25">
      <c r="D2611" s="4"/>
      <c r="E2611" s="5" t="str">
        <f t="shared" si="544"/>
        <v>DPP-2017-AUG</v>
      </c>
      <c r="F2611" s="5" t="str">
        <f t="shared" si="545"/>
        <v>Central</v>
      </c>
      <c r="G2611" s="5" t="str">
        <f t="shared" si="546"/>
        <v>Withdrawn</v>
      </c>
      <c r="H2611" s="6" t="str">
        <f t="shared" si="547"/>
        <v>Not Started</v>
      </c>
      <c r="I2611" s="1" t="s">
        <v>5259</v>
      </c>
      <c r="O2611" s="1" t="str">
        <f t="shared" si="553"/>
        <v>NRIS</v>
      </c>
      <c r="Q2611" s="1">
        <f t="shared" si="548"/>
        <v>200</v>
      </c>
      <c r="S2611" s="1" t="str">
        <f t="shared" si="549"/>
        <v>Wind</v>
      </c>
      <c r="T2611" s="1" t="str">
        <f t="shared" si="550"/>
        <v>Gibson County</v>
      </c>
      <c r="U2611" s="1" t="str">
        <f t="shared" si="551"/>
        <v>IN</v>
      </c>
      <c r="AA2611" s="1"/>
      <c r="AB2611" s="1"/>
      <c r="AI2611" s="5"/>
      <c r="AJ2611" s="5"/>
      <c r="AK2611" s="5"/>
      <c r="AL2611" s="5"/>
      <c r="AM2611" s="5"/>
      <c r="AN2611" s="5"/>
      <c r="AO2611" s="32"/>
      <c r="AP2611" s="32"/>
      <c r="AQ2611" s="28">
        <f t="shared" si="554"/>
        <v>0</v>
      </c>
      <c r="AR2611" s="28">
        <f t="shared" si="555"/>
        <v>0</v>
      </c>
      <c r="AY2611" s="1" t="s">
        <v>73</v>
      </c>
      <c r="AZ2611" s="2">
        <v>42902</v>
      </c>
      <c r="BA2611" s="2">
        <v>43871</v>
      </c>
      <c r="BC2611" s="2">
        <v>44013</v>
      </c>
      <c r="BD2611" s="1" t="s">
        <v>197</v>
      </c>
      <c r="BE2611" s="1" t="s">
        <v>198</v>
      </c>
      <c r="BF2611" s="1" t="s">
        <v>103</v>
      </c>
      <c r="BG2611" s="1" t="s">
        <v>3692</v>
      </c>
      <c r="BH2611" s="1" t="s">
        <v>2435</v>
      </c>
      <c r="BI2611" s="1" t="s">
        <v>726</v>
      </c>
      <c r="BJ2611" s="1" t="s">
        <v>126</v>
      </c>
      <c r="BK2611" s="1" t="s">
        <v>5260</v>
      </c>
      <c r="BL2611" s="1">
        <v>200</v>
      </c>
      <c r="BM2611" s="1">
        <v>200</v>
      </c>
      <c r="BN2611" s="1" t="s">
        <v>97</v>
      </c>
      <c r="BO2611" s="1" t="s">
        <v>98</v>
      </c>
      <c r="BP2611" s="1" t="s">
        <v>84</v>
      </c>
      <c r="BQ2611" s="2">
        <v>44818</v>
      </c>
      <c r="BR2611" s="1">
        <v>200</v>
      </c>
      <c r="BS2611" s="1">
        <v>200</v>
      </c>
      <c r="BT2611" s="1">
        <v>200</v>
      </c>
      <c r="BU2611" s="1">
        <v>200</v>
      </c>
    </row>
    <row r="2612" spans="4:73" hidden="1" x14ac:dyDescent="0.25">
      <c r="D2612" s="4"/>
      <c r="E2612" s="5" t="str">
        <f t="shared" si="544"/>
        <v>DPP-2017-AUG</v>
      </c>
      <c r="F2612" s="5" t="str">
        <f t="shared" si="545"/>
        <v>Central</v>
      </c>
      <c r="G2612" s="5" t="str">
        <f t="shared" si="546"/>
        <v>Withdrawn</v>
      </c>
      <c r="H2612" s="6" t="str">
        <f t="shared" si="547"/>
        <v>Not Started</v>
      </c>
      <c r="I2612" s="1" t="s">
        <v>5261</v>
      </c>
      <c r="O2612" s="1" t="str">
        <f t="shared" si="553"/>
        <v>NRIS</v>
      </c>
      <c r="Q2612" s="1">
        <f t="shared" si="548"/>
        <v>200</v>
      </c>
      <c r="S2612" s="1" t="str">
        <f t="shared" si="549"/>
        <v>Wind</v>
      </c>
      <c r="T2612" s="1" t="str">
        <f t="shared" si="550"/>
        <v>Gibson County</v>
      </c>
      <c r="U2612" s="1" t="str">
        <f t="shared" si="551"/>
        <v>IN</v>
      </c>
      <c r="AA2612" s="1"/>
      <c r="AB2612" s="1"/>
      <c r="AI2612" s="5"/>
      <c r="AJ2612" s="5"/>
      <c r="AK2612" s="5"/>
      <c r="AL2612" s="5"/>
      <c r="AM2612" s="5"/>
      <c r="AN2612" s="5"/>
      <c r="AO2612" s="32"/>
      <c r="AP2612" s="32"/>
      <c r="AQ2612" s="28">
        <f t="shared" si="554"/>
        <v>0</v>
      </c>
      <c r="AR2612" s="28">
        <f t="shared" si="555"/>
        <v>0</v>
      </c>
      <c r="AY2612" s="1" t="s">
        <v>73</v>
      </c>
      <c r="AZ2612" s="2">
        <v>42902</v>
      </c>
      <c r="BA2612" s="2">
        <v>43871</v>
      </c>
      <c r="BC2612" s="2">
        <v>44013</v>
      </c>
      <c r="BD2612" s="1" t="s">
        <v>101</v>
      </c>
      <c r="BE2612" s="1" t="s">
        <v>198</v>
      </c>
      <c r="BF2612" s="1" t="s">
        <v>103</v>
      </c>
      <c r="BG2612" s="1" t="s">
        <v>3692</v>
      </c>
      <c r="BH2612" s="1" t="s">
        <v>2435</v>
      </c>
      <c r="BI2612" s="1" t="s">
        <v>726</v>
      </c>
      <c r="BJ2612" s="1" t="s">
        <v>126</v>
      </c>
      <c r="BK2612" s="1" t="s">
        <v>3112</v>
      </c>
      <c r="BL2612" s="1">
        <v>200</v>
      </c>
      <c r="BM2612" s="1">
        <v>200</v>
      </c>
      <c r="BN2612" s="1" t="s">
        <v>97</v>
      </c>
      <c r="BO2612" s="1" t="s">
        <v>98</v>
      </c>
      <c r="BP2612" s="1" t="s">
        <v>84</v>
      </c>
      <c r="BQ2612" s="2">
        <v>44440</v>
      </c>
      <c r="BR2612" s="1">
        <v>200</v>
      </c>
      <c r="BS2612" s="1">
        <v>200</v>
      </c>
      <c r="BT2612" s="1">
        <v>200</v>
      </c>
      <c r="BU2612" s="1">
        <v>200</v>
      </c>
    </row>
    <row r="2613" spans="4:73" hidden="1" x14ac:dyDescent="0.25">
      <c r="D2613" s="4"/>
      <c r="E2613" s="5" t="str">
        <f t="shared" si="544"/>
        <v>DPP-2020-Cycle</v>
      </c>
      <c r="F2613" s="5" t="str">
        <f t="shared" si="545"/>
        <v>East (ITC)</v>
      </c>
      <c r="G2613" s="5" t="str">
        <f t="shared" si="546"/>
        <v>Active</v>
      </c>
      <c r="H2613" s="6" t="str">
        <f t="shared" si="547"/>
        <v>Not Started</v>
      </c>
      <c r="I2613" s="1" t="s">
        <v>4344</v>
      </c>
      <c r="O2613" s="1" t="str">
        <f t="shared" si="553"/>
        <v>ERIS</v>
      </c>
      <c r="Q2613" s="1">
        <f t="shared" si="548"/>
        <v>25</v>
      </c>
      <c r="S2613" s="1" t="str">
        <f t="shared" si="549"/>
        <v>Gas</v>
      </c>
      <c r="T2613" s="1" t="str">
        <f t="shared" si="550"/>
        <v>Wayne</v>
      </c>
      <c r="U2613" s="1" t="str">
        <f t="shared" si="551"/>
        <v>MI</v>
      </c>
      <c r="AA2613" s="1"/>
      <c r="AB2613" s="1"/>
      <c r="AI2613" s="5"/>
      <c r="AJ2613" s="5"/>
      <c r="AK2613" s="5"/>
      <c r="AL2613" s="5"/>
      <c r="AM2613" s="5"/>
      <c r="AN2613" s="5"/>
      <c r="AO2613" s="5"/>
      <c r="AP2613" s="5"/>
      <c r="AQ2613" s="5"/>
      <c r="AR2613" s="5"/>
      <c r="AY2613" s="1" t="s">
        <v>2374</v>
      </c>
      <c r="AZ2613" s="2">
        <v>44036</v>
      </c>
      <c r="BC2613" s="2">
        <v>44348</v>
      </c>
      <c r="BD2613" s="1" t="s">
        <v>128</v>
      </c>
      <c r="BE2613" s="1" t="s">
        <v>4345</v>
      </c>
      <c r="BF2613" s="1" t="s">
        <v>130</v>
      </c>
      <c r="BG2613" s="1" t="s">
        <v>3565</v>
      </c>
      <c r="BH2613" s="1" t="s">
        <v>1808</v>
      </c>
      <c r="BI2613" s="1" t="s">
        <v>2857</v>
      </c>
      <c r="BJ2613" s="1" t="s">
        <v>62</v>
      </c>
      <c r="BK2613" s="1" t="s">
        <v>4346</v>
      </c>
      <c r="BL2613" s="1">
        <v>0</v>
      </c>
      <c r="BM2613" s="1">
        <v>25</v>
      </c>
      <c r="BN2613" s="1" t="s">
        <v>64</v>
      </c>
      <c r="BO2613" s="1" t="s">
        <v>94</v>
      </c>
      <c r="BP2613" s="1" t="s">
        <v>84</v>
      </c>
      <c r="BR2613" s="1">
        <v>0</v>
      </c>
      <c r="BS2613" s="1">
        <v>0</v>
      </c>
      <c r="BT2613" s="1">
        <v>0</v>
      </c>
      <c r="BU2613" s="1">
        <v>0</v>
      </c>
    </row>
    <row r="2614" spans="4:73" hidden="1" x14ac:dyDescent="0.25">
      <c r="D2614" s="4"/>
      <c r="E2614" s="5" t="str">
        <f t="shared" si="544"/>
        <v>DPP-2017-AUG</v>
      </c>
      <c r="F2614" s="5" t="str">
        <f t="shared" si="545"/>
        <v>Central</v>
      </c>
      <c r="G2614" s="5" t="str">
        <f t="shared" si="546"/>
        <v>Done</v>
      </c>
      <c r="H2614" s="6" t="str">
        <f t="shared" si="547"/>
        <v>Under Construction</v>
      </c>
      <c r="I2614" s="1" t="s">
        <v>5821</v>
      </c>
      <c r="O2614" s="1" t="str">
        <f t="shared" si="553"/>
        <v>ERIS</v>
      </c>
      <c r="Q2614" s="1">
        <f t="shared" si="548"/>
        <v>300</v>
      </c>
      <c r="S2614" s="1" t="str">
        <f t="shared" si="549"/>
        <v>Wind</v>
      </c>
      <c r="T2614" s="1" t="str">
        <f t="shared" si="550"/>
        <v>Knox County</v>
      </c>
      <c r="U2614" s="1" t="str">
        <f t="shared" si="551"/>
        <v>IL</v>
      </c>
      <c r="AA2614" s="1"/>
      <c r="AB2614" s="1"/>
      <c r="AI2614" s="5"/>
      <c r="AJ2614" s="5"/>
      <c r="AK2614" s="5"/>
      <c r="AL2614" s="5"/>
      <c r="AM2614" s="5"/>
      <c r="AN2614" s="5"/>
      <c r="AO2614" s="32"/>
      <c r="AP2614" s="32"/>
      <c r="AQ2614" s="28">
        <f t="shared" ref="AQ2614:AQ2622" si="556">AO2614/($Q2614*1000)</f>
        <v>0</v>
      </c>
      <c r="AR2614" s="28">
        <f t="shared" ref="AR2614:AR2622" si="557">AP2614/($Q2614*1000)</f>
        <v>0</v>
      </c>
      <c r="AY2614" s="1" t="s">
        <v>58</v>
      </c>
      <c r="AZ2614" s="2">
        <v>42902</v>
      </c>
      <c r="BB2614" s="2">
        <v>43809</v>
      </c>
      <c r="BC2614" s="2">
        <v>44075</v>
      </c>
      <c r="BD2614" s="1" t="s">
        <v>2444</v>
      </c>
      <c r="BE2614" s="1" t="s">
        <v>869</v>
      </c>
      <c r="BF2614" s="1" t="s">
        <v>124</v>
      </c>
      <c r="BG2614" s="1" t="s">
        <v>3692</v>
      </c>
      <c r="BH2614" s="1" t="s">
        <v>2435</v>
      </c>
      <c r="BI2614" s="1" t="s">
        <v>726</v>
      </c>
      <c r="BJ2614" s="1" t="s">
        <v>62</v>
      </c>
      <c r="BK2614" s="1" t="s">
        <v>5822</v>
      </c>
      <c r="BL2614" s="1">
        <v>300</v>
      </c>
      <c r="BM2614" s="1">
        <v>300</v>
      </c>
      <c r="BN2614" s="1" t="s">
        <v>97</v>
      </c>
      <c r="BO2614" s="1" t="s">
        <v>98</v>
      </c>
      <c r="BP2614" s="1" t="s">
        <v>71</v>
      </c>
      <c r="BQ2614" s="2">
        <v>44344</v>
      </c>
      <c r="BR2614" s="1">
        <v>147</v>
      </c>
      <c r="BS2614" s="1">
        <v>0</v>
      </c>
      <c r="BT2614" s="1">
        <v>147</v>
      </c>
      <c r="BU2614" s="1">
        <v>0</v>
      </c>
    </row>
    <row r="2615" spans="4:73" hidden="1" x14ac:dyDescent="0.25">
      <c r="D2615" s="4"/>
      <c r="E2615" s="5" t="str">
        <f t="shared" si="544"/>
        <v>DPP-2017-AUG</v>
      </c>
      <c r="F2615" s="5" t="str">
        <f t="shared" si="545"/>
        <v>Central</v>
      </c>
      <c r="G2615" s="5" t="str">
        <f t="shared" si="546"/>
        <v>Done</v>
      </c>
      <c r="H2615" s="6" t="str">
        <f t="shared" si="547"/>
        <v>Under Construction</v>
      </c>
      <c r="I2615" s="1" t="s">
        <v>5823</v>
      </c>
      <c r="O2615" s="1" t="str">
        <f t="shared" si="553"/>
        <v>NRIS</v>
      </c>
      <c r="Q2615" s="1">
        <f t="shared" si="548"/>
        <v>120</v>
      </c>
      <c r="S2615" s="1" t="str">
        <f t="shared" si="549"/>
        <v>Wind</v>
      </c>
      <c r="T2615" s="1" t="str">
        <f t="shared" si="550"/>
        <v>Ford County</v>
      </c>
      <c r="U2615" s="1" t="str">
        <f t="shared" si="551"/>
        <v>IL</v>
      </c>
      <c r="AA2615" s="1"/>
      <c r="AB2615" s="1"/>
      <c r="AI2615" s="5"/>
      <c r="AJ2615" s="5"/>
      <c r="AK2615" s="5"/>
      <c r="AL2615" s="5"/>
      <c r="AM2615" s="5"/>
      <c r="AN2615" s="5"/>
      <c r="AO2615" s="32"/>
      <c r="AP2615" s="32"/>
      <c r="AQ2615" s="28">
        <f t="shared" si="556"/>
        <v>0</v>
      </c>
      <c r="AR2615" s="28">
        <f t="shared" si="557"/>
        <v>0</v>
      </c>
      <c r="AY2615" s="1" t="s">
        <v>58</v>
      </c>
      <c r="AZ2615" s="2">
        <v>42902</v>
      </c>
      <c r="BB2615" s="2">
        <v>43805</v>
      </c>
      <c r="BC2615" s="2">
        <v>44075</v>
      </c>
      <c r="BD2615" s="1" t="s">
        <v>122</v>
      </c>
      <c r="BE2615" s="1" t="s">
        <v>736</v>
      </c>
      <c r="BF2615" s="1" t="s">
        <v>124</v>
      </c>
      <c r="BG2615" s="1" t="s">
        <v>3692</v>
      </c>
      <c r="BH2615" s="1" t="s">
        <v>2435</v>
      </c>
      <c r="BI2615" s="1" t="s">
        <v>726</v>
      </c>
      <c r="BJ2615" s="1" t="s">
        <v>126</v>
      </c>
      <c r="BK2615" s="1" t="s">
        <v>5824</v>
      </c>
      <c r="BL2615" s="1">
        <v>120</v>
      </c>
      <c r="BM2615" s="1">
        <v>120</v>
      </c>
      <c r="BN2615" s="1" t="s">
        <v>97</v>
      </c>
      <c r="BO2615" s="1" t="s">
        <v>98</v>
      </c>
      <c r="BP2615" s="1" t="s">
        <v>71</v>
      </c>
      <c r="BQ2615" s="2">
        <v>44348</v>
      </c>
      <c r="BR2615" s="1">
        <v>120</v>
      </c>
      <c r="BS2615" s="1">
        <v>52</v>
      </c>
      <c r="BT2615" s="1">
        <v>120</v>
      </c>
      <c r="BU2615" s="1">
        <v>52</v>
      </c>
    </row>
    <row r="2616" spans="4:73" hidden="1" x14ac:dyDescent="0.25">
      <c r="D2616" s="4"/>
      <c r="E2616" s="5" t="str">
        <f t="shared" si="544"/>
        <v>DPP-2017-AUG</v>
      </c>
      <c r="F2616" s="5" t="str">
        <f t="shared" si="545"/>
        <v>East (ITC)</v>
      </c>
      <c r="G2616" s="5" t="str">
        <f t="shared" si="546"/>
        <v>Withdrawn</v>
      </c>
      <c r="H2616" s="6" t="str">
        <f t="shared" si="547"/>
        <v>Not Started</v>
      </c>
      <c r="I2616" s="1" t="s">
        <v>4720</v>
      </c>
      <c r="O2616" s="1" t="str">
        <f t="shared" si="553"/>
        <v>NRIS</v>
      </c>
      <c r="Q2616" s="1">
        <f t="shared" si="548"/>
        <v>140</v>
      </c>
      <c r="S2616" s="1" t="str">
        <f t="shared" si="549"/>
        <v>Solar</v>
      </c>
      <c r="T2616" s="1" t="str">
        <f t="shared" si="550"/>
        <v>Hillsdale County</v>
      </c>
      <c r="U2616" s="1" t="str">
        <f t="shared" si="551"/>
        <v>MI</v>
      </c>
      <c r="AA2616" s="1"/>
      <c r="AB2616" s="1"/>
      <c r="AI2616" s="5"/>
      <c r="AJ2616" s="5"/>
      <c r="AK2616" s="5"/>
      <c r="AL2616" s="5"/>
      <c r="AM2616" s="5"/>
      <c r="AN2616" s="5"/>
      <c r="AO2616" s="32"/>
      <c r="AP2616" s="32"/>
      <c r="AQ2616" s="28">
        <f t="shared" si="556"/>
        <v>0</v>
      </c>
      <c r="AR2616" s="28">
        <f t="shared" si="557"/>
        <v>0</v>
      </c>
      <c r="AY2616" s="1" t="s">
        <v>73</v>
      </c>
      <c r="AZ2616" s="2">
        <v>42902</v>
      </c>
      <c r="BA2616" s="2">
        <v>43474</v>
      </c>
      <c r="BC2616" s="2">
        <v>43922</v>
      </c>
      <c r="BD2616" s="1" t="s">
        <v>139</v>
      </c>
      <c r="BE2616" s="1" t="s">
        <v>1163</v>
      </c>
      <c r="BF2616" s="1" t="s">
        <v>130</v>
      </c>
      <c r="BG2616" s="1" t="s">
        <v>3692</v>
      </c>
      <c r="BH2616" s="1" t="s">
        <v>1808</v>
      </c>
      <c r="BI2616" s="1" t="s">
        <v>726</v>
      </c>
      <c r="BJ2616" s="1" t="s">
        <v>126</v>
      </c>
      <c r="BK2616" s="1" t="s">
        <v>4721</v>
      </c>
      <c r="BL2616" s="1">
        <v>140</v>
      </c>
      <c r="BM2616" s="1">
        <v>140</v>
      </c>
      <c r="BN2616" s="1" t="s">
        <v>1485</v>
      </c>
      <c r="BO2616" s="1" t="s">
        <v>1486</v>
      </c>
      <c r="BP2616" s="1" t="s">
        <v>84</v>
      </c>
      <c r="BR2616" s="1">
        <v>0</v>
      </c>
      <c r="BS2616" s="1">
        <v>0</v>
      </c>
      <c r="BT2616" s="1">
        <v>0</v>
      </c>
      <c r="BU2616" s="1">
        <v>0</v>
      </c>
    </row>
    <row r="2617" spans="4:73" hidden="1" x14ac:dyDescent="0.25">
      <c r="D2617" s="4"/>
      <c r="E2617" s="5" t="str">
        <f t="shared" ref="E2617:E2680" si="558">BG2617</f>
        <v>DPP-2017-AUG</v>
      </c>
      <c r="F2617" s="5" t="str">
        <f t="shared" ref="F2617:F2680" si="559">BH2617</f>
        <v>Central</v>
      </c>
      <c r="G2617" s="5" t="str">
        <f t="shared" ref="G2617:G2680" si="560">AY2617</f>
        <v>Done</v>
      </c>
      <c r="H2617" s="6" t="str">
        <f t="shared" ref="H2617:H2680" si="561">BP2617</f>
        <v>Under Construction</v>
      </c>
      <c r="I2617" s="1" t="s">
        <v>5827</v>
      </c>
      <c r="O2617" s="1" t="str">
        <f t="shared" si="553"/>
        <v>NRIS</v>
      </c>
      <c r="Q2617" s="1">
        <f t="shared" ref="Q2617:Q2680" si="562">BM2617</f>
        <v>90</v>
      </c>
      <c r="S2617" s="1" t="str">
        <f t="shared" ref="S2617:S2680" si="563">BN2617</f>
        <v>Solar</v>
      </c>
      <c r="T2617" s="1" t="str">
        <f t="shared" ref="T2617:T2680" si="564">BE2617</f>
        <v>Jasper County</v>
      </c>
      <c r="U2617" s="1" t="str">
        <f t="shared" ref="U2617:U2680" si="565">BF2617</f>
        <v>IN</v>
      </c>
      <c r="AA2617" s="1"/>
      <c r="AB2617" s="1"/>
      <c r="AI2617" s="5"/>
      <c r="AJ2617" s="5"/>
      <c r="AK2617" s="5"/>
      <c r="AL2617" s="5"/>
      <c r="AM2617" s="5"/>
      <c r="AN2617" s="5"/>
      <c r="AO2617" s="32"/>
      <c r="AP2617" s="32"/>
      <c r="AQ2617" s="28">
        <f t="shared" si="556"/>
        <v>0</v>
      </c>
      <c r="AR2617" s="28">
        <f t="shared" si="557"/>
        <v>0</v>
      </c>
      <c r="AY2617" s="1" t="s">
        <v>58</v>
      </c>
      <c r="AZ2617" s="2">
        <v>42902</v>
      </c>
      <c r="BB2617" s="2">
        <v>43725</v>
      </c>
      <c r="BC2617" s="2">
        <v>43922</v>
      </c>
      <c r="BD2617" s="1" t="s">
        <v>804</v>
      </c>
      <c r="BE2617" s="1" t="s">
        <v>848</v>
      </c>
      <c r="BF2617" s="1" t="s">
        <v>103</v>
      </c>
      <c r="BG2617" s="1" t="s">
        <v>3692</v>
      </c>
      <c r="BH2617" s="1" t="s">
        <v>2435</v>
      </c>
      <c r="BI2617" s="1" t="s">
        <v>726</v>
      </c>
      <c r="BJ2617" s="1" t="s">
        <v>126</v>
      </c>
      <c r="BK2617" s="1" t="s">
        <v>5828</v>
      </c>
      <c r="BL2617" s="1">
        <v>90</v>
      </c>
      <c r="BM2617" s="1">
        <v>90</v>
      </c>
      <c r="BN2617" s="1" t="s">
        <v>1485</v>
      </c>
      <c r="BO2617" s="1" t="s">
        <v>1486</v>
      </c>
      <c r="BP2617" s="1" t="s">
        <v>71</v>
      </c>
      <c r="BQ2617" s="2">
        <v>44287</v>
      </c>
      <c r="BR2617" s="1">
        <v>90</v>
      </c>
      <c r="BS2617" s="1">
        <v>90</v>
      </c>
      <c r="BT2617" s="1">
        <v>90</v>
      </c>
      <c r="BU2617" s="1">
        <v>90</v>
      </c>
    </row>
    <row r="2618" spans="4:73" hidden="1" x14ac:dyDescent="0.25">
      <c r="D2618" s="4"/>
      <c r="E2618" s="5" t="str">
        <f t="shared" si="558"/>
        <v>DPP-2017-AUG</v>
      </c>
      <c r="F2618" s="5" t="str">
        <f t="shared" si="559"/>
        <v>Central</v>
      </c>
      <c r="G2618" s="5" t="str">
        <f t="shared" si="560"/>
        <v>Done</v>
      </c>
      <c r="H2618" s="6" t="str">
        <f t="shared" si="561"/>
        <v>Under Construction</v>
      </c>
      <c r="I2618" s="1" t="s">
        <v>5829</v>
      </c>
      <c r="O2618" s="1" t="str">
        <f t="shared" si="553"/>
        <v>NRIS</v>
      </c>
      <c r="Q2618" s="1">
        <f t="shared" si="562"/>
        <v>250</v>
      </c>
      <c r="S2618" s="1" t="str">
        <f t="shared" si="563"/>
        <v>Wind</v>
      </c>
      <c r="T2618" s="1" t="str">
        <f t="shared" si="564"/>
        <v>Christian County</v>
      </c>
      <c r="U2618" s="1" t="str">
        <f t="shared" si="565"/>
        <v>IL</v>
      </c>
      <c r="AA2618" s="1"/>
      <c r="AB2618" s="1"/>
      <c r="AI2618" s="5"/>
      <c r="AJ2618" s="5"/>
      <c r="AK2618" s="5"/>
      <c r="AL2618" s="5"/>
      <c r="AM2618" s="5"/>
      <c r="AN2618" s="5"/>
      <c r="AO2618" s="32"/>
      <c r="AP2618" s="32"/>
      <c r="AQ2618" s="28">
        <f t="shared" si="556"/>
        <v>0</v>
      </c>
      <c r="AR2618" s="28">
        <f t="shared" si="557"/>
        <v>0</v>
      </c>
      <c r="AY2618" s="1" t="s">
        <v>58</v>
      </c>
      <c r="AZ2618" s="2">
        <v>42902</v>
      </c>
      <c r="BB2618" s="2">
        <v>43938</v>
      </c>
      <c r="BC2618" s="2">
        <v>44104</v>
      </c>
      <c r="BD2618" s="1" t="s">
        <v>2444</v>
      </c>
      <c r="BE2618" s="1" t="s">
        <v>2311</v>
      </c>
      <c r="BF2618" s="1" t="s">
        <v>124</v>
      </c>
      <c r="BG2618" s="1" t="s">
        <v>3692</v>
      </c>
      <c r="BH2618" s="1" t="s">
        <v>2435</v>
      </c>
      <c r="BI2618" s="1" t="s">
        <v>726</v>
      </c>
      <c r="BJ2618" s="1" t="s">
        <v>126</v>
      </c>
      <c r="BK2618" s="1" t="s">
        <v>5830</v>
      </c>
      <c r="BL2618" s="1">
        <v>250</v>
      </c>
      <c r="BM2618" s="1">
        <v>250</v>
      </c>
      <c r="BN2618" s="1" t="s">
        <v>97</v>
      </c>
      <c r="BO2618" s="1" t="s">
        <v>98</v>
      </c>
      <c r="BP2618" s="1" t="s">
        <v>71</v>
      </c>
      <c r="BQ2618" s="2">
        <v>44344</v>
      </c>
      <c r="BR2618" s="1">
        <v>250</v>
      </c>
      <c r="BS2618" s="1">
        <v>250</v>
      </c>
      <c r="BT2618" s="1">
        <v>235</v>
      </c>
      <c r="BU2618" s="1">
        <v>235</v>
      </c>
    </row>
    <row r="2619" spans="4:73" hidden="1" x14ac:dyDescent="0.25">
      <c r="D2619" s="4"/>
      <c r="E2619" s="5" t="str">
        <f t="shared" si="558"/>
        <v>DPP-2017-AUG</v>
      </c>
      <c r="F2619" s="5" t="str">
        <f t="shared" si="559"/>
        <v>East (UP)</v>
      </c>
      <c r="G2619" s="5" t="str">
        <f t="shared" si="560"/>
        <v>Done</v>
      </c>
      <c r="H2619" s="6" t="str">
        <f t="shared" si="561"/>
        <v>Under Construction</v>
      </c>
      <c r="I2619" s="1" t="s">
        <v>5831</v>
      </c>
      <c r="O2619" s="1" t="str">
        <f t="shared" si="553"/>
        <v>NRIS</v>
      </c>
      <c r="Q2619" s="1">
        <f t="shared" si="562"/>
        <v>125</v>
      </c>
      <c r="S2619" s="1" t="str">
        <f t="shared" si="563"/>
        <v>Solar</v>
      </c>
      <c r="T2619" s="1" t="str">
        <f t="shared" si="564"/>
        <v>Delta County</v>
      </c>
      <c r="U2619" s="1" t="str">
        <f t="shared" si="565"/>
        <v>MI</v>
      </c>
      <c r="AA2619" s="1"/>
      <c r="AB2619" s="1"/>
      <c r="AI2619" s="5"/>
      <c r="AJ2619" s="5"/>
      <c r="AK2619" s="5"/>
      <c r="AL2619" s="5"/>
      <c r="AM2619" s="5"/>
      <c r="AN2619" s="5"/>
      <c r="AO2619" s="32"/>
      <c r="AP2619" s="32"/>
      <c r="AQ2619" s="28">
        <f t="shared" si="556"/>
        <v>0</v>
      </c>
      <c r="AR2619" s="28">
        <f t="shared" si="557"/>
        <v>0</v>
      </c>
      <c r="AY2619" s="1" t="s">
        <v>58</v>
      </c>
      <c r="AZ2619" s="2">
        <v>42902</v>
      </c>
      <c r="BB2619" s="2">
        <v>43642</v>
      </c>
      <c r="BC2619" s="2">
        <v>43922</v>
      </c>
      <c r="BD2619" s="1" t="s">
        <v>74</v>
      </c>
      <c r="BE2619" s="1" t="s">
        <v>808</v>
      </c>
      <c r="BF2619" s="1" t="s">
        <v>130</v>
      </c>
      <c r="BG2619" s="1" t="s">
        <v>3692</v>
      </c>
      <c r="BH2619" s="1" t="s">
        <v>3350</v>
      </c>
      <c r="BI2619" s="1" t="s">
        <v>726</v>
      </c>
      <c r="BJ2619" s="1" t="s">
        <v>126</v>
      </c>
      <c r="BK2619" s="1" t="s">
        <v>5832</v>
      </c>
      <c r="BL2619" s="1">
        <v>125</v>
      </c>
      <c r="BM2619" s="1">
        <v>125</v>
      </c>
      <c r="BN2619" s="1" t="s">
        <v>1485</v>
      </c>
      <c r="BO2619" s="1" t="s">
        <v>1486</v>
      </c>
      <c r="BP2619" s="1" t="s">
        <v>71</v>
      </c>
      <c r="BQ2619" s="2">
        <v>44652</v>
      </c>
      <c r="BR2619" s="1">
        <v>125</v>
      </c>
      <c r="BS2619" s="1">
        <v>125</v>
      </c>
      <c r="BT2619" s="1">
        <v>125</v>
      </c>
      <c r="BU2619" s="1">
        <v>125</v>
      </c>
    </row>
    <row r="2620" spans="4:73" hidden="1" x14ac:dyDescent="0.25">
      <c r="D2620" s="4"/>
      <c r="E2620" s="5" t="str">
        <f t="shared" si="558"/>
        <v>DPP-2017-AUG</v>
      </c>
      <c r="F2620" s="5" t="str">
        <f t="shared" si="559"/>
        <v>East (ATC)</v>
      </c>
      <c r="G2620" s="5" t="str">
        <f t="shared" si="560"/>
        <v>Done</v>
      </c>
      <c r="H2620" s="6" t="str">
        <f t="shared" si="561"/>
        <v>Under Construction</v>
      </c>
      <c r="I2620" s="1" t="s">
        <v>5833</v>
      </c>
      <c r="O2620" s="1" t="str">
        <f t="shared" si="553"/>
        <v>NRIS</v>
      </c>
      <c r="Q2620" s="1">
        <f t="shared" si="562"/>
        <v>250</v>
      </c>
      <c r="S2620" s="1" t="str">
        <f t="shared" si="563"/>
        <v>Solar</v>
      </c>
      <c r="T2620" s="1" t="str">
        <f t="shared" si="564"/>
        <v>Rock County</v>
      </c>
      <c r="U2620" s="1" t="str">
        <f t="shared" si="565"/>
        <v>WI</v>
      </c>
      <c r="AA2620" s="1"/>
      <c r="AB2620" s="1"/>
      <c r="AI2620" s="5"/>
      <c r="AJ2620" s="5"/>
      <c r="AK2620" s="5"/>
      <c r="AL2620" s="5"/>
      <c r="AM2620" s="5"/>
      <c r="AN2620" s="5"/>
      <c r="AO2620" s="32"/>
      <c r="AP2620" s="32"/>
      <c r="AQ2620" s="28">
        <f t="shared" si="556"/>
        <v>0</v>
      </c>
      <c r="AR2620" s="28">
        <f t="shared" si="557"/>
        <v>0</v>
      </c>
      <c r="AY2620" s="1" t="s">
        <v>58</v>
      </c>
      <c r="AZ2620" s="2">
        <v>42902</v>
      </c>
      <c r="BB2620" s="2">
        <v>43945</v>
      </c>
      <c r="BC2620" s="2">
        <v>44469</v>
      </c>
      <c r="BD2620" s="1" t="s">
        <v>74</v>
      </c>
      <c r="BE2620" s="1" t="s">
        <v>158</v>
      </c>
      <c r="BF2620" s="1" t="s">
        <v>76</v>
      </c>
      <c r="BG2620" s="1" t="s">
        <v>3692</v>
      </c>
      <c r="BH2620" s="1" t="s">
        <v>2196</v>
      </c>
      <c r="BI2620" s="1" t="s">
        <v>726</v>
      </c>
      <c r="BJ2620" s="1" t="s">
        <v>126</v>
      </c>
      <c r="BK2620" s="1" t="s">
        <v>5834</v>
      </c>
      <c r="BL2620" s="1">
        <v>250</v>
      </c>
      <c r="BM2620" s="1">
        <v>250</v>
      </c>
      <c r="BN2620" s="1" t="s">
        <v>1485</v>
      </c>
      <c r="BO2620" s="1" t="s">
        <v>1486</v>
      </c>
      <c r="BP2620" s="1" t="s">
        <v>71</v>
      </c>
      <c r="BQ2620" s="2">
        <v>44828</v>
      </c>
      <c r="BR2620" s="1">
        <v>250</v>
      </c>
      <c r="BS2620" s="1">
        <v>250</v>
      </c>
      <c r="BT2620" s="1">
        <v>250</v>
      </c>
      <c r="BU2620" s="1">
        <v>250</v>
      </c>
    </row>
    <row r="2621" spans="4:73" hidden="1" x14ac:dyDescent="0.25">
      <c r="D2621" s="4"/>
      <c r="E2621" s="5" t="str">
        <f t="shared" si="558"/>
        <v>DPP-2017-AUG</v>
      </c>
      <c r="F2621" s="5" t="str">
        <f t="shared" si="559"/>
        <v>Central</v>
      </c>
      <c r="G2621" s="5" t="str">
        <f t="shared" si="560"/>
        <v>Withdrawn</v>
      </c>
      <c r="H2621" s="6" t="str">
        <f t="shared" si="561"/>
        <v>Not Started</v>
      </c>
      <c r="I2621" s="1" t="s">
        <v>4695</v>
      </c>
      <c r="O2621" s="1" t="str">
        <f t="shared" si="553"/>
        <v>NRIS</v>
      </c>
      <c r="Q2621" s="1">
        <f t="shared" si="562"/>
        <v>50</v>
      </c>
      <c r="S2621" s="1" t="str">
        <f t="shared" si="563"/>
        <v>Wind</v>
      </c>
      <c r="T2621" s="1" t="str">
        <f t="shared" si="564"/>
        <v>Henry County</v>
      </c>
      <c r="U2621" s="1" t="str">
        <f t="shared" si="565"/>
        <v>IN</v>
      </c>
      <c r="AA2621" s="1"/>
      <c r="AB2621" s="1"/>
      <c r="AI2621" s="5"/>
      <c r="AJ2621" s="5"/>
      <c r="AK2621" s="5"/>
      <c r="AL2621" s="5"/>
      <c r="AM2621" s="5"/>
      <c r="AN2621" s="5"/>
      <c r="AO2621" s="32"/>
      <c r="AP2621" s="32"/>
      <c r="AQ2621" s="28">
        <f t="shared" si="556"/>
        <v>0</v>
      </c>
      <c r="AR2621" s="28">
        <f t="shared" si="557"/>
        <v>0</v>
      </c>
      <c r="AY2621" s="1" t="s">
        <v>73</v>
      </c>
      <c r="AZ2621" s="2">
        <v>42902</v>
      </c>
      <c r="BA2621" s="2">
        <v>43473</v>
      </c>
      <c r="BC2621" s="2">
        <v>43739</v>
      </c>
      <c r="BD2621" s="1" t="s">
        <v>101</v>
      </c>
      <c r="BE2621" s="1" t="s">
        <v>429</v>
      </c>
      <c r="BF2621" s="1" t="s">
        <v>103</v>
      </c>
      <c r="BG2621" s="1" t="s">
        <v>3692</v>
      </c>
      <c r="BH2621" s="1" t="s">
        <v>2435</v>
      </c>
      <c r="BI2621" s="1" t="s">
        <v>726</v>
      </c>
      <c r="BJ2621" s="1" t="s">
        <v>126</v>
      </c>
      <c r="BK2621" s="1" t="s">
        <v>4696</v>
      </c>
      <c r="BL2621" s="1">
        <v>50</v>
      </c>
      <c r="BM2621" s="1">
        <v>50</v>
      </c>
      <c r="BN2621" s="1" t="s">
        <v>97</v>
      </c>
      <c r="BO2621" s="1" t="s">
        <v>98</v>
      </c>
      <c r="BP2621" s="1" t="s">
        <v>84</v>
      </c>
      <c r="BR2621" s="1">
        <v>0</v>
      </c>
      <c r="BS2621" s="1">
        <v>0</v>
      </c>
      <c r="BT2621" s="1">
        <v>0</v>
      </c>
      <c r="BU2621" s="1">
        <v>0</v>
      </c>
    </row>
    <row r="2622" spans="4:73" hidden="1" x14ac:dyDescent="0.25">
      <c r="D2622" s="4"/>
      <c r="E2622" s="5" t="str">
        <f t="shared" si="558"/>
        <v>DPP-2017-AUG</v>
      </c>
      <c r="F2622" s="5" t="str">
        <f t="shared" si="559"/>
        <v>South</v>
      </c>
      <c r="G2622" s="5" t="str">
        <f t="shared" si="560"/>
        <v>Withdrawn</v>
      </c>
      <c r="H2622" s="6" t="str">
        <f t="shared" si="561"/>
        <v>Not Started</v>
      </c>
      <c r="I2622" s="1" t="s">
        <v>4621</v>
      </c>
      <c r="O2622" s="1" t="str">
        <f t="shared" si="553"/>
        <v>NRIS</v>
      </c>
      <c r="Q2622" s="1">
        <f t="shared" si="562"/>
        <v>100</v>
      </c>
      <c r="S2622" s="1" t="str">
        <f t="shared" si="563"/>
        <v>Solar</v>
      </c>
      <c r="T2622" s="1" t="str">
        <f t="shared" si="564"/>
        <v>Ouachita Parish</v>
      </c>
      <c r="U2622" s="1" t="str">
        <f t="shared" si="565"/>
        <v>LA</v>
      </c>
      <c r="AA2622" s="1"/>
      <c r="AB2622" s="1"/>
      <c r="AI2622" s="5"/>
      <c r="AJ2622" s="5"/>
      <c r="AK2622" s="5"/>
      <c r="AL2622" s="5"/>
      <c r="AM2622" s="5"/>
      <c r="AN2622" s="5"/>
      <c r="AO2622" s="32"/>
      <c r="AP2622" s="32"/>
      <c r="AQ2622" s="28">
        <f t="shared" si="556"/>
        <v>0</v>
      </c>
      <c r="AR2622" s="28">
        <f t="shared" si="557"/>
        <v>0</v>
      </c>
      <c r="AY2622" s="1" t="s">
        <v>73</v>
      </c>
      <c r="AZ2622" s="2">
        <v>42902</v>
      </c>
      <c r="BA2622" s="2">
        <v>43472</v>
      </c>
      <c r="BC2622" s="2">
        <v>43647</v>
      </c>
      <c r="BD2622" s="1" t="s">
        <v>59</v>
      </c>
      <c r="BE2622" s="1" t="s">
        <v>2984</v>
      </c>
      <c r="BF2622" s="1" t="s">
        <v>61</v>
      </c>
      <c r="BG2622" s="1" t="s">
        <v>3692</v>
      </c>
      <c r="BH2622" s="1" t="s">
        <v>2395</v>
      </c>
      <c r="BI2622" s="1" t="s">
        <v>726</v>
      </c>
      <c r="BJ2622" s="1" t="s">
        <v>126</v>
      </c>
      <c r="BK2622" s="1" t="s">
        <v>4622</v>
      </c>
      <c r="BL2622" s="1">
        <v>100</v>
      </c>
      <c r="BM2622" s="1">
        <v>100</v>
      </c>
      <c r="BN2622" s="1" t="s">
        <v>1485</v>
      </c>
      <c r="BO2622" s="1" t="s">
        <v>1486</v>
      </c>
      <c r="BP2622" s="1" t="s">
        <v>84</v>
      </c>
      <c r="BR2622" s="1">
        <v>0</v>
      </c>
      <c r="BS2622" s="1">
        <v>0</v>
      </c>
      <c r="BT2622" s="1">
        <v>0</v>
      </c>
      <c r="BU2622" s="1">
        <v>0</v>
      </c>
    </row>
    <row r="2623" spans="4:73" hidden="1" x14ac:dyDescent="0.25">
      <c r="D2623" s="4"/>
      <c r="E2623" s="5" t="str">
        <f t="shared" si="558"/>
        <v>DPP-2020-Cycle</v>
      </c>
      <c r="F2623" s="5" t="str">
        <f t="shared" si="559"/>
        <v>South</v>
      </c>
      <c r="G2623" s="5" t="str">
        <f t="shared" si="560"/>
        <v>Active</v>
      </c>
      <c r="H2623" s="6" t="str">
        <f t="shared" si="561"/>
        <v>Not Started</v>
      </c>
      <c r="I2623" s="1" t="s">
        <v>4384</v>
      </c>
      <c r="O2623" s="1" t="str">
        <f t="shared" si="553"/>
        <v>NRIS</v>
      </c>
      <c r="Q2623" s="1">
        <f t="shared" si="562"/>
        <v>153</v>
      </c>
      <c r="S2623" s="1" t="str">
        <f t="shared" si="563"/>
        <v>Gas</v>
      </c>
      <c r="T2623" s="1" t="str">
        <f t="shared" si="564"/>
        <v>DeSoto</v>
      </c>
      <c r="U2623" s="1" t="str">
        <f t="shared" si="565"/>
        <v>MS</v>
      </c>
      <c r="AA2623" s="1"/>
      <c r="AB2623" s="1"/>
      <c r="AI2623" s="5"/>
      <c r="AJ2623" s="5"/>
      <c r="AK2623" s="5"/>
      <c r="AL2623" s="5"/>
      <c r="AM2623" s="5"/>
      <c r="AN2623" s="5"/>
      <c r="AO2623" s="5"/>
      <c r="AP2623" s="5"/>
      <c r="AQ2623" s="5"/>
      <c r="AR2623" s="5"/>
      <c r="AY2623" s="1" t="s">
        <v>2374</v>
      </c>
      <c r="AZ2623" s="2">
        <v>44040</v>
      </c>
      <c r="BC2623" s="2">
        <v>43910</v>
      </c>
      <c r="BD2623" s="1" t="s">
        <v>3615</v>
      </c>
      <c r="BE2623" s="1" t="s">
        <v>4218</v>
      </c>
      <c r="BF2623" s="1" t="s">
        <v>2526</v>
      </c>
      <c r="BG2623" s="1" t="s">
        <v>3565</v>
      </c>
      <c r="BH2623" s="1" t="s">
        <v>2395</v>
      </c>
      <c r="BI2623" s="1" t="s">
        <v>2857</v>
      </c>
      <c r="BJ2623" s="1" t="s">
        <v>126</v>
      </c>
      <c r="BK2623" s="1" t="s">
        <v>4385</v>
      </c>
      <c r="BL2623" s="1">
        <v>107</v>
      </c>
      <c r="BM2623" s="1">
        <v>153</v>
      </c>
      <c r="BN2623" s="1" t="s">
        <v>64</v>
      </c>
      <c r="BO2623" s="1" t="s">
        <v>94</v>
      </c>
      <c r="BP2623" s="1" t="s">
        <v>84</v>
      </c>
      <c r="BR2623" s="1">
        <v>0</v>
      </c>
      <c r="BS2623" s="1">
        <v>0</v>
      </c>
      <c r="BT2623" s="1">
        <v>0</v>
      </c>
      <c r="BU2623" s="1">
        <v>0</v>
      </c>
    </row>
    <row r="2624" spans="4:73" hidden="1" x14ac:dyDescent="0.25">
      <c r="D2624" s="4"/>
      <c r="E2624" s="5" t="str">
        <f t="shared" si="558"/>
        <v>DPP-2017-AUG</v>
      </c>
      <c r="F2624" s="5" t="str">
        <f t="shared" si="559"/>
        <v>Central</v>
      </c>
      <c r="G2624" s="5" t="str">
        <f t="shared" si="560"/>
        <v>Done</v>
      </c>
      <c r="H2624" s="6" t="str">
        <f t="shared" si="561"/>
        <v>Under Construction</v>
      </c>
      <c r="I2624" s="1" t="s">
        <v>5840</v>
      </c>
      <c r="O2624" s="1" t="str">
        <f t="shared" si="553"/>
        <v>NRIS</v>
      </c>
      <c r="Q2624" s="1">
        <f t="shared" si="562"/>
        <v>149</v>
      </c>
      <c r="S2624" s="1" t="str">
        <f t="shared" si="563"/>
        <v>Solar</v>
      </c>
      <c r="T2624" s="1" t="str">
        <f t="shared" si="564"/>
        <v>White County</v>
      </c>
      <c r="U2624" s="1" t="str">
        <f t="shared" si="565"/>
        <v>IL</v>
      </c>
      <c r="AA2624" s="1"/>
      <c r="AB2624" s="1"/>
      <c r="AI2624" s="5"/>
      <c r="AJ2624" s="5"/>
      <c r="AK2624" s="5"/>
      <c r="AL2624" s="5"/>
      <c r="AM2624" s="5"/>
      <c r="AN2624" s="5"/>
      <c r="AO2624" s="32"/>
      <c r="AP2624" s="32"/>
      <c r="AQ2624" s="28">
        <f t="shared" ref="AQ2624:AR2630" si="566">AO2624/($Q2624*1000)</f>
        <v>0</v>
      </c>
      <c r="AR2624" s="28">
        <f t="shared" si="566"/>
        <v>0</v>
      </c>
      <c r="AY2624" s="1" t="s">
        <v>58</v>
      </c>
      <c r="AZ2624" s="2">
        <v>42902</v>
      </c>
      <c r="BB2624" s="2">
        <v>43819</v>
      </c>
      <c r="BC2624" s="2">
        <v>43709</v>
      </c>
      <c r="BD2624" s="1" t="s">
        <v>122</v>
      </c>
      <c r="BE2624" s="1" t="s">
        <v>805</v>
      </c>
      <c r="BF2624" s="1" t="s">
        <v>124</v>
      </c>
      <c r="BG2624" s="1" t="s">
        <v>3692</v>
      </c>
      <c r="BH2624" s="1" t="s">
        <v>2435</v>
      </c>
      <c r="BI2624" s="1" t="s">
        <v>726</v>
      </c>
      <c r="BJ2624" s="1" t="s">
        <v>126</v>
      </c>
      <c r="BK2624" s="1" t="s">
        <v>5841</v>
      </c>
      <c r="BL2624" s="1">
        <v>149</v>
      </c>
      <c r="BM2624" s="1">
        <v>149</v>
      </c>
      <c r="BN2624" s="1" t="s">
        <v>1485</v>
      </c>
      <c r="BO2624" s="1" t="s">
        <v>1486</v>
      </c>
      <c r="BP2624" s="1" t="s">
        <v>71</v>
      </c>
      <c r="BQ2624" s="2">
        <v>44344</v>
      </c>
      <c r="BR2624" s="1">
        <v>149</v>
      </c>
      <c r="BS2624" s="1">
        <v>149</v>
      </c>
      <c r="BT2624" s="1">
        <v>149</v>
      </c>
      <c r="BU2624" s="1">
        <v>149</v>
      </c>
    </row>
    <row r="2625" spans="4:73" hidden="1" x14ac:dyDescent="0.25">
      <c r="D2625" s="4"/>
      <c r="E2625" s="5" t="str">
        <f t="shared" si="558"/>
        <v>DPP-2017-AUG</v>
      </c>
      <c r="F2625" s="5" t="str">
        <f t="shared" si="559"/>
        <v>Central</v>
      </c>
      <c r="G2625" s="5" t="str">
        <f t="shared" si="560"/>
        <v>Withdrawn</v>
      </c>
      <c r="H2625" s="6" t="str">
        <f t="shared" si="561"/>
        <v>Not Started</v>
      </c>
      <c r="I2625" s="1" t="s">
        <v>4201</v>
      </c>
      <c r="O2625" s="1" t="str">
        <f t="shared" si="553"/>
        <v>ERIS</v>
      </c>
      <c r="Q2625" s="1">
        <f t="shared" si="562"/>
        <v>30</v>
      </c>
      <c r="S2625" s="1" t="str">
        <f t="shared" si="563"/>
        <v>Solar</v>
      </c>
      <c r="T2625" s="1" t="str">
        <f t="shared" si="564"/>
        <v>Randolph County</v>
      </c>
      <c r="U2625" s="1" t="str">
        <f t="shared" si="565"/>
        <v>IL</v>
      </c>
      <c r="AA2625" s="1"/>
      <c r="AB2625" s="1"/>
      <c r="AI2625" s="5"/>
      <c r="AJ2625" s="5"/>
      <c r="AK2625" s="5"/>
      <c r="AL2625" s="5"/>
      <c r="AM2625" s="5"/>
      <c r="AN2625" s="5"/>
      <c r="AO2625" s="32"/>
      <c r="AP2625" s="32"/>
      <c r="AQ2625" s="28">
        <f t="shared" si="566"/>
        <v>0</v>
      </c>
      <c r="AR2625" s="28">
        <f t="shared" si="566"/>
        <v>0</v>
      </c>
      <c r="AY2625" s="1" t="s">
        <v>73</v>
      </c>
      <c r="AZ2625" s="2">
        <v>42902</v>
      </c>
      <c r="BA2625" s="2">
        <v>42955</v>
      </c>
      <c r="BC2625" s="2">
        <v>43556</v>
      </c>
      <c r="BD2625" s="1" t="s">
        <v>122</v>
      </c>
      <c r="BE2625" s="1" t="s">
        <v>493</v>
      </c>
      <c r="BF2625" s="1" t="s">
        <v>124</v>
      </c>
      <c r="BG2625" s="1" t="s">
        <v>3692</v>
      </c>
      <c r="BH2625" s="1" t="s">
        <v>2435</v>
      </c>
      <c r="BI2625" s="1" t="s">
        <v>726</v>
      </c>
      <c r="BJ2625" s="1" t="s">
        <v>62</v>
      </c>
      <c r="BK2625" s="1" t="s">
        <v>4202</v>
      </c>
      <c r="BL2625" s="1">
        <v>30</v>
      </c>
      <c r="BM2625" s="1">
        <v>30</v>
      </c>
      <c r="BN2625" s="1" t="s">
        <v>1485</v>
      </c>
      <c r="BO2625" s="1" t="s">
        <v>1486</v>
      </c>
      <c r="BP2625" s="1" t="s">
        <v>84</v>
      </c>
      <c r="BR2625" s="1">
        <v>0</v>
      </c>
      <c r="BS2625" s="1">
        <v>0</v>
      </c>
      <c r="BT2625" s="1">
        <v>0</v>
      </c>
      <c r="BU2625" s="1">
        <v>0</v>
      </c>
    </row>
    <row r="2626" spans="4:73" hidden="1" x14ac:dyDescent="0.25">
      <c r="D2626" s="4"/>
      <c r="E2626" s="5" t="str">
        <f t="shared" si="558"/>
        <v>DPP-2017-AUG</v>
      </c>
      <c r="F2626" s="5" t="str">
        <f t="shared" si="559"/>
        <v>East (ATC)</v>
      </c>
      <c r="G2626" s="5" t="str">
        <f t="shared" si="560"/>
        <v>Done</v>
      </c>
      <c r="H2626" s="6" t="str">
        <f t="shared" si="561"/>
        <v>Under Construction</v>
      </c>
      <c r="I2626" s="1" t="s">
        <v>5844</v>
      </c>
      <c r="O2626" s="1" t="str">
        <f t="shared" si="553"/>
        <v>NRIS</v>
      </c>
      <c r="Q2626" s="1">
        <f t="shared" si="562"/>
        <v>100</v>
      </c>
      <c r="S2626" s="1" t="str">
        <f t="shared" si="563"/>
        <v>Wind</v>
      </c>
      <c r="T2626" s="1" t="str">
        <f t="shared" si="564"/>
        <v>Grant County,Iowa County</v>
      </c>
      <c r="U2626" s="1" t="str">
        <f t="shared" si="565"/>
        <v>WI</v>
      </c>
      <c r="AA2626" s="1"/>
      <c r="AB2626" s="1"/>
      <c r="AI2626" s="5"/>
      <c r="AJ2626" s="5"/>
      <c r="AK2626" s="5"/>
      <c r="AL2626" s="5"/>
      <c r="AM2626" s="5"/>
      <c r="AN2626" s="5"/>
      <c r="AO2626" s="32"/>
      <c r="AP2626" s="32"/>
      <c r="AQ2626" s="28">
        <f t="shared" si="566"/>
        <v>0</v>
      </c>
      <c r="AR2626" s="28">
        <f t="shared" si="566"/>
        <v>0</v>
      </c>
      <c r="AY2626" s="1" t="s">
        <v>58</v>
      </c>
      <c r="AZ2626" s="2">
        <v>42902</v>
      </c>
      <c r="BB2626" s="2">
        <v>43783</v>
      </c>
      <c r="BC2626" s="2">
        <v>43678</v>
      </c>
      <c r="BD2626" s="1" t="s">
        <v>74</v>
      </c>
      <c r="BE2626" s="1" t="s">
        <v>5845</v>
      </c>
      <c r="BF2626" s="1" t="s">
        <v>76</v>
      </c>
      <c r="BG2626" s="1" t="s">
        <v>3692</v>
      </c>
      <c r="BH2626" s="1" t="s">
        <v>2196</v>
      </c>
      <c r="BI2626" s="1" t="s">
        <v>726</v>
      </c>
      <c r="BJ2626" s="1" t="s">
        <v>126</v>
      </c>
      <c r="BK2626" s="1" t="s">
        <v>5846</v>
      </c>
      <c r="BL2626" s="1">
        <v>100</v>
      </c>
      <c r="BM2626" s="1">
        <v>100</v>
      </c>
      <c r="BN2626" s="1" t="s">
        <v>97</v>
      </c>
      <c r="BO2626" s="1" t="s">
        <v>98</v>
      </c>
      <c r="BP2626" s="1" t="s">
        <v>71</v>
      </c>
      <c r="BQ2626" s="2">
        <v>44141</v>
      </c>
      <c r="BR2626" s="1">
        <v>100</v>
      </c>
      <c r="BS2626" s="1">
        <v>100</v>
      </c>
      <c r="BT2626" s="1">
        <v>99.99</v>
      </c>
      <c r="BU2626" s="1">
        <v>99.99</v>
      </c>
    </row>
    <row r="2627" spans="4:73" hidden="1" x14ac:dyDescent="0.25">
      <c r="D2627" s="4"/>
      <c r="E2627" s="5" t="str">
        <f t="shared" si="558"/>
        <v>DPP-2017-AUG</v>
      </c>
      <c r="F2627" s="5" t="str">
        <f t="shared" si="559"/>
        <v>Central</v>
      </c>
      <c r="G2627" s="5" t="str">
        <f t="shared" si="560"/>
        <v>Done</v>
      </c>
      <c r="H2627" s="6" t="str">
        <f t="shared" si="561"/>
        <v>Under Construction</v>
      </c>
      <c r="I2627" s="1" t="s">
        <v>5847</v>
      </c>
      <c r="O2627" s="1" t="str">
        <f t="shared" si="553"/>
        <v>NRIS</v>
      </c>
      <c r="Q2627" s="1">
        <f t="shared" si="562"/>
        <v>80</v>
      </c>
      <c r="S2627" s="1" t="str">
        <f t="shared" si="563"/>
        <v>Solar</v>
      </c>
      <c r="T2627" s="1" t="str">
        <f t="shared" si="564"/>
        <v>Vanderburgh County</v>
      </c>
      <c r="U2627" s="1" t="str">
        <f t="shared" si="565"/>
        <v>IN</v>
      </c>
      <c r="AA2627" s="1"/>
      <c r="AB2627" s="1"/>
      <c r="AI2627" s="5"/>
      <c r="AJ2627" s="5"/>
      <c r="AK2627" s="5"/>
      <c r="AL2627" s="5"/>
      <c r="AM2627" s="5"/>
      <c r="AN2627" s="5"/>
      <c r="AO2627" s="32"/>
      <c r="AP2627" s="32"/>
      <c r="AQ2627" s="28">
        <f t="shared" si="566"/>
        <v>0</v>
      </c>
      <c r="AR2627" s="28">
        <f t="shared" si="566"/>
        <v>0</v>
      </c>
      <c r="AY2627" s="1" t="s">
        <v>58</v>
      </c>
      <c r="AZ2627" s="2">
        <v>42902</v>
      </c>
      <c r="BB2627" s="2">
        <v>43784</v>
      </c>
      <c r="BC2627" s="2">
        <v>44287</v>
      </c>
      <c r="BD2627" s="1" t="s">
        <v>197</v>
      </c>
      <c r="BE2627" s="1" t="s">
        <v>3058</v>
      </c>
      <c r="BF2627" s="1" t="s">
        <v>103</v>
      </c>
      <c r="BG2627" s="1" t="s">
        <v>3692</v>
      </c>
      <c r="BH2627" s="1" t="s">
        <v>2435</v>
      </c>
      <c r="BI2627" s="1" t="s">
        <v>726</v>
      </c>
      <c r="BJ2627" s="1" t="s">
        <v>126</v>
      </c>
      <c r="BK2627" s="1" t="s">
        <v>5848</v>
      </c>
      <c r="BL2627" s="1">
        <v>80</v>
      </c>
      <c r="BM2627" s="1">
        <v>80</v>
      </c>
      <c r="BN2627" s="1" t="s">
        <v>1485</v>
      </c>
      <c r="BO2627" s="1" t="s">
        <v>1486</v>
      </c>
      <c r="BP2627" s="1" t="s">
        <v>71</v>
      </c>
      <c r="BQ2627" s="2">
        <v>44270</v>
      </c>
      <c r="BR2627" s="1">
        <v>80</v>
      </c>
      <c r="BS2627" s="1">
        <v>80</v>
      </c>
      <c r="BT2627" s="1">
        <v>80</v>
      </c>
      <c r="BU2627" s="1">
        <v>80</v>
      </c>
    </row>
    <row r="2628" spans="4:73" hidden="1" x14ac:dyDescent="0.25">
      <c r="D2628" s="4"/>
      <c r="E2628" s="5" t="str">
        <f t="shared" si="558"/>
        <v>DPP-2017-AUG</v>
      </c>
      <c r="F2628" s="5" t="str">
        <f t="shared" si="559"/>
        <v>East (ITC)</v>
      </c>
      <c r="G2628" s="5" t="str">
        <f t="shared" si="560"/>
        <v>Done</v>
      </c>
      <c r="H2628" s="6" t="str">
        <f t="shared" si="561"/>
        <v>Under Construction</v>
      </c>
      <c r="I2628" s="1" t="s">
        <v>5849</v>
      </c>
      <c r="O2628" s="1" t="str">
        <f t="shared" si="553"/>
        <v>NRIS</v>
      </c>
      <c r="Q2628" s="1">
        <f t="shared" si="562"/>
        <v>124.95</v>
      </c>
      <c r="S2628" s="1" t="str">
        <f t="shared" si="563"/>
        <v>Solar</v>
      </c>
      <c r="T2628" s="1" t="str">
        <f t="shared" si="564"/>
        <v>Calhoun County</v>
      </c>
      <c r="U2628" s="1" t="str">
        <f t="shared" si="565"/>
        <v>MI</v>
      </c>
      <c r="AA2628" s="1"/>
      <c r="AB2628" s="1"/>
      <c r="AI2628" s="5"/>
      <c r="AJ2628" s="5"/>
      <c r="AK2628" s="5"/>
      <c r="AL2628" s="5"/>
      <c r="AM2628" s="5"/>
      <c r="AN2628" s="5"/>
      <c r="AO2628" s="32"/>
      <c r="AP2628" s="32"/>
      <c r="AQ2628" s="28">
        <f t="shared" si="566"/>
        <v>0</v>
      </c>
      <c r="AR2628" s="28">
        <f t="shared" si="566"/>
        <v>0</v>
      </c>
      <c r="AY2628" s="1" t="s">
        <v>58</v>
      </c>
      <c r="AZ2628" s="2">
        <v>42902</v>
      </c>
      <c r="BB2628" s="2">
        <v>43992</v>
      </c>
      <c r="BC2628" s="2">
        <v>43709</v>
      </c>
      <c r="BD2628" s="1" t="s">
        <v>139</v>
      </c>
      <c r="BE2628" s="1" t="s">
        <v>1766</v>
      </c>
      <c r="BF2628" s="1" t="s">
        <v>130</v>
      </c>
      <c r="BG2628" s="1" t="s">
        <v>3692</v>
      </c>
      <c r="BH2628" s="1" t="s">
        <v>1808</v>
      </c>
      <c r="BI2628" s="1" t="s">
        <v>726</v>
      </c>
      <c r="BJ2628" s="1" t="s">
        <v>126</v>
      </c>
      <c r="BK2628" s="1" t="s">
        <v>5850</v>
      </c>
      <c r="BL2628" s="1">
        <v>124.95</v>
      </c>
      <c r="BM2628" s="1">
        <v>124.95</v>
      </c>
      <c r="BN2628" s="1" t="s">
        <v>1485</v>
      </c>
      <c r="BO2628" s="1" t="s">
        <v>1486</v>
      </c>
      <c r="BP2628" s="1" t="s">
        <v>71</v>
      </c>
      <c r="BQ2628" s="2">
        <v>44599</v>
      </c>
      <c r="BR2628" s="1">
        <v>124.95</v>
      </c>
      <c r="BS2628" s="1">
        <v>124.95</v>
      </c>
      <c r="BT2628" s="1">
        <v>124.95</v>
      </c>
      <c r="BU2628" s="1">
        <v>124.95</v>
      </c>
    </row>
    <row r="2629" spans="4:73" hidden="1" x14ac:dyDescent="0.25">
      <c r="D2629" s="4"/>
      <c r="E2629" s="5" t="str">
        <f t="shared" si="558"/>
        <v>DPP-2017-AUG</v>
      </c>
      <c r="F2629" s="5" t="str">
        <f t="shared" si="559"/>
        <v>South</v>
      </c>
      <c r="G2629" s="5" t="str">
        <f t="shared" si="560"/>
        <v>Withdrawn</v>
      </c>
      <c r="H2629" s="6" t="str">
        <f t="shared" si="561"/>
        <v>Not Started</v>
      </c>
      <c r="I2629" s="1" t="s">
        <v>4247</v>
      </c>
      <c r="O2629" s="1" t="str">
        <f t="shared" si="553"/>
        <v>NRIS</v>
      </c>
      <c r="Q2629" s="1">
        <f t="shared" si="562"/>
        <v>140</v>
      </c>
      <c r="S2629" s="1" t="str">
        <f t="shared" si="563"/>
        <v>Solar</v>
      </c>
      <c r="T2629" s="1" t="str">
        <f t="shared" si="564"/>
        <v>Bradley County</v>
      </c>
      <c r="U2629" s="1" t="str">
        <f t="shared" si="565"/>
        <v>AR</v>
      </c>
      <c r="AA2629" s="1"/>
      <c r="AB2629" s="1"/>
      <c r="AI2629" s="5"/>
      <c r="AJ2629" s="5"/>
      <c r="AK2629" s="5"/>
      <c r="AL2629" s="5"/>
      <c r="AM2629" s="5"/>
      <c r="AN2629" s="5"/>
      <c r="AO2629" s="32"/>
      <c r="AP2629" s="32"/>
      <c r="AQ2629" s="28">
        <f t="shared" si="566"/>
        <v>0</v>
      </c>
      <c r="AR2629" s="28">
        <f t="shared" si="566"/>
        <v>0</v>
      </c>
      <c r="AY2629" s="1" t="s">
        <v>73</v>
      </c>
      <c r="AZ2629" s="2">
        <v>42902</v>
      </c>
      <c r="BA2629" s="2">
        <v>42979</v>
      </c>
      <c r="BC2629" s="2">
        <v>43737</v>
      </c>
      <c r="BD2629" s="1" t="s">
        <v>59</v>
      </c>
      <c r="BE2629" s="1" t="s">
        <v>2617</v>
      </c>
      <c r="BF2629" s="1" t="s">
        <v>2394</v>
      </c>
      <c r="BG2629" s="1" t="s">
        <v>3692</v>
      </c>
      <c r="BH2629" s="1" t="s">
        <v>2395</v>
      </c>
      <c r="BI2629" s="1" t="s">
        <v>726</v>
      </c>
      <c r="BJ2629" s="1" t="s">
        <v>126</v>
      </c>
      <c r="BK2629" s="1" t="s">
        <v>4248</v>
      </c>
      <c r="BL2629" s="1">
        <v>140</v>
      </c>
      <c r="BM2629" s="1">
        <v>140</v>
      </c>
      <c r="BN2629" s="1" t="s">
        <v>1485</v>
      </c>
      <c r="BO2629" s="1" t="s">
        <v>1486</v>
      </c>
      <c r="BP2629" s="1" t="s">
        <v>84</v>
      </c>
      <c r="BR2629" s="1">
        <v>0</v>
      </c>
      <c r="BS2629" s="1">
        <v>0</v>
      </c>
      <c r="BT2629" s="1">
        <v>0</v>
      </c>
      <c r="BU2629" s="1">
        <v>0</v>
      </c>
    </row>
    <row r="2630" spans="4:73" hidden="1" x14ac:dyDescent="0.25">
      <c r="D2630" s="4"/>
      <c r="E2630" s="5" t="str">
        <f t="shared" si="558"/>
        <v>DPP-2017-AUG</v>
      </c>
      <c r="F2630" s="5" t="str">
        <f t="shared" si="559"/>
        <v>Central</v>
      </c>
      <c r="G2630" s="5" t="str">
        <f t="shared" si="560"/>
        <v>Done</v>
      </c>
      <c r="H2630" s="6" t="str">
        <f t="shared" si="561"/>
        <v>Under Construction</v>
      </c>
      <c r="I2630" s="1" t="s">
        <v>5853</v>
      </c>
      <c r="O2630" s="1" t="str">
        <f t="shared" si="553"/>
        <v>NRIS</v>
      </c>
      <c r="Q2630" s="1">
        <f t="shared" si="562"/>
        <v>149.94</v>
      </c>
      <c r="S2630" s="1" t="str">
        <f t="shared" si="563"/>
        <v>Solar</v>
      </c>
      <c r="T2630" s="1" t="str">
        <f t="shared" si="564"/>
        <v>Cass County</v>
      </c>
      <c r="U2630" s="1" t="str">
        <f t="shared" si="565"/>
        <v>IL</v>
      </c>
      <c r="AA2630" s="1"/>
      <c r="AB2630" s="1"/>
      <c r="AI2630" s="5"/>
      <c r="AJ2630" s="5"/>
      <c r="AK2630" s="5"/>
      <c r="AL2630" s="5"/>
      <c r="AM2630" s="5"/>
      <c r="AN2630" s="5"/>
      <c r="AO2630" s="32"/>
      <c r="AP2630" s="32"/>
      <c r="AQ2630" s="28">
        <f t="shared" si="566"/>
        <v>0</v>
      </c>
      <c r="AR2630" s="28">
        <f t="shared" si="566"/>
        <v>0</v>
      </c>
      <c r="AY2630" s="1" t="s">
        <v>58</v>
      </c>
      <c r="AZ2630" s="2">
        <v>42902</v>
      </c>
      <c r="BB2630" s="2">
        <v>43853</v>
      </c>
      <c r="BC2630" s="2">
        <v>43709</v>
      </c>
      <c r="BD2630" s="1" t="s">
        <v>122</v>
      </c>
      <c r="BE2630" s="1" t="s">
        <v>226</v>
      </c>
      <c r="BF2630" s="1" t="s">
        <v>124</v>
      </c>
      <c r="BG2630" s="1" t="s">
        <v>3692</v>
      </c>
      <c r="BH2630" s="1" t="s">
        <v>2435</v>
      </c>
      <c r="BI2630" s="1" t="s">
        <v>726</v>
      </c>
      <c r="BJ2630" s="1" t="s">
        <v>126</v>
      </c>
      <c r="BK2630" s="1" t="s">
        <v>5854</v>
      </c>
      <c r="BL2630" s="1">
        <v>149.94</v>
      </c>
      <c r="BM2630" s="1">
        <v>149.94</v>
      </c>
      <c r="BN2630" s="1" t="s">
        <v>1485</v>
      </c>
      <c r="BO2630" s="1" t="s">
        <v>1486</v>
      </c>
      <c r="BP2630" s="1" t="s">
        <v>71</v>
      </c>
      <c r="BQ2630" s="2">
        <v>44712</v>
      </c>
      <c r="BR2630" s="1">
        <v>149.94</v>
      </c>
      <c r="BS2630" s="1">
        <v>149.94</v>
      </c>
      <c r="BT2630" s="1">
        <v>149.94</v>
      </c>
      <c r="BU2630" s="1">
        <v>149.94</v>
      </c>
    </row>
    <row r="2631" spans="4:73" hidden="1" x14ac:dyDescent="0.25">
      <c r="D2631" s="4"/>
      <c r="E2631" s="5" t="str">
        <f t="shared" si="558"/>
        <v>DPP-2020-Cycle</v>
      </c>
      <c r="F2631" s="5" t="str">
        <f t="shared" si="559"/>
        <v>South</v>
      </c>
      <c r="G2631" s="5" t="str">
        <f t="shared" si="560"/>
        <v>Active</v>
      </c>
      <c r="H2631" s="6" t="str">
        <f t="shared" si="561"/>
        <v>Not Started</v>
      </c>
      <c r="I2631" s="1" t="s">
        <v>4434</v>
      </c>
      <c r="O2631" s="1" t="str">
        <f t="shared" si="553"/>
        <v>NRIS</v>
      </c>
      <c r="Q2631" s="1">
        <f t="shared" si="562"/>
        <v>115.56</v>
      </c>
      <c r="S2631" s="1" t="str">
        <f t="shared" si="563"/>
        <v>Gas</v>
      </c>
      <c r="T2631" s="1" t="str">
        <f t="shared" si="564"/>
        <v>Lafourche</v>
      </c>
      <c r="U2631" s="1" t="str">
        <f t="shared" si="565"/>
        <v>LA</v>
      </c>
      <c r="AA2631" s="1"/>
      <c r="AB2631" s="1"/>
      <c r="AI2631" s="5"/>
      <c r="AJ2631" s="5"/>
      <c r="AK2631" s="5"/>
      <c r="AL2631" s="5"/>
      <c r="AM2631" s="5"/>
      <c r="AN2631" s="5"/>
      <c r="AO2631" s="5"/>
      <c r="AP2631" s="5"/>
      <c r="AQ2631" s="5"/>
      <c r="AR2631" s="5"/>
      <c r="AY2631" s="1" t="s">
        <v>2374</v>
      </c>
      <c r="AZ2631" s="2">
        <v>44042</v>
      </c>
      <c r="BC2631" s="2">
        <v>44835</v>
      </c>
      <c r="BD2631" s="1" t="s">
        <v>3695</v>
      </c>
      <c r="BE2631" s="1" t="s">
        <v>4435</v>
      </c>
      <c r="BF2631" s="1" t="s">
        <v>61</v>
      </c>
      <c r="BG2631" s="1" t="s">
        <v>3565</v>
      </c>
      <c r="BH2631" s="1" t="s">
        <v>2395</v>
      </c>
      <c r="BI2631" s="1" t="s">
        <v>2857</v>
      </c>
      <c r="BJ2631" s="1" t="s">
        <v>126</v>
      </c>
      <c r="BK2631" s="1" t="s">
        <v>4436</v>
      </c>
      <c r="BL2631" s="1">
        <v>115.56</v>
      </c>
      <c r="BM2631" s="1">
        <v>115.56</v>
      </c>
      <c r="BN2631" s="1" t="s">
        <v>64</v>
      </c>
      <c r="BO2631" s="1" t="s">
        <v>4437</v>
      </c>
      <c r="BP2631" s="1" t="s">
        <v>84</v>
      </c>
      <c r="BR2631" s="1">
        <v>0</v>
      </c>
      <c r="BS2631" s="1">
        <v>0</v>
      </c>
      <c r="BT2631" s="1">
        <v>0</v>
      </c>
      <c r="BU2631" s="1">
        <v>0</v>
      </c>
    </row>
    <row r="2632" spans="4:73" hidden="1" x14ac:dyDescent="0.25">
      <c r="D2632" s="4"/>
      <c r="E2632" s="5" t="str">
        <f t="shared" si="558"/>
        <v>DPP-2020-Cycle</v>
      </c>
      <c r="F2632" s="5" t="str">
        <f t="shared" si="559"/>
        <v>South</v>
      </c>
      <c r="G2632" s="5" t="str">
        <f t="shared" si="560"/>
        <v>Active</v>
      </c>
      <c r="H2632" s="6" t="str">
        <f t="shared" si="561"/>
        <v>Not Started</v>
      </c>
      <c r="I2632" s="1" t="s">
        <v>4438</v>
      </c>
      <c r="O2632" s="1" t="str">
        <f t="shared" si="553"/>
        <v>NRIS</v>
      </c>
      <c r="Q2632" s="1">
        <f t="shared" si="562"/>
        <v>1292</v>
      </c>
      <c r="S2632" s="1" t="str">
        <f t="shared" si="563"/>
        <v>Gas</v>
      </c>
      <c r="T2632" s="1" t="str">
        <f t="shared" si="564"/>
        <v>Orange</v>
      </c>
      <c r="U2632" s="1" t="str">
        <f t="shared" si="565"/>
        <v>TX</v>
      </c>
      <c r="AA2632" s="1"/>
      <c r="AB2632" s="1"/>
      <c r="AI2632" s="5"/>
      <c r="AJ2632" s="5"/>
      <c r="AK2632" s="5"/>
      <c r="AL2632" s="5"/>
      <c r="AM2632" s="5"/>
      <c r="AN2632" s="5"/>
      <c r="AO2632" s="5"/>
      <c r="AP2632" s="5"/>
      <c r="AQ2632" s="5"/>
      <c r="AR2632" s="5"/>
      <c r="AY2632" s="1" t="s">
        <v>2374</v>
      </c>
      <c r="AZ2632" s="2">
        <v>44042</v>
      </c>
      <c r="BC2632" s="2">
        <v>45772</v>
      </c>
      <c r="BD2632" s="1" t="s">
        <v>4040</v>
      </c>
      <c r="BE2632" s="1" t="s">
        <v>4439</v>
      </c>
      <c r="BF2632" s="1" t="s">
        <v>67</v>
      </c>
      <c r="BG2632" s="1" t="s">
        <v>3565</v>
      </c>
      <c r="BH2632" s="1" t="s">
        <v>2395</v>
      </c>
      <c r="BI2632" s="1" t="s">
        <v>2857</v>
      </c>
      <c r="BJ2632" s="1" t="s">
        <v>126</v>
      </c>
      <c r="BK2632" s="1" t="s">
        <v>4440</v>
      </c>
      <c r="BL2632" s="1">
        <v>1230</v>
      </c>
      <c r="BM2632" s="1">
        <v>1292</v>
      </c>
      <c r="BN2632" s="1" t="s">
        <v>64</v>
      </c>
      <c r="BO2632" s="1" t="s">
        <v>94</v>
      </c>
      <c r="BP2632" s="1" t="s">
        <v>84</v>
      </c>
      <c r="BR2632" s="1">
        <v>0</v>
      </c>
      <c r="BS2632" s="1">
        <v>0</v>
      </c>
      <c r="BT2632" s="1">
        <v>0</v>
      </c>
      <c r="BU2632" s="1">
        <v>0</v>
      </c>
    </row>
    <row r="2633" spans="4:73" hidden="1" x14ac:dyDescent="0.25">
      <c r="D2633" s="4"/>
      <c r="E2633" s="5" t="str">
        <f t="shared" si="558"/>
        <v>DPP-2017-AUG</v>
      </c>
      <c r="F2633" s="5" t="str">
        <f t="shared" si="559"/>
        <v>South</v>
      </c>
      <c r="G2633" s="5" t="str">
        <f t="shared" si="560"/>
        <v>Withdrawn</v>
      </c>
      <c r="H2633" s="6" t="str">
        <f t="shared" si="561"/>
        <v>Not Started</v>
      </c>
      <c r="I2633" s="1" t="s">
        <v>4623</v>
      </c>
      <c r="O2633" s="1" t="str">
        <f t="shared" si="553"/>
        <v>NRIS</v>
      </c>
      <c r="Q2633" s="1">
        <f t="shared" si="562"/>
        <v>200</v>
      </c>
      <c r="S2633" s="1" t="str">
        <f t="shared" si="563"/>
        <v>Wind</v>
      </c>
      <c r="T2633" s="1" t="str">
        <f t="shared" si="564"/>
        <v>Jefferson Davis Parish</v>
      </c>
      <c r="U2633" s="1" t="str">
        <f t="shared" si="565"/>
        <v>LA</v>
      </c>
      <c r="AA2633" s="1"/>
      <c r="AB2633" s="1"/>
      <c r="AI2633" s="5"/>
      <c r="AJ2633" s="5"/>
      <c r="AK2633" s="5"/>
      <c r="AL2633" s="5"/>
      <c r="AM2633" s="5"/>
      <c r="AN2633" s="5"/>
      <c r="AO2633" s="32"/>
      <c r="AP2633" s="32"/>
      <c r="AQ2633" s="28">
        <f>AO2633/($Q2633*1000)</f>
        <v>0</v>
      </c>
      <c r="AR2633" s="28">
        <f>AP2633/($Q2633*1000)</f>
        <v>0</v>
      </c>
      <c r="AY2633" s="1" t="s">
        <v>73</v>
      </c>
      <c r="AZ2633" s="2">
        <v>42902</v>
      </c>
      <c r="BA2633" s="2">
        <v>43472</v>
      </c>
      <c r="BC2633" s="2">
        <v>43920</v>
      </c>
      <c r="BD2633" s="1" t="s">
        <v>59</v>
      </c>
      <c r="BE2633" s="1" t="s">
        <v>2980</v>
      </c>
      <c r="BF2633" s="1" t="s">
        <v>61</v>
      </c>
      <c r="BG2633" s="1" t="s">
        <v>3692</v>
      </c>
      <c r="BH2633" s="1" t="s">
        <v>2395</v>
      </c>
      <c r="BI2633" s="1" t="s">
        <v>726</v>
      </c>
      <c r="BJ2633" s="1" t="s">
        <v>126</v>
      </c>
      <c r="BK2633" s="1" t="s">
        <v>4624</v>
      </c>
      <c r="BL2633" s="1">
        <v>200</v>
      </c>
      <c r="BM2633" s="1">
        <v>200</v>
      </c>
      <c r="BN2633" s="1" t="s">
        <v>97</v>
      </c>
      <c r="BO2633" s="1" t="s">
        <v>98</v>
      </c>
      <c r="BP2633" s="1" t="s">
        <v>84</v>
      </c>
      <c r="BR2633" s="1">
        <v>0</v>
      </c>
      <c r="BS2633" s="1">
        <v>0</v>
      </c>
      <c r="BT2633" s="1">
        <v>0</v>
      </c>
      <c r="BU2633" s="1">
        <v>0</v>
      </c>
    </row>
    <row r="2634" spans="4:73" hidden="1" x14ac:dyDescent="0.25">
      <c r="D2634" s="4"/>
      <c r="E2634" s="5" t="str">
        <f t="shared" si="558"/>
        <v>DPP-2017-AUG</v>
      </c>
      <c r="F2634" s="5" t="str">
        <f t="shared" si="559"/>
        <v>East (UP)</v>
      </c>
      <c r="G2634" s="5" t="str">
        <f t="shared" si="560"/>
        <v>Withdrawn</v>
      </c>
      <c r="H2634" s="6" t="str">
        <f t="shared" si="561"/>
        <v>Not Started</v>
      </c>
      <c r="I2634" s="1" t="s">
        <v>4412</v>
      </c>
      <c r="O2634" s="1" t="str">
        <f t="shared" si="553"/>
        <v>NRIS</v>
      </c>
      <c r="Q2634" s="1">
        <f t="shared" si="562"/>
        <v>99.96</v>
      </c>
      <c r="S2634" s="1" t="str">
        <f t="shared" si="563"/>
        <v>Solar</v>
      </c>
      <c r="T2634" s="1" t="str">
        <f t="shared" si="564"/>
        <v>Marquette County</v>
      </c>
      <c r="U2634" s="1" t="str">
        <f t="shared" si="565"/>
        <v>MI</v>
      </c>
      <c r="AA2634" s="1"/>
      <c r="AB2634" s="1"/>
      <c r="AI2634" s="5"/>
      <c r="AJ2634" s="5"/>
      <c r="AK2634" s="5"/>
      <c r="AL2634" s="5"/>
      <c r="AM2634" s="5"/>
      <c r="AN2634" s="5"/>
      <c r="AO2634" s="32"/>
      <c r="AP2634" s="32"/>
      <c r="AQ2634" s="28">
        <f>AO2634/($Q2634*1000)</f>
        <v>0</v>
      </c>
      <c r="AR2634" s="28">
        <f>AP2634/($Q2634*1000)</f>
        <v>0</v>
      </c>
      <c r="AY2634" s="1" t="s">
        <v>73</v>
      </c>
      <c r="AZ2634" s="2">
        <v>42902</v>
      </c>
      <c r="BA2634" s="2">
        <v>43242</v>
      </c>
      <c r="BC2634" s="2">
        <v>44075</v>
      </c>
      <c r="BD2634" s="1" t="s">
        <v>74</v>
      </c>
      <c r="BE2634" s="1" t="s">
        <v>1166</v>
      </c>
      <c r="BF2634" s="1" t="s">
        <v>130</v>
      </c>
      <c r="BG2634" s="1" t="s">
        <v>3692</v>
      </c>
      <c r="BH2634" s="1" t="s">
        <v>3350</v>
      </c>
      <c r="BI2634" s="1" t="s">
        <v>726</v>
      </c>
      <c r="BJ2634" s="1" t="s">
        <v>126</v>
      </c>
      <c r="BK2634" s="1" t="s">
        <v>4413</v>
      </c>
      <c r="BL2634" s="1">
        <v>99.96</v>
      </c>
      <c r="BM2634" s="1">
        <v>99.96</v>
      </c>
      <c r="BN2634" s="1" t="s">
        <v>1485</v>
      </c>
      <c r="BO2634" s="1" t="s">
        <v>1486</v>
      </c>
      <c r="BP2634" s="1" t="s">
        <v>84</v>
      </c>
      <c r="BR2634" s="1">
        <v>0</v>
      </c>
      <c r="BS2634" s="1">
        <v>0</v>
      </c>
      <c r="BT2634" s="1">
        <v>0</v>
      </c>
      <c r="BU2634" s="1">
        <v>0</v>
      </c>
    </row>
    <row r="2635" spans="4:73" hidden="1" x14ac:dyDescent="0.25">
      <c r="D2635" s="4"/>
      <c r="E2635" s="5" t="str">
        <f t="shared" si="558"/>
        <v>DPP-2020-Cycle</v>
      </c>
      <c r="F2635" s="5" t="str">
        <f t="shared" si="559"/>
        <v>Central</v>
      </c>
      <c r="G2635" s="5" t="str">
        <f t="shared" si="560"/>
        <v>Active</v>
      </c>
      <c r="H2635" s="6" t="str">
        <f t="shared" si="561"/>
        <v>Not Started</v>
      </c>
      <c r="I2635" s="1" t="s">
        <v>4449</v>
      </c>
      <c r="O2635" s="1" t="str">
        <f t="shared" si="553"/>
        <v>NRIS</v>
      </c>
      <c r="Q2635" s="1">
        <f t="shared" si="562"/>
        <v>340.3</v>
      </c>
      <c r="S2635" s="1" t="str">
        <f t="shared" si="563"/>
        <v>Gas</v>
      </c>
      <c r="T2635" s="1" t="str">
        <f t="shared" si="564"/>
        <v>Macon</v>
      </c>
      <c r="U2635" s="1" t="str">
        <f t="shared" si="565"/>
        <v>IL</v>
      </c>
      <c r="AA2635" s="1"/>
      <c r="AB2635" s="1"/>
      <c r="AI2635" s="5"/>
      <c r="AJ2635" s="5"/>
      <c r="AK2635" s="5"/>
      <c r="AL2635" s="5"/>
      <c r="AM2635" s="5"/>
      <c r="AN2635" s="5"/>
      <c r="AO2635" s="5"/>
      <c r="AP2635" s="5"/>
      <c r="AQ2635" s="5"/>
      <c r="AR2635" s="5"/>
      <c r="AY2635" s="1" t="s">
        <v>2374</v>
      </c>
      <c r="AZ2635" s="2">
        <v>44043</v>
      </c>
      <c r="BC2635" s="2">
        <v>45231</v>
      </c>
      <c r="BD2635" s="1" t="s">
        <v>122</v>
      </c>
      <c r="BE2635" s="1" t="s">
        <v>4055</v>
      </c>
      <c r="BF2635" s="1" t="s">
        <v>124</v>
      </c>
      <c r="BG2635" s="1" t="s">
        <v>3565</v>
      </c>
      <c r="BH2635" s="1" t="s">
        <v>2435</v>
      </c>
      <c r="BI2635" s="1" t="s">
        <v>2857</v>
      </c>
      <c r="BJ2635" s="1" t="s">
        <v>126</v>
      </c>
      <c r="BK2635" s="1" t="s">
        <v>4450</v>
      </c>
      <c r="BL2635" s="1">
        <v>325</v>
      </c>
      <c r="BM2635" s="1">
        <v>340.3</v>
      </c>
      <c r="BN2635" s="1" t="s">
        <v>64</v>
      </c>
      <c r="BO2635" s="1" t="s">
        <v>4451</v>
      </c>
      <c r="BP2635" s="1" t="s">
        <v>84</v>
      </c>
      <c r="BR2635" s="1">
        <v>0</v>
      </c>
      <c r="BS2635" s="1">
        <v>0</v>
      </c>
      <c r="BT2635" s="1">
        <v>0</v>
      </c>
      <c r="BU2635" s="1">
        <v>0</v>
      </c>
    </row>
    <row r="2636" spans="4:73" hidden="1" x14ac:dyDescent="0.25">
      <c r="D2636" s="4"/>
      <c r="E2636" s="5" t="str">
        <f t="shared" si="558"/>
        <v>DPP-2017-AUG</v>
      </c>
      <c r="F2636" s="5" t="str">
        <f t="shared" si="559"/>
        <v>South</v>
      </c>
      <c r="G2636" s="5" t="str">
        <f t="shared" si="560"/>
        <v>Withdrawn</v>
      </c>
      <c r="H2636" s="6" t="str">
        <f t="shared" si="561"/>
        <v>Not Started</v>
      </c>
      <c r="I2636" s="1" t="s">
        <v>4800</v>
      </c>
      <c r="O2636" s="1" t="str">
        <f t="shared" si="553"/>
        <v>NRIS</v>
      </c>
      <c r="Q2636" s="1">
        <f t="shared" si="562"/>
        <v>20</v>
      </c>
      <c r="S2636" s="1" t="str">
        <f t="shared" si="563"/>
        <v>Solar</v>
      </c>
      <c r="T2636" s="1" t="str">
        <f t="shared" si="564"/>
        <v>Orleans Parish</v>
      </c>
      <c r="U2636" s="1" t="str">
        <f t="shared" si="565"/>
        <v>LA</v>
      </c>
      <c r="AA2636" s="1"/>
      <c r="AB2636" s="1"/>
      <c r="AI2636" s="5"/>
      <c r="AJ2636" s="5"/>
      <c r="AK2636" s="5"/>
      <c r="AL2636" s="5"/>
      <c r="AM2636" s="5"/>
      <c r="AN2636" s="5"/>
      <c r="AO2636" s="32"/>
      <c r="AP2636" s="32"/>
      <c r="AQ2636" s="28">
        <f>AO2636/($Q2636*1000)</f>
        <v>0</v>
      </c>
      <c r="AR2636" s="28">
        <f>AP2636/($Q2636*1000)</f>
        <v>0</v>
      </c>
      <c r="AY2636" s="1" t="s">
        <v>73</v>
      </c>
      <c r="AZ2636" s="2">
        <v>42902</v>
      </c>
      <c r="BA2636" s="2">
        <v>43549</v>
      </c>
      <c r="BC2636" s="2">
        <v>43616</v>
      </c>
      <c r="BD2636" s="1" t="s">
        <v>59</v>
      </c>
      <c r="BE2636" s="1" t="s">
        <v>2844</v>
      </c>
      <c r="BF2636" s="1" t="s">
        <v>61</v>
      </c>
      <c r="BG2636" s="1" t="s">
        <v>3692</v>
      </c>
      <c r="BH2636" s="1" t="s">
        <v>2395</v>
      </c>
      <c r="BI2636" s="1" t="s">
        <v>726</v>
      </c>
      <c r="BJ2636" s="1" t="s">
        <v>126</v>
      </c>
      <c r="BK2636" s="1" t="s">
        <v>4801</v>
      </c>
      <c r="BL2636" s="1">
        <v>20</v>
      </c>
      <c r="BM2636" s="1">
        <v>20</v>
      </c>
      <c r="BN2636" s="1" t="s">
        <v>1485</v>
      </c>
      <c r="BO2636" s="1" t="s">
        <v>1486</v>
      </c>
      <c r="BP2636" s="1" t="s">
        <v>84</v>
      </c>
      <c r="BR2636" s="1">
        <v>20</v>
      </c>
      <c r="BS2636" s="1">
        <v>20</v>
      </c>
      <c r="BT2636" s="1">
        <v>0</v>
      </c>
      <c r="BU2636" s="1">
        <v>0</v>
      </c>
    </row>
    <row r="2637" spans="4:73" hidden="1" x14ac:dyDescent="0.25">
      <c r="D2637" s="4"/>
      <c r="E2637" s="5" t="str">
        <f t="shared" si="558"/>
        <v>DPP-2020-Cycle</v>
      </c>
      <c r="F2637" s="5" t="str">
        <f t="shared" si="559"/>
        <v>East (ATC)</v>
      </c>
      <c r="G2637" s="5" t="str">
        <f t="shared" si="560"/>
        <v>Active</v>
      </c>
      <c r="H2637" s="6" t="str">
        <f t="shared" si="561"/>
        <v>Not Started</v>
      </c>
      <c r="I2637" s="1" t="s">
        <v>4462</v>
      </c>
      <c r="O2637" s="1" t="str">
        <f t="shared" si="553"/>
        <v>NRIS</v>
      </c>
      <c r="Q2637" s="1">
        <f t="shared" si="562"/>
        <v>12</v>
      </c>
      <c r="S2637" s="1" t="str">
        <f t="shared" si="563"/>
        <v>Gas</v>
      </c>
      <c r="T2637" s="1" t="str">
        <f t="shared" si="564"/>
        <v>Dane</v>
      </c>
      <c r="U2637" s="1" t="str">
        <f t="shared" si="565"/>
        <v>WI</v>
      </c>
      <c r="AA2637" s="1"/>
      <c r="AB2637" s="1"/>
      <c r="AI2637" s="5"/>
      <c r="AJ2637" s="5"/>
      <c r="AK2637" s="5"/>
      <c r="AL2637" s="5"/>
      <c r="AM2637" s="5"/>
      <c r="AN2637" s="5"/>
      <c r="AO2637" s="5"/>
      <c r="AP2637" s="5"/>
      <c r="AQ2637" s="5"/>
      <c r="AR2637" s="5"/>
      <c r="AY2637" s="1" t="s">
        <v>2374</v>
      </c>
      <c r="AZ2637" s="2">
        <v>44043</v>
      </c>
      <c r="BC2637" s="2">
        <v>45000</v>
      </c>
      <c r="BD2637" s="1" t="s">
        <v>74</v>
      </c>
      <c r="BE2637" s="1" t="s">
        <v>4299</v>
      </c>
      <c r="BF2637" s="1" t="s">
        <v>76</v>
      </c>
      <c r="BG2637" s="1" t="s">
        <v>3565</v>
      </c>
      <c r="BH2637" s="1" t="s">
        <v>2196</v>
      </c>
      <c r="BI2637" s="1" t="s">
        <v>2857</v>
      </c>
      <c r="BJ2637" s="1" t="s">
        <v>126</v>
      </c>
      <c r="BK2637" s="1" t="s">
        <v>4463</v>
      </c>
      <c r="BL2637" s="1">
        <v>12</v>
      </c>
      <c r="BM2637" s="1">
        <v>12</v>
      </c>
      <c r="BN2637" s="1" t="s">
        <v>64</v>
      </c>
      <c r="BO2637" s="1" t="s">
        <v>4451</v>
      </c>
      <c r="BP2637" s="1" t="s">
        <v>84</v>
      </c>
      <c r="BR2637" s="1">
        <v>0</v>
      </c>
      <c r="BS2637" s="1">
        <v>0</v>
      </c>
      <c r="BT2637" s="1">
        <v>0</v>
      </c>
      <c r="BU2637" s="1">
        <v>0</v>
      </c>
    </row>
    <row r="2638" spans="4:73" hidden="1" x14ac:dyDescent="0.25">
      <c r="D2638" s="4"/>
      <c r="E2638" s="5" t="str">
        <f t="shared" si="558"/>
        <v>DPP-2020-Cycle</v>
      </c>
      <c r="F2638" s="5" t="str">
        <f t="shared" si="559"/>
        <v>East (ATC)</v>
      </c>
      <c r="G2638" s="5" t="str">
        <f t="shared" si="560"/>
        <v>Withdrawn</v>
      </c>
      <c r="H2638" s="6" t="str">
        <f t="shared" si="561"/>
        <v>Not Started</v>
      </c>
      <c r="I2638" s="1" t="s">
        <v>5865</v>
      </c>
      <c r="O2638" s="1" t="str">
        <f t="shared" si="553"/>
        <v>NRIS</v>
      </c>
      <c r="Q2638" s="1">
        <f t="shared" si="562"/>
        <v>320</v>
      </c>
      <c r="S2638" s="1" t="str">
        <f t="shared" si="563"/>
        <v>Gas</v>
      </c>
      <c r="T2638" s="1" t="str">
        <f t="shared" si="564"/>
        <v>Dane</v>
      </c>
      <c r="U2638" s="1" t="str">
        <f t="shared" si="565"/>
        <v>WI</v>
      </c>
      <c r="AA2638" s="1"/>
      <c r="AB2638" s="1"/>
      <c r="AI2638" s="5"/>
      <c r="AJ2638" s="5"/>
      <c r="AK2638" s="5"/>
      <c r="AL2638" s="5"/>
      <c r="AM2638" s="5"/>
      <c r="AN2638" s="5"/>
      <c r="AO2638" s="5"/>
      <c r="AP2638" s="5"/>
      <c r="AQ2638" s="5"/>
      <c r="AR2638" s="5"/>
      <c r="AY2638" s="1" t="s">
        <v>73</v>
      </c>
      <c r="AZ2638" s="2">
        <v>44043</v>
      </c>
      <c r="BA2638" s="2">
        <v>44250</v>
      </c>
      <c r="BC2638" s="2">
        <v>45700</v>
      </c>
      <c r="BD2638" s="1" t="s">
        <v>74</v>
      </c>
      <c r="BE2638" s="1" t="s">
        <v>4299</v>
      </c>
      <c r="BF2638" s="1" t="s">
        <v>76</v>
      </c>
      <c r="BG2638" s="1" t="s">
        <v>3565</v>
      </c>
      <c r="BH2638" s="1" t="s">
        <v>2196</v>
      </c>
      <c r="BI2638" s="1" t="s">
        <v>2857</v>
      </c>
      <c r="BJ2638" s="1" t="s">
        <v>126</v>
      </c>
      <c r="BK2638" s="1" t="s">
        <v>4463</v>
      </c>
      <c r="BL2638" s="1">
        <v>320</v>
      </c>
      <c r="BM2638" s="1">
        <v>320</v>
      </c>
      <c r="BN2638" s="1" t="s">
        <v>64</v>
      </c>
      <c r="BO2638" s="1" t="s">
        <v>5866</v>
      </c>
      <c r="BP2638" s="1" t="s">
        <v>84</v>
      </c>
      <c r="BR2638" s="1">
        <v>0</v>
      </c>
      <c r="BS2638" s="1">
        <v>0</v>
      </c>
      <c r="BT2638" s="1">
        <v>0</v>
      </c>
      <c r="BU2638" s="1">
        <v>0</v>
      </c>
    </row>
    <row r="2639" spans="4:73" hidden="1" x14ac:dyDescent="0.25">
      <c r="D2639" s="4"/>
      <c r="E2639" s="5" t="str">
        <f t="shared" si="558"/>
        <v>DPP-2017-AUG</v>
      </c>
      <c r="F2639" s="5" t="str">
        <f t="shared" si="559"/>
        <v>East (ATC)</v>
      </c>
      <c r="G2639" s="5" t="str">
        <f t="shared" si="560"/>
        <v>Done</v>
      </c>
      <c r="H2639" s="6" t="str">
        <f t="shared" si="561"/>
        <v>Under Construction</v>
      </c>
      <c r="I2639" s="1" t="s">
        <v>5863</v>
      </c>
      <c r="O2639" s="1" t="str">
        <f t="shared" si="553"/>
        <v>NRIS</v>
      </c>
      <c r="Q2639" s="1">
        <f t="shared" si="562"/>
        <v>49.98</v>
      </c>
      <c r="S2639" s="1" t="str">
        <f t="shared" si="563"/>
        <v>Solar</v>
      </c>
      <c r="T2639" s="1" t="str">
        <f t="shared" si="564"/>
        <v>Richland County</v>
      </c>
      <c r="U2639" s="1" t="str">
        <f t="shared" si="565"/>
        <v>WI</v>
      </c>
      <c r="AA2639" s="1"/>
      <c r="AB2639" s="1"/>
      <c r="AI2639" s="5"/>
      <c r="AJ2639" s="5"/>
      <c r="AK2639" s="5"/>
      <c r="AL2639" s="5"/>
      <c r="AM2639" s="5"/>
      <c r="AN2639" s="5"/>
      <c r="AO2639" s="32"/>
      <c r="AP2639" s="32"/>
      <c r="AQ2639" s="28">
        <f t="shared" ref="AQ2639:AQ2664" si="567">AO2639/($Q2639*1000)</f>
        <v>0</v>
      </c>
      <c r="AR2639" s="28">
        <f t="shared" ref="AR2639:AR2664" si="568">AP2639/($Q2639*1000)</f>
        <v>0</v>
      </c>
      <c r="AY2639" s="1" t="s">
        <v>58</v>
      </c>
      <c r="AZ2639" s="2">
        <v>42902</v>
      </c>
      <c r="BB2639" s="2">
        <v>43948</v>
      </c>
      <c r="BC2639" s="2">
        <v>44440</v>
      </c>
      <c r="BD2639" s="1" t="s">
        <v>74</v>
      </c>
      <c r="BE2639" s="1" t="s">
        <v>677</v>
      </c>
      <c r="BF2639" s="1" t="s">
        <v>76</v>
      </c>
      <c r="BG2639" s="1" t="s">
        <v>3692</v>
      </c>
      <c r="BH2639" s="1" t="s">
        <v>2196</v>
      </c>
      <c r="BI2639" s="1" t="s">
        <v>726</v>
      </c>
      <c r="BJ2639" s="1" t="s">
        <v>126</v>
      </c>
      <c r="BK2639" s="1" t="s">
        <v>5864</v>
      </c>
      <c r="BL2639" s="1">
        <v>49.98</v>
      </c>
      <c r="BM2639" s="1">
        <v>49.98</v>
      </c>
      <c r="BN2639" s="1" t="s">
        <v>1485</v>
      </c>
      <c r="BO2639" s="1" t="s">
        <v>1486</v>
      </c>
      <c r="BP2639" s="1" t="s">
        <v>71</v>
      </c>
      <c r="BQ2639" s="2">
        <v>44805</v>
      </c>
      <c r="BR2639" s="1">
        <v>49.98</v>
      </c>
      <c r="BS2639" s="1">
        <v>49.98</v>
      </c>
      <c r="BT2639" s="1">
        <v>49.98</v>
      </c>
      <c r="BU2639" s="1">
        <v>49.98</v>
      </c>
    </row>
    <row r="2640" spans="4:73" hidden="1" x14ac:dyDescent="0.25">
      <c r="D2640" s="4"/>
      <c r="E2640" s="5" t="str">
        <f t="shared" si="558"/>
        <v>DPP-2017-AUG</v>
      </c>
      <c r="F2640" s="5" t="str">
        <f t="shared" si="559"/>
        <v>East (ITC)</v>
      </c>
      <c r="G2640" s="5" t="str">
        <f t="shared" si="560"/>
        <v>Withdrawn</v>
      </c>
      <c r="H2640" s="6" t="str">
        <f t="shared" si="561"/>
        <v>Not Started</v>
      </c>
      <c r="I2640" s="1" t="s">
        <v>4722</v>
      </c>
      <c r="O2640" s="1" t="str">
        <f t="shared" si="553"/>
        <v>NRIS</v>
      </c>
      <c r="Q2640" s="1">
        <f t="shared" si="562"/>
        <v>79.97</v>
      </c>
      <c r="S2640" s="1" t="str">
        <f t="shared" si="563"/>
        <v>Solar</v>
      </c>
      <c r="T2640" s="1" t="str">
        <f t="shared" si="564"/>
        <v>St. Clair County</v>
      </c>
      <c r="U2640" s="1" t="str">
        <f t="shared" si="565"/>
        <v>MI</v>
      </c>
      <c r="AA2640" s="1"/>
      <c r="AB2640" s="1"/>
      <c r="AI2640" s="5"/>
      <c r="AJ2640" s="5"/>
      <c r="AK2640" s="5"/>
      <c r="AL2640" s="5"/>
      <c r="AM2640" s="5"/>
      <c r="AN2640" s="5"/>
      <c r="AO2640" s="32"/>
      <c r="AP2640" s="32"/>
      <c r="AQ2640" s="28">
        <f t="shared" si="567"/>
        <v>0</v>
      </c>
      <c r="AR2640" s="28">
        <f t="shared" si="568"/>
        <v>0</v>
      </c>
      <c r="AY2640" s="1" t="s">
        <v>73</v>
      </c>
      <c r="AZ2640" s="2">
        <v>42902</v>
      </c>
      <c r="BA2640" s="2">
        <v>43474</v>
      </c>
      <c r="BC2640" s="2">
        <v>44075</v>
      </c>
      <c r="BD2640" s="1" t="s">
        <v>128</v>
      </c>
      <c r="BE2640" s="1" t="s">
        <v>171</v>
      </c>
      <c r="BF2640" s="1" t="s">
        <v>130</v>
      </c>
      <c r="BG2640" s="1" t="s">
        <v>3692</v>
      </c>
      <c r="BH2640" s="1" t="s">
        <v>1808</v>
      </c>
      <c r="BI2640" s="1" t="s">
        <v>726</v>
      </c>
      <c r="BJ2640" s="1" t="s">
        <v>126</v>
      </c>
      <c r="BK2640" s="1" t="s">
        <v>4723</v>
      </c>
      <c r="BL2640" s="1">
        <v>79.97</v>
      </c>
      <c r="BM2640" s="1">
        <v>79.97</v>
      </c>
      <c r="BN2640" s="1" t="s">
        <v>1485</v>
      </c>
      <c r="BO2640" s="1" t="s">
        <v>1486</v>
      </c>
      <c r="BP2640" s="1" t="s">
        <v>84</v>
      </c>
      <c r="BR2640" s="1">
        <v>0</v>
      </c>
      <c r="BS2640" s="1">
        <v>0</v>
      </c>
      <c r="BT2640" s="1">
        <v>0</v>
      </c>
      <c r="BU2640" s="1">
        <v>0</v>
      </c>
    </row>
    <row r="2641" spans="4:73" hidden="1" x14ac:dyDescent="0.25">
      <c r="D2641" s="4"/>
      <c r="E2641" s="5" t="str">
        <f t="shared" si="558"/>
        <v>DPP-2017-AUG</v>
      </c>
      <c r="F2641" s="5" t="str">
        <f t="shared" si="559"/>
        <v>South</v>
      </c>
      <c r="G2641" s="5" t="str">
        <f t="shared" si="560"/>
        <v>Done</v>
      </c>
      <c r="H2641" s="6" t="str">
        <f t="shared" si="561"/>
        <v>Under Construction</v>
      </c>
      <c r="I2641" s="1" t="s">
        <v>5867</v>
      </c>
      <c r="O2641" s="1" t="str">
        <f t="shared" si="553"/>
        <v>NRIS</v>
      </c>
      <c r="Q2641" s="1">
        <f t="shared" si="562"/>
        <v>200</v>
      </c>
      <c r="S2641" s="1" t="str">
        <f t="shared" si="563"/>
        <v>Wind</v>
      </c>
      <c r="T2641" s="1" t="str">
        <f t="shared" si="564"/>
        <v>Tunica County</v>
      </c>
      <c r="U2641" s="1" t="str">
        <f t="shared" si="565"/>
        <v>MS</v>
      </c>
      <c r="AA2641" s="1"/>
      <c r="AB2641" s="1"/>
      <c r="AI2641" s="5"/>
      <c r="AJ2641" s="5"/>
      <c r="AK2641" s="5"/>
      <c r="AL2641" s="5"/>
      <c r="AM2641" s="5"/>
      <c r="AN2641" s="5"/>
      <c r="AO2641" s="32"/>
      <c r="AP2641" s="32"/>
      <c r="AQ2641" s="28">
        <f t="shared" si="567"/>
        <v>0</v>
      </c>
      <c r="AR2641" s="28">
        <f t="shared" si="568"/>
        <v>0</v>
      </c>
      <c r="AY2641" s="1" t="s">
        <v>58</v>
      </c>
      <c r="AZ2641" s="2">
        <v>42902</v>
      </c>
      <c r="BB2641" s="2">
        <v>43927</v>
      </c>
      <c r="BC2641" s="2">
        <v>43920</v>
      </c>
      <c r="BD2641" s="1" t="s">
        <v>59</v>
      </c>
      <c r="BE2641" s="1" t="s">
        <v>3444</v>
      </c>
      <c r="BF2641" s="1" t="s">
        <v>2526</v>
      </c>
      <c r="BG2641" s="1" t="s">
        <v>3692</v>
      </c>
      <c r="BH2641" s="1" t="s">
        <v>2395</v>
      </c>
      <c r="BI2641" s="1" t="s">
        <v>726</v>
      </c>
      <c r="BJ2641" s="1" t="s">
        <v>126</v>
      </c>
      <c r="BK2641" s="1" t="s">
        <v>5868</v>
      </c>
      <c r="BL2641" s="1">
        <v>200</v>
      </c>
      <c r="BM2641" s="1">
        <v>200</v>
      </c>
      <c r="BN2641" s="1" t="s">
        <v>97</v>
      </c>
      <c r="BO2641" s="1" t="s">
        <v>98</v>
      </c>
      <c r="BP2641" s="1" t="s">
        <v>71</v>
      </c>
      <c r="BQ2641" s="2">
        <v>44378</v>
      </c>
      <c r="BR2641" s="1">
        <v>200</v>
      </c>
      <c r="BS2641" s="1">
        <v>200</v>
      </c>
      <c r="BT2641" s="1">
        <v>200</v>
      </c>
      <c r="BU2641" s="1">
        <v>200</v>
      </c>
    </row>
    <row r="2642" spans="4:73" hidden="1" x14ac:dyDescent="0.25">
      <c r="D2642" s="4"/>
      <c r="E2642" s="5" t="str">
        <f t="shared" si="558"/>
        <v>DPP-2017-AUG</v>
      </c>
      <c r="F2642" s="5" t="str">
        <f t="shared" si="559"/>
        <v>South</v>
      </c>
      <c r="G2642" s="5" t="str">
        <f t="shared" si="560"/>
        <v>Withdrawn</v>
      </c>
      <c r="H2642" s="6" t="str">
        <f t="shared" si="561"/>
        <v>Not Started</v>
      </c>
      <c r="I2642" s="1" t="s">
        <v>4629</v>
      </c>
      <c r="O2642" s="1" t="str">
        <f t="shared" ref="O2642:O2705" si="569">BJ2642</f>
        <v>NRIS</v>
      </c>
      <c r="Q2642" s="1">
        <f t="shared" si="562"/>
        <v>200</v>
      </c>
      <c r="S2642" s="1" t="str">
        <f t="shared" si="563"/>
        <v>Solar</v>
      </c>
      <c r="T2642" s="1" t="str">
        <f t="shared" si="564"/>
        <v>Polk County</v>
      </c>
      <c r="U2642" s="1" t="str">
        <f t="shared" si="565"/>
        <v>TX</v>
      </c>
      <c r="AA2642" s="1"/>
      <c r="AB2642" s="1"/>
      <c r="AI2642" s="5"/>
      <c r="AJ2642" s="5"/>
      <c r="AK2642" s="5"/>
      <c r="AL2642" s="5"/>
      <c r="AM2642" s="5"/>
      <c r="AN2642" s="5"/>
      <c r="AO2642" s="32"/>
      <c r="AP2642" s="32"/>
      <c r="AQ2642" s="28">
        <f t="shared" si="567"/>
        <v>0</v>
      </c>
      <c r="AR2642" s="28">
        <f t="shared" si="568"/>
        <v>0</v>
      </c>
      <c r="AY2642" s="1" t="s">
        <v>73</v>
      </c>
      <c r="AZ2642" s="2">
        <v>42902</v>
      </c>
      <c r="BA2642" s="2">
        <v>43472</v>
      </c>
      <c r="BC2642" s="2">
        <v>43737</v>
      </c>
      <c r="BD2642" s="1" t="s">
        <v>59</v>
      </c>
      <c r="BE2642" s="1" t="s">
        <v>958</v>
      </c>
      <c r="BF2642" s="1" t="s">
        <v>67</v>
      </c>
      <c r="BG2642" s="1" t="s">
        <v>3692</v>
      </c>
      <c r="BH2642" s="1" t="s">
        <v>2395</v>
      </c>
      <c r="BI2642" s="1" t="s">
        <v>726</v>
      </c>
      <c r="BJ2642" s="1" t="s">
        <v>126</v>
      </c>
      <c r="BK2642" s="1" t="s">
        <v>4630</v>
      </c>
      <c r="BL2642" s="1">
        <v>200</v>
      </c>
      <c r="BM2642" s="1">
        <v>200</v>
      </c>
      <c r="BN2642" s="1" t="s">
        <v>1485</v>
      </c>
      <c r="BO2642" s="1" t="s">
        <v>1486</v>
      </c>
      <c r="BP2642" s="1" t="s">
        <v>84</v>
      </c>
      <c r="BR2642" s="1">
        <v>0</v>
      </c>
      <c r="BS2642" s="1">
        <v>0</v>
      </c>
      <c r="BT2642" s="1">
        <v>0</v>
      </c>
      <c r="BU2642" s="1">
        <v>0</v>
      </c>
    </row>
    <row r="2643" spans="4:73" hidden="1" x14ac:dyDescent="0.25">
      <c r="D2643" s="4"/>
      <c r="E2643" s="5" t="str">
        <f t="shared" si="558"/>
        <v>DPP-2017-AUG</v>
      </c>
      <c r="F2643" s="5" t="str">
        <f t="shared" si="559"/>
        <v>West</v>
      </c>
      <c r="G2643" s="5" t="str">
        <f t="shared" si="560"/>
        <v>Withdrawn</v>
      </c>
      <c r="H2643" s="6" t="str">
        <f t="shared" si="561"/>
        <v>Not Started</v>
      </c>
      <c r="I2643" s="1" t="s">
        <v>5086</v>
      </c>
      <c r="O2643" s="1" t="str">
        <f t="shared" si="569"/>
        <v>NRIS</v>
      </c>
      <c r="Q2643" s="1">
        <f t="shared" si="562"/>
        <v>49.98</v>
      </c>
      <c r="S2643" s="1" t="str">
        <f t="shared" si="563"/>
        <v>Solar</v>
      </c>
      <c r="T2643" s="1" t="str">
        <f t="shared" si="564"/>
        <v>Sherburne County</v>
      </c>
      <c r="U2643" s="1" t="str">
        <f t="shared" si="565"/>
        <v>MN</v>
      </c>
      <c r="AI2643" s="5"/>
      <c r="AJ2643" s="5"/>
      <c r="AK2643" s="5"/>
      <c r="AL2643" s="5"/>
      <c r="AM2643" s="5"/>
      <c r="AN2643" s="5"/>
      <c r="AO2643" s="32"/>
      <c r="AP2643" s="32"/>
      <c r="AQ2643" s="28">
        <f t="shared" si="567"/>
        <v>0</v>
      </c>
      <c r="AR2643" s="28">
        <f t="shared" si="568"/>
        <v>0</v>
      </c>
      <c r="AY2643" s="1" t="s">
        <v>73</v>
      </c>
      <c r="AZ2643" s="2">
        <v>42902</v>
      </c>
      <c r="BA2643" s="2">
        <v>43762</v>
      </c>
      <c r="BC2643" s="2">
        <v>44805</v>
      </c>
      <c r="BD2643" s="1" t="s">
        <v>153</v>
      </c>
      <c r="BE2643" s="1" t="s">
        <v>244</v>
      </c>
      <c r="BF2643" s="1" t="s">
        <v>93</v>
      </c>
      <c r="BG2643" s="1" t="s">
        <v>3692</v>
      </c>
      <c r="BH2643" s="1" t="s">
        <v>725</v>
      </c>
      <c r="BI2643" s="1" t="s">
        <v>2376</v>
      </c>
      <c r="BJ2643" s="1" t="s">
        <v>126</v>
      </c>
      <c r="BK2643" s="1" t="s">
        <v>5087</v>
      </c>
      <c r="BL2643" s="1">
        <v>49.98</v>
      </c>
      <c r="BM2643" s="1">
        <v>49.98</v>
      </c>
      <c r="BN2643" s="1" t="s">
        <v>1485</v>
      </c>
      <c r="BO2643" s="1" t="s">
        <v>1486</v>
      </c>
      <c r="BP2643" s="1" t="s">
        <v>84</v>
      </c>
      <c r="BR2643" s="1">
        <v>0</v>
      </c>
      <c r="BS2643" s="1">
        <v>0</v>
      </c>
      <c r="BT2643" s="1">
        <v>0</v>
      </c>
      <c r="BU2643" s="1">
        <v>0</v>
      </c>
    </row>
    <row r="2644" spans="4:73" hidden="1" x14ac:dyDescent="0.25">
      <c r="D2644" s="4"/>
      <c r="E2644" s="5" t="str">
        <f t="shared" si="558"/>
        <v>DPP-2017-AUG</v>
      </c>
      <c r="F2644" s="5" t="str">
        <f t="shared" si="559"/>
        <v>East (ATC)</v>
      </c>
      <c r="G2644" s="5" t="str">
        <f t="shared" si="560"/>
        <v>Done</v>
      </c>
      <c r="H2644" s="6" t="str">
        <f t="shared" si="561"/>
        <v>Under Construction</v>
      </c>
      <c r="I2644" s="1" t="s">
        <v>5874</v>
      </c>
      <c r="O2644" s="1" t="str">
        <f t="shared" si="569"/>
        <v>NRIS</v>
      </c>
      <c r="Q2644" s="1">
        <f t="shared" si="562"/>
        <v>200</v>
      </c>
      <c r="S2644" s="1" t="str">
        <f t="shared" si="563"/>
        <v>Solar</v>
      </c>
      <c r="T2644" s="1" t="str">
        <f t="shared" si="564"/>
        <v>Grant County,Iowa County</v>
      </c>
      <c r="U2644" s="1" t="str">
        <f t="shared" si="565"/>
        <v>WI</v>
      </c>
      <c r="AA2644" s="1"/>
      <c r="AB2644" s="1"/>
      <c r="AI2644" s="5"/>
      <c r="AJ2644" s="5"/>
      <c r="AK2644" s="5"/>
      <c r="AL2644" s="5"/>
      <c r="AM2644" s="5"/>
      <c r="AN2644" s="5"/>
      <c r="AO2644" s="32"/>
      <c r="AP2644" s="32"/>
      <c r="AQ2644" s="28">
        <f t="shared" si="567"/>
        <v>0</v>
      </c>
      <c r="AR2644" s="28">
        <f t="shared" si="568"/>
        <v>0</v>
      </c>
      <c r="AY2644" s="1" t="s">
        <v>58</v>
      </c>
      <c r="AZ2644" s="2">
        <v>42902</v>
      </c>
      <c r="BB2644" s="2">
        <v>43882</v>
      </c>
      <c r="BC2644" s="2">
        <v>44449</v>
      </c>
      <c r="BD2644" s="1" t="s">
        <v>74</v>
      </c>
      <c r="BE2644" s="1" t="s">
        <v>5845</v>
      </c>
      <c r="BF2644" s="1" t="s">
        <v>76</v>
      </c>
      <c r="BG2644" s="1" t="s">
        <v>3692</v>
      </c>
      <c r="BH2644" s="1" t="s">
        <v>2196</v>
      </c>
      <c r="BI2644" s="1" t="s">
        <v>726</v>
      </c>
      <c r="BJ2644" s="1" t="s">
        <v>126</v>
      </c>
      <c r="BK2644" s="1" t="s">
        <v>5875</v>
      </c>
      <c r="BL2644" s="1">
        <v>200</v>
      </c>
      <c r="BM2644" s="1">
        <v>200</v>
      </c>
      <c r="BN2644" s="1" t="s">
        <v>1485</v>
      </c>
      <c r="BO2644" s="1" t="s">
        <v>1486</v>
      </c>
      <c r="BP2644" s="1" t="s">
        <v>71</v>
      </c>
      <c r="BQ2644" s="2">
        <v>44044</v>
      </c>
      <c r="BR2644" s="1">
        <v>200</v>
      </c>
      <c r="BS2644" s="1">
        <v>200</v>
      </c>
      <c r="BT2644" s="1">
        <v>200</v>
      </c>
      <c r="BU2644" s="1">
        <v>200</v>
      </c>
    </row>
    <row r="2645" spans="4:73" hidden="1" x14ac:dyDescent="0.25">
      <c r="D2645" s="4"/>
      <c r="E2645" s="5" t="str">
        <f t="shared" si="558"/>
        <v>DPP-2017-AUG</v>
      </c>
      <c r="F2645" s="5" t="str">
        <f t="shared" si="559"/>
        <v>East (ATC)</v>
      </c>
      <c r="G2645" s="5" t="str">
        <f t="shared" si="560"/>
        <v>Done</v>
      </c>
      <c r="H2645" s="6" t="str">
        <f t="shared" si="561"/>
        <v>Under Construction</v>
      </c>
      <c r="I2645" s="1" t="s">
        <v>5876</v>
      </c>
      <c r="O2645" s="1" t="str">
        <f t="shared" si="569"/>
        <v>NRIS</v>
      </c>
      <c r="Q2645" s="1">
        <f t="shared" si="562"/>
        <v>100</v>
      </c>
      <c r="S2645" s="1" t="str">
        <f t="shared" si="563"/>
        <v>Solar</v>
      </c>
      <c r="T2645" s="1" t="str">
        <f t="shared" si="564"/>
        <v>Grant County,Iowa County</v>
      </c>
      <c r="U2645" s="1" t="str">
        <f t="shared" si="565"/>
        <v>WI</v>
      </c>
      <c r="AA2645" s="1"/>
      <c r="AB2645" s="1"/>
      <c r="AI2645" s="5"/>
      <c r="AJ2645" s="5"/>
      <c r="AK2645" s="5"/>
      <c r="AL2645" s="5"/>
      <c r="AM2645" s="5"/>
      <c r="AN2645" s="5"/>
      <c r="AO2645" s="32"/>
      <c r="AP2645" s="32"/>
      <c r="AQ2645" s="28">
        <f t="shared" si="567"/>
        <v>0</v>
      </c>
      <c r="AR2645" s="28">
        <f t="shared" si="568"/>
        <v>0</v>
      </c>
      <c r="AY2645" s="1" t="s">
        <v>58</v>
      </c>
      <c r="AZ2645" s="2">
        <v>42902</v>
      </c>
      <c r="BB2645" s="2">
        <v>43882</v>
      </c>
      <c r="BC2645" s="2">
        <v>44449</v>
      </c>
      <c r="BD2645" s="1" t="s">
        <v>74</v>
      </c>
      <c r="BE2645" s="1" t="s">
        <v>5845</v>
      </c>
      <c r="BF2645" s="1" t="s">
        <v>76</v>
      </c>
      <c r="BG2645" s="1" t="s">
        <v>3692</v>
      </c>
      <c r="BH2645" s="1" t="s">
        <v>2196</v>
      </c>
      <c r="BI2645" s="1" t="s">
        <v>726</v>
      </c>
      <c r="BJ2645" s="1" t="s">
        <v>126</v>
      </c>
      <c r="BK2645" s="1" t="s">
        <v>5875</v>
      </c>
      <c r="BL2645" s="1">
        <v>100</v>
      </c>
      <c r="BM2645" s="1">
        <v>100</v>
      </c>
      <c r="BN2645" s="1" t="s">
        <v>1485</v>
      </c>
      <c r="BO2645" s="1" t="s">
        <v>1486</v>
      </c>
      <c r="BP2645" s="1" t="s">
        <v>71</v>
      </c>
      <c r="BQ2645" s="2">
        <v>44409</v>
      </c>
      <c r="BR2645" s="1">
        <v>100</v>
      </c>
      <c r="BS2645" s="1">
        <v>100</v>
      </c>
      <c r="BT2645" s="1">
        <v>100</v>
      </c>
      <c r="BU2645" s="1">
        <v>100</v>
      </c>
    </row>
    <row r="2646" spans="4:73" hidden="1" x14ac:dyDescent="0.25">
      <c r="D2646" s="4"/>
      <c r="E2646" s="5" t="str">
        <f t="shared" si="558"/>
        <v>DPP-2017-AUG</v>
      </c>
      <c r="F2646" s="5" t="str">
        <f t="shared" si="559"/>
        <v>Central</v>
      </c>
      <c r="G2646" s="5" t="str">
        <f t="shared" si="560"/>
        <v>Withdrawn</v>
      </c>
      <c r="H2646" s="6" t="str">
        <f t="shared" si="561"/>
        <v>Not Started</v>
      </c>
      <c r="I2646" s="1" t="s">
        <v>4697</v>
      </c>
      <c r="O2646" s="1" t="str">
        <f t="shared" si="569"/>
        <v>NRIS</v>
      </c>
      <c r="Q2646" s="1">
        <f t="shared" si="562"/>
        <v>200</v>
      </c>
      <c r="S2646" s="1" t="str">
        <f t="shared" si="563"/>
        <v>Wind</v>
      </c>
      <c r="T2646" s="1" t="str">
        <f t="shared" si="564"/>
        <v>Macon County</v>
      </c>
      <c r="U2646" s="1" t="str">
        <f t="shared" si="565"/>
        <v>IL</v>
      </c>
      <c r="AA2646" s="1"/>
      <c r="AB2646" s="1"/>
      <c r="AI2646" s="5"/>
      <c r="AJ2646" s="5"/>
      <c r="AK2646" s="5"/>
      <c r="AL2646" s="5"/>
      <c r="AM2646" s="5"/>
      <c r="AN2646" s="5"/>
      <c r="AO2646" s="32"/>
      <c r="AP2646" s="32"/>
      <c r="AQ2646" s="28">
        <f t="shared" si="567"/>
        <v>0</v>
      </c>
      <c r="AR2646" s="28">
        <f t="shared" si="568"/>
        <v>0</v>
      </c>
      <c r="AY2646" s="1" t="s">
        <v>73</v>
      </c>
      <c r="AZ2646" s="2">
        <v>42902</v>
      </c>
      <c r="BA2646" s="2">
        <v>43473</v>
      </c>
      <c r="BC2646" s="2">
        <v>44075</v>
      </c>
      <c r="BD2646" s="1" t="s">
        <v>122</v>
      </c>
      <c r="BE2646" s="1" t="s">
        <v>1488</v>
      </c>
      <c r="BF2646" s="1" t="s">
        <v>124</v>
      </c>
      <c r="BG2646" s="1" t="s">
        <v>3692</v>
      </c>
      <c r="BH2646" s="1" t="s">
        <v>2435</v>
      </c>
      <c r="BI2646" s="1" t="s">
        <v>726</v>
      </c>
      <c r="BJ2646" s="1" t="s">
        <v>126</v>
      </c>
      <c r="BK2646" s="1" t="s">
        <v>4698</v>
      </c>
      <c r="BL2646" s="1">
        <v>200</v>
      </c>
      <c r="BM2646" s="1">
        <v>200</v>
      </c>
      <c r="BN2646" s="1" t="s">
        <v>97</v>
      </c>
      <c r="BO2646" s="1" t="s">
        <v>98</v>
      </c>
      <c r="BP2646" s="1" t="s">
        <v>84</v>
      </c>
      <c r="BR2646" s="1">
        <v>0</v>
      </c>
      <c r="BS2646" s="1">
        <v>0</v>
      </c>
      <c r="BT2646" s="1">
        <v>0</v>
      </c>
      <c r="BU2646" s="1">
        <v>0</v>
      </c>
    </row>
    <row r="2647" spans="4:73" hidden="1" x14ac:dyDescent="0.25">
      <c r="D2647" s="4"/>
      <c r="E2647" s="5" t="str">
        <f t="shared" si="558"/>
        <v>DPP-2017-AUG</v>
      </c>
      <c r="F2647" s="5" t="str">
        <f t="shared" si="559"/>
        <v>West</v>
      </c>
      <c r="G2647" s="5" t="str">
        <f t="shared" si="560"/>
        <v>Withdrawn</v>
      </c>
      <c r="H2647" s="6" t="str">
        <f t="shared" si="561"/>
        <v>Not Started</v>
      </c>
      <c r="I2647" s="1" t="s">
        <v>5756</v>
      </c>
      <c r="O2647" s="1" t="str">
        <f t="shared" si="569"/>
        <v>NRIS</v>
      </c>
      <c r="P2647" s="1" t="s">
        <v>6203</v>
      </c>
      <c r="Q2647" s="1">
        <f t="shared" si="562"/>
        <v>200</v>
      </c>
      <c r="S2647" s="1" t="str">
        <f t="shared" si="563"/>
        <v>Wind</v>
      </c>
      <c r="T2647" s="1" t="str">
        <f t="shared" si="564"/>
        <v>Hardin County</v>
      </c>
      <c r="U2647" s="1" t="str">
        <f t="shared" si="565"/>
        <v>IA</v>
      </c>
      <c r="Y2647" s="1">
        <v>1</v>
      </c>
      <c r="Z2647" s="1">
        <f>IF(G2647="Withdrawn",0,1)</f>
        <v>0</v>
      </c>
      <c r="AA2647" s="36">
        <v>800000</v>
      </c>
      <c r="AB2647" s="36">
        <v>778552</v>
      </c>
      <c r="AI2647" s="5"/>
      <c r="AJ2647" s="32">
        <v>0</v>
      </c>
      <c r="AK2647" s="32">
        <v>94244425</v>
      </c>
      <c r="AL2647" s="32"/>
      <c r="AM2647" s="32">
        <v>36601622</v>
      </c>
      <c r="AN2647" s="32"/>
      <c r="AO2647" s="32">
        <f>AJ2647+AM2647</f>
        <v>36601622</v>
      </c>
      <c r="AP2647" s="32">
        <f>AO2647+AK2647+AL2647+AN2647</f>
        <v>130846047</v>
      </c>
      <c r="AQ2647" s="28">
        <f t="shared" si="567"/>
        <v>183.00810999999999</v>
      </c>
      <c r="AR2647" s="28">
        <f t="shared" si="568"/>
        <v>654.23023499999999</v>
      </c>
      <c r="AS2647" s="16">
        <f t="shared" ref="AS2647:AS2648" si="570">IF(O2647 = "NRIS",AP2647,AO2647)</f>
        <v>130846047</v>
      </c>
      <c r="AY2647" s="1" t="s">
        <v>73</v>
      </c>
      <c r="AZ2647" s="2">
        <v>42902</v>
      </c>
      <c r="BA2647" s="2">
        <v>44225</v>
      </c>
      <c r="BC2647" s="2">
        <v>44378</v>
      </c>
      <c r="BD2647" s="1" t="s">
        <v>87</v>
      </c>
      <c r="BE2647" s="1" t="s">
        <v>3073</v>
      </c>
      <c r="BF2647" s="1" t="s">
        <v>89</v>
      </c>
      <c r="BG2647" s="1" t="s">
        <v>3692</v>
      </c>
      <c r="BH2647" s="1" t="s">
        <v>725</v>
      </c>
      <c r="BI2647" s="1" t="s">
        <v>2376</v>
      </c>
      <c r="BJ2647" s="1" t="s">
        <v>126</v>
      </c>
      <c r="BK2647" s="1" t="s">
        <v>5757</v>
      </c>
      <c r="BL2647" s="1">
        <v>200</v>
      </c>
      <c r="BM2647" s="1">
        <v>200</v>
      </c>
      <c r="BN2647" s="1" t="s">
        <v>97</v>
      </c>
      <c r="BO2647" s="1" t="s">
        <v>98</v>
      </c>
      <c r="BP2647" s="1" t="s">
        <v>84</v>
      </c>
      <c r="BR2647" s="1">
        <v>200</v>
      </c>
      <c r="BS2647" s="1">
        <v>200</v>
      </c>
      <c r="BT2647" s="1">
        <v>0</v>
      </c>
      <c r="BU2647" s="1">
        <v>0</v>
      </c>
    </row>
    <row r="2648" spans="4:73" hidden="1" x14ac:dyDescent="0.25">
      <c r="D2648" s="4"/>
      <c r="E2648" s="5" t="str">
        <f t="shared" si="558"/>
        <v>DPP-2017-AUG</v>
      </c>
      <c r="F2648" s="5" t="str">
        <f t="shared" si="559"/>
        <v>West</v>
      </c>
      <c r="G2648" s="5" t="str">
        <f t="shared" si="560"/>
        <v>Active</v>
      </c>
      <c r="H2648" s="6" t="str">
        <f t="shared" si="561"/>
        <v>Not Started</v>
      </c>
      <c r="I2648" s="1" t="s">
        <v>5880</v>
      </c>
      <c r="O2648" s="1" t="str">
        <f t="shared" si="569"/>
        <v>NRIS</v>
      </c>
      <c r="P2648" s="1" t="s">
        <v>6203</v>
      </c>
      <c r="Q2648" s="1">
        <f t="shared" si="562"/>
        <v>150</v>
      </c>
      <c r="S2648" s="1" t="str">
        <f t="shared" si="563"/>
        <v>Solar</v>
      </c>
      <c r="T2648" s="1" t="str">
        <f t="shared" si="564"/>
        <v>Murray County</v>
      </c>
      <c r="U2648" s="1" t="str">
        <f t="shared" si="565"/>
        <v>MN</v>
      </c>
      <c r="Y2648" s="1">
        <v>1</v>
      </c>
      <c r="Z2648" s="1">
        <f>IF(G2648="Withdrawn",0,1)</f>
        <v>1</v>
      </c>
      <c r="AA2648" s="36">
        <v>600000</v>
      </c>
      <c r="AB2648" s="36">
        <v>464501</v>
      </c>
      <c r="AI2648" s="5"/>
      <c r="AJ2648" s="32">
        <v>3569462</v>
      </c>
      <c r="AK2648" s="32">
        <v>45564314</v>
      </c>
      <c r="AL2648" s="32"/>
      <c r="AM2648" s="32">
        <v>8941965</v>
      </c>
      <c r="AN2648" s="32"/>
      <c r="AO2648" s="32">
        <f>AJ2648+AM2648</f>
        <v>12511427</v>
      </c>
      <c r="AP2648" s="32">
        <f>AO2648+AK2648+AL2648+AN2648</f>
        <v>58075741</v>
      </c>
      <c r="AQ2648" s="28">
        <f t="shared" si="567"/>
        <v>83.409513333333337</v>
      </c>
      <c r="AR2648" s="28">
        <f t="shared" si="568"/>
        <v>387.17160666666666</v>
      </c>
      <c r="AS2648" s="16">
        <f t="shared" si="570"/>
        <v>58075741</v>
      </c>
      <c r="AY2648" s="1" t="s">
        <v>2374</v>
      </c>
      <c r="AZ2648" s="2">
        <v>42902</v>
      </c>
      <c r="BC2648" s="2">
        <v>44469</v>
      </c>
      <c r="BD2648" s="1" t="s">
        <v>91</v>
      </c>
      <c r="BE2648" s="1" t="s">
        <v>162</v>
      </c>
      <c r="BF2648" s="1" t="s">
        <v>93</v>
      </c>
      <c r="BG2648" s="1" t="s">
        <v>3692</v>
      </c>
      <c r="BH2648" s="1" t="s">
        <v>725</v>
      </c>
      <c r="BI2648" s="1" t="s">
        <v>2376</v>
      </c>
      <c r="BJ2648" s="1" t="s">
        <v>126</v>
      </c>
      <c r="BK2648" s="1" t="s">
        <v>5881</v>
      </c>
      <c r="BL2648" s="1">
        <v>150</v>
      </c>
      <c r="BM2648" s="1">
        <v>150</v>
      </c>
      <c r="BN2648" s="1" t="s">
        <v>1485</v>
      </c>
      <c r="BO2648" s="1" t="s">
        <v>1486</v>
      </c>
      <c r="BP2648" s="1" t="s">
        <v>84</v>
      </c>
      <c r="BR2648" s="1">
        <v>150</v>
      </c>
      <c r="BS2648" s="1">
        <v>150</v>
      </c>
      <c r="BT2648" s="1">
        <v>150</v>
      </c>
      <c r="BU2648" s="1">
        <v>150</v>
      </c>
    </row>
    <row r="2649" spans="4:73" hidden="1" x14ac:dyDescent="0.25">
      <c r="D2649" s="4"/>
      <c r="E2649" s="5" t="str">
        <f t="shared" si="558"/>
        <v>DPP-2017-AUG</v>
      </c>
      <c r="F2649" s="5" t="str">
        <f t="shared" si="559"/>
        <v>East (ITC)</v>
      </c>
      <c r="G2649" s="5" t="str">
        <f t="shared" si="560"/>
        <v>Done</v>
      </c>
      <c r="H2649" s="6" t="str">
        <f t="shared" si="561"/>
        <v>Under Construction</v>
      </c>
      <c r="I2649" s="1" t="s">
        <v>5882</v>
      </c>
      <c r="O2649" s="1" t="str">
        <f t="shared" si="569"/>
        <v>NRIS</v>
      </c>
      <c r="Q2649" s="1">
        <f t="shared" si="562"/>
        <v>150</v>
      </c>
      <c r="S2649" s="1" t="str">
        <f t="shared" si="563"/>
        <v>Solar</v>
      </c>
      <c r="T2649" s="1" t="str">
        <f t="shared" si="564"/>
        <v>Lenawee County</v>
      </c>
      <c r="U2649" s="1" t="str">
        <f t="shared" si="565"/>
        <v>MI</v>
      </c>
      <c r="AA2649" s="1"/>
      <c r="AB2649" s="1"/>
      <c r="AI2649" s="5"/>
      <c r="AJ2649" s="5"/>
      <c r="AK2649" s="5"/>
      <c r="AL2649" s="5"/>
      <c r="AM2649" s="5"/>
      <c r="AN2649" s="5"/>
      <c r="AO2649" s="32"/>
      <c r="AP2649" s="32"/>
      <c r="AQ2649" s="28">
        <f t="shared" si="567"/>
        <v>0</v>
      </c>
      <c r="AR2649" s="28">
        <f t="shared" si="568"/>
        <v>0</v>
      </c>
      <c r="AY2649" s="1" t="s">
        <v>58</v>
      </c>
      <c r="AZ2649" s="2">
        <v>42902</v>
      </c>
      <c r="BB2649" s="2">
        <v>44049</v>
      </c>
      <c r="BC2649" s="2">
        <v>44084</v>
      </c>
      <c r="BD2649" s="1" t="s">
        <v>139</v>
      </c>
      <c r="BE2649" s="1" t="s">
        <v>1879</v>
      </c>
      <c r="BF2649" s="1" t="s">
        <v>130</v>
      </c>
      <c r="BG2649" s="1" t="s">
        <v>3692</v>
      </c>
      <c r="BH2649" s="1" t="s">
        <v>1808</v>
      </c>
      <c r="BI2649" s="1" t="s">
        <v>726</v>
      </c>
      <c r="BJ2649" s="1" t="s">
        <v>126</v>
      </c>
      <c r="BK2649" s="1" t="s">
        <v>5883</v>
      </c>
      <c r="BL2649" s="1">
        <v>150</v>
      </c>
      <c r="BM2649" s="1">
        <v>150</v>
      </c>
      <c r="BN2649" s="1" t="s">
        <v>1485</v>
      </c>
      <c r="BO2649" s="1" t="s">
        <v>1486</v>
      </c>
      <c r="BP2649" s="1" t="s">
        <v>71</v>
      </c>
      <c r="BQ2649" s="2">
        <v>44883</v>
      </c>
      <c r="BR2649" s="1">
        <v>150</v>
      </c>
      <c r="BS2649" s="1">
        <v>150</v>
      </c>
      <c r="BT2649" s="1">
        <v>150</v>
      </c>
      <c r="BU2649" s="1">
        <v>150</v>
      </c>
    </row>
    <row r="2650" spans="4:73" hidden="1" x14ac:dyDescent="0.25">
      <c r="D2650" s="4"/>
      <c r="E2650" s="5" t="str">
        <f t="shared" si="558"/>
        <v>DPP-2017-AUG</v>
      </c>
      <c r="F2650" s="5" t="str">
        <f t="shared" si="559"/>
        <v>West</v>
      </c>
      <c r="G2650" s="5" t="str">
        <f t="shared" si="560"/>
        <v>Withdrawn</v>
      </c>
      <c r="H2650" s="6" t="str">
        <f t="shared" si="561"/>
        <v>Not Started</v>
      </c>
      <c r="I2650" s="1" t="s">
        <v>4897</v>
      </c>
      <c r="O2650" s="1" t="str">
        <f t="shared" si="569"/>
        <v>NRIS</v>
      </c>
      <c r="Q2650" s="1">
        <f t="shared" si="562"/>
        <v>200</v>
      </c>
      <c r="S2650" s="1" t="str">
        <f t="shared" si="563"/>
        <v>Wind</v>
      </c>
      <c r="T2650" s="1" t="str">
        <f t="shared" si="564"/>
        <v>Faribault County</v>
      </c>
      <c r="U2650" s="1" t="str">
        <f t="shared" si="565"/>
        <v>MN</v>
      </c>
      <c r="AI2650" s="5"/>
      <c r="AJ2650" s="5"/>
      <c r="AK2650" s="5"/>
      <c r="AL2650" s="5"/>
      <c r="AM2650" s="5"/>
      <c r="AN2650" s="5"/>
      <c r="AO2650" s="32"/>
      <c r="AP2650" s="32"/>
      <c r="AQ2650" s="28">
        <f t="shared" si="567"/>
        <v>0</v>
      </c>
      <c r="AR2650" s="28">
        <f t="shared" si="568"/>
        <v>0</v>
      </c>
      <c r="AY2650" s="1" t="s">
        <v>73</v>
      </c>
      <c r="AZ2650" s="2">
        <v>42902</v>
      </c>
      <c r="BA2650" s="2">
        <v>43669</v>
      </c>
      <c r="BC2650" s="2">
        <v>44089</v>
      </c>
      <c r="BD2650" s="1" t="s">
        <v>87</v>
      </c>
      <c r="BE2650" s="1" t="s">
        <v>718</v>
      </c>
      <c r="BF2650" s="1" t="s">
        <v>93</v>
      </c>
      <c r="BG2650" s="1" t="s">
        <v>3692</v>
      </c>
      <c r="BH2650" s="1" t="s">
        <v>725</v>
      </c>
      <c r="BI2650" s="1" t="s">
        <v>2376</v>
      </c>
      <c r="BJ2650" s="1" t="s">
        <v>126</v>
      </c>
      <c r="BK2650" s="1" t="s">
        <v>4898</v>
      </c>
      <c r="BL2650" s="1">
        <v>200</v>
      </c>
      <c r="BM2650" s="1">
        <v>200</v>
      </c>
      <c r="BN2650" s="1" t="s">
        <v>97</v>
      </c>
      <c r="BO2650" s="1" t="s">
        <v>98</v>
      </c>
      <c r="BP2650" s="1" t="s">
        <v>84</v>
      </c>
      <c r="BR2650" s="1">
        <v>0</v>
      </c>
      <c r="BS2650" s="1">
        <v>0</v>
      </c>
      <c r="BT2650" s="1">
        <v>0</v>
      </c>
      <c r="BU2650" s="1">
        <v>0</v>
      </c>
    </row>
    <row r="2651" spans="4:73" hidden="1" x14ac:dyDescent="0.25">
      <c r="D2651" s="4"/>
      <c r="E2651" s="5" t="str">
        <f t="shared" si="558"/>
        <v>DPP-2017-AUG</v>
      </c>
      <c r="F2651" s="5" t="str">
        <f t="shared" si="559"/>
        <v>West</v>
      </c>
      <c r="G2651" s="5" t="str">
        <f t="shared" si="560"/>
        <v>Active</v>
      </c>
      <c r="H2651" s="6" t="str">
        <f t="shared" si="561"/>
        <v>Not Started</v>
      </c>
      <c r="I2651" s="1" t="s">
        <v>5886</v>
      </c>
      <c r="O2651" s="1" t="str">
        <f t="shared" si="569"/>
        <v>NRIS</v>
      </c>
      <c r="P2651" s="1" t="s">
        <v>6203</v>
      </c>
      <c r="Q2651" s="1">
        <f t="shared" si="562"/>
        <v>250</v>
      </c>
      <c r="S2651" s="1" t="str">
        <f t="shared" si="563"/>
        <v>Solar</v>
      </c>
      <c r="T2651" s="1" t="str">
        <f t="shared" si="564"/>
        <v>Palo Alto County</v>
      </c>
      <c r="U2651" s="1" t="str">
        <f t="shared" si="565"/>
        <v>IA</v>
      </c>
      <c r="Y2651" s="1">
        <v>1</v>
      </c>
      <c r="Z2651" s="1">
        <f>IF(G2651="Withdrawn",0,1)</f>
        <v>1</v>
      </c>
      <c r="AA2651" s="36">
        <v>1000000</v>
      </c>
      <c r="AB2651" s="36">
        <v>0</v>
      </c>
      <c r="AI2651" s="5"/>
      <c r="AJ2651" s="32">
        <v>0</v>
      </c>
      <c r="AK2651" s="32">
        <v>60459128</v>
      </c>
      <c r="AL2651" s="32"/>
      <c r="AM2651" s="32">
        <v>1862468</v>
      </c>
      <c r="AN2651" s="32"/>
      <c r="AO2651" s="32">
        <f>AJ2651+AM2651</f>
        <v>1862468</v>
      </c>
      <c r="AP2651" s="32">
        <f>AO2651+AK2651+AL2651+AN2651</f>
        <v>62321596</v>
      </c>
      <c r="AQ2651" s="28">
        <f t="shared" si="567"/>
        <v>7.449872</v>
      </c>
      <c r="AR2651" s="28">
        <f t="shared" si="568"/>
        <v>249.286384</v>
      </c>
      <c r="AS2651" s="16">
        <f>IF(O2651 = "NRIS",AP2651,AO2651)</f>
        <v>62321596</v>
      </c>
      <c r="AY2651" s="1" t="s">
        <v>2374</v>
      </c>
      <c r="AZ2651" s="2">
        <v>42902</v>
      </c>
      <c r="BC2651" s="2">
        <v>44469</v>
      </c>
      <c r="BD2651" s="1" t="s">
        <v>251</v>
      </c>
      <c r="BE2651" s="1" t="s">
        <v>414</v>
      </c>
      <c r="BF2651" s="1" t="s">
        <v>89</v>
      </c>
      <c r="BG2651" s="1" t="s">
        <v>3692</v>
      </c>
      <c r="BH2651" s="1" t="s">
        <v>725</v>
      </c>
      <c r="BI2651" s="1" t="s">
        <v>2376</v>
      </c>
      <c r="BJ2651" s="1" t="s">
        <v>126</v>
      </c>
      <c r="BK2651" s="1" t="s">
        <v>5887</v>
      </c>
      <c r="BL2651" s="1">
        <v>250</v>
      </c>
      <c r="BM2651" s="1">
        <v>250</v>
      </c>
      <c r="BN2651" s="1" t="s">
        <v>1485</v>
      </c>
      <c r="BO2651" s="1" t="s">
        <v>1486</v>
      </c>
      <c r="BP2651" s="1" t="s">
        <v>84</v>
      </c>
      <c r="BR2651" s="1">
        <v>250</v>
      </c>
      <c r="BS2651" s="1">
        <v>250</v>
      </c>
      <c r="BT2651" s="1">
        <v>250</v>
      </c>
      <c r="BU2651" s="1">
        <v>250</v>
      </c>
    </row>
    <row r="2652" spans="4:73" hidden="1" x14ac:dyDescent="0.25">
      <c r="D2652" s="4"/>
      <c r="E2652" s="5" t="str">
        <f t="shared" si="558"/>
        <v>DPP-2017-AUG</v>
      </c>
      <c r="F2652" s="5" t="str">
        <f t="shared" si="559"/>
        <v>East (ATC)</v>
      </c>
      <c r="G2652" s="5" t="str">
        <f t="shared" si="560"/>
        <v>Done</v>
      </c>
      <c r="H2652" s="6" t="str">
        <f t="shared" si="561"/>
        <v>Under Construction</v>
      </c>
      <c r="I2652" s="1" t="s">
        <v>5888</v>
      </c>
      <c r="O2652" s="1" t="str">
        <f t="shared" si="569"/>
        <v>NRIS</v>
      </c>
      <c r="Q2652" s="1">
        <f t="shared" si="562"/>
        <v>200</v>
      </c>
      <c r="S2652" s="1" t="str">
        <f t="shared" si="563"/>
        <v>Solar</v>
      </c>
      <c r="T2652" s="1" t="str">
        <f t="shared" si="564"/>
        <v>Kenosha County</v>
      </c>
      <c r="U2652" s="1" t="str">
        <f t="shared" si="565"/>
        <v>WI</v>
      </c>
      <c r="AA2652" s="1"/>
      <c r="AB2652" s="1"/>
      <c r="AI2652" s="5"/>
      <c r="AJ2652" s="5"/>
      <c r="AK2652" s="5"/>
      <c r="AL2652" s="5"/>
      <c r="AM2652" s="5"/>
      <c r="AN2652" s="5"/>
      <c r="AO2652" s="32"/>
      <c r="AP2652" s="32"/>
      <c r="AQ2652" s="28">
        <f t="shared" si="567"/>
        <v>0</v>
      </c>
      <c r="AR2652" s="28">
        <f t="shared" si="568"/>
        <v>0</v>
      </c>
      <c r="AY2652" s="1" t="s">
        <v>58</v>
      </c>
      <c r="AZ2652" s="2">
        <v>42902</v>
      </c>
      <c r="BB2652" s="2">
        <v>43949</v>
      </c>
      <c r="BC2652" s="2">
        <v>44449</v>
      </c>
      <c r="BD2652" s="1" t="s">
        <v>74</v>
      </c>
      <c r="BE2652" s="1" t="s">
        <v>393</v>
      </c>
      <c r="BF2652" s="1" t="s">
        <v>76</v>
      </c>
      <c r="BG2652" s="1" t="s">
        <v>3692</v>
      </c>
      <c r="BH2652" s="1" t="s">
        <v>2196</v>
      </c>
      <c r="BI2652" s="1" t="s">
        <v>726</v>
      </c>
      <c r="BJ2652" s="1" t="s">
        <v>126</v>
      </c>
      <c r="BK2652" s="1" t="s">
        <v>5889</v>
      </c>
      <c r="BL2652" s="1">
        <v>200</v>
      </c>
      <c r="BM2652" s="1">
        <v>200</v>
      </c>
      <c r="BN2652" s="1" t="s">
        <v>1485</v>
      </c>
      <c r="BO2652" s="1" t="s">
        <v>1486</v>
      </c>
      <c r="BP2652" s="1" t="s">
        <v>71</v>
      </c>
      <c r="BQ2652" s="2">
        <v>44805</v>
      </c>
      <c r="BR2652" s="1">
        <v>200</v>
      </c>
      <c r="BS2652" s="1">
        <v>200</v>
      </c>
      <c r="BT2652" s="1">
        <v>200</v>
      </c>
      <c r="BU2652" s="1">
        <v>200</v>
      </c>
    </row>
    <row r="2653" spans="4:73" hidden="1" x14ac:dyDescent="0.25">
      <c r="D2653" s="4"/>
      <c r="E2653" s="5" t="str">
        <f t="shared" si="558"/>
        <v>DPP-2017-AUG</v>
      </c>
      <c r="F2653" s="5" t="str">
        <f t="shared" si="559"/>
        <v>East (UP)</v>
      </c>
      <c r="G2653" s="5" t="str">
        <f t="shared" si="560"/>
        <v>Withdrawn</v>
      </c>
      <c r="H2653" s="6" t="str">
        <f t="shared" si="561"/>
        <v>Not Started</v>
      </c>
      <c r="I2653" s="1" t="s">
        <v>4400</v>
      </c>
      <c r="O2653" s="1" t="str">
        <f t="shared" si="569"/>
        <v>NRIS</v>
      </c>
      <c r="Q2653" s="1">
        <f t="shared" si="562"/>
        <v>70</v>
      </c>
      <c r="S2653" s="1" t="str">
        <f t="shared" si="563"/>
        <v>Wind</v>
      </c>
      <c r="T2653" s="1" t="str">
        <f t="shared" si="564"/>
        <v>Baraga County</v>
      </c>
      <c r="U2653" s="1" t="str">
        <f t="shared" si="565"/>
        <v>MI</v>
      </c>
      <c r="AA2653" s="1"/>
      <c r="AB2653" s="1"/>
      <c r="AI2653" s="5"/>
      <c r="AJ2653" s="5"/>
      <c r="AK2653" s="5"/>
      <c r="AL2653" s="5"/>
      <c r="AM2653" s="5"/>
      <c r="AN2653" s="5"/>
      <c r="AO2653" s="32"/>
      <c r="AP2653" s="32"/>
      <c r="AQ2653" s="28">
        <f t="shared" si="567"/>
        <v>0</v>
      </c>
      <c r="AR2653" s="28">
        <f t="shared" si="568"/>
        <v>0</v>
      </c>
      <c r="AY2653" s="1" t="s">
        <v>73</v>
      </c>
      <c r="AZ2653" s="2">
        <v>42902</v>
      </c>
      <c r="BA2653" s="2">
        <v>43231</v>
      </c>
      <c r="BC2653" s="2">
        <v>44097</v>
      </c>
      <c r="BD2653" s="1" t="s">
        <v>74</v>
      </c>
      <c r="BE2653" s="1" t="s">
        <v>688</v>
      </c>
      <c r="BF2653" s="1" t="s">
        <v>130</v>
      </c>
      <c r="BG2653" s="1" t="s">
        <v>3692</v>
      </c>
      <c r="BH2653" s="1" t="s">
        <v>3350</v>
      </c>
      <c r="BI2653" s="1" t="s">
        <v>726</v>
      </c>
      <c r="BJ2653" s="1" t="s">
        <v>126</v>
      </c>
      <c r="BK2653" s="1" t="s">
        <v>4401</v>
      </c>
      <c r="BL2653" s="1">
        <v>70</v>
      </c>
      <c r="BM2653" s="1">
        <v>70</v>
      </c>
      <c r="BN2653" s="1" t="s">
        <v>97</v>
      </c>
      <c r="BO2653" s="1" t="s">
        <v>98</v>
      </c>
      <c r="BP2653" s="1" t="s">
        <v>84</v>
      </c>
      <c r="BR2653" s="1">
        <v>0</v>
      </c>
      <c r="BS2653" s="1">
        <v>0</v>
      </c>
      <c r="BT2653" s="1">
        <v>0</v>
      </c>
      <c r="BU2653" s="1">
        <v>0</v>
      </c>
    </row>
    <row r="2654" spans="4:73" hidden="1" x14ac:dyDescent="0.25">
      <c r="D2654" s="4"/>
      <c r="E2654" s="5" t="str">
        <f t="shared" si="558"/>
        <v>DPP-2017-AUG</v>
      </c>
      <c r="F2654" s="5" t="str">
        <f t="shared" si="559"/>
        <v>West</v>
      </c>
      <c r="G2654" s="5" t="str">
        <f t="shared" si="560"/>
        <v>Withdrawn</v>
      </c>
      <c r="H2654" s="6" t="str">
        <f t="shared" si="561"/>
        <v>Not Started</v>
      </c>
      <c r="I2654" s="1" t="s">
        <v>5101</v>
      </c>
      <c r="O2654" s="1" t="str">
        <f t="shared" si="569"/>
        <v>NRIS</v>
      </c>
      <c r="Q2654" s="1">
        <f t="shared" si="562"/>
        <v>150</v>
      </c>
      <c r="S2654" s="1" t="str">
        <f t="shared" si="563"/>
        <v>Wind</v>
      </c>
      <c r="T2654" s="1" t="str">
        <f t="shared" si="564"/>
        <v>Ward County</v>
      </c>
      <c r="U2654" s="1" t="str">
        <f t="shared" si="565"/>
        <v>ND</v>
      </c>
      <c r="AI2654" s="5"/>
      <c r="AJ2654" s="5"/>
      <c r="AK2654" s="5"/>
      <c r="AL2654" s="5"/>
      <c r="AM2654" s="5"/>
      <c r="AN2654" s="5"/>
      <c r="AO2654" s="32"/>
      <c r="AP2654" s="32"/>
      <c r="AQ2654" s="28">
        <f t="shared" si="567"/>
        <v>0</v>
      </c>
      <c r="AR2654" s="28">
        <f t="shared" si="568"/>
        <v>0</v>
      </c>
      <c r="AY2654" s="1" t="s">
        <v>73</v>
      </c>
      <c r="AZ2654" s="2">
        <v>42902</v>
      </c>
      <c r="BA2654" s="2">
        <v>43762</v>
      </c>
      <c r="BC2654" s="2">
        <v>44089</v>
      </c>
      <c r="BD2654" s="1" t="s">
        <v>91</v>
      </c>
      <c r="BE2654" s="1" t="s">
        <v>1649</v>
      </c>
      <c r="BF2654" s="1" t="s">
        <v>194</v>
      </c>
      <c r="BG2654" s="1" t="s">
        <v>3692</v>
      </c>
      <c r="BH2654" s="1" t="s">
        <v>725</v>
      </c>
      <c r="BI2654" s="1" t="s">
        <v>2376</v>
      </c>
      <c r="BJ2654" s="1" t="s">
        <v>126</v>
      </c>
      <c r="BK2654" s="1" t="s">
        <v>5102</v>
      </c>
      <c r="BL2654" s="1">
        <v>150</v>
      </c>
      <c r="BM2654" s="1">
        <v>150</v>
      </c>
      <c r="BN2654" s="1" t="s">
        <v>97</v>
      </c>
      <c r="BO2654" s="1" t="s">
        <v>98</v>
      </c>
      <c r="BP2654" s="1" t="s">
        <v>84</v>
      </c>
      <c r="BR2654" s="1">
        <v>0</v>
      </c>
      <c r="BS2654" s="1">
        <v>0</v>
      </c>
      <c r="BT2654" s="1">
        <v>0</v>
      </c>
      <c r="BU2654" s="1">
        <v>0</v>
      </c>
    </row>
    <row r="2655" spans="4:73" hidden="1" x14ac:dyDescent="0.25">
      <c r="D2655" s="4"/>
      <c r="E2655" s="5" t="str">
        <f t="shared" si="558"/>
        <v>DPP-2017-AUG</v>
      </c>
      <c r="F2655" s="5" t="str">
        <f t="shared" si="559"/>
        <v>Central</v>
      </c>
      <c r="G2655" s="5" t="str">
        <f t="shared" si="560"/>
        <v>Withdrawn</v>
      </c>
      <c r="H2655" s="6" t="str">
        <f t="shared" si="561"/>
        <v>Not Started</v>
      </c>
      <c r="I2655" s="1" t="s">
        <v>3691</v>
      </c>
      <c r="O2655" s="1" t="str">
        <f t="shared" si="569"/>
        <v>ERIS</v>
      </c>
      <c r="Q2655" s="1">
        <f t="shared" si="562"/>
        <v>45</v>
      </c>
      <c r="S2655" s="1" t="str">
        <f t="shared" si="563"/>
        <v>Solar</v>
      </c>
      <c r="T2655" s="1" t="str">
        <f t="shared" si="564"/>
        <v>Jasper County</v>
      </c>
      <c r="U2655" s="1" t="str">
        <f t="shared" si="565"/>
        <v>IL</v>
      </c>
      <c r="AA2655" s="1"/>
      <c r="AB2655" s="1"/>
      <c r="AI2655" s="5"/>
      <c r="AJ2655" s="5"/>
      <c r="AK2655" s="5"/>
      <c r="AL2655" s="5"/>
      <c r="AM2655" s="5"/>
      <c r="AN2655" s="5"/>
      <c r="AO2655" s="32"/>
      <c r="AP2655" s="32"/>
      <c r="AQ2655" s="28">
        <f t="shared" si="567"/>
        <v>0</v>
      </c>
      <c r="AR2655" s="28">
        <f t="shared" si="568"/>
        <v>0</v>
      </c>
      <c r="AY2655" s="1" t="s">
        <v>73</v>
      </c>
      <c r="AZ2655" s="2">
        <v>42902</v>
      </c>
      <c r="BA2655" s="2">
        <v>42933</v>
      </c>
      <c r="BC2655" s="2">
        <v>43556</v>
      </c>
      <c r="BD2655" s="1" t="s">
        <v>122</v>
      </c>
      <c r="BE2655" s="1" t="s">
        <v>848</v>
      </c>
      <c r="BF2655" s="1" t="s">
        <v>124</v>
      </c>
      <c r="BG2655" s="1" t="s">
        <v>3692</v>
      </c>
      <c r="BH2655" s="1" t="s">
        <v>2435</v>
      </c>
      <c r="BI2655" s="1" t="s">
        <v>726</v>
      </c>
      <c r="BJ2655" s="1" t="s">
        <v>62</v>
      </c>
      <c r="BK2655" s="1" t="s">
        <v>2904</v>
      </c>
      <c r="BL2655" s="1">
        <v>45</v>
      </c>
      <c r="BM2655" s="1">
        <v>45</v>
      </c>
      <c r="BN2655" s="1" t="s">
        <v>1485</v>
      </c>
      <c r="BO2655" s="1" t="s">
        <v>1486</v>
      </c>
      <c r="BP2655" s="1" t="s">
        <v>84</v>
      </c>
      <c r="BR2655" s="1">
        <v>0</v>
      </c>
      <c r="BS2655" s="1">
        <v>0</v>
      </c>
      <c r="BT2655" s="1">
        <v>0</v>
      </c>
      <c r="BU2655" s="1">
        <v>0</v>
      </c>
    </row>
    <row r="2656" spans="4:73" hidden="1" x14ac:dyDescent="0.25">
      <c r="D2656" s="4"/>
      <c r="E2656" s="5" t="str">
        <f t="shared" si="558"/>
        <v>DPP-2017-AUG</v>
      </c>
      <c r="F2656" s="5" t="str">
        <f t="shared" si="559"/>
        <v>Central</v>
      </c>
      <c r="G2656" s="5" t="str">
        <f t="shared" si="560"/>
        <v>Withdrawn</v>
      </c>
      <c r="H2656" s="6" t="str">
        <f t="shared" si="561"/>
        <v>Not Started</v>
      </c>
      <c r="I2656" s="1" t="s">
        <v>4203</v>
      </c>
      <c r="O2656" s="1" t="str">
        <f t="shared" si="569"/>
        <v>ERIS</v>
      </c>
      <c r="Q2656" s="1">
        <f t="shared" si="562"/>
        <v>15</v>
      </c>
      <c r="S2656" s="1" t="str">
        <f t="shared" si="563"/>
        <v>Solar</v>
      </c>
      <c r="T2656" s="1" t="str">
        <f t="shared" si="564"/>
        <v>Montgomery County</v>
      </c>
      <c r="U2656" s="1" t="str">
        <f t="shared" si="565"/>
        <v>IL</v>
      </c>
      <c r="AA2656" s="1"/>
      <c r="AB2656" s="1"/>
      <c r="AI2656" s="5"/>
      <c r="AJ2656" s="5"/>
      <c r="AK2656" s="5"/>
      <c r="AL2656" s="5"/>
      <c r="AM2656" s="5"/>
      <c r="AN2656" s="5"/>
      <c r="AO2656" s="32"/>
      <c r="AP2656" s="32"/>
      <c r="AQ2656" s="28">
        <f t="shared" si="567"/>
        <v>0</v>
      </c>
      <c r="AR2656" s="28">
        <f t="shared" si="568"/>
        <v>0</v>
      </c>
      <c r="AY2656" s="1" t="s">
        <v>73</v>
      </c>
      <c r="AZ2656" s="2">
        <v>42902</v>
      </c>
      <c r="BA2656" s="2">
        <v>42955</v>
      </c>
      <c r="BC2656" s="2">
        <v>43556</v>
      </c>
      <c r="BD2656" s="1" t="s">
        <v>122</v>
      </c>
      <c r="BE2656" s="1" t="s">
        <v>763</v>
      </c>
      <c r="BF2656" s="1" t="s">
        <v>124</v>
      </c>
      <c r="BG2656" s="1" t="s">
        <v>3692</v>
      </c>
      <c r="BH2656" s="1" t="s">
        <v>2435</v>
      </c>
      <c r="BI2656" s="1" t="s">
        <v>726</v>
      </c>
      <c r="BJ2656" s="1" t="s">
        <v>62</v>
      </c>
      <c r="BK2656" s="1" t="s">
        <v>4204</v>
      </c>
      <c r="BL2656" s="1">
        <v>15</v>
      </c>
      <c r="BM2656" s="1">
        <v>15</v>
      </c>
      <c r="BN2656" s="1" t="s">
        <v>1485</v>
      </c>
      <c r="BO2656" s="1" t="s">
        <v>1486</v>
      </c>
      <c r="BP2656" s="1" t="s">
        <v>84</v>
      </c>
      <c r="BR2656" s="1">
        <v>0</v>
      </c>
      <c r="BS2656" s="1">
        <v>0</v>
      </c>
      <c r="BT2656" s="1">
        <v>0</v>
      </c>
      <c r="BU2656" s="1">
        <v>0</v>
      </c>
    </row>
    <row r="2657" spans="4:73" hidden="1" x14ac:dyDescent="0.25">
      <c r="D2657" s="4"/>
      <c r="E2657" s="5" t="str">
        <f t="shared" si="558"/>
        <v>DPP-2017-AUG</v>
      </c>
      <c r="F2657" s="5" t="str">
        <f t="shared" si="559"/>
        <v>Central</v>
      </c>
      <c r="G2657" s="5" t="str">
        <f t="shared" si="560"/>
        <v>Withdrawn</v>
      </c>
      <c r="H2657" s="6" t="str">
        <f t="shared" si="561"/>
        <v>Withdrawn</v>
      </c>
      <c r="I2657" s="1" t="s">
        <v>5606</v>
      </c>
      <c r="O2657" s="1" t="str">
        <f t="shared" si="569"/>
        <v>NRIS</v>
      </c>
      <c r="Q2657" s="1">
        <f t="shared" si="562"/>
        <v>80</v>
      </c>
      <c r="S2657" s="1" t="str">
        <f t="shared" si="563"/>
        <v>Wind</v>
      </c>
      <c r="T2657" s="1" t="str">
        <f t="shared" si="564"/>
        <v>Pulaski County</v>
      </c>
      <c r="U2657" s="1" t="str">
        <f t="shared" si="565"/>
        <v>IN</v>
      </c>
      <c r="AA2657" s="1"/>
      <c r="AB2657" s="1"/>
      <c r="AI2657" s="5"/>
      <c r="AJ2657" s="5"/>
      <c r="AK2657" s="5"/>
      <c r="AL2657" s="5"/>
      <c r="AM2657" s="5"/>
      <c r="AN2657" s="5"/>
      <c r="AO2657" s="32"/>
      <c r="AP2657" s="32"/>
      <c r="AQ2657" s="28">
        <f t="shared" si="567"/>
        <v>0</v>
      </c>
      <c r="AR2657" s="28">
        <f t="shared" si="568"/>
        <v>0</v>
      </c>
      <c r="AY2657" s="1" t="s">
        <v>73</v>
      </c>
      <c r="AZ2657" s="2">
        <v>42902</v>
      </c>
      <c r="BA2657" s="2">
        <v>44169</v>
      </c>
      <c r="BB2657" s="2">
        <v>43803</v>
      </c>
      <c r="BC2657" s="2">
        <v>44105</v>
      </c>
      <c r="BD2657" s="1" t="s">
        <v>804</v>
      </c>
      <c r="BE2657" s="1" t="s">
        <v>3049</v>
      </c>
      <c r="BF2657" s="1" t="s">
        <v>103</v>
      </c>
      <c r="BG2657" s="1" t="s">
        <v>3692</v>
      </c>
      <c r="BH2657" s="1" t="s">
        <v>2435</v>
      </c>
      <c r="BI2657" s="1" t="s">
        <v>726</v>
      </c>
      <c r="BJ2657" s="1" t="s">
        <v>126</v>
      </c>
      <c r="BK2657" s="1" t="s">
        <v>5607</v>
      </c>
      <c r="BL2657" s="1">
        <v>80</v>
      </c>
      <c r="BM2657" s="1">
        <v>80</v>
      </c>
      <c r="BN2657" s="1" t="s">
        <v>97</v>
      </c>
      <c r="BO2657" s="1" t="s">
        <v>98</v>
      </c>
      <c r="BP2657" s="1" t="s">
        <v>73</v>
      </c>
      <c r="BQ2657" s="2">
        <v>44682</v>
      </c>
      <c r="BR2657" s="1">
        <v>80</v>
      </c>
      <c r="BS2657" s="1">
        <v>80</v>
      </c>
      <c r="BT2657" s="1">
        <v>80</v>
      </c>
      <c r="BU2657" s="1">
        <v>80</v>
      </c>
    </row>
    <row r="2658" spans="4:73" hidden="1" x14ac:dyDescent="0.25">
      <c r="D2658" s="4"/>
      <c r="E2658" s="5" t="str">
        <f t="shared" si="558"/>
        <v>DPP-2017-AUG</v>
      </c>
      <c r="F2658" s="5" t="str">
        <f t="shared" si="559"/>
        <v>Central</v>
      </c>
      <c r="G2658" s="5" t="str">
        <f t="shared" si="560"/>
        <v>Withdrawn</v>
      </c>
      <c r="H2658" s="6" t="str">
        <f t="shared" si="561"/>
        <v>Not Started</v>
      </c>
      <c r="I2658" s="1" t="s">
        <v>5168</v>
      </c>
      <c r="O2658" s="1" t="str">
        <f t="shared" si="569"/>
        <v>NRIS</v>
      </c>
      <c r="Q2658" s="1">
        <f t="shared" si="562"/>
        <v>100</v>
      </c>
      <c r="S2658" s="1" t="str">
        <f t="shared" si="563"/>
        <v>Solar</v>
      </c>
      <c r="T2658" s="1" t="str">
        <f t="shared" si="564"/>
        <v>McLean County</v>
      </c>
      <c r="U2658" s="1" t="str">
        <f t="shared" si="565"/>
        <v>IL</v>
      </c>
      <c r="AA2658" s="1"/>
      <c r="AB2658" s="1"/>
      <c r="AI2658" s="5"/>
      <c r="AJ2658" s="5"/>
      <c r="AK2658" s="5"/>
      <c r="AL2658" s="5"/>
      <c r="AM2658" s="5"/>
      <c r="AN2658" s="5"/>
      <c r="AO2658" s="32"/>
      <c r="AP2658" s="32"/>
      <c r="AQ2658" s="28">
        <f t="shared" si="567"/>
        <v>0</v>
      </c>
      <c r="AR2658" s="28">
        <f t="shared" si="568"/>
        <v>0</v>
      </c>
      <c r="AY2658" s="1" t="s">
        <v>73</v>
      </c>
      <c r="AZ2658" s="2">
        <v>42902</v>
      </c>
      <c r="BA2658" s="2">
        <v>43817</v>
      </c>
      <c r="BC2658" s="2">
        <v>44089</v>
      </c>
      <c r="BD2658" s="1" t="s">
        <v>122</v>
      </c>
      <c r="BE2658" s="1" t="s">
        <v>540</v>
      </c>
      <c r="BF2658" s="1" t="s">
        <v>124</v>
      </c>
      <c r="BG2658" s="1" t="s">
        <v>3692</v>
      </c>
      <c r="BH2658" s="1" t="s">
        <v>2435</v>
      </c>
      <c r="BI2658" s="1" t="s">
        <v>726</v>
      </c>
      <c r="BJ2658" s="1" t="s">
        <v>126</v>
      </c>
      <c r="BK2658" s="1" t="s">
        <v>5169</v>
      </c>
      <c r="BL2658" s="1">
        <v>100</v>
      </c>
      <c r="BM2658" s="1">
        <v>100</v>
      </c>
      <c r="BN2658" s="1" t="s">
        <v>1485</v>
      </c>
      <c r="BO2658" s="1" t="s">
        <v>1486</v>
      </c>
      <c r="BP2658" s="1" t="s">
        <v>84</v>
      </c>
      <c r="BQ2658" s="2">
        <v>44344</v>
      </c>
      <c r="BR2658" s="1">
        <v>100</v>
      </c>
      <c r="BS2658" s="1">
        <v>100</v>
      </c>
      <c r="BT2658" s="1">
        <v>100</v>
      </c>
      <c r="BU2658" s="1">
        <v>100</v>
      </c>
    </row>
    <row r="2659" spans="4:73" hidden="1" x14ac:dyDescent="0.25">
      <c r="D2659" s="4"/>
      <c r="E2659" s="5" t="str">
        <f t="shared" si="558"/>
        <v>DPP-2017-AUG</v>
      </c>
      <c r="F2659" s="5" t="str">
        <f t="shared" si="559"/>
        <v>West</v>
      </c>
      <c r="G2659" s="5" t="str">
        <f t="shared" si="560"/>
        <v>Withdrawn</v>
      </c>
      <c r="H2659" s="6" t="str">
        <f t="shared" si="561"/>
        <v>Not Started</v>
      </c>
      <c r="I2659" s="1" t="s">
        <v>5759</v>
      </c>
      <c r="O2659" s="1" t="str">
        <f t="shared" si="569"/>
        <v>NRIS</v>
      </c>
      <c r="P2659" s="1" t="s">
        <v>6203</v>
      </c>
      <c r="Q2659" s="1">
        <f t="shared" si="562"/>
        <v>64</v>
      </c>
      <c r="S2659" s="1" t="str">
        <f t="shared" si="563"/>
        <v>Wind</v>
      </c>
      <c r="T2659" s="1" t="str">
        <f t="shared" si="564"/>
        <v>Worth County</v>
      </c>
      <c r="U2659" s="1" t="str">
        <f t="shared" si="565"/>
        <v>IA</v>
      </c>
      <c r="Y2659" s="1">
        <v>1</v>
      </c>
      <c r="Z2659" s="1">
        <f>IF(G2659="Withdrawn",0,1)</f>
        <v>0</v>
      </c>
      <c r="AA2659" s="36">
        <v>256000</v>
      </c>
      <c r="AB2659" s="36">
        <v>0</v>
      </c>
      <c r="AI2659" s="5"/>
      <c r="AJ2659" s="32">
        <v>0</v>
      </c>
      <c r="AK2659" s="32">
        <v>14624732</v>
      </c>
      <c r="AL2659" s="32"/>
      <c r="AM2659" s="32">
        <v>8748925</v>
      </c>
      <c r="AN2659" s="32"/>
      <c r="AO2659" s="32">
        <f>AJ2659+AM2659</f>
        <v>8748925</v>
      </c>
      <c r="AP2659" s="32">
        <f>AO2659+AK2659+AL2659+AN2659</f>
        <v>23373657</v>
      </c>
      <c r="AQ2659" s="28">
        <f t="shared" si="567"/>
        <v>136.70195312499999</v>
      </c>
      <c r="AR2659" s="28">
        <f t="shared" si="568"/>
        <v>365.21339062499999</v>
      </c>
      <c r="AS2659" s="16">
        <f>IF(O2659 = "NRIS",AP2659,AO2659)</f>
        <v>23373657</v>
      </c>
      <c r="AY2659" s="1" t="s">
        <v>73</v>
      </c>
      <c r="AZ2659" s="2">
        <v>42902</v>
      </c>
      <c r="BA2659" s="2">
        <v>44225</v>
      </c>
      <c r="BC2659" s="2">
        <v>44104</v>
      </c>
      <c r="BD2659" s="1" t="s">
        <v>87</v>
      </c>
      <c r="BE2659" s="1" t="s">
        <v>181</v>
      </c>
      <c r="BF2659" s="1" t="s">
        <v>89</v>
      </c>
      <c r="BG2659" s="1" t="s">
        <v>3692</v>
      </c>
      <c r="BH2659" s="1" t="s">
        <v>725</v>
      </c>
      <c r="BI2659" s="1" t="s">
        <v>2376</v>
      </c>
      <c r="BJ2659" s="1" t="s">
        <v>126</v>
      </c>
      <c r="BK2659" s="1" t="s">
        <v>5760</v>
      </c>
      <c r="BL2659" s="1">
        <v>64</v>
      </c>
      <c r="BM2659" s="1">
        <v>64</v>
      </c>
      <c r="BN2659" s="1" t="s">
        <v>97</v>
      </c>
      <c r="BO2659" s="1" t="s">
        <v>98</v>
      </c>
      <c r="BP2659" s="1" t="s">
        <v>84</v>
      </c>
      <c r="BR2659" s="1">
        <v>64</v>
      </c>
      <c r="BS2659" s="1">
        <v>64</v>
      </c>
      <c r="BT2659" s="1">
        <v>0</v>
      </c>
      <c r="BU2659" s="1">
        <v>0</v>
      </c>
    </row>
    <row r="2660" spans="4:73" hidden="1" x14ac:dyDescent="0.25">
      <c r="D2660" s="4"/>
      <c r="E2660" s="5" t="str">
        <f t="shared" si="558"/>
        <v>DPP-2017-AUG</v>
      </c>
      <c r="F2660" s="5" t="str">
        <f t="shared" si="559"/>
        <v>East (ATC)</v>
      </c>
      <c r="G2660" s="5" t="str">
        <f t="shared" si="560"/>
        <v>Done</v>
      </c>
      <c r="H2660" s="6" t="str">
        <f t="shared" si="561"/>
        <v>In Service</v>
      </c>
      <c r="I2660" s="1" t="s">
        <v>5904</v>
      </c>
      <c r="O2660" s="1" t="str">
        <f t="shared" si="569"/>
        <v>NRIS</v>
      </c>
      <c r="Q2660" s="1">
        <f t="shared" si="562"/>
        <v>150</v>
      </c>
      <c r="S2660" s="1" t="str">
        <f t="shared" si="563"/>
        <v>Solar</v>
      </c>
      <c r="T2660" s="1" t="str">
        <f t="shared" si="564"/>
        <v>Manitowoc County</v>
      </c>
      <c r="U2660" s="1" t="str">
        <f t="shared" si="565"/>
        <v>WI</v>
      </c>
      <c r="AA2660" s="1"/>
      <c r="AB2660" s="1"/>
      <c r="AI2660" s="5"/>
      <c r="AJ2660" s="5"/>
      <c r="AK2660" s="5"/>
      <c r="AL2660" s="5"/>
      <c r="AM2660" s="5"/>
      <c r="AN2660" s="5"/>
      <c r="AO2660" s="32"/>
      <c r="AP2660" s="32"/>
      <c r="AQ2660" s="28">
        <f t="shared" si="567"/>
        <v>0</v>
      </c>
      <c r="AR2660" s="28">
        <f t="shared" si="568"/>
        <v>0</v>
      </c>
      <c r="AY2660" s="1" t="s">
        <v>58</v>
      </c>
      <c r="AZ2660" s="2">
        <v>42902</v>
      </c>
      <c r="BB2660" s="2">
        <v>43794</v>
      </c>
      <c r="BC2660" s="2">
        <v>44089</v>
      </c>
      <c r="BD2660" s="1" t="s">
        <v>74</v>
      </c>
      <c r="BE2660" s="1" t="s">
        <v>75</v>
      </c>
      <c r="BF2660" s="1" t="s">
        <v>76</v>
      </c>
      <c r="BG2660" s="1" t="s">
        <v>3692</v>
      </c>
      <c r="BH2660" s="1" t="s">
        <v>2196</v>
      </c>
      <c r="BI2660" s="1" t="s">
        <v>726</v>
      </c>
      <c r="BJ2660" s="1" t="s">
        <v>126</v>
      </c>
      <c r="BK2660" s="1" t="s">
        <v>5905</v>
      </c>
      <c r="BL2660" s="1">
        <v>150</v>
      </c>
      <c r="BM2660" s="1">
        <v>150</v>
      </c>
      <c r="BN2660" s="1" t="s">
        <v>1485</v>
      </c>
      <c r="BO2660" s="1" t="s">
        <v>1486</v>
      </c>
      <c r="BP2660" s="1" t="s">
        <v>65</v>
      </c>
      <c r="BQ2660" s="2">
        <v>44044</v>
      </c>
      <c r="BR2660" s="1">
        <v>150</v>
      </c>
      <c r="BS2660" s="1">
        <v>150</v>
      </c>
      <c r="BT2660" s="1">
        <v>150</v>
      </c>
      <c r="BU2660" s="1">
        <v>150</v>
      </c>
    </row>
    <row r="2661" spans="4:73" hidden="1" x14ac:dyDescent="0.25">
      <c r="D2661" s="4"/>
      <c r="E2661" s="5" t="str">
        <f t="shared" si="558"/>
        <v>DPP-2017-AUG</v>
      </c>
      <c r="F2661" s="5" t="str">
        <f t="shared" si="559"/>
        <v>Central</v>
      </c>
      <c r="G2661" s="5" t="str">
        <f t="shared" si="560"/>
        <v>Withdrawn</v>
      </c>
      <c r="H2661" s="6" t="str">
        <f t="shared" si="561"/>
        <v>Not Started</v>
      </c>
      <c r="I2661" s="1" t="s">
        <v>4699</v>
      </c>
      <c r="O2661" s="1" t="str">
        <f t="shared" si="569"/>
        <v>NRIS</v>
      </c>
      <c r="Q2661" s="1">
        <f t="shared" si="562"/>
        <v>75</v>
      </c>
      <c r="S2661" s="1" t="str">
        <f t="shared" si="563"/>
        <v>Wind</v>
      </c>
      <c r="T2661" s="1" t="str">
        <f t="shared" si="564"/>
        <v>Knox County</v>
      </c>
      <c r="U2661" s="1" t="str">
        <f t="shared" si="565"/>
        <v>IL</v>
      </c>
      <c r="AA2661" s="1"/>
      <c r="AB2661" s="1"/>
      <c r="AI2661" s="5"/>
      <c r="AJ2661" s="5"/>
      <c r="AK2661" s="5"/>
      <c r="AL2661" s="5"/>
      <c r="AM2661" s="5"/>
      <c r="AN2661" s="5"/>
      <c r="AO2661" s="32"/>
      <c r="AP2661" s="32"/>
      <c r="AQ2661" s="28">
        <f t="shared" si="567"/>
        <v>0</v>
      </c>
      <c r="AR2661" s="28">
        <f t="shared" si="568"/>
        <v>0</v>
      </c>
      <c r="AY2661" s="1" t="s">
        <v>73</v>
      </c>
      <c r="AZ2661" s="2">
        <v>42902</v>
      </c>
      <c r="BA2661" s="2">
        <v>43473</v>
      </c>
      <c r="BC2661" s="2">
        <v>44104</v>
      </c>
      <c r="BD2661" s="1" t="s">
        <v>122</v>
      </c>
      <c r="BE2661" s="1" t="s">
        <v>869</v>
      </c>
      <c r="BF2661" s="1" t="s">
        <v>124</v>
      </c>
      <c r="BG2661" s="1" t="s">
        <v>3692</v>
      </c>
      <c r="BH2661" s="1" t="s">
        <v>2435</v>
      </c>
      <c r="BI2661" s="1" t="s">
        <v>726</v>
      </c>
      <c r="BJ2661" s="1" t="s">
        <v>126</v>
      </c>
      <c r="BK2661" s="1" t="s">
        <v>4700</v>
      </c>
      <c r="BL2661" s="1">
        <v>75</v>
      </c>
      <c r="BM2661" s="1">
        <v>75</v>
      </c>
      <c r="BN2661" s="1" t="s">
        <v>97</v>
      </c>
      <c r="BO2661" s="1" t="s">
        <v>98</v>
      </c>
      <c r="BP2661" s="1" t="s">
        <v>84</v>
      </c>
      <c r="BQ2661" s="2">
        <v>43723</v>
      </c>
      <c r="BR2661" s="1">
        <v>0</v>
      </c>
      <c r="BS2661" s="1">
        <v>0</v>
      </c>
      <c r="BT2661" s="1">
        <v>0</v>
      </c>
      <c r="BU2661" s="1">
        <v>0</v>
      </c>
    </row>
    <row r="2662" spans="4:73" hidden="1" x14ac:dyDescent="0.25">
      <c r="D2662" s="4"/>
      <c r="E2662" s="5" t="str">
        <f t="shared" si="558"/>
        <v>DPP-2017-AUG</v>
      </c>
      <c r="F2662" s="5" t="str">
        <f t="shared" si="559"/>
        <v>West</v>
      </c>
      <c r="G2662" s="5" t="str">
        <f t="shared" si="560"/>
        <v>Withdrawn</v>
      </c>
      <c r="H2662" s="6" t="str">
        <f t="shared" si="561"/>
        <v>Not Started</v>
      </c>
      <c r="I2662" s="1" t="s">
        <v>5104</v>
      </c>
      <c r="O2662" s="1" t="str">
        <f t="shared" si="569"/>
        <v>NRIS</v>
      </c>
      <c r="Q2662" s="1">
        <f t="shared" si="562"/>
        <v>150</v>
      </c>
      <c r="S2662" s="1" t="str">
        <f t="shared" si="563"/>
        <v>Wind</v>
      </c>
      <c r="T2662" s="1" t="str">
        <f t="shared" si="564"/>
        <v>Nelson County</v>
      </c>
      <c r="U2662" s="1" t="str">
        <f t="shared" si="565"/>
        <v>ND</v>
      </c>
      <c r="AI2662" s="5"/>
      <c r="AJ2662" s="5"/>
      <c r="AK2662" s="5"/>
      <c r="AL2662" s="5"/>
      <c r="AM2662" s="5"/>
      <c r="AN2662" s="5"/>
      <c r="AO2662" s="32"/>
      <c r="AP2662" s="32"/>
      <c r="AQ2662" s="28">
        <f t="shared" si="567"/>
        <v>0</v>
      </c>
      <c r="AR2662" s="28">
        <f t="shared" si="568"/>
        <v>0</v>
      </c>
      <c r="AY2662" s="1" t="s">
        <v>73</v>
      </c>
      <c r="AZ2662" s="2">
        <v>42902</v>
      </c>
      <c r="BA2662" s="2">
        <v>43762</v>
      </c>
      <c r="BC2662" s="2">
        <v>44089</v>
      </c>
      <c r="BD2662" s="1" t="s">
        <v>153</v>
      </c>
      <c r="BE2662" s="1" t="s">
        <v>1775</v>
      </c>
      <c r="BF2662" s="1" t="s">
        <v>194</v>
      </c>
      <c r="BG2662" s="1" t="s">
        <v>3692</v>
      </c>
      <c r="BH2662" s="1" t="s">
        <v>725</v>
      </c>
      <c r="BI2662" s="1" t="s">
        <v>2376</v>
      </c>
      <c r="BJ2662" s="1" t="s">
        <v>126</v>
      </c>
      <c r="BK2662" s="1" t="s">
        <v>5105</v>
      </c>
      <c r="BL2662" s="1">
        <v>150</v>
      </c>
      <c r="BM2662" s="1">
        <v>150</v>
      </c>
      <c r="BN2662" s="1" t="s">
        <v>97</v>
      </c>
      <c r="BO2662" s="1" t="s">
        <v>98</v>
      </c>
      <c r="BP2662" s="1" t="s">
        <v>84</v>
      </c>
      <c r="BR2662" s="1">
        <v>0</v>
      </c>
      <c r="BS2662" s="1">
        <v>0</v>
      </c>
      <c r="BT2662" s="1">
        <v>0</v>
      </c>
      <c r="BU2662" s="1">
        <v>0</v>
      </c>
    </row>
    <row r="2663" spans="4:73" hidden="1" x14ac:dyDescent="0.25">
      <c r="D2663" s="4"/>
      <c r="E2663" s="5" t="str">
        <f t="shared" si="558"/>
        <v>DPP-2017-AUG</v>
      </c>
      <c r="F2663" s="5" t="str">
        <f t="shared" si="559"/>
        <v>East (ITC)</v>
      </c>
      <c r="G2663" s="5" t="str">
        <f t="shared" si="560"/>
        <v>Withdrawn</v>
      </c>
      <c r="H2663" s="6" t="str">
        <f t="shared" si="561"/>
        <v>Not Started</v>
      </c>
      <c r="I2663" s="1" t="s">
        <v>4724</v>
      </c>
      <c r="O2663" s="1" t="str">
        <f t="shared" si="569"/>
        <v>NRIS</v>
      </c>
      <c r="Q2663" s="1">
        <f t="shared" si="562"/>
        <v>100</v>
      </c>
      <c r="S2663" s="1" t="str">
        <f t="shared" si="563"/>
        <v>Wind</v>
      </c>
      <c r="T2663" s="1" t="str">
        <f t="shared" si="564"/>
        <v>Presque Isle County</v>
      </c>
      <c r="U2663" s="1" t="str">
        <f t="shared" si="565"/>
        <v>MI</v>
      </c>
      <c r="AA2663" s="1"/>
      <c r="AB2663" s="1"/>
      <c r="AI2663" s="5"/>
      <c r="AJ2663" s="5"/>
      <c r="AK2663" s="5"/>
      <c r="AL2663" s="5"/>
      <c r="AM2663" s="5"/>
      <c r="AN2663" s="5"/>
      <c r="AO2663" s="32"/>
      <c r="AP2663" s="32"/>
      <c r="AQ2663" s="28">
        <f t="shared" si="567"/>
        <v>0</v>
      </c>
      <c r="AR2663" s="28">
        <f t="shared" si="568"/>
        <v>0</v>
      </c>
      <c r="AY2663" s="1" t="s">
        <v>73</v>
      </c>
      <c r="AZ2663" s="2">
        <v>42902</v>
      </c>
      <c r="BA2663" s="2">
        <v>43474</v>
      </c>
      <c r="BC2663" s="2">
        <v>44089</v>
      </c>
      <c r="BD2663" s="1" t="s">
        <v>139</v>
      </c>
      <c r="BE2663" s="1" t="s">
        <v>1871</v>
      </c>
      <c r="BF2663" s="1" t="s">
        <v>130</v>
      </c>
      <c r="BG2663" s="1" t="s">
        <v>3692</v>
      </c>
      <c r="BH2663" s="1" t="s">
        <v>1808</v>
      </c>
      <c r="BI2663" s="1" t="s">
        <v>726</v>
      </c>
      <c r="BJ2663" s="1" t="s">
        <v>126</v>
      </c>
      <c r="BK2663" s="1" t="s">
        <v>4725</v>
      </c>
      <c r="BL2663" s="1">
        <v>100</v>
      </c>
      <c r="BM2663" s="1">
        <v>100</v>
      </c>
      <c r="BN2663" s="1" t="s">
        <v>97</v>
      </c>
      <c r="BO2663" s="1" t="s">
        <v>98</v>
      </c>
      <c r="BP2663" s="1" t="s">
        <v>84</v>
      </c>
      <c r="BR2663" s="1">
        <v>0</v>
      </c>
      <c r="BS2663" s="1">
        <v>0</v>
      </c>
      <c r="BT2663" s="1">
        <v>0</v>
      </c>
      <c r="BU2663" s="1">
        <v>0</v>
      </c>
    </row>
    <row r="2664" spans="4:73" hidden="1" x14ac:dyDescent="0.25">
      <c r="D2664" s="4"/>
      <c r="E2664" s="5" t="str">
        <f t="shared" si="558"/>
        <v>DPP-2017-AUG</v>
      </c>
      <c r="F2664" s="5" t="str">
        <f t="shared" si="559"/>
        <v>West</v>
      </c>
      <c r="G2664" s="5" t="str">
        <f t="shared" si="560"/>
        <v>Withdrawn</v>
      </c>
      <c r="H2664" s="6" t="str">
        <f t="shared" si="561"/>
        <v>Not Started</v>
      </c>
      <c r="I2664" s="1" t="s">
        <v>4901</v>
      </c>
      <c r="O2664" s="1" t="str">
        <f t="shared" si="569"/>
        <v>NRIS</v>
      </c>
      <c r="Q2664" s="1">
        <f t="shared" si="562"/>
        <v>300</v>
      </c>
      <c r="S2664" s="1" t="str">
        <f t="shared" si="563"/>
        <v>Wind</v>
      </c>
      <c r="T2664" s="1" t="str">
        <f t="shared" si="564"/>
        <v>Pipestone County</v>
      </c>
      <c r="U2664" s="1" t="str">
        <f t="shared" si="565"/>
        <v>MN</v>
      </c>
      <c r="AI2664" s="5"/>
      <c r="AJ2664" s="5"/>
      <c r="AK2664" s="5"/>
      <c r="AL2664" s="5"/>
      <c r="AM2664" s="5"/>
      <c r="AN2664" s="5"/>
      <c r="AO2664" s="32"/>
      <c r="AP2664" s="32"/>
      <c r="AQ2664" s="28">
        <f t="shared" si="567"/>
        <v>0</v>
      </c>
      <c r="AR2664" s="28">
        <f t="shared" si="568"/>
        <v>0</v>
      </c>
      <c r="AY2664" s="1" t="s">
        <v>73</v>
      </c>
      <c r="AZ2664" s="2">
        <v>42902</v>
      </c>
      <c r="BA2664" s="2">
        <v>43669</v>
      </c>
      <c r="BC2664" s="2">
        <v>44089</v>
      </c>
      <c r="BD2664" s="1" t="s">
        <v>91</v>
      </c>
      <c r="BE2664" s="1" t="s">
        <v>169</v>
      </c>
      <c r="BF2664" s="1" t="s">
        <v>93</v>
      </c>
      <c r="BG2664" s="1" t="s">
        <v>3692</v>
      </c>
      <c r="BH2664" s="1" t="s">
        <v>725</v>
      </c>
      <c r="BI2664" s="1" t="s">
        <v>2376</v>
      </c>
      <c r="BJ2664" s="1" t="s">
        <v>126</v>
      </c>
      <c r="BK2664" s="1" t="s">
        <v>4902</v>
      </c>
      <c r="BL2664" s="1">
        <v>300</v>
      </c>
      <c r="BM2664" s="1">
        <v>300</v>
      </c>
      <c r="BN2664" s="1" t="s">
        <v>97</v>
      </c>
      <c r="BO2664" s="1" t="s">
        <v>98</v>
      </c>
      <c r="BP2664" s="1" t="s">
        <v>84</v>
      </c>
      <c r="BR2664" s="1">
        <v>0</v>
      </c>
      <c r="BS2664" s="1">
        <v>0</v>
      </c>
      <c r="BT2664" s="1">
        <v>0</v>
      </c>
      <c r="BU2664" s="1">
        <v>0</v>
      </c>
    </row>
    <row r="2665" spans="4:73" hidden="1" x14ac:dyDescent="0.25">
      <c r="D2665" s="4"/>
      <c r="E2665" s="5" t="str">
        <f t="shared" si="558"/>
        <v>DPP-2020-Cycle</v>
      </c>
      <c r="F2665" s="5" t="str">
        <f t="shared" si="559"/>
        <v>West</v>
      </c>
      <c r="G2665" s="5" t="str">
        <f t="shared" si="560"/>
        <v>Active</v>
      </c>
      <c r="H2665" s="6" t="str">
        <f t="shared" si="561"/>
        <v>Not Started</v>
      </c>
      <c r="I2665" s="1" t="s">
        <v>4414</v>
      </c>
      <c r="O2665" s="1" t="str">
        <f t="shared" si="569"/>
        <v>NRIS</v>
      </c>
      <c r="Q2665" s="1">
        <f t="shared" si="562"/>
        <v>4</v>
      </c>
      <c r="S2665" s="1" t="str">
        <f t="shared" si="563"/>
        <v>Hydro</v>
      </c>
      <c r="T2665" s="1" t="str">
        <f t="shared" si="564"/>
        <v>Dakota</v>
      </c>
      <c r="U2665" s="1" t="str">
        <f t="shared" si="565"/>
        <v>MN</v>
      </c>
      <c r="AA2665" s="1"/>
      <c r="AB2665" s="1"/>
      <c r="AI2665" s="5"/>
      <c r="AJ2665" s="5"/>
      <c r="AK2665" s="5"/>
      <c r="AL2665" s="5"/>
      <c r="AM2665" s="5"/>
      <c r="AN2665" s="5"/>
      <c r="AO2665" s="5"/>
      <c r="AP2665" s="5"/>
      <c r="AQ2665" s="5"/>
      <c r="AR2665" s="5"/>
      <c r="AY2665" s="1" t="s">
        <v>2374</v>
      </c>
      <c r="AZ2665" s="2">
        <v>44186</v>
      </c>
      <c r="BC2665" s="2">
        <v>44621</v>
      </c>
      <c r="BD2665" s="1" t="s">
        <v>91</v>
      </c>
      <c r="BE2665" s="1" t="s">
        <v>4415</v>
      </c>
      <c r="BF2665" s="1" t="s">
        <v>93</v>
      </c>
      <c r="BG2665" s="1" t="s">
        <v>3565</v>
      </c>
      <c r="BH2665" s="1" t="s">
        <v>725</v>
      </c>
      <c r="BI2665" s="1" t="s">
        <v>2857</v>
      </c>
      <c r="BJ2665" s="1" t="s">
        <v>126</v>
      </c>
      <c r="BK2665" s="1" t="s">
        <v>4416</v>
      </c>
      <c r="BL2665" s="1">
        <v>4</v>
      </c>
      <c r="BM2665" s="1">
        <v>4</v>
      </c>
      <c r="BN2665" s="1" t="s">
        <v>69</v>
      </c>
      <c r="BO2665" s="1" t="s">
        <v>2922</v>
      </c>
      <c r="BP2665" s="1" t="s">
        <v>84</v>
      </c>
      <c r="BR2665" s="1">
        <v>0</v>
      </c>
      <c r="BS2665" s="1">
        <v>0</v>
      </c>
      <c r="BT2665" s="1">
        <v>0</v>
      </c>
      <c r="BU2665" s="1">
        <v>0</v>
      </c>
    </row>
    <row r="2666" spans="4:73" hidden="1" x14ac:dyDescent="0.25">
      <c r="D2666" s="4"/>
      <c r="E2666" s="5" t="str">
        <f t="shared" si="558"/>
        <v>DPP-2017-AUG</v>
      </c>
      <c r="F2666" s="5" t="str">
        <f t="shared" si="559"/>
        <v>East (ATC)</v>
      </c>
      <c r="G2666" s="5" t="str">
        <f t="shared" si="560"/>
        <v>Withdrawn</v>
      </c>
      <c r="H2666" s="6" t="str">
        <f t="shared" si="561"/>
        <v>Not Started</v>
      </c>
      <c r="I2666" s="1" t="s">
        <v>4317</v>
      </c>
      <c r="O2666" s="1" t="str">
        <f t="shared" si="569"/>
        <v>NRIS</v>
      </c>
      <c r="Q2666" s="1">
        <f t="shared" si="562"/>
        <v>74.97</v>
      </c>
      <c r="S2666" s="1" t="str">
        <f t="shared" si="563"/>
        <v>Solar</v>
      </c>
      <c r="T2666" s="1" t="str">
        <f t="shared" si="564"/>
        <v>Walworth County</v>
      </c>
      <c r="U2666" s="1" t="str">
        <f t="shared" si="565"/>
        <v>WI</v>
      </c>
      <c r="AA2666" s="1"/>
      <c r="AB2666" s="1"/>
      <c r="AI2666" s="5"/>
      <c r="AJ2666" s="5"/>
      <c r="AK2666" s="5"/>
      <c r="AL2666" s="5"/>
      <c r="AM2666" s="5"/>
      <c r="AN2666" s="5"/>
      <c r="AO2666" s="32"/>
      <c r="AP2666" s="32"/>
      <c r="AQ2666" s="28">
        <f t="shared" ref="AQ2666:AQ2697" si="571">AO2666/($Q2666*1000)</f>
        <v>0</v>
      </c>
      <c r="AR2666" s="28">
        <f t="shared" ref="AR2666:AR2697" si="572">AP2666/($Q2666*1000)</f>
        <v>0</v>
      </c>
      <c r="AY2666" s="1" t="s">
        <v>73</v>
      </c>
      <c r="AZ2666" s="2">
        <v>42902</v>
      </c>
      <c r="BA2666" s="2">
        <v>43171</v>
      </c>
      <c r="BC2666" s="2">
        <v>43709</v>
      </c>
      <c r="BD2666" s="1" t="s">
        <v>74</v>
      </c>
      <c r="BE2666" s="1" t="s">
        <v>331</v>
      </c>
      <c r="BF2666" s="1" t="s">
        <v>76</v>
      </c>
      <c r="BG2666" s="1" t="s">
        <v>3692</v>
      </c>
      <c r="BH2666" s="1" t="s">
        <v>2196</v>
      </c>
      <c r="BI2666" s="1" t="s">
        <v>726</v>
      </c>
      <c r="BJ2666" s="1" t="s">
        <v>126</v>
      </c>
      <c r="BK2666" s="1" t="s">
        <v>4318</v>
      </c>
      <c r="BL2666" s="1">
        <v>74.97</v>
      </c>
      <c r="BM2666" s="1">
        <v>74.97</v>
      </c>
      <c r="BN2666" s="1" t="s">
        <v>1485</v>
      </c>
      <c r="BO2666" s="1" t="s">
        <v>1486</v>
      </c>
      <c r="BP2666" s="1" t="s">
        <v>84</v>
      </c>
      <c r="BR2666" s="1">
        <v>0</v>
      </c>
      <c r="BS2666" s="1">
        <v>0</v>
      </c>
      <c r="BT2666" s="1">
        <v>0</v>
      </c>
      <c r="BU2666" s="1">
        <v>0</v>
      </c>
    </row>
    <row r="2667" spans="4:73" hidden="1" x14ac:dyDescent="0.25">
      <c r="D2667" s="4"/>
      <c r="E2667" s="5" t="str">
        <f t="shared" si="558"/>
        <v>DPP-2017-AUG</v>
      </c>
      <c r="F2667" s="5" t="str">
        <f t="shared" si="559"/>
        <v>South</v>
      </c>
      <c r="G2667" s="5" t="str">
        <f t="shared" si="560"/>
        <v>Done</v>
      </c>
      <c r="H2667" s="6" t="str">
        <f t="shared" si="561"/>
        <v>Under Construction</v>
      </c>
      <c r="I2667" s="1" t="s">
        <v>5919</v>
      </c>
      <c r="O2667" s="1" t="str">
        <f t="shared" si="569"/>
        <v>NRIS</v>
      </c>
      <c r="Q2667" s="1">
        <f t="shared" si="562"/>
        <v>100</v>
      </c>
      <c r="S2667" s="1" t="str">
        <f t="shared" si="563"/>
        <v>Solar</v>
      </c>
      <c r="T2667" s="1" t="str">
        <f t="shared" si="564"/>
        <v>White County</v>
      </c>
      <c r="U2667" s="1" t="str">
        <f t="shared" si="565"/>
        <v>AR</v>
      </c>
      <c r="AA2667" s="1"/>
      <c r="AB2667" s="1"/>
      <c r="AI2667" s="5"/>
      <c r="AJ2667" s="5"/>
      <c r="AK2667" s="5"/>
      <c r="AL2667" s="5"/>
      <c r="AM2667" s="5"/>
      <c r="AN2667" s="5"/>
      <c r="AO2667" s="32"/>
      <c r="AP2667" s="32"/>
      <c r="AQ2667" s="28">
        <f t="shared" si="571"/>
        <v>0</v>
      </c>
      <c r="AR2667" s="28">
        <f t="shared" si="572"/>
        <v>0</v>
      </c>
      <c r="AY2667" s="1" t="s">
        <v>58</v>
      </c>
      <c r="AZ2667" s="2">
        <v>42902</v>
      </c>
      <c r="BB2667" s="2">
        <v>43789</v>
      </c>
      <c r="BC2667" s="2">
        <v>44409</v>
      </c>
      <c r="BD2667" s="1" t="s">
        <v>59</v>
      </c>
      <c r="BE2667" s="1" t="s">
        <v>805</v>
      </c>
      <c r="BF2667" s="1" t="s">
        <v>2394</v>
      </c>
      <c r="BG2667" s="1" t="s">
        <v>3692</v>
      </c>
      <c r="BH2667" s="1" t="s">
        <v>2395</v>
      </c>
      <c r="BI2667" s="1" t="s">
        <v>726</v>
      </c>
      <c r="BJ2667" s="1" t="s">
        <v>126</v>
      </c>
      <c r="BK2667" s="1" t="s">
        <v>5920</v>
      </c>
      <c r="BL2667" s="1">
        <v>100</v>
      </c>
      <c r="BM2667" s="1">
        <v>100</v>
      </c>
      <c r="BN2667" s="1" t="s">
        <v>1485</v>
      </c>
      <c r="BO2667" s="1" t="s">
        <v>1486</v>
      </c>
      <c r="BP2667" s="1" t="s">
        <v>71</v>
      </c>
      <c r="BQ2667" s="2">
        <v>44409</v>
      </c>
      <c r="BR2667" s="1">
        <v>100</v>
      </c>
      <c r="BS2667" s="1">
        <v>100</v>
      </c>
      <c r="BT2667" s="1">
        <v>100</v>
      </c>
      <c r="BU2667" s="1">
        <v>100</v>
      </c>
    </row>
    <row r="2668" spans="4:73" hidden="1" x14ac:dyDescent="0.25">
      <c r="D2668" s="4"/>
      <c r="E2668" s="5" t="str">
        <f t="shared" si="558"/>
        <v>DPP-2017-AUG</v>
      </c>
      <c r="F2668" s="5" t="str">
        <f t="shared" si="559"/>
        <v>South</v>
      </c>
      <c r="G2668" s="5" t="str">
        <f t="shared" si="560"/>
        <v>Withdrawn</v>
      </c>
      <c r="H2668" s="6" t="str">
        <f t="shared" si="561"/>
        <v>Not Started</v>
      </c>
      <c r="I2668" s="1" t="s">
        <v>4631</v>
      </c>
      <c r="O2668" s="1" t="str">
        <f t="shared" si="569"/>
        <v>ERIS</v>
      </c>
      <c r="Q2668" s="1">
        <f t="shared" si="562"/>
        <v>45</v>
      </c>
      <c r="S2668" s="1" t="str">
        <f t="shared" si="563"/>
        <v>Solar</v>
      </c>
      <c r="T2668" s="1" t="str">
        <f t="shared" si="564"/>
        <v>Woodruff County</v>
      </c>
      <c r="U2668" s="1" t="str">
        <f t="shared" si="565"/>
        <v>AR</v>
      </c>
      <c r="AA2668" s="1"/>
      <c r="AB2668" s="1"/>
      <c r="AI2668" s="5"/>
      <c r="AJ2668" s="5"/>
      <c r="AK2668" s="5"/>
      <c r="AL2668" s="5"/>
      <c r="AM2668" s="5"/>
      <c r="AN2668" s="5"/>
      <c r="AO2668" s="32"/>
      <c r="AP2668" s="32"/>
      <c r="AQ2668" s="28">
        <f t="shared" si="571"/>
        <v>0</v>
      </c>
      <c r="AR2668" s="28">
        <f t="shared" si="572"/>
        <v>0</v>
      </c>
      <c r="AY2668" s="1" t="s">
        <v>73</v>
      </c>
      <c r="AZ2668" s="2">
        <v>42902</v>
      </c>
      <c r="BA2668" s="2">
        <v>43472</v>
      </c>
      <c r="BC2668" s="2">
        <v>43922</v>
      </c>
      <c r="BD2668" s="1" t="s">
        <v>59</v>
      </c>
      <c r="BE2668" s="1" t="s">
        <v>4632</v>
      </c>
      <c r="BF2668" s="1" t="s">
        <v>2394</v>
      </c>
      <c r="BG2668" s="1" t="s">
        <v>3692</v>
      </c>
      <c r="BH2668" s="1" t="s">
        <v>2395</v>
      </c>
      <c r="BI2668" s="1" t="s">
        <v>726</v>
      </c>
      <c r="BJ2668" s="1" t="s">
        <v>62</v>
      </c>
      <c r="BK2668" s="1" t="s">
        <v>4633</v>
      </c>
      <c r="BL2668" s="1">
        <v>45</v>
      </c>
      <c r="BM2668" s="1">
        <v>45</v>
      </c>
      <c r="BN2668" s="1" t="s">
        <v>1485</v>
      </c>
      <c r="BO2668" s="1" t="s">
        <v>1486</v>
      </c>
      <c r="BP2668" s="1" t="s">
        <v>84</v>
      </c>
      <c r="BR2668" s="1">
        <v>0</v>
      </c>
      <c r="BS2668" s="1">
        <v>0</v>
      </c>
      <c r="BT2668" s="1">
        <v>0</v>
      </c>
      <c r="BU2668" s="1">
        <v>0</v>
      </c>
    </row>
    <row r="2669" spans="4:73" hidden="1" x14ac:dyDescent="0.25">
      <c r="D2669" s="4"/>
      <c r="E2669" s="5" t="str">
        <f t="shared" si="558"/>
        <v>DPP-2017-AUG</v>
      </c>
      <c r="F2669" s="5" t="str">
        <f t="shared" si="559"/>
        <v>South</v>
      </c>
      <c r="G2669" s="5" t="str">
        <f t="shared" si="560"/>
        <v>Withdrawn</v>
      </c>
      <c r="H2669" s="6" t="str">
        <f t="shared" si="561"/>
        <v>Not Started</v>
      </c>
      <c r="I2669" s="1" t="s">
        <v>4634</v>
      </c>
      <c r="O2669" s="1" t="str">
        <f t="shared" si="569"/>
        <v>ERIS</v>
      </c>
      <c r="Q2669" s="1">
        <f t="shared" si="562"/>
        <v>33</v>
      </c>
      <c r="S2669" s="1" t="str">
        <f t="shared" si="563"/>
        <v>Solar</v>
      </c>
      <c r="T2669" s="1" t="str">
        <f t="shared" si="564"/>
        <v>Lonoke County</v>
      </c>
      <c r="U2669" s="1" t="str">
        <f t="shared" si="565"/>
        <v>AR</v>
      </c>
      <c r="AA2669" s="1"/>
      <c r="AB2669" s="1"/>
      <c r="AI2669" s="5"/>
      <c r="AJ2669" s="5"/>
      <c r="AK2669" s="5"/>
      <c r="AL2669" s="5"/>
      <c r="AM2669" s="5"/>
      <c r="AN2669" s="5"/>
      <c r="AO2669" s="32"/>
      <c r="AP2669" s="32"/>
      <c r="AQ2669" s="28">
        <f t="shared" si="571"/>
        <v>0</v>
      </c>
      <c r="AR2669" s="28">
        <f t="shared" si="572"/>
        <v>0</v>
      </c>
      <c r="AY2669" s="1" t="s">
        <v>73</v>
      </c>
      <c r="AZ2669" s="2">
        <v>42902</v>
      </c>
      <c r="BA2669" s="2">
        <v>43472</v>
      </c>
      <c r="BC2669" s="2">
        <v>43922</v>
      </c>
      <c r="BD2669" s="1" t="s">
        <v>59</v>
      </c>
      <c r="BE2669" s="1" t="s">
        <v>2665</v>
      </c>
      <c r="BF2669" s="1" t="s">
        <v>2394</v>
      </c>
      <c r="BG2669" s="1" t="s">
        <v>3692</v>
      </c>
      <c r="BH2669" s="1" t="s">
        <v>2395</v>
      </c>
      <c r="BI2669" s="1" t="s">
        <v>726</v>
      </c>
      <c r="BJ2669" s="1" t="s">
        <v>62</v>
      </c>
      <c r="BK2669" s="1" t="s">
        <v>4635</v>
      </c>
      <c r="BL2669" s="1">
        <v>33</v>
      </c>
      <c r="BM2669" s="1">
        <v>33</v>
      </c>
      <c r="BN2669" s="1" t="s">
        <v>1485</v>
      </c>
      <c r="BO2669" s="1" t="s">
        <v>1486</v>
      </c>
      <c r="BP2669" s="1" t="s">
        <v>84</v>
      </c>
      <c r="BR2669" s="1">
        <v>0</v>
      </c>
      <c r="BS2669" s="1">
        <v>0</v>
      </c>
      <c r="BT2669" s="1">
        <v>0</v>
      </c>
      <c r="BU2669" s="1">
        <v>0</v>
      </c>
    </row>
    <row r="2670" spans="4:73" hidden="1" x14ac:dyDescent="0.25">
      <c r="D2670" s="4"/>
      <c r="E2670" s="5" t="str">
        <f t="shared" si="558"/>
        <v>DPP-2017-AUG</v>
      </c>
      <c r="F2670" s="5" t="str">
        <f t="shared" si="559"/>
        <v>West</v>
      </c>
      <c r="G2670" s="5" t="str">
        <f t="shared" si="560"/>
        <v>Withdrawn</v>
      </c>
      <c r="H2670" s="6" t="str">
        <f t="shared" si="561"/>
        <v>Not Started</v>
      </c>
      <c r="I2670" s="1" t="s">
        <v>4470</v>
      </c>
      <c r="O2670" s="1" t="str">
        <f t="shared" si="569"/>
        <v>NRIS</v>
      </c>
      <c r="Q2670" s="1">
        <f t="shared" si="562"/>
        <v>150</v>
      </c>
      <c r="S2670" s="1" t="str">
        <f t="shared" si="563"/>
        <v>Wind</v>
      </c>
      <c r="T2670" s="1" t="str">
        <f t="shared" si="564"/>
        <v>Crawford County</v>
      </c>
      <c r="U2670" s="1" t="str">
        <f t="shared" si="565"/>
        <v>IA</v>
      </c>
      <c r="AI2670" s="5"/>
      <c r="AJ2670" s="5"/>
      <c r="AK2670" s="5"/>
      <c r="AL2670" s="5"/>
      <c r="AM2670" s="5"/>
      <c r="AN2670" s="5"/>
      <c r="AO2670" s="32"/>
      <c r="AP2670" s="32"/>
      <c r="AQ2670" s="28">
        <f t="shared" si="571"/>
        <v>0</v>
      </c>
      <c r="AR2670" s="28">
        <f t="shared" si="572"/>
        <v>0</v>
      </c>
      <c r="AY2670" s="1" t="s">
        <v>73</v>
      </c>
      <c r="AZ2670" s="2">
        <v>42902</v>
      </c>
      <c r="BA2670" s="2">
        <v>43269</v>
      </c>
      <c r="BC2670" s="2">
        <v>43753</v>
      </c>
      <c r="BD2670" s="1" t="s">
        <v>251</v>
      </c>
      <c r="BE2670" s="1" t="s">
        <v>1374</v>
      </c>
      <c r="BF2670" s="1" t="s">
        <v>89</v>
      </c>
      <c r="BG2670" s="1" t="s">
        <v>3692</v>
      </c>
      <c r="BH2670" s="1" t="s">
        <v>725</v>
      </c>
      <c r="BI2670" s="1" t="s">
        <v>2376</v>
      </c>
      <c r="BJ2670" s="1" t="s">
        <v>126</v>
      </c>
      <c r="BK2670" s="1" t="s">
        <v>2398</v>
      </c>
      <c r="BL2670" s="1">
        <v>150</v>
      </c>
      <c r="BM2670" s="1">
        <v>150</v>
      </c>
      <c r="BN2670" s="1" t="s">
        <v>97</v>
      </c>
      <c r="BO2670" s="1" t="s">
        <v>98</v>
      </c>
      <c r="BP2670" s="1" t="s">
        <v>84</v>
      </c>
      <c r="BR2670" s="1">
        <v>0</v>
      </c>
      <c r="BS2670" s="1">
        <v>0</v>
      </c>
      <c r="BT2670" s="1">
        <v>0</v>
      </c>
      <c r="BU2670" s="1">
        <v>0</v>
      </c>
    </row>
    <row r="2671" spans="4:73" x14ac:dyDescent="0.25">
      <c r="D2671" s="4"/>
      <c r="E2671" s="5" t="str">
        <f t="shared" si="558"/>
        <v>DPP-2017-AUG</v>
      </c>
      <c r="F2671" s="5" t="str">
        <f t="shared" si="559"/>
        <v>West</v>
      </c>
      <c r="G2671" s="5" t="str">
        <f t="shared" si="560"/>
        <v>Active</v>
      </c>
      <c r="H2671" s="6" t="str">
        <f t="shared" si="561"/>
        <v>Not Started</v>
      </c>
      <c r="I2671" s="1" t="s">
        <v>5928</v>
      </c>
      <c r="O2671" s="1" t="str">
        <f t="shared" si="569"/>
        <v>ERIS</v>
      </c>
      <c r="P2671" s="1" t="s">
        <v>6203</v>
      </c>
      <c r="Q2671" s="1">
        <f t="shared" si="562"/>
        <v>190</v>
      </c>
      <c r="S2671" s="1" t="str">
        <f t="shared" si="563"/>
        <v>Wind</v>
      </c>
      <c r="T2671" s="1" t="str">
        <f t="shared" si="564"/>
        <v>Grand Forks County</v>
      </c>
      <c r="U2671" s="1" t="str">
        <f t="shared" si="565"/>
        <v>ND</v>
      </c>
      <c r="Y2671" s="1">
        <v>1</v>
      </c>
      <c r="Z2671" s="1">
        <f>IF(G2671="Withdrawn",0,1)</f>
        <v>1</v>
      </c>
      <c r="AA2671" s="36">
        <v>760000</v>
      </c>
      <c r="AB2671" s="36">
        <v>10701615</v>
      </c>
      <c r="AI2671" s="5"/>
      <c r="AJ2671" s="32">
        <v>7008189</v>
      </c>
      <c r="AK2671" s="32">
        <v>73226568</v>
      </c>
      <c r="AL2671" s="32"/>
      <c r="AM2671" s="32">
        <v>21765774</v>
      </c>
      <c r="AN2671" s="32"/>
      <c r="AO2671" s="32">
        <f>AJ2671+AM2671</f>
        <v>28773963</v>
      </c>
      <c r="AP2671" s="32">
        <f>AO2671+AK2671+AL2671+AN2671</f>
        <v>102000531</v>
      </c>
      <c r="AQ2671" s="28">
        <f t="shared" si="571"/>
        <v>151.44191052631578</v>
      </c>
      <c r="AR2671" s="28">
        <f t="shared" si="572"/>
        <v>536.84490000000005</v>
      </c>
      <c r="AS2671" s="16">
        <f t="shared" ref="AS2671:AS2672" si="573">IF(O2671 = "NRIS",AP2671,AO2671)</f>
        <v>28773963</v>
      </c>
      <c r="AY2671" s="1" t="s">
        <v>2374</v>
      </c>
      <c r="AZ2671" s="2">
        <v>42902</v>
      </c>
      <c r="BC2671" s="2">
        <v>44470</v>
      </c>
      <c r="BD2671" s="1" t="s">
        <v>153</v>
      </c>
      <c r="BE2671" s="1" t="s">
        <v>5929</v>
      </c>
      <c r="BF2671" s="1" t="s">
        <v>194</v>
      </c>
      <c r="BG2671" s="1" t="s">
        <v>3692</v>
      </c>
      <c r="BH2671" s="1" t="s">
        <v>725</v>
      </c>
      <c r="BI2671" s="1" t="s">
        <v>2376</v>
      </c>
      <c r="BJ2671" s="1" t="s">
        <v>62</v>
      </c>
      <c r="BK2671" s="1" t="s">
        <v>5930</v>
      </c>
      <c r="BL2671" s="1">
        <v>190</v>
      </c>
      <c r="BM2671" s="1">
        <v>190</v>
      </c>
      <c r="BN2671" s="1" t="s">
        <v>97</v>
      </c>
      <c r="BO2671" s="1" t="s">
        <v>98</v>
      </c>
      <c r="BP2671" s="1" t="s">
        <v>84</v>
      </c>
      <c r="BR2671" s="1">
        <v>190</v>
      </c>
      <c r="BS2671" s="1">
        <v>190</v>
      </c>
      <c r="BT2671" s="1">
        <v>190</v>
      </c>
      <c r="BU2671" s="1">
        <v>0</v>
      </c>
    </row>
    <row r="2672" spans="4:73" x14ac:dyDescent="0.25">
      <c r="D2672" s="4"/>
      <c r="E2672" s="5" t="str">
        <f t="shared" si="558"/>
        <v>DPP-2017-AUG</v>
      </c>
      <c r="F2672" s="5" t="str">
        <f t="shared" si="559"/>
        <v>West</v>
      </c>
      <c r="G2672" s="5" t="str">
        <f t="shared" si="560"/>
        <v>Active</v>
      </c>
      <c r="H2672" s="6" t="str">
        <f t="shared" si="561"/>
        <v>Not Started</v>
      </c>
      <c r="I2672" s="1" t="s">
        <v>5931</v>
      </c>
      <c r="O2672" s="1" t="str">
        <f t="shared" si="569"/>
        <v>ERIS</v>
      </c>
      <c r="P2672" s="1" t="s">
        <v>6203</v>
      </c>
      <c r="Q2672" s="1">
        <f t="shared" si="562"/>
        <v>100</v>
      </c>
      <c r="S2672" s="1" t="str">
        <f t="shared" si="563"/>
        <v>Wind</v>
      </c>
      <c r="T2672" s="1" t="str">
        <f t="shared" si="564"/>
        <v>Howard County</v>
      </c>
      <c r="U2672" s="1" t="str">
        <f t="shared" si="565"/>
        <v>IA</v>
      </c>
      <c r="Y2672" s="1">
        <v>1</v>
      </c>
      <c r="Z2672" s="1">
        <f>IF(G2672="Withdrawn",0,1)</f>
        <v>1</v>
      </c>
      <c r="AA2672" s="36">
        <v>400000</v>
      </c>
      <c r="AB2672" s="36">
        <v>250000</v>
      </c>
      <c r="AI2672" s="5"/>
      <c r="AJ2672" s="32">
        <v>0</v>
      </c>
      <c r="AK2672" s="32">
        <v>10917450</v>
      </c>
      <c r="AL2672" s="32"/>
      <c r="AM2672" s="32">
        <v>29392052</v>
      </c>
      <c r="AN2672" s="32"/>
      <c r="AO2672" s="32">
        <f>AJ2672+AM2672</f>
        <v>29392052</v>
      </c>
      <c r="AP2672" s="32">
        <f>AO2672+AK2672+AL2672+AN2672</f>
        <v>40309502</v>
      </c>
      <c r="AQ2672" s="28">
        <f t="shared" si="571"/>
        <v>293.92052000000001</v>
      </c>
      <c r="AR2672" s="28">
        <f t="shared" si="572"/>
        <v>403.09501999999998</v>
      </c>
      <c r="AS2672" s="16">
        <f t="shared" si="573"/>
        <v>29392052</v>
      </c>
      <c r="AY2672" s="1" t="s">
        <v>2374</v>
      </c>
      <c r="AZ2672" s="2">
        <v>42902</v>
      </c>
      <c r="BC2672" s="2">
        <v>44470</v>
      </c>
      <c r="BD2672" s="1" t="s">
        <v>447</v>
      </c>
      <c r="BE2672" s="1" t="s">
        <v>538</v>
      </c>
      <c r="BF2672" s="1" t="s">
        <v>89</v>
      </c>
      <c r="BG2672" s="1" t="s">
        <v>3692</v>
      </c>
      <c r="BH2672" s="1" t="s">
        <v>725</v>
      </c>
      <c r="BI2672" s="1" t="s">
        <v>2376</v>
      </c>
      <c r="BJ2672" s="1" t="s">
        <v>62</v>
      </c>
      <c r="BK2672" s="1" t="s">
        <v>5932</v>
      </c>
      <c r="BL2672" s="1">
        <v>100</v>
      </c>
      <c r="BM2672" s="1">
        <v>100</v>
      </c>
      <c r="BN2672" s="1" t="s">
        <v>97</v>
      </c>
      <c r="BO2672" s="1" t="s">
        <v>98</v>
      </c>
      <c r="BP2672" s="1" t="s">
        <v>84</v>
      </c>
      <c r="BR2672" s="1">
        <v>100</v>
      </c>
      <c r="BS2672" s="1">
        <v>100</v>
      </c>
      <c r="BT2672" s="1">
        <v>100</v>
      </c>
      <c r="BU2672" s="1">
        <v>0</v>
      </c>
    </row>
    <row r="2673" spans="4:73" hidden="1" x14ac:dyDescent="0.25">
      <c r="D2673" s="4"/>
      <c r="E2673" s="5" t="str">
        <f t="shared" si="558"/>
        <v>DPP-2017-AUG</v>
      </c>
      <c r="F2673" s="5" t="str">
        <f t="shared" si="559"/>
        <v>South</v>
      </c>
      <c r="G2673" s="5" t="str">
        <f t="shared" si="560"/>
        <v>Withdrawn</v>
      </c>
      <c r="H2673" s="6" t="str">
        <f t="shared" si="561"/>
        <v>Not Started</v>
      </c>
      <c r="I2673" s="1" t="s">
        <v>4807</v>
      </c>
      <c r="O2673" s="1" t="str">
        <f t="shared" si="569"/>
        <v>NRIS</v>
      </c>
      <c r="Q2673" s="1">
        <f t="shared" si="562"/>
        <v>180</v>
      </c>
      <c r="S2673" s="1" t="str">
        <f t="shared" si="563"/>
        <v>Wind</v>
      </c>
      <c r="T2673" s="1" t="str">
        <f t="shared" si="564"/>
        <v>Carroll County</v>
      </c>
      <c r="U2673" s="1" t="str">
        <f t="shared" si="565"/>
        <v>AR</v>
      </c>
      <c r="AA2673" s="1"/>
      <c r="AB2673" s="1"/>
      <c r="AI2673" s="5"/>
      <c r="AJ2673" s="5"/>
      <c r="AK2673" s="5"/>
      <c r="AL2673" s="5"/>
      <c r="AM2673" s="5"/>
      <c r="AN2673" s="5"/>
      <c r="AO2673" s="32"/>
      <c r="AP2673" s="32"/>
      <c r="AQ2673" s="28">
        <f t="shared" si="571"/>
        <v>0</v>
      </c>
      <c r="AR2673" s="28">
        <f t="shared" si="572"/>
        <v>0</v>
      </c>
      <c r="AY2673" s="1" t="s">
        <v>73</v>
      </c>
      <c r="AZ2673" s="2">
        <v>42902</v>
      </c>
      <c r="BA2673" s="2">
        <v>43549</v>
      </c>
      <c r="BC2673" s="2">
        <v>43753</v>
      </c>
      <c r="BD2673" s="1" t="s">
        <v>59</v>
      </c>
      <c r="BE2673" s="1" t="s">
        <v>979</v>
      </c>
      <c r="BF2673" s="1" t="s">
        <v>2394</v>
      </c>
      <c r="BG2673" s="1" t="s">
        <v>3692</v>
      </c>
      <c r="BH2673" s="1" t="s">
        <v>2395</v>
      </c>
      <c r="BI2673" s="1" t="s">
        <v>726</v>
      </c>
      <c r="BJ2673" s="1" t="s">
        <v>126</v>
      </c>
      <c r="BK2673" s="1" t="s">
        <v>4808</v>
      </c>
      <c r="BL2673" s="1">
        <v>180</v>
      </c>
      <c r="BM2673" s="1">
        <v>180</v>
      </c>
      <c r="BN2673" s="1" t="s">
        <v>97</v>
      </c>
      <c r="BO2673" s="1" t="s">
        <v>98</v>
      </c>
      <c r="BP2673" s="1" t="s">
        <v>84</v>
      </c>
      <c r="BR2673" s="1">
        <v>180</v>
      </c>
      <c r="BS2673" s="1">
        <v>180</v>
      </c>
      <c r="BT2673" s="1">
        <v>0</v>
      </c>
      <c r="BU2673" s="1">
        <v>0</v>
      </c>
    </row>
    <row r="2674" spans="4:73" hidden="1" x14ac:dyDescent="0.25">
      <c r="D2674" s="4"/>
      <c r="E2674" s="5" t="str">
        <f t="shared" si="558"/>
        <v>DPP-2017-AUG</v>
      </c>
      <c r="F2674" s="5" t="str">
        <f t="shared" si="559"/>
        <v>South</v>
      </c>
      <c r="G2674" s="5" t="str">
        <f t="shared" si="560"/>
        <v>Withdrawn</v>
      </c>
      <c r="H2674" s="6" t="str">
        <f t="shared" si="561"/>
        <v>Not Started</v>
      </c>
      <c r="I2674" s="1" t="s">
        <v>4636</v>
      </c>
      <c r="O2674" s="1" t="str">
        <f t="shared" si="569"/>
        <v>NRIS</v>
      </c>
      <c r="Q2674" s="1">
        <f t="shared" si="562"/>
        <v>200</v>
      </c>
      <c r="S2674" s="1" t="str">
        <f t="shared" si="563"/>
        <v>Solar</v>
      </c>
      <c r="T2674" s="1" t="str">
        <f t="shared" si="564"/>
        <v>Livingston Parish</v>
      </c>
      <c r="U2674" s="1" t="str">
        <f t="shared" si="565"/>
        <v>LA</v>
      </c>
      <c r="AA2674" s="1"/>
      <c r="AB2674" s="1"/>
      <c r="AI2674" s="5"/>
      <c r="AJ2674" s="5"/>
      <c r="AK2674" s="5"/>
      <c r="AL2674" s="5"/>
      <c r="AM2674" s="5"/>
      <c r="AN2674" s="5"/>
      <c r="AO2674" s="32"/>
      <c r="AP2674" s="32"/>
      <c r="AQ2674" s="28">
        <f t="shared" si="571"/>
        <v>0</v>
      </c>
      <c r="AR2674" s="28">
        <f t="shared" si="572"/>
        <v>0</v>
      </c>
      <c r="AY2674" s="1" t="s">
        <v>73</v>
      </c>
      <c r="AZ2674" s="2">
        <v>42902</v>
      </c>
      <c r="BA2674" s="2">
        <v>43472</v>
      </c>
      <c r="BC2674" s="2">
        <v>44089</v>
      </c>
      <c r="BD2674" s="1" t="s">
        <v>59</v>
      </c>
      <c r="BE2674" s="1" t="s">
        <v>4637</v>
      </c>
      <c r="BF2674" s="1" t="s">
        <v>61</v>
      </c>
      <c r="BG2674" s="1" t="s">
        <v>3692</v>
      </c>
      <c r="BH2674" s="1" t="s">
        <v>2395</v>
      </c>
      <c r="BI2674" s="1" t="s">
        <v>726</v>
      </c>
      <c r="BJ2674" s="1" t="s">
        <v>126</v>
      </c>
      <c r="BK2674" s="1" t="s">
        <v>4638</v>
      </c>
      <c r="BL2674" s="1">
        <v>200</v>
      </c>
      <c r="BM2674" s="1">
        <v>200</v>
      </c>
      <c r="BN2674" s="1" t="s">
        <v>1485</v>
      </c>
      <c r="BO2674" s="1" t="s">
        <v>1486</v>
      </c>
      <c r="BP2674" s="1" t="s">
        <v>84</v>
      </c>
      <c r="BR2674" s="1">
        <v>0</v>
      </c>
      <c r="BS2674" s="1">
        <v>0</v>
      </c>
      <c r="BT2674" s="1">
        <v>0</v>
      </c>
      <c r="BU2674" s="1">
        <v>0</v>
      </c>
    </row>
    <row r="2675" spans="4:73" x14ac:dyDescent="0.25">
      <c r="D2675" s="4"/>
      <c r="E2675" s="5" t="str">
        <f t="shared" si="558"/>
        <v>DPP-2017-AUG</v>
      </c>
      <c r="F2675" s="5" t="str">
        <f t="shared" si="559"/>
        <v>West</v>
      </c>
      <c r="G2675" s="5" t="str">
        <f t="shared" si="560"/>
        <v>Active</v>
      </c>
      <c r="H2675" s="6" t="str">
        <f t="shared" si="561"/>
        <v>Not Started</v>
      </c>
      <c r="I2675" s="1" t="s">
        <v>5937</v>
      </c>
      <c r="O2675" s="1" t="str">
        <f t="shared" si="569"/>
        <v>ERIS</v>
      </c>
      <c r="P2675" s="1" t="s">
        <v>6203</v>
      </c>
      <c r="Q2675" s="1">
        <f t="shared" si="562"/>
        <v>200</v>
      </c>
      <c r="S2675" s="1" t="str">
        <f t="shared" si="563"/>
        <v>Wind</v>
      </c>
      <c r="T2675" s="1" t="str">
        <f t="shared" si="564"/>
        <v>Redwood County</v>
      </c>
      <c r="U2675" s="1" t="str">
        <f t="shared" si="565"/>
        <v>MN</v>
      </c>
      <c r="Y2675" s="1">
        <v>1</v>
      </c>
      <c r="Z2675" s="1">
        <f>IF(G2675="Withdrawn",0,1)</f>
        <v>1</v>
      </c>
      <c r="AA2675" s="36">
        <v>800000</v>
      </c>
      <c r="AB2675" s="36">
        <v>951699</v>
      </c>
      <c r="AI2675" s="5"/>
      <c r="AJ2675" s="32">
        <v>445030</v>
      </c>
      <c r="AK2675" s="32">
        <v>48894553</v>
      </c>
      <c r="AL2675" s="32"/>
      <c r="AM2675" s="32">
        <v>79171991</v>
      </c>
      <c r="AN2675" s="32"/>
      <c r="AO2675" s="32">
        <f>AJ2675+AM2675</f>
        <v>79617021</v>
      </c>
      <c r="AP2675" s="32">
        <f>AO2675+AK2675+AL2675+AN2675</f>
        <v>128511574</v>
      </c>
      <c r="AQ2675" s="28">
        <f t="shared" si="571"/>
        <v>398.085105</v>
      </c>
      <c r="AR2675" s="28">
        <f t="shared" si="572"/>
        <v>642.55786999999998</v>
      </c>
      <c r="AS2675" s="16">
        <f>IF(O2675 = "NRIS",AP2675,AO2675)</f>
        <v>79617021</v>
      </c>
      <c r="AY2675" s="1" t="s">
        <v>2374</v>
      </c>
      <c r="AZ2675" s="2">
        <v>42902</v>
      </c>
      <c r="BC2675" s="2">
        <v>44470</v>
      </c>
      <c r="BD2675" s="1" t="s">
        <v>91</v>
      </c>
      <c r="BE2675" s="1" t="s">
        <v>661</v>
      </c>
      <c r="BF2675" s="1" t="s">
        <v>93</v>
      </c>
      <c r="BG2675" s="1" t="s">
        <v>3692</v>
      </c>
      <c r="BH2675" s="1" t="s">
        <v>725</v>
      </c>
      <c r="BI2675" s="1" t="s">
        <v>2376</v>
      </c>
      <c r="BJ2675" s="1" t="s">
        <v>62</v>
      </c>
      <c r="BK2675" s="1" t="s">
        <v>5938</v>
      </c>
      <c r="BL2675" s="1">
        <v>200</v>
      </c>
      <c r="BM2675" s="1">
        <v>200</v>
      </c>
      <c r="BN2675" s="1" t="s">
        <v>97</v>
      </c>
      <c r="BO2675" s="1" t="s">
        <v>98</v>
      </c>
      <c r="BP2675" s="1" t="s">
        <v>84</v>
      </c>
      <c r="BR2675" s="1">
        <v>200</v>
      </c>
      <c r="BS2675" s="1">
        <v>200</v>
      </c>
      <c r="BT2675" s="1">
        <v>200</v>
      </c>
      <c r="BU2675" s="1">
        <v>0</v>
      </c>
    </row>
    <row r="2676" spans="4:73" hidden="1" x14ac:dyDescent="0.25">
      <c r="D2676" s="4"/>
      <c r="E2676" s="5" t="str">
        <f t="shared" si="558"/>
        <v>DPP-2017-AUG</v>
      </c>
      <c r="F2676" s="5" t="str">
        <f t="shared" si="559"/>
        <v>South</v>
      </c>
      <c r="G2676" s="5" t="str">
        <f t="shared" si="560"/>
        <v>Withdrawn</v>
      </c>
      <c r="H2676" s="6" t="str">
        <f t="shared" si="561"/>
        <v>Not Started</v>
      </c>
      <c r="I2676" s="1" t="s">
        <v>4639</v>
      </c>
      <c r="O2676" s="1" t="str">
        <f t="shared" si="569"/>
        <v>NRIS</v>
      </c>
      <c r="Q2676" s="1">
        <f t="shared" si="562"/>
        <v>99.96</v>
      </c>
      <c r="S2676" s="1" t="str">
        <f t="shared" si="563"/>
        <v>Solar</v>
      </c>
      <c r="T2676" s="1" t="str">
        <f t="shared" si="564"/>
        <v>Ashley County</v>
      </c>
      <c r="U2676" s="1" t="str">
        <f t="shared" si="565"/>
        <v>AR</v>
      </c>
      <c r="AA2676" s="1"/>
      <c r="AB2676" s="1"/>
      <c r="AI2676" s="5"/>
      <c r="AJ2676" s="5"/>
      <c r="AK2676" s="5"/>
      <c r="AL2676" s="5"/>
      <c r="AM2676" s="5"/>
      <c r="AN2676" s="5"/>
      <c r="AO2676" s="32"/>
      <c r="AP2676" s="32"/>
      <c r="AQ2676" s="28">
        <f t="shared" si="571"/>
        <v>0</v>
      </c>
      <c r="AR2676" s="28">
        <f t="shared" si="572"/>
        <v>0</v>
      </c>
      <c r="AY2676" s="1" t="s">
        <v>73</v>
      </c>
      <c r="AZ2676" s="2">
        <v>42902</v>
      </c>
      <c r="BA2676" s="2">
        <v>43472</v>
      </c>
      <c r="BC2676" s="2">
        <v>43709</v>
      </c>
      <c r="BD2676" s="1" t="s">
        <v>59</v>
      </c>
      <c r="BE2676" s="1" t="s">
        <v>3078</v>
      </c>
      <c r="BF2676" s="1" t="s">
        <v>2394</v>
      </c>
      <c r="BG2676" s="1" t="s">
        <v>3692</v>
      </c>
      <c r="BH2676" s="1" t="s">
        <v>2395</v>
      </c>
      <c r="BI2676" s="1" t="s">
        <v>726</v>
      </c>
      <c r="BJ2676" s="1" t="s">
        <v>126</v>
      </c>
      <c r="BK2676" s="1" t="s">
        <v>4640</v>
      </c>
      <c r="BL2676" s="1">
        <v>99.96</v>
      </c>
      <c r="BM2676" s="1">
        <v>99.96</v>
      </c>
      <c r="BN2676" s="1" t="s">
        <v>1485</v>
      </c>
      <c r="BO2676" s="1" t="s">
        <v>1486</v>
      </c>
      <c r="BP2676" s="1" t="s">
        <v>84</v>
      </c>
      <c r="BR2676" s="1">
        <v>0</v>
      </c>
      <c r="BS2676" s="1">
        <v>0</v>
      </c>
      <c r="BT2676" s="1">
        <v>0</v>
      </c>
      <c r="BU2676" s="1">
        <v>0</v>
      </c>
    </row>
    <row r="2677" spans="4:73" hidden="1" x14ac:dyDescent="0.25">
      <c r="D2677" s="4"/>
      <c r="E2677" s="5" t="str">
        <f t="shared" si="558"/>
        <v>DPP-2017-AUG</v>
      </c>
      <c r="F2677" s="5" t="str">
        <f t="shared" si="559"/>
        <v>Central</v>
      </c>
      <c r="G2677" s="5" t="str">
        <f t="shared" si="560"/>
        <v>Done</v>
      </c>
      <c r="H2677" s="6" t="str">
        <f t="shared" si="561"/>
        <v>Under Construction</v>
      </c>
      <c r="I2677" s="1" t="s">
        <v>5941</v>
      </c>
      <c r="O2677" s="1" t="str">
        <f t="shared" si="569"/>
        <v>NRIS</v>
      </c>
      <c r="Q2677" s="1">
        <f t="shared" si="562"/>
        <v>100</v>
      </c>
      <c r="S2677" s="1" t="str">
        <f t="shared" si="563"/>
        <v>Solar</v>
      </c>
      <c r="T2677" s="1" t="str">
        <f t="shared" si="564"/>
        <v>Henry County</v>
      </c>
      <c r="U2677" s="1" t="str">
        <f t="shared" si="565"/>
        <v>IN</v>
      </c>
      <c r="AA2677" s="1"/>
      <c r="AB2677" s="1"/>
      <c r="AI2677" s="5"/>
      <c r="AJ2677" s="5"/>
      <c r="AK2677" s="5"/>
      <c r="AL2677" s="5"/>
      <c r="AM2677" s="5"/>
      <c r="AN2677" s="5"/>
      <c r="AO2677" s="32"/>
      <c r="AP2677" s="32"/>
      <c r="AQ2677" s="28">
        <f t="shared" si="571"/>
        <v>0</v>
      </c>
      <c r="AR2677" s="28">
        <f t="shared" si="572"/>
        <v>0</v>
      </c>
      <c r="AY2677" s="1" t="s">
        <v>58</v>
      </c>
      <c r="AZ2677" s="2">
        <v>42902</v>
      </c>
      <c r="BB2677" s="2">
        <v>43805</v>
      </c>
      <c r="BC2677" s="2">
        <v>44089</v>
      </c>
      <c r="BD2677" s="1" t="s">
        <v>101</v>
      </c>
      <c r="BE2677" s="1" t="s">
        <v>429</v>
      </c>
      <c r="BF2677" s="1" t="s">
        <v>103</v>
      </c>
      <c r="BG2677" s="1" t="s">
        <v>3692</v>
      </c>
      <c r="BH2677" s="1" t="s">
        <v>2435</v>
      </c>
      <c r="BI2677" s="1" t="s">
        <v>726</v>
      </c>
      <c r="BJ2677" s="1" t="s">
        <v>126</v>
      </c>
      <c r="BK2677" s="1" t="s">
        <v>5942</v>
      </c>
      <c r="BL2677" s="1">
        <v>100</v>
      </c>
      <c r="BM2677" s="1">
        <v>100</v>
      </c>
      <c r="BN2677" s="1" t="s">
        <v>1485</v>
      </c>
      <c r="BO2677" s="1" t="s">
        <v>1486</v>
      </c>
      <c r="BP2677" s="1" t="s">
        <v>71</v>
      </c>
      <c r="BQ2677" s="2">
        <v>45047</v>
      </c>
      <c r="BR2677" s="1">
        <v>100</v>
      </c>
      <c r="BS2677" s="1">
        <v>100</v>
      </c>
      <c r="BT2677" s="1">
        <v>100</v>
      </c>
      <c r="BU2677" s="1">
        <v>100</v>
      </c>
    </row>
    <row r="2678" spans="4:73" hidden="1" x14ac:dyDescent="0.25">
      <c r="D2678" s="4"/>
      <c r="E2678" s="5" t="str">
        <f t="shared" si="558"/>
        <v>DPP-2017-AUG</v>
      </c>
      <c r="F2678" s="5" t="str">
        <f t="shared" si="559"/>
        <v>South</v>
      </c>
      <c r="G2678" s="5" t="str">
        <f t="shared" si="560"/>
        <v>Withdrawn</v>
      </c>
      <c r="H2678" s="6" t="str">
        <f t="shared" si="561"/>
        <v>Not Started</v>
      </c>
      <c r="I2678" s="1" t="s">
        <v>4641</v>
      </c>
      <c r="O2678" s="1" t="str">
        <f t="shared" si="569"/>
        <v>NRIS</v>
      </c>
      <c r="Q2678" s="1">
        <f t="shared" si="562"/>
        <v>100</v>
      </c>
      <c r="S2678" s="1" t="str">
        <f t="shared" si="563"/>
        <v>Solar</v>
      </c>
      <c r="T2678" s="1" t="str">
        <f t="shared" si="564"/>
        <v>Ashley County</v>
      </c>
      <c r="U2678" s="1" t="str">
        <f t="shared" si="565"/>
        <v>AR</v>
      </c>
      <c r="AA2678" s="1"/>
      <c r="AB2678" s="1"/>
      <c r="AI2678" s="5"/>
      <c r="AJ2678" s="5"/>
      <c r="AK2678" s="5"/>
      <c r="AL2678" s="5"/>
      <c r="AM2678" s="5"/>
      <c r="AN2678" s="5"/>
      <c r="AO2678" s="32"/>
      <c r="AP2678" s="32"/>
      <c r="AQ2678" s="28">
        <f t="shared" si="571"/>
        <v>0</v>
      </c>
      <c r="AR2678" s="28">
        <f t="shared" si="572"/>
        <v>0</v>
      </c>
      <c r="AY2678" s="1" t="s">
        <v>73</v>
      </c>
      <c r="AZ2678" s="2">
        <v>42902</v>
      </c>
      <c r="BA2678" s="2">
        <v>43472</v>
      </c>
      <c r="BC2678" s="2">
        <v>43723</v>
      </c>
      <c r="BD2678" s="1" t="s">
        <v>59</v>
      </c>
      <c r="BE2678" s="1" t="s">
        <v>3078</v>
      </c>
      <c r="BF2678" s="1" t="s">
        <v>2394</v>
      </c>
      <c r="BG2678" s="1" t="s">
        <v>3692</v>
      </c>
      <c r="BH2678" s="1" t="s">
        <v>2395</v>
      </c>
      <c r="BI2678" s="1" t="s">
        <v>726</v>
      </c>
      <c r="BJ2678" s="1" t="s">
        <v>126</v>
      </c>
      <c r="BK2678" s="1" t="s">
        <v>4642</v>
      </c>
      <c r="BL2678" s="1">
        <v>100</v>
      </c>
      <c r="BM2678" s="1">
        <v>100</v>
      </c>
      <c r="BN2678" s="1" t="s">
        <v>1485</v>
      </c>
      <c r="BO2678" s="1" t="s">
        <v>1486</v>
      </c>
      <c r="BP2678" s="1" t="s">
        <v>84</v>
      </c>
      <c r="BR2678" s="1">
        <v>0</v>
      </c>
      <c r="BS2678" s="1">
        <v>0</v>
      </c>
      <c r="BT2678" s="1">
        <v>0</v>
      </c>
      <c r="BU2678" s="1">
        <v>0</v>
      </c>
    </row>
    <row r="2679" spans="4:73" hidden="1" x14ac:dyDescent="0.25">
      <c r="D2679" s="4"/>
      <c r="E2679" s="5" t="str">
        <f t="shared" si="558"/>
        <v>DPP-2017-AUG</v>
      </c>
      <c r="F2679" s="5" t="str">
        <f t="shared" si="559"/>
        <v>West</v>
      </c>
      <c r="G2679" s="5" t="str">
        <f t="shared" si="560"/>
        <v>Withdrawn</v>
      </c>
      <c r="H2679" s="6" t="str">
        <f t="shared" si="561"/>
        <v>Not Started</v>
      </c>
      <c r="I2679" s="1" t="s">
        <v>5763</v>
      </c>
      <c r="O2679" s="1" t="str">
        <f t="shared" si="569"/>
        <v>NRIS</v>
      </c>
      <c r="P2679" s="1" t="s">
        <v>6203</v>
      </c>
      <c r="Q2679" s="1">
        <f t="shared" si="562"/>
        <v>40</v>
      </c>
      <c r="S2679" s="1" t="str">
        <f t="shared" si="563"/>
        <v>Solar</v>
      </c>
      <c r="T2679" s="1" t="str">
        <f t="shared" si="564"/>
        <v>Pipestone County</v>
      </c>
      <c r="U2679" s="1" t="str">
        <f t="shared" si="565"/>
        <v>MN</v>
      </c>
      <c r="Y2679" s="1">
        <v>1</v>
      </c>
      <c r="Z2679" s="1">
        <f>IF(G2679="Withdrawn",0,1)</f>
        <v>0</v>
      </c>
      <c r="AA2679" s="36">
        <v>160000</v>
      </c>
      <c r="AB2679" s="36">
        <v>90866</v>
      </c>
      <c r="AI2679" s="5"/>
      <c r="AJ2679" s="32">
        <v>2323944</v>
      </c>
      <c r="AK2679" s="32">
        <v>11807223</v>
      </c>
      <c r="AL2679" s="32"/>
      <c r="AM2679" s="32">
        <v>1458865</v>
      </c>
      <c r="AN2679" s="32"/>
      <c r="AO2679" s="32">
        <f>AJ2679+AM2679</f>
        <v>3782809</v>
      </c>
      <c r="AP2679" s="32">
        <f>AO2679+AK2679+AL2679+AN2679</f>
        <v>15590032</v>
      </c>
      <c r="AQ2679" s="28">
        <f t="shared" si="571"/>
        <v>94.570224999999994</v>
      </c>
      <c r="AR2679" s="28">
        <f t="shared" si="572"/>
        <v>389.75080000000003</v>
      </c>
      <c r="AS2679" s="16">
        <f>IF(O2679 = "NRIS",AP2679,AO2679)</f>
        <v>15590032</v>
      </c>
      <c r="AY2679" s="1" t="s">
        <v>73</v>
      </c>
      <c r="AZ2679" s="2">
        <v>42902</v>
      </c>
      <c r="BA2679" s="2">
        <v>44225</v>
      </c>
      <c r="BC2679" s="2">
        <v>44089</v>
      </c>
      <c r="BD2679" s="1" t="s">
        <v>91</v>
      </c>
      <c r="BE2679" s="1" t="s">
        <v>169</v>
      </c>
      <c r="BF2679" s="1" t="s">
        <v>93</v>
      </c>
      <c r="BG2679" s="1" t="s">
        <v>3692</v>
      </c>
      <c r="BH2679" s="1" t="s">
        <v>725</v>
      </c>
      <c r="BI2679" s="1" t="s">
        <v>2376</v>
      </c>
      <c r="BJ2679" s="1" t="s">
        <v>126</v>
      </c>
      <c r="BK2679" s="1" t="s">
        <v>5329</v>
      </c>
      <c r="BL2679" s="1">
        <v>40</v>
      </c>
      <c r="BM2679" s="1">
        <v>40</v>
      </c>
      <c r="BN2679" s="1" t="s">
        <v>1485</v>
      </c>
      <c r="BO2679" s="1" t="s">
        <v>1486</v>
      </c>
      <c r="BP2679" s="1" t="s">
        <v>84</v>
      </c>
      <c r="BR2679" s="1">
        <v>40</v>
      </c>
      <c r="BS2679" s="1">
        <v>40</v>
      </c>
      <c r="BT2679" s="1">
        <v>0</v>
      </c>
      <c r="BU2679" s="1">
        <v>0</v>
      </c>
    </row>
    <row r="2680" spans="4:73" hidden="1" x14ac:dyDescent="0.25">
      <c r="D2680" s="4"/>
      <c r="E2680" s="5" t="str">
        <f t="shared" si="558"/>
        <v>DPP-2017-AUG</v>
      </c>
      <c r="F2680" s="5" t="str">
        <f t="shared" si="559"/>
        <v>East (ITC)</v>
      </c>
      <c r="G2680" s="5" t="str">
        <f t="shared" si="560"/>
        <v>Withdrawn</v>
      </c>
      <c r="H2680" s="6" t="str">
        <f t="shared" si="561"/>
        <v>Withdrawn</v>
      </c>
      <c r="I2680" s="1" t="s">
        <v>5258</v>
      </c>
      <c r="O2680" s="1" t="str">
        <f t="shared" si="569"/>
        <v>NRIS</v>
      </c>
      <c r="Q2680" s="1">
        <f t="shared" si="562"/>
        <v>100</v>
      </c>
      <c r="S2680" s="1" t="str">
        <f t="shared" si="563"/>
        <v>Wind</v>
      </c>
      <c r="T2680" s="1" t="str">
        <f t="shared" si="564"/>
        <v>Muskegon County</v>
      </c>
      <c r="U2680" s="1" t="str">
        <f t="shared" si="565"/>
        <v>MI</v>
      </c>
      <c r="AA2680" s="1"/>
      <c r="AB2680" s="1"/>
      <c r="AI2680" s="5"/>
      <c r="AJ2680" s="5"/>
      <c r="AK2680" s="5"/>
      <c r="AL2680" s="5"/>
      <c r="AM2680" s="5"/>
      <c r="AN2680" s="5"/>
      <c r="AO2680" s="32"/>
      <c r="AP2680" s="32"/>
      <c r="AQ2680" s="28">
        <f t="shared" si="571"/>
        <v>0</v>
      </c>
      <c r="AR2680" s="28">
        <f t="shared" si="572"/>
        <v>0</v>
      </c>
      <c r="AY2680" s="1" t="s">
        <v>73</v>
      </c>
      <c r="AZ2680" s="2">
        <v>42902</v>
      </c>
      <c r="BA2680" s="2">
        <v>43868</v>
      </c>
      <c r="BC2680" s="2">
        <v>44013</v>
      </c>
      <c r="BD2680" s="1" t="s">
        <v>139</v>
      </c>
      <c r="BE2680" s="1" t="s">
        <v>3293</v>
      </c>
      <c r="BF2680" s="1" t="s">
        <v>130</v>
      </c>
      <c r="BG2680" s="1" t="s">
        <v>3692</v>
      </c>
      <c r="BH2680" s="1" t="s">
        <v>1808</v>
      </c>
      <c r="BI2680" s="1" t="s">
        <v>726</v>
      </c>
      <c r="BJ2680" s="1" t="s">
        <v>126</v>
      </c>
      <c r="BK2680" s="1" t="s">
        <v>5257</v>
      </c>
      <c r="BL2680" s="1">
        <v>100</v>
      </c>
      <c r="BM2680" s="1">
        <v>100</v>
      </c>
      <c r="BN2680" s="1" t="s">
        <v>97</v>
      </c>
      <c r="BO2680" s="1" t="s">
        <v>98</v>
      </c>
      <c r="BP2680" s="1" t="s">
        <v>73</v>
      </c>
      <c r="BR2680" s="1">
        <v>100</v>
      </c>
      <c r="BS2680" s="1">
        <v>100</v>
      </c>
      <c r="BT2680" s="1">
        <v>100</v>
      </c>
      <c r="BU2680" s="1">
        <v>100</v>
      </c>
    </row>
    <row r="2681" spans="4:73" hidden="1" x14ac:dyDescent="0.25">
      <c r="D2681" s="4"/>
      <c r="E2681" s="5" t="str">
        <f t="shared" ref="E2681:E2744" si="574">BG2681</f>
        <v>DPP-2017-AUG</v>
      </c>
      <c r="F2681" s="5" t="str">
        <f t="shared" ref="F2681:F2744" si="575">BH2681</f>
        <v>South</v>
      </c>
      <c r="G2681" s="5" t="str">
        <f t="shared" ref="G2681:G2744" si="576">AY2681</f>
        <v>Done</v>
      </c>
      <c r="H2681" s="6" t="str">
        <f t="shared" ref="H2681:H2744" si="577">BP2681</f>
        <v>Under Construction</v>
      </c>
      <c r="I2681" s="1" t="s">
        <v>5948</v>
      </c>
      <c r="O2681" s="1" t="str">
        <f t="shared" si="569"/>
        <v>NRIS</v>
      </c>
      <c r="Q2681" s="1">
        <f t="shared" ref="Q2681:Q2744" si="578">BM2681</f>
        <v>200</v>
      </c>
      <c r="S2681" s="1" t="str">
        <f t="shared" ref="S2681:S2744" si="579">BN2681</f>
        <v>Solar</v>
      </c>
      <c r="T2681" s="1" t="str">
        <f t="shared" ref="T2681:T2744" si="580">BE2681</f>
        <v>Monroe County</v>
      </c>
      <c r="U2681" s="1" t="str">
        <f t="shared" ref="U2681:U2744" si="581">BF2681</f>
        <v>AR</v>
      </c>
      <c r="AA2681" s="1"/>
      <c r="AB2681" s="1"/>
      <c r="AI2681" s="5"/>
      <c r="AJ2681" s="5"/>
      <c r="AK2681" s="5"/>
      <c r="AL2681" s="5"/>
      <c r="AM2681" s="5"/>
      <c r="AN2681" s="5"/>
      <c r="AO2681" s="32"/>
      <c r="AP2681" s="32"/>
      <c r="AQ2681" s="28">
        <f t="shared" si="571"/>
        <v>0</v>
      </c>
      <c r="AR2681" s="28">
        <f t="shared" si="572"/>
        <v>0</v>
      </c>
      <c r="AY2681" s="1" t="s">
        <v>58</v>
      </c>
      <c r="AZ2681" s="2">
        <v>42902</v>
      </c>
      <c r="BB2681" s="2">
        <v>43914</v>
      </c>
      <c r="BC2681" s="2">
        <v>44805</v>
      </c>
      <c r="BD2681" s="1" t="s">
        <v>59</v>
      </c>
      <c r="BE2681" s="1" t="s">
        <v>310</v>
      </c>
      <c r="BF2681" s="1" t="s">
        <v>2394</v>
      </c>
      <c r="BG2681" s="1" t="s">
        <v>3692</v>
      </c>
      <c r="BH2681" s="1" t="s">
        <v>2395</v>
      </c>
      <c r="BI2681" s="1" t="s">
        <v>726</v>
      </c>
      <c r="BJ2681" s="1" t="s">
        <v>126</v>
      </c>
      <c r="BK2681" s="1" t="s">
        <v>5949</v>
      </c>
      <c r="BL2681" s="1">
        <v>200</v>
      </c>
      <c r="BM2681" s="1">
        <v>200</v>
      </c>
      <c r="BN2681" s="1" t="s">
        <v>1485</v>
      </c>
      <c r="BO2681" s="1" t="s">
        <v>1486</v>
      </c>
      <c r="BP2681" s="1" t="s">
        <v>71</v>
      </c>
      <c r="BQ2681" s="2">
        <v>44713</v>
      </c>
      <c r="BR2681" s="1">
        <v>100</v>
      </c>
      <c r="BS2681" s="1">
        <v>100</v>
      </c>
      <c r="BT2681" s="1">
        <v>100</v>
      </c>
      <c r="BU2681" s="1">
        <v>100</v>
      </c>
    </row>
    <row r="2682" spans="4:73" hidden="1" x14ac:dyDescent="0.25">
      <c r="D2682" s="4"/>
      <c r="E2682" s="5" t="str">
        <f t="shared" si="574"/>
        <v>DPP-2017-AUG</v>
      </c>
      <c r="F2682" s="5" t="str">
        <f t="shared" si="575"/>
        <v>South</v>
      </c>
      <c r="G2682" s="5" t="str">
        <f t="shared" si="576"/>
        <v>Done</v>
      </c>
      <c r="H2682" s="6" t="str">
        <f t="shared" si="577"/>
        <v>Under Construction</v>
      </c>
      <c r="I2682" s="1" t="s">
        <v>5950</v>
      </c>
      <c r="O2682" s="1" t="str">
        <f t="shared" si="569"/>
        <v>NRIS</v>
      </c>
      <c r="Q2682" s="1">
        <f t="shared" si="578"/>
        <v>100</v>
      </c>
      <c r="S2682" s="1" t="str">
        <f t="shared" si="579"/>
        <v>Solar</v>
      </c>
      <c r="T2682" s="1" t="str">
        <f t="shared" si="580"/>
        <v>Tallahatchie County</v>
      </c>
      <c r="U2682" s="1" t="str">
        <f t="shared" si="581"/>
        <v>MS</v>
      </c>
      <c r="AA2682" s="1"/>
      <c r="AB2682" s="1"/>
      <c r="AI2682" s="5"/>
      <c r="AJ2682" s="5"/>
      <c r="AK2682" s="5"/>
      <c r="AL2682" s="5"/>
      <c r="AM2682" s="5"/>
      <c r="AN2682" s="5"/>
      <c r="AO2682" s="32"/>
      <c r="AP2682" s="32"/>
      <c r="AQ2682" s="28">
        <f t="shared" si="571"/>
        <v>0</v>
      </c>
      <c r="AR2682" s="28">
        <f t="shared" si="572"/>
        <v>0</v>
      </c>
      <c r="AY2682" s="1" t="s">
        <v>58</v>
      </c>
      <c r="AZ2682" s="2">
        <v>42902</v>
      </c>
      <c r="BB2682" s="2">
        <v>43894</v>
      </c>
      <c r="BC2682" s="2">
        <v>44440</v>
      </c>
      <c r="BD2682" s="1" t="s">
        <v>59</v>
      </c>
      <c r="BE2682" s="1" t="s">
        <v>5951</v>
      </c>
      <c r="BF2682" s="1" t="s">
        <v>2526</v>
      </c>
      <c r="BG2682" s="1" t="s">
        <v>3692</v>
      </c>
      <c r="BH2682" s="1" t="s">
        <v>2395</v>
      </c>
      <c r="BI2682" s="1" t="s">
        <v>726</v>
      </c>
      <c r="BJ2682" s="1" t="s">
        <v>126</v>
      </c>
      <c r="BK2682" s="1" t="s">
        <v>5952</v>
      </c>
      <c r="BL2682" s="1">
        <v>100</v>
      </c>
      <c r="BM2682" s="1">
        <v>100</v>
      </c>
      <c r="BN2682" s="1" t="s">
        <v>1485</v>
      </c>
      <c r="BO2682" s="1" t="s">
        <v>1486</v>
      </c>
      <c r="BP2682" s="1" t="s">
        <v>71</v>
      </c>
      <c r="BQ2682" s="2">
        <v>45078</v>
      </c>
      <c r="BR2682" s="1">
        <v>100</v>
      </c>
      <c r="BS2682" s="1">
        <v>100</v>
      </c>
      <c r="BT2682" s="1">
        <v>100</v>
      </c>
      <c r="BU2682" s="1">
        <v>100</v>
      </c>
    </row>
    <row r="2683" spans="4:73" hidden="1" x14ac:dyDescent="0.25">
      <c r="D2683" s="4"/>
      <c r="E2683" s="5" t="str">
        <f t="shared" si="574"/>
        <v>DPP-2017-AUG</v>
      </c>
      <c r="F2683" s="5" t="str">
        <f t="shared" si="575"/>
        <v>South</v>
      </c>
      <c r="G2683" s="5" t="str">
        <f t="shared" si="576"/>
        <v>Done</v>
      </c>
      <c r="H2683" s="6" t="str">
        <f t="shared" si="577"/>
        <v>Under Construction</v>
      </c>
      <c r="I2683" s="1" t="s">
        <v>5953</v>
      </c>
      <c r="O2683" s="1" t="str">
        <f t="shared" si="569"/>
        <v>NRIS</v>
      </c>
      <c r="Q2683" s="1">
        <f t="shared" si="578"/>
        <v>100</v>
      </c>
      <c r="S2683" s="1" t="str">
        <f t="shared" si="579"/>
        <v>Solar</v>
      </c>
      <c r="T2683" s="1" t="str">
        <f t="shared" si="580"/>
        <v>Tangipahoa Parish</v>
      </c>
      <c r="U2683" s="1" t="str">
        <f t="shared" si="581"/>
        <v>LA</v>
      </c>
      <c r="AA2683" s="1"/>
      <c r="AB2683" s="1"/>
      <c r="AI2683" s="5"/>
      <c r="AJ2683" s="5"/>
      <c r="AK2683" s="5"/>
      <c r="AL2683" s="5"/>
      <c r="AM2683" s="5"/>
      <c r="AN2683" s="5"/>
      <c r="AO2683" s="32"/>
      <c r="AP2683" s="32"/>
      <c r="AQ2683" s="28">
        <f t="shared" si="571"/>
        <v>0</v>
      </c>
      <c r="AR2683" s="28">
        <f t="shared" si="572"/>
        <v>0</v>
      </c>
      <c r="AY2683" s="1" t="s">
        <v>58</v>
      </c>
      <c r="AZ2683" s="2">
        <v>42902</v>
      </c>
      <c r="BB2683" s="2">
        <v>43791</v>
      </c>
      <c r="BC2683" s="2">
        <v>44440</v>
      </c>
      <c r="BD2683" s="1" t="s">
        <v>59</v>
      </c>
      <c r="BE2683" s="1" t="s">
        <v>2935</v>
      </c>
      <c r="BF2683" s="1" t="s">
        <v>61</v>
      </c>
      <c r="BG2683" s="1" t="s">
        <v>3692</v>
      </c>
      <c r="BH2683" s="1" t="s">
        <v>2395</v>
      </c>
      <c r="BI2683" s="1" t="s">
        <v>726</v>
      </c>
      <c r="BJ2683" s="1" t="s">
        <v>126</v>
      </c>
      <c r="BK2683" s="1" t="s">
        <v>5954</v>
      </c>
      <c r="BL2683" s="1">
        <v>100</v>
      </c>
      <c r="BM2683" s="1">
        <v>100</v>
      </c>
      <c r="BN2683" s="1" t="s">
        <v>1485</v>
      </c>
      <c r="BO2683" s="1" t="s">
        <v>1486</v>
      </c>
      <c r="BP2683" s="1" t="s">
        <v>71</v>
      </c>
      <c r="BQ2683" s="2">
        <v>44607</v>
      </c>
      <c r="BR2683" s="1">
        <v>100</v>
      </c>
      <c r="BS2683" s="1">
        <v>100</v>
      </c>
      <c r="BT2683" s="1">
        <v>100</v>
      </c>
      <c r="BU2683" s="1">
        <v>100</v>
      </c>
    </row>
    <row r="2684" spans="4:73" hidden="1" x14ac:dyDescent="0.25">
      <c r="D2684" s="4"/>
      <c r="E2684" s="5" t="str">
        <f t="shared" si="574"/>
        <v>DPP-2017-AUG</v>
      </c>
      <c r="F2684" s="5" t="str">
        <f t="shared" si="575"/>
        <v>South</v>
      </c>
      <c r="G2684" s="5" t="str">
        <f t="shared" si="576"/>
        <v>Withdrawn</v>
      </c>
      <c r="H2684" s="6" t="str">
        <f t="shared" si="577"/>
        <v>Not Started</v>
      </c>
      <c r="I2684" s="1" t="s">
        <v>4643</v>
      </c>
      <c r="O2684" s="1" t="str">
        <f t="shared" si="569"/>
        <v>NRIS</v>
      </c>
      <c r="Q2684" s="1">
        <f t="shared" si="578"/>
        <v>150</v>
      </c>
      <c r="S2684" s="1" t="str">
        <f t="shared" si="579"/>
        <v>Solar</v>
      </c>
      <c r="T2684" s="1" t="str">
        <f t="shared" si="580"/>
        <v>Hinds County</v>
      </c>
      <c r="U2684" s="1" t="str">
        <f t="shared" si="581"/>
        <v>MS</v>
      </c>
      <c r="AA2684" s="1"/>
      <c r="AB2684" s="1"/>
      <c r="AI2684" s="5"/>
      <c r="AJ2684" s="5"/>
      <c r="AK2684" s="5"/>
      <c r="AL2684" s="5"/>
      <c r="AM2684" s="5"/>
      <c r="AN2684" s="5"/>
      <c r="AO2684" s="32"/>
      <c r="AP2684" s="32"/>
      <c r="AQ2684" s="28">
        <f t="shared" si="571"/>
        <v>0</v>
      </c>
      <c r="AR2684" s="28">
        <f t="shared" si="572"/>
        <v>0</v>
      </c>
      <c r="AY2684" s="1" t="s">
        <v>73</v>
      </c>
      <c r="AZ2684" s="2">
        <v>42902</v>
      </c>
      <c r="BA2684" s="2">
        <v>43472</v>
      </c>
      <c r="BC2684" s="2">
        <v>44089</v>
      </c>
      <c r="BD2684" s="1" t="s">
        <v>59</v>
      </c>
      <c r="BE2684" s="1" t="s">
        <v>4453</v>
      </c>
      <c r="BF2684" s="1" t="s">
        <v>2526</v>
      </c>
      <c r="BG2684" s="1" t="s">
        <v>3692</v>
      </c>
      <c r="BH2684" s="1" t="s">
        <v>2395</v>
      </c>
      <c r="BI2684" s="1" t="s">
        <v>726</v>
      </c>
      <c r="BJ2684" s="1" t="s">
        <v>126</v>
      </c>
      <c r="BK2684" s="1" t="s">
        <v>4644</v>
      </c>
      <c r="BL2684" s="1">
        <v>150</v>
      </c>
      <c r="BM2684" s="1">
        <v>150</v>
      </c>
      <c r="BN2684" s="1" t="s">
        <v>1485</v>
      </c>
      <c r="BO2684" s="1" t="s">
        <v>1486</v>
      </c>
      <c r="BP2684" s="1" t="s">
        <v>84</v>
      </c>
      <c r="BR2684" s="1">
        <v>0</v>
      </c>
      <c r="BS2684" s="1">
        <v>0</v>
      </c>
      <c r="BT2684" s="1">
        <v>0</v>
      </c>
      <c r="BU2684" s="1">
        <v>0</v>
      </c>
    </row>
    <row r="2685" spans="4:73" hidden="1" x14ac:dyDescent="0.25">
      <c r="D2685" s="4"/>
      <c r="E2685" s="5" t="str">
        <f t="shared" si="574"/>
        <v>DPP-2017-AUG</v>
      </c>
      <c r="F2685" s="5" t="str">
        <f t="shared" si="575"/>
        <v>South</v>
      </c>
      <c r="G2685" s="5" t="str">
        <f t="shared" si="576"/>
        <v>Withdrawn</v>
      </c>
      <c r="H2685" s="6" t="str">
        <f t="shared" si="577"/>
        <v>Not Started</v>
      </c>
      <c r="I2685" s="1" t="s">
        <v>4645</v>
      </c>
      <c r="O2685" s="1" t="str">
        <f t="shared" si="569"/>
        <v>NRIS</v>
      </c>
      <c r="Q2685" s="1">
        <f t="shared" si="578"/>
        <v>150</v>
      </c>
      <c r="S2685" s="1" t="str">
        <f t="shared" si="579"/>
        <v>Solar</v>
      </c>
      <c r="T2685" s="1" t="str">
        <f t="shared" si="580"/>
        <v>Montgomery County</v>
      </c>
      <c r="U2685" s="1" t="str">
        <f t="shared" si="581"/>
        <v>TX</v>
      </c>
      <c r="AA2685" s="1"/>
      <c r="AB2685" s="1"/>
      <c r="AI2685" s="5"/>
      <c r="AJ2685" s="5"/>
      <c r="AK2685" s="5"/>
      <c r="AL2685" s="5"/>
      <c r="AM2685" s="5"/>
      <c r="AN2685" s="5"/>
      <c r="AO2685" s="32"/>
      <c r="AP2685" s="32"/>
      <c r="AQ2685" s="28">
        <f t="shared" si="571"/>
        <v>0</v>
      </c>
      <c r="AR2685" s="28">
        <f t="shared" si="572"/>
        <v>0</v>
      </c>
      <c r="AY2685" s="1" t="s">
        <v>73</v>
      </c>
      <c r="AZ2685" s="2">
        <v>42902</v>
      </c>
      <c r="BA2685" s="2">
        <v>43472</v>
      </c>
      <c r="BC2685" s="2">
        <v>44089</v>
      </c>
      <c r="BD2685" s="1" t="s">
        <v>59</v>
      </c>
      <c r="BE2685" s="1" t="s">
        <v>763</v>
      </c>
      <c r="BF2685" s="1" t="s">
        <v>67</v>
      </c>
      <c r="BG2685" s="1" t="s">
        <v>3692</v>
      </c>
      <c r="BH2685" s="1" t="s">
        <v>2395</v>
      </c>
      <c r="BI2685" s="1" t="s">
        <v>726</v>
      </c>
      <c r="BJ2685" s="1" t="s">
        <v>126</v>
      </c>
      <c r="BK2685" s="1" t="s">
        <v>4646</v>
      </c>
      <c r="BL2685" s="1">
        <v>150</v>
      </c>
      <c r="BM2685" s="1">
        <v>150</v>
      </c>
      <c r="BN2685" s="1" t="s">
        <v>1485</v>
      </c>
      <c r="BO2685" s="1" t="s">
        <v>1486</v>
      </c>
      <c r="BP2685" s="1" t="s">
        <v>84</v>
      </c>
      <c r="BR2685" s="1">
        <v>0</v>
      </c>
      <c r="BS2685" s="1">
        <v>0</v>
      </c>
      <c r="BT2685" s="1">
        <v>0</v>
      </c>
      <c r="BU2685" s="1">
        <v>0</v>
      </c>
    </row>
    <row r="2686" spans="4:73" hidden="1" x14ac:dyDescent="0.25">
      <c r="D2686" s="4"/>
      <c r="E2686" s="5" t="str">
        <f t="shared" si="574"/>
        <v>DPP-2017-AUG</v>
      </c>
      <c r="F2686" s="5" t="str">
        <f t="shared" si="575"/>
        <v>Central</v>
      </c>
      <c r="G2686" s="5" t="str">
        <f t="shared" si="576"/>
        <v>Done</v>
      </c>
      <c r="H2686" s="6" t="str">
        <f t="shared" si="577"/>
        <v>Under Construction</v>
      </c>
      <c r="I2686" s="1" t="s">
        <v>5957</v>
      </c>
      <c r="O2686" s="1" t="str">
        <f t="shared" si="569"/>
        <v>NRIS</v>
      </c>
      <c r="Q2686" s="1">
        <f t="shared" si="578"/>
        <v>100</v>
      </c>
      <c r="S2686" s="1" t="str">
        <f t="shared" si="579"/>
        <v>Solar</v>
      </c>
      <c r="T2686" s="1" t="str">
        <f t="shared" si="580"/>
        <v>Christian County</v>
      </c>
      <c r="U2686" s="1" t="str">
        <f t="shared" si="581"/>
        <v>IL</v>
      </c>
      <c r="AA2686" s="1"/>
      <c r="AB2686" s="1"/>
      <c r="AI2686" s="5"/>
      <c r="AJ2686" s="5"/>
      <c r="AK2686" s="5"/>
      <c r="AL2686" s="5"/>
      <c r="AM2686" s="5"/>
      <c r="AN2686" s="5"/>
      <c r="AO2686" s="32"/>
      <c r="AP2686" s="32"/>
      <c r="AQ2686" s="28">
        <f t="shared" si="571"/>
        <v>0</v>
      </c>
      <c r="AR2686" s="28">
        <f t="shared" si="572"/>
        <v>0</v>
      </c>
      <c r="AY2686" s="1" t="s">
        <v>58</v>
      </c>
      <c r="AZ2686" s="2">
        <v>42902</v>
      </c>
      <c r="BB2686" s="2">
        <v>43937</v>
      </c>
      <c r="BC2686" s="2">
        <v>44089</v>
      </c>
      <c r="BD2686" s="1" t="s">
        <v>2444</v>
      </c>
      <c r="BE2686" s="1" t="s">
        <v>2311</v>
      </c>
      <c r="BF2686" s="1" t="s">
        <v>124</v>
      </c>
      <c r="BG2686" s="1" t="s">
        <v>3692</v>
      </c>
      <c r="BH2686" s="1" t="s">
        <v>2435</v>
      </c>
      <c r="BI2686" s="1" t="s">
        <v>726</v>
      </c>
      <c r="BJ2686" s="1" t="s">
        <v>126</v>
      </c>
      <c r="BK2686" s="1" t="s">
        <v>5830</v>
      </c>
      <c r="BL2686" s="1">
        <v>100</v>
      </c>
      <c r="BM2686" s="1">
        <v>100</v>
      </c>
      <c r="BN2686" s="1" t="s">
        <v>1485</v>
      </c>
      <c r="BO2686" s="1" t="s">
        <v>1486</v>
      </c>
      <c r="BP2686" s="1" t="s">
        <v>71</v>
      </c>
      <c r="BQ2686" s="2">
        <v>45184</v>
      </c>
      <c r="BR2686" s="1">
        <v>100</v>
      </c>
      <c r="BS2686" s="1">
        <v>100</v>
      </c>
      <c r="BT2686" s="1">
        <v>100</v>
      </c>
      <c r="BU2686" s="1">
        <v>100</v>
      </c>
    </row>
    <row r="2687" spans="4:73" hidden="1" x14ac:dyDescent="0.25">
      <c r="D2687" s="4"/>
      <c r="E2687" s="5" t="str">
        <f t="shared" si="574"/>
        <v>DPP-2017-AUG</v>
      </c>
      <c r="F2687" s="5" t="str">
        <f t="shared" si="575"/>
        <v>Central</v>
      </c>
      <c r="G2687" s="5" t="str">
        <f t="shared" si="576"/>
        <v>Done</v>
      </c>
      <c r="H2687" s="6" t="str">
        <f t="shared" si="577"/>
        <v>Under Construction</v>
      </c>
      <c r="I2687" s="1" t="s">
        <v>5958</v>
      </c>
      <c r="O2687" s="1" t="str">
        <f t="shared" si="569"/>
        <v>NRIS</v>
      </c>
      <c r="Q2687" s="1">
        <f t="shared" si="578"/>
        <v>200</v>
      </c>
      <c r="S2687" s="1" t="str">
        <f t="shared" si="579"/>
        <v>Solar</v>
      </c>
      <c r="T2687" s="1" t="str">
        <f t="shared" si="580"/>
        <v>White County</v>
      </c>
      <c r="U2687" s="1" t="str">
        <f t="shared" si="581"/>
        <v>IN</v>
      </c>
      <c r="AA2687" s="1"/>
      <c r="AB2687" s="1"/>
      <c r="AI2687" s="5"/>
      <c r="AJ2687" s="5"/>
      <c r="AK2687" s="5"/>
      <c r="AL2687" s="5"/>
      <c r="AM2687" s="5"/>
      <c r="AN2687" s="5"/>
      <c r="AO2687" s="32"/>
      <c r="AP2687" s="32"/>
      <c r="AQ2687" s="28">
        <f t="shared" si="571"/>
        <v>0</v>
      </c>
      <c r="AR2687" s="28">
        <f t="shared" si="572"/>
        <v>0</v>
      </c>
      <c r="AY2687" s="1" t="s">
        <v>58</v>
      </c>
      <c r="AZ2687" s="2">
        <v>42902</v>
      </c>
      <c r="BB2687" s="2">
        <v>43802</v>
      </c>
      <c r="BC2687" s="2">
        <v>44044</v>
      </c>
      <c r="BD2687" s="1" t="s">
        <v>804</v>
      </c>
      <c r="BE2687" s="1" t="s">
        <v>805</v>
      </c>
      <c r="BF2687" s="1" t="s">
        <v>103</v>
      </c>
      <c r="BG2687" s="1" t="s">
        <v>3692</v>
      </c>
      <c r="BH2687" s="1" t="s">
        <v>2435</v>
      </c>
      <c r="BI2687" s="1" t="s">
        <v>726</v>
      </c>
      <c r="BJ2687" s="1" t="s">
        <v>126</v>
      </c>
      <c r="BK2687" s="1" t="s">
        <v>2559</v>
      </c>
      <c r="BL2687" s="1">
        <v>200</v>
      </c>
      <c r="BM2687" s="1">
        <v>200</v>
      </c>
      <c r="BN2687" s="1" t="s">
        <v>1485</v>
      </c>
      <c r="BO2687" s="1" t="s">
        <v>1486</v>
      </c>
      <c r="BP2687" s="1" t="s">
        <v>71</v>
      </c>
      <c r="BQ2687" s="2">
        <v>44788</v>
      </c>
      <c r="BR2687" s="1">
        <v>200</v>
      </c>
      <c r="BS2687" s="1">
        <v>160</v>
      </c>
      <c r="BT2687" s="1">
        <v>200</v>
      </c>
      <c r="BU2687" s="1">
        <v>160</v>
      </c>
    </row>
    <row r="2688" spans="4:73" hidden="1" x14ac:dyDescent="0.25">
      <c r="D2688" s="4"/>
      <c r="E2688" s="5" t="str">
        <f t="shared" si="574"/>
        <v>DPP-2017-AUG</v>
      </c>
      <c r="F2688" s="5" t="str">
        <f t="shared" si="575"/>
        <v>South</v>
      </c>
      <c r="G2688" s="5" t="str">
        <f t="shared" si="576"/>
        <v>Withdrawn</v>
      </c>
      <c r="H2688" s="6" t="str">
        <f t="shared" si="577"/>
        <v>Not Started</v>
      </c>
      <c r="I2688" s="1" t="s">
        <v>4647</v>
      </c>
      <c r="O2688" s="1" t="str">
        <f t="shared" si="569"/>
        <v>NRIS</v>
      </c>
      <c r="Q2688" s="1">
        <f t="shared" si="578"/>
        <v>100</v>
      </c>
      <c r="S2688" s="1" t="str">
        <f t="shared" si="579"/>
        <v>Solar</v>
      </c>
      <c r="T2688" s="1" t="str">
        <f t="shared" si="580"/>
        <v>Liberty County</v>
      </c>
      <c r="U2688" s="1" t="str">
        <f t="shared" si="581"/>
        <v>TX</v>
      </c>
      <c r="AA2688" s="1"/>
      <c r="AB2688" s="1"/>
      <c r="AI2688" s="5"/>
      <c r="AJ2688" s="5"/>
      <c r="AK2688" s="5"/>
      <c r="AL2688" s="5"/>
      <c r="AM2688" s="5"/>
      <c r="AN2688" s="5"/>
      <c r="AO2688" s="32"/>
      <c r="AP2688" s="32"/>
      <c r="AQ2688" s="28">
        <f t="shared" si="571"/>
        <v>0</v>
      </c>
      <c r="AR2688" s="28">
        <f t="shared" si="572"/>
        <v>0</v>
      </c>
      <c r="AY2688" s="1" t="s">
        <v>73</v>
      </c>
      <c r="AZ2688" s="2">
        <v>42902</v>
      </c>
      <c r="BA2688" s="2">
        <v>43472</v>
      </c>
      <c r="BC2688" s="2">
        <v>44089</v>
      </c>
      <c r="BD2688" s="1" t="s">
        <v>59</v>
      </c>
      <c r="BE2688" s="1" t="s">
        <v>4648</v>
      </c>
      <c r="BF2688" s="1" t="s">
        <v>67</v>
      </c>
      <c r="BG2688" s="1" t="s">
        <v>3692</v>
      </c>
      <c r="BH2688" s="1" t="s">
        <v>2395</v>
      </c>
      <c r="BI2688" s="1" t="s">
        <v>726</v>
      </c>
      <c r="BJ2688" s="1" t="s">
        <v>126</v>
      </c>
      <c r="BK2688" s="1" t="s">
        <v>4649</v>
      </c>
      <c r="BL2688" s="1">
        <v>100</v>
      </c>
      <c r="BM2688" s="1">
        <v>100</v>
      </c>
      <c r="BN2688" s="1" t="s">
        <v>1485</v>
      </c>
      <c r="BO2688" s="1" t="s">
        <v>1486</v>
      </c>
      <c r="BP2688" s="1" t="s">
        <v>84</v>
      </c>
      <c r="BR2688" s="1">
        <v>0</v>
      </c>
      <c r="BS2688" s="1">
        <v>0</v>
      </c>
      <c r="BT2688" s="1">
        <v>0</v>
      </c>
      <c r="BU2688" s="1">
        <v>0</v>
      </c>
    </row>
    <row r="2689" spans="4:73" hidden="1" x14ac:dyDescent="0.25">
      <c r="D2689" s="4"/>
      <c r="E2689" s="5" t="str">
        <f t="shared" si="574"/>
        <v>DPP-2017-AUG</v>
      </c>
      <c r="F2689" s="5" t="str">
        <f t="shared" si="575"/>
        <v>South</v>
      </c>
      <c r="G2689" s="5" t="str">
        <f t="shared" si="576"/>
        <v>Withdrawn</v>
      </c>
      <c r="H2689" s="6" t="str">
        <f t="shared" si="577"/>
        <v>Not Started</v>
      </c>
      <c r="I2689" s="1" t="s">
        <v>4650</v>
      </c>
      <c r="O2689" s="1" t="str">
        <f t="shared" si="569"/>
        <v>NRIS</v>
      </c>
      <c r="Q2689" s="1">
        <f t="shared" si="578"/>
        <v>78</v>
      </c>
      <c r="S2689" s="1" t="str">
        <f t="shared" si="579"/>
        <v>Solar</v>
      </c>
      <c r="T2689" s="1" t="str">
        <f t="shared" si="580"/>
        <v>Liberty County</v>
      </c>
      <c r="U2689" s="1" t="str">
        <f t="shared" si="581"/>
        <v>TX</v>
      </c>
      <c r="AA2689" s="1"/>
      <c r="AB2689" s="1"/>
      <c r="AI2689" s="5"/>
      <c r="AJ2689" s="5"/>
      <c r="AK2689" s="5"/>
      <c r="AL2689" s="5"/>
      <c r="AM2689" s="5"/>
      <c r="AN2689" s="5"/>
      <c r="AO2689" s="32"/>
      <c r="AP2689" s="32"/>
      <c r="AQ2689" s="28">
        <f t="shared" si="571"/>
        <v>0</v>
      </c>
      <c r="AR2689" s="28">
        <f t="shared" si="572"/>
        <v>0</v>
      </c>
      <c r="AY2689" s="1" t="s">
        <v>73</v>
      </c>
      <c r="AZ2689" s="2">
        <v>42902</v>
      </c>
      <c r="BA2689" s="2">
        <v>43472</v>
      </c>
      <c r="BC2689" s="2">
        <v>43770</v>
      </c>
      <c r="BD2689" s="1" t="s">
        <v>59</v>
      </c>
      <c r="BE2689" s="1" t="s">
        <v>4648</v>
      </c>
      <c r="BF2689" s="1" t="s">
        <v>67</v>
      </c>
      <c r="BG2689" s="1" t="s">
        <v>3692</v>
      </c>
      <c r="BH2689" s="1" t="s">
        <v>2395</v>
      </c>
      <c r="BI2689" s="1" t="s">
        <v>726</v>
      </c>
      <c r="BJ2689" s="1" t="s">
        <v>126</v>
      </c>
      <c r="BK2689" s="1" t="s">
        <v>4651</v>
      </c>
      <c r="BL2689" s="1">
        <v>78</v>
      </c>
      <c r="BM2689" s="1">
        <v>78</v>
      </c>
      <c r="BN2689" s="1" t="s">
        <v>1485</v>
      </c>
      <c r="BO2689" s="1" t="s">
        <v>1486</v>
      </c>
      <c r="BP2689" s="1" t="s">
        <v>84</v>
      </c>
      <c r="BR2689" s="1">
        <v>0</v>
      </c>
      <c r="BS2689" s="1">
        <v>0</v>
      </c>
      <c r="BT2689" s="1">
        <v>0</v>
      </c>
      <c r="BU2689" s="1">
        <v>0</v>
      </c>
    </row>
    <row r="2690" spans="4:73" hidden="1" x14ac:dyDescent="0.25">
      <c r="D2690" s="4"/>
      <c r="E2690" s="5" t="str">
        <f t="shared" si="574"/>
        <v>DPP-2017-AUG</v>
      </c>
      <c r="F2690" s="5" t="str">
        <f t="shared" si="575"/>
        <v>South</v>
      </c>
      <c r="G2690" s="5" t="str">
        <f t="shared" si="576"/>
        <v>Done</v>
      </c>
      <c r="H2690" s="6" t="str">
        <f t="shared" si="577"/>
        <v>Under Construction</v>
      </c>
      <c r="I2690" s="1" t="s">
        <v>5963</v>
      </c>
      <c r="O2690" s="1" t="str">
        <f t="shared" si="569"/>
        <v>NRIS</v>
      </c>
      <c r="Q2690" s="1">
        <f t="shared" si="578"/>
        <v>180</v>
      </c>
      <c r="S2690" s="1" t="str">
        <f t="shared" si="579"/>
        <v>Solar</v>
      </c>
      <c r="T2690" s="1" t="str">
        <f t="shared" si="580"/>
        <v>Jackson County</v>
      </c>
      <c r="U2690" s="1" t="str">
        <f t="shared" si="581"/>
        <v>AR</v>
      </c>
      <c r="AA2690" s="1"/>
      <c r="AB2690" s="1"/>
      <c r="AI2690" s="5"/>
      <c r="AJ2690" s="5"/>
      <c r="AK2690" s="5"/>
      <c r="AL2690" s="5"/>
      <c r="AM2690" s="5"/>
      <c r="AN2690" s="5"/>
      <c r="AO2690" s="32"/>
      <c r="AP2690" s="32"/>
      <c r="AQ2690" s="28">
        <f t="shared" si="571"/>
        <v>0</v>
      </c>
      <c r="AR2690" s="28">
        <f t="shared" si="572"/>
        <v>0</v>
      </c>
      <c r="AY2690" s="1" t="s">
        <v>58</v>
      </c>
      <c r="AZ2690" s="2">
        <v>42902</v>
      </c>
      <c r="BB2690" s="2">
        <v>43790</v>
      </c>
      <c r="BC2690" s="2">
        <v>44409</v>
      </c>
      <c r="BD2690" s="1" t="s">
        <v>59</v>
      </c>
      <c r="BE2690" s="1" t="s">
        <v>259</v>
      </c>
      <c r="BF2690" s="1" t="s">
        <v>2394</v>
      </c>
      <c r="BG2690" s="1" t="s">
        <v>3692</v>
      </c>
      <c r="BH2690" s="1" t="s">
        <v>2395</v>
      </c>
      <c r="BI2690" s="1" t="s">
        <v>726</v>
      </c>
      <c r="BJ2690" s="1" t="s">
        <v>126</v>
      </c>
      <c r="BK2690" s="1" t="s">
        <v>5964</v>
      </c>
      <c r="BL2690" s="1">
        <v>180</v>
      </c>
      <c r="BM2690" s="1">
        <v>180</v>
      </c>
      <c r="BN2690" s="1" t="s">
        <v>1485</v>
      </c>
      <c r="BO2690" s="1" t="s">
        <v>1486</v>
      </c>
      <c r="BP2690" s="1" t="s">
        <v>71</v>
      </c>
      <c r="BQ2690" s="2">
        <v>44594</v>
      </c>
      <c r="BR2690" s="1">
        <v>180</v>
      </c>
      <c r="BS2690" s="1">
        <v>180</v>
      </c>
      <c r="BT2690" s="1">
        <v>180</v>
      </c>
      <c r="BU2690" s="1">
        <v>180</v>
      </c>
    </row>
    <row r="2691" spans="4:73" hidden="1" x14ac:dyDescent="0.25">
      <c r="D2691" s="4"/>
      <c r="E2691" s="5" t="str">
        <f t="shared" si="574"/>
        <v>DPP-2017-AUG</v>
      </c>
      <c r="F2691" s="5" t="str">
        <f t="shared" si="575"/>
        <v>South</v>
      </c>
      <c r="G2691" s="5" t="str">
        <f t="shared" si="576"/>
        <v>Withdrawn</v>
      </c>
      <c r="H2691" s="6" t="str">
        <f t="shared" si="577"/>
        <v>Not Started</v>
      </c>
      <c r="I2691" s="1" t="s">
        <v>4809</v>
      </c>
      <c r="O2691" s="1" t="str">
        <f t="shared" si="569"/>
        <v>NRIS</v>
      </c>
      <c r="Q2691" s="1">
        <f t="shared" si="578"/>
        <v>100</v>
      </c>
      <c r="S2691" s="1" t="str">
        <f t="shared" si="579"/>
        <v>Solar</v>
      </c>
      <c r="T2691" s="1" t="str">
        <f t="shared" si="580"/>
        <v>Richland Parish</v>
      </c>
      <c r="U2691" s="1" t="str">
        <f t="shared" si="581"/>
        <v>LA</v>
      </c>
      <c r="AA2691" s="1"/>
      <c r="AB2691" s="1"/>
      <c r="AI2691" s="5"/>
      <c r="AJ2691" s="5"/>
      <c r="AK2691" s="5"/>
      <c r="AL2691" s="5"/>
      <c r="AM2691" s="5"/>
      <c r="AN2691" s="5"/>
      <c r="AO2691" s="32"/>
      <c r="AP2691" s="32"/>
      <c r="AQ2691" s="28">
        <f t="shared" si="571"/>
        <v>0</v>
      </c>
      <c r="AR2691" s="28">
        <f t="shared" si="572"/>
        <v>0</v>
      </c>
      <c r="AY2691" s="1" t="s">
        <v>73</v>
      </c>
      <c r="AZ2691" s="2">
        <v>42902</v>
      </c>
      <c r="BA2691" s="2">
        <v>43549</v>
      </c>
      <c r="BC2691" s="2">
        <v>44440</v>
      </c>
      <c r="BD2691" s="1" t="s">
        <v>59</v>
      </c>
      <c r="BE2691" s="1" t="s">
        <v>3975</v>
      </c>
      <c r="BF2691" s="1" t="s">
        <v>61</v>
      </c>
      <c r="BG2691" s="1" t="s">
        <v>3692</v>
      </c>
      <c r="BH2691" s="1" t="s">
        <v>2395</v>
      </c>
      <c r="BI2691" s="1" t="s">
        <v>726</v>
      </c>
      <c r="BJ2691" s="1" t="s">
        <v>126</v>
      </c>
      <c r="BK2691" s="1" t="s">
        <v>4810</v>
      </c>
      <c r="BL2691" s="1">
        <v>100</v>
      </c>
      <c r="BM2691" s="1">
        <v>100</v>
      </c>
      <c r="BN2691" s="1" t="s">
        <v>1485</v>
      </c>
      <c r="BO2691" s="1" t="s">
        <v>1486</v>
      </c>
      <c r="BP2691" s="1" t="s">
        <v>84</v>
      </c>
      <c r="BR2691" s="1">
        <v>100</v>
      </c>
      <c r="BS2691" s="1">
        <v>100</v>
      </c>
      <c r="BT2691" s="1">
        <v>0</v>
      </c>
      <c r="BU2691" s="1">
        <v>0</v>
      </c>
    </row>
    <row r="2692" spans="4:73" hidden="1" x14ac:dyDescent="0.25">
      <c r="D2692" s="4"/>
      <c r="E2692" s="5" t="str">
        <f t="shared" si="574"/>
        <v>DPP-2017-AUG</v>
      </c>
      <c r="F2692" s="5" t="str">
        <f t="shared" si="575"/>
        <v>Central</v>
      </c>
      <c r="G2692" s="5" t="str">
        <f t="shared" si="576"/>
        <v>Withdrawn</v>
      </c>
      <c r="H2692" s="6" t="str">
        <f t="shared" si="577"/>
        <v>Not Started</v>
      </c>
      <c r="I2692" s="1" t="s">
        <v>4231</v>
      </c>
      <c r="O2692" s="1" t="str">
        <f t="shared" si="569"/>
        <v>NRIS</v>
      </c>
      <c r="Q2692" s="1">
        <f t="shared" si="578"/>
        <v>100</v>
      </c>
      <c r="S2692" s="1" t="str">
        <f t="shared" si="579"/>
        <v>Solar</v>
      </c>
      <c r="T2692" s="1" t="str">
        <f t="shared" si="580"/>
        <v>Pulaski County</v>
      </c>
      <c r="U2692" s="1" t="str">
        <f t="shared" si="581"/>
        <v>IL</v>
      </c>
      <c r="AA2692" s="1"/>
      <c r="AB2692" s="1"/>
      <c r="AI2692" s="5"/>
      <c r="AJ2692" s="5"/>
      <c r="AK2692" s="5"/>
      <c r="AL2692" s="5"/>
      <c r="AM2692" s="5"/>
      <c r="AN2692" s="5"/>
      <c r="AO2692" s="32"/>
      <c r="AP2692" s="32"/>
      <c r="AQ2692" s="28">
        <f t="shared" si="571"/>
        <v>0</v>
      </c>
      <c r="AR2692" s="28">
        <f t="shared" si="572"/>
        <v>0</v>
      </c>
      <c r="AY2692" s="1" t="s">
        <v>73</v>
      </c>
      <c r="AZ2692" s="2">
        <v>42902</v>
      </c>
      <c r="BA2692" s="2">
        <v>42976</v>
      </c>
      <c r="BC2692" s="2">
        <v>43708</v>
      </c>
      <c r="BD2692" s="1" t="s">
        <v>122</v>
      </c>
      <c r="BE2692" s="1" t="s">
        <v>3049</v>
      </c>
      <c r="BF2692" s="1" t="s">
        <v>124</v>
      </c>
      <c r="BG2692" s="1" t="s">
        <v>3692</v>
      </c>
      <c r="BH2692" s="1" t="s">
        <v>2435</v>
      </c>
      <c r="BI2692" s="1" t="s">
        <v>726</v>
      </c>
      <c r="BJ2692" s="1" t="s">
        <v>126</v>
      </c>
      <c r="BK2692" s="1" t="s">
        <v>4232</v>
      </c>
      <c r="BL2692" s="1">
        <v>100</v>
      </c>
      <c r="BM2692" s="1">
        <v>100</v>
      </c>
      <c r="BN2692" s="1" t="s">
        <v>1485</v>
      </c>
      <c r="BO2692" s="1" t="s">
        <v>1486</v>
      </c>
      <c r="BP2692" s="1" t="s">
        <v>84</v>
      </c>
      <c r="BR2692" s="1">
        <v>0</v>
      </c>
      <c r="BS2692" s="1">
        <v>0</v>
      </c>
      <c r="BT2692" s="1">
        <v>0</v>
      </c>
      <c r="BU2692" s="1">
        <v>0</v>
      </c>
    </row>
    <row r="2693" spans="4:73" hidden="1" x14ac:dyDescent="0.25">
      <c r="D2693" s="4"/>
      <c r="E2693" s="5" t="str">
        <f t="shared" si="574"/>
        <v>DPP-2017-AUG</v>
      </c>
      <c r="F2693" s="5" t="str">
        <f t="shared" si="575"/>
        <v>East (ITC)</v>
      </c>
      <c r="G2693" s="5" t="str">
        <f t="shared" si="576"/>
        <v>Withdrawn</v>
      </c>
      <c r="H2693" s="6" t="str">
        <f t="shared" si="577"/>
        <v>Not Started</v>
      </c>
      <c r="I2693" s="1" t="s">
        <v>4880</v>
      </c>
      <c r="O2693" s="1" t="str">
        <f t="shared" si="569"/>
        <v>NRIS</v>
      </c>
      <c r="Q2693" s="1">
        <f t="shared" si="578"/>
        <v>146.69999999999999</v>
      </c>
      <c r="S2693" s="1" t="str">
        <f t="shared" si="579"/>
        <v>Wind</v>
      </c>
      <c r="T2693" s="1" t="str">
        <f t="shared" si="580"/>
        <v>Ionia County</v>
      </c>
      <c r="U2693" s="1" t="str">
        <f t="shared" si="581"/>
        <v>MI</v>
      </c>
      <c r="AA2693" s="1"/>
      <c r="AB2693" s="1"/>
      <c r="AI2693" s="5"/>
      <c r="AJ2693" s="5"/>
      <c r="AK2693" s="5"/>
      <c r="AL2693" s="5"/>
      <c r="AM2693" s="5"/>
      <c r="AN2693" s="5"/>
      <c r="AO2693" s="32"/>
      <c r="AP2693" s="32"/>
      <c r="AQ2693" s="28">
        <f t="shared" si="571"/>
        <v>0</v>
      </c>
      <c r="AR2693" s="28">
        <f t="shared" si="572"/>
        <v>0</v>
      </c>
      <c r="AY2693" s="1" t="s">
        <v>73</v>
      </c>
      <c r="AZ2693" s="2">
        <v>42902</v>
      </c>
      <c r="BA2693" s="2">
        <v>43578</v>
      </c>
      <c r="BC2693" s="2">
        <v>43647</v>
      </c>
      <c r="BD2693" s="1" t="s">
        <v>139</v>
      </c>
      <c r="BE2693" s="1" t="s">
        <v>3024</v>
      </c>
      <c r="BF2693" s="1" t="s">
        <v>130</v>
      </c>
      <c r="BG2693" s="1" t="s">
        <v>3692</v>
      </c>
      <c r="BH2693" s="1" t="s">
        <v>1808</v>
      </c>
      <c r="BI2693" s="1" t="s">
        <v>726</v>
      </c>
      <c r="BJ2693" s="1" t="s">
        <v>126</v>
      </c>
      <c r="BK2693" s="1" t="s">
        <v>4881</v>
      </c>
      <c r="BL2693" s="1">
        <v>146.69999999999999</v>
      </c>
      <c r="BM2693" s="1">
        <v>146.69999999999999</v>
      </c>
      <c r="BN2693" s="1" t="s">
        <v>97</v>
      </c>
      <c r="BO2693" s="1" t="s">
        <v>98</v>
      </c>
      <c r="BP2693" s="1" t="s">
        <v>84</v>
      </c>
      <c r="BR2693" s="1">
        <v>146.69999999999999</v>
      </c>
      <c r="BS2693" s="1">
        <v>146.69999999999999</v>
      </c>
      <c r="BT2693" s="1">
        <v>0</v>
      </c>
      <c r="BU2693" s="1">
        <v>0</v>
      </c>
    </row>
    <row r="2694" spans="4:73" hidden="1" x14ac:dyDescent="0.25">
      <c r="D2694" s="4"/>
      <c r="E2694" s="5" t="str">
        <f t="shared" si="574"/>
        <v>DPP-2017-AUG</v>
      </c>
      <c r="F2694" s="5" t="str">
        <f t="shared" si="575"/>
        <v>South</v>
      </c>
      <c r="G2694" s="5" t="str">
        <f t="shared" si="576"/>
        <v>Withdrawn</v>
      </c>
      <c r="H2694" s="6" t="str">
        <f t="shared" si="577"/>
        <v>Not Started</v>
      </c>
      <c r="I2694" s="1" t="s">
        <v>4654</v>
      </c>
      <c r="O2694" s="1" t="str">
        <f t="shared" si="569"/>
        <v>NRIS</v>
      </c>
      <c r="Q2694" s="1">
        <f t="shared" si="578"/>
        <v>100</v>
      </c>
      <c r="S2694" s="1" t="str">
        <f t="shared" si="579"/>
        <v>Solar</v>
      </c>
      <c r="T2694" s="1" t="str">
        <f t="shared" si="580"/>
        <v>Chicot County</v>
      </c>
      <c r="U2694" s="1" t="str">
        <f t="shared" si="581"/>
        <v>AR</v>
      </c>
      <c r="AA2694" s="1"/>
      <c r="AB2694" s="1"/>
      <c r="AI2694" s="5"/>
      <c r="AJ2694" s="5"/>
      <c r="AK2694" s="5"/>
      <c r="AL2694" s="5"/>
      <c r="AM2694" s="5"/>
      <c r="AN2694" s="5"/>
      <c r="AO2694" s="32"/>
      <c r="AP2694" s="32"/>
      <c r="AQ2694" s="28">
        <f t="shared" si="571"/>
        <v>0</v>
      </c>
      <c r="AR2694" s="28">
        <f t="shared" si="572"/>
        <v>0</v>
      </c>
      <c r="AY2694" s="1" t="s">
        <v>73</v>
      </c>
      <c r="AZ2694" s="2">
        <v>42902</v>
      </c>
      <c r="BA2694" s="2">
        <v>43472</v>
      </c>
      <c r="BC2694" s="2">
        <v>44012</v>
      </c>
      <c r="BD2694" s="1" t="s">
        <v>59</v>
      </c>
      <c r="BE2694" s="1" t="s">
        <v>2659</v>
      </c>
      <c r="BF2694" s="1" t="s">
        <v>2394</v>
      </c>
      <c r="BG2694" s="1" t="s">
        <v>3692</v>
      </c>
      <c r="BH2694" s="1" t="s">
        <v>2395</v>
      </c>
      <c r="BI2694" s="1" t="s">
        <v>726</v>
      </c>
      <c r="BJ2694" s="1" t="s">
        <v>126</v>
      </c>
      <c r="BK2694" s="1" t="s">
        <v>4655</v>
      </c>
      <c r="BL2694" s="1">
        <v>100</v>
      </c>
      <c r="BM2694" s="1">
        <v>100</v>
      </c>
      <c r="BN2694" s="1" t="s">
        <v>1485</v>
      </c>
      <c r="BO2694" s="1" t="s">
        <v>1486</v>
      </c>
      <c r="BP2694" s="1" t="s">
        <v>84</v>
      </c>
      <c r="BR2694" s="1">
        <v>0</v>
      </c>
      <c r="BS2694" s="1">
        <v>0</v>
      </c>
      <c r="BT2694" s="1">
        <v>0</v>
      </c>
      <c r="BU2694" s="1">
        <v>0</v>
      </c>
    </row>
    <row r="2695" spans="4:73" hidden="1" x14ac:dyDescent="0.25">
      <c r="D2695" s="4"/>
      <c r="E2695" s="5" t="str">
        <f t="shared" si="574"/>
        <v>DPP-2017-AUG</v>
      </c>
      <c r="F2695" s="5" t="str">
        <f t="shared" si="575"/>
        <v>South</v>
      </c>
      <c r="G2695" s="5" t="str">
        <f t="shared" si="576"/>
        <v>Withdrawn</v>
      </c>
      <c r="H2695" s="6" t="str">
        <f t="shared" si="577"/>
        <v>Not Started</v>
      </c>
      <c r="I2695" s="1" t="s">
        <v>4701</v>
      </c>
      <c r="O2695" s="1" t="str">
        <f t="shared" si="569"/>
        <v>NRIS</v>
      </c>
      <c r="Q2695" s="1">
        <f t="shared" si="578"/>
        <v>50</v>
      </c>
      <c r="S2695" s="1" t="str">
        <f t="shared" si="579"/>
        <v>Battery Storage</v>
      </c>
      <c r="T2695" s="1" t="str">
        <f t="shared" si="580"/>
        <v>Montgomery County</v>
      </c>
      <c r="U2695" s="1" t="str">
        <f t="shared" si="581"/>
        <v>TX</v>
      </c>
      <c r="AA2695" s="1"/>
      <c r="AB2695" s="1"/>
      <c r="AI2695" s="5"/>
      <c r="AJ2695" s="5"/>
      <c r="AK2695" s="5"/>
      <c r="AL2695" s="5"/>
      <c r="AM2695" s="5"/>
      <c r="AN2695" s="5"/>
      <c r="AO2695" s="32"/>
      <c r="AP2695" s="32"/>
      <c r="AQ2695" s="28">
        <f t="shared" si="571"/>
        <v>0</v>
      </c>
      <c r="AR2695" s="28">
        <f t="shared" si="572"/>
        <v>0</v>
      </c>
      <c r="AY2695" s="1" t="s">
        <v>73</v>
      </c>
      <c r="AZ2695" s="2">
        <v>42902</v>
      </c>
      <c r="BA2695" s="2">
        <v>43473</v>
      </c>
      <c r="BC2695" s="2">
        <v>44089</v>
      </c>
      <c r="BD2695" s="1" t="s">
        <v>59</v>
      </c>
      <c r="BE2695" s="1" t="s">
        <v>763</v>
      </c>
      <c r="BF2695" s="1" t="s">
        <v>67</v>
      </c>
      <c r="BG2695" s="1" t="s">
        <v>3692</v>
      </c>
      <c r="BH2695" s="1" t="s">
        <v>2395</v>
      </c>
      <c r="BI2695" s="1" t="s">
        <v>726</v>
      </c>
      <c r="BJ2695" s="1" t="s">
        <v>126</v>
      </c>
      <c r="BK2695" s="1" t="s">
        <v>4646</v>
      </c>
      <c r="BL2695" s="1">
        <v>50</v>
      </c>
      <c r="BM2695" s="1">
        <v>50</v>
      </c>
      <c r="BN2695" s="1" t="s">
        <v>2498</v>
      </c>
      <c r="BO2695" s="1" t="s">
        <v>2499</v>
      </c>
      <c r="BP2695" s="1" t="s">
        <v>84</v>
      </c>
      <c r="BR2695" s="1">
        <v>0</v>
      </c>
      <c r="BS2695" s="1">
        <v>0</v>
      </c>
      <c r="BT2695" s="1">
        <v>0</v>
      </c>
      <c r="BU2695" s="1">
        <v>0</v>
      </c>
    </row>
    <row r="2696" spans="4:73" hidden="1" x14ac:dyDescent="0.25">
      <c r="D2696" s="4"/>
      <c r="E2696" s="5" t="str">
        <f t="shared" si="574"/>
        <v>DPP-2017-AUG</v>
      </c>
      <c r="F2696" s="5" t="str">
        <f t="shared" si="575"/>
        <v>South</v>
      </c>
      <c r="G2696" s="5" t="str">
        <f t="shared" si="576"/>
        <v>Withdrawn</v>
      </c>
      <c r="H2696" s="6" t="str">
        <f t="shared" si="577"/>
        <v>Not Started</v>
      </c>
      <c r="I2696" s="1" t="s">
        <v>4702</v>
      </c>
      <c r="O2696" s="1" t="str">
        <f t="shared" si="569"/>
        <v>NRIS</v>
      </c>
      <c r="Q2696" s="1">
        <f t="shared" si="578"/>
        <v>50</v>
      </c>
      <c r="S2696" s="1" t="str">
        <f t="shared" si="579"/>
        <v>Battery Storage</v>
      </c>
      <c r="T2696" s="1" t="str">
        <f t="shared" si="580"/>
        <v>Monroe County</v>
      </c>
      <c r="U2696" s="1" t="str">
        <f t="shared" si="581"/>
        <v>AR</v>
      </c>
      <c r="AA2696" s="1"/>
      <c r="AB2696" s="1"/>
      <c r="AI2696" s="5"/>
      <c r="AJ2696" s="5"/>
      <c r="AK2696" s="5"/>
      <c r="AL2696" s="5"/>
      <c r="AM2696" s="5"/>
      <c r="AN2696" s="5"/>
      <c r="AO2696" s="32"/>
      <c r="AP2696" s="32"/>
      <c r="AQ2696" s="28">
        <f t="shared" si="571"/>
        <v>0</v>
      </c>
      <c r="AR2696" s="28">
        <f t="shared" si="572"/>
        <v>0</v>
      </c>
      <c r="AY2696" s="1" t="s">
        <v>73</v>
      </c>
      <c r="AZ2696" s="2">
        <v>42902</v>
      </c>
      <c r="BA2696" s="2">
        <v>43473</v>
      </c>
      <c r="BC2696" s="2">
        <v>44089</v>
      </c>
      <c r="BD2696" s="1" t="s">
        <v>59</v>
      </c>
      <c r="BE2696" s="1" t="s">
        <v>310</v>
      </c>
      <c r="BF2696" s="1" t="s">
        <v>2394</v>
      </c>
      <c r="BG2696" s="1" t="s">
        <v>3692</v>
      </c>
      <c r="BH2696" s="1" t="s">
        <v>2395</v>
      </c>
      <c r="BI2696" s="1" t="s">
        <v>726</v>
      </c>
      <c r="BJ2696" s="1" t="s">
        <v>126</v>
      </c>
      <c r="BK2696" s="1" t="s">
        <v>4703</v>
      </c>
      <c r="BL2696" s="1">
        <v>50</v>
      </c>
      <c r="BM2696" s="1">
        <v>50</v>
      </c>
      <c r="BN2696" s="1" t="s">
        <v>2498</v>
      </c>
      <c r="BO2696" s="1" t="s">
        <v>2499</v>
      </c>
      <c r="BP2696" s="1" t="s">
        <v>84</v>
      </c>
      <c r="BR2696" s="1">
        <v>0</v>
      </c>
      <c r="BS2696" s="1">
        <v>0</v>
      </c>
      <c r="BT2696" s="1">
        <v>0</v>
      </c>
      <c r="BU2696" s="1">
        <v>0</v>
      </c>
    </row>
    <row r="2697" spans="4:73" hidden="1" x14ac:dyDescent="0.25">
      <c r="D2697" s="4"/>
      <c r="E2697" s="5" t="str">
        <f t="shared" si="574"/>
        <v>DPP-2017-AUG</v>
      </c>
      <c r="F2697" s="5" t="str">
        <f t="shared" si="575"/>
        <v>East (ITC)</v>
      </c>
      <c r="G2697" s="5" t="str">
        <f t="shared" si="576"/>
        <v>Withdrawn</v>
      </c>
      <c r="H2697" s="6" t="str">
        <f t="shared" si="577"/>
        <v>Not Started</v>
      </c>
      <c r="I2697" s="1" t="s">
        <v>4372</v>
      </c>
      <c r="O2697" s="1" t="str">
        <f t="shared" si="569"/>
        <v>NRIS</v>
      </c>
      <c r="Q2697" s="1">
        <f t="shared" si="578"/>
        <v>50</v>
      </c>
      <c r="S2697" s="1" t="str">
        <f t="shared" si="579"/>
        <v>Solar</v>
      </c>
      <c r="T2697" s="1" t="str">
        <f t="shared" si="580"/>
        <v>Shiawassee County</v>
      </c>
      <c r="U2697" s="1" t="str">
        <f t="shared" si="581"/>
        <v>MI</v>
      </c>
      <c r="AA2697" s="1"/>
      <c r="AB2697" s="1"/>
      <c r="AI2697" s="5"/>
      <c r="AJ2697" s="5"/>
      <c r="AK2697" s="5"/>
      <c r="AL2697" s="5"/>
      <c r="AM2697" s="5"/>
      <c r="AN2697" s="5"/>
      <c r="AO2697" s="32"/>
      <c r="AP2697" s="32"/>
      <c r="AQ2697" s="28">
        <f t="shared" si="571"/>
        <v>0</v>
      </c>
      <c r="AR2697" s="28">
        <f t="shared" si="572"/>
        <v>0</v>
      </c>
      <c r="AY2697" s="1" t="s">
        <v>73</v>
      </c>
      <c r="AZ2697" s="2">
        <v>42902</v>
      </c>
      <c r="BA2697" s="2">
        <v>43214</v>
      </c>
      <c r="BC2697" s="2">
        <v>43646</v>
      </c>
      <c r="BD2697" s="1" t="s">
        <v>139</v>
      </c>
      <c r="BE2697" s="1" t="s">
        <v>368</v>
      </c>
      <c r="BF2697" s="1" t="s">
        <v>130</v>
      </c>
      <c r="BG2697" s="1" t="s">
        <v>3692</v>
      </c>
      <c r="BH2697" s="1" t="s">
        <v>1808</v>
      </c>
      <c r="BI2697" s="1" t="s">
        <v>726</v>
      </c>
      <c r="BJ2697" s="1" t="s">
        <v>126</v>
      </c>
      <c r="BK2697" s="1" t="s">
        <v>4373</v>
      </c>
      <c r="BL2697" s="1">
        <v>50</v>
      </c>
      <c r="BM2697" s="1">
        <v>50</v>
      </c>
      <c r="BN2697" s="1" t="s">
        <v>1485</v>
      </c>
      <c r="BO2697" s="1" t="s">
        <v>1486</v>
      </c>
      <c r="BP2697" s="1" t="s">
        <v>84</v>
      </c>
      <c r="BR2697" s="1">
        <v>0</v>
      </c>
      <c r="BS2697" s="1">
        <v>0</v>
      </c>
      <c r="BT2697" s="1">
        <v>0</v>
      </c>
      <c r="BU2697" s="1">
        <v>0</v>
      </c>
    </row>
    <row r="2698" spans="4:73" x14ac:dyDescent="0.25">
      <c r="D2698" s="4"/>
      <c r="E2698" s="5" t="str">
        <f t="shared" si="574"/>
        <v>DPP-2017-AUG</v>
      </c>
      <c r="F2698" s="5" t="str">
        <f t="shared" si="575"/>
        <v>West</v>
      </c>
      <c r="G2698" s="5" t="str">
        <f t="shared" si="576"/>
        <v>Active</v>
      </c>
      <c r="H2698" s="6" t="str">
        <f t="shared" si="577"/>
        <v>Not Started</v>
      </c>
      <c r="I2698" s="1" t="s">
        <v>5973</v>
      </c>
      <c r="O2698" s="1" t="str">
        <f t="shared" si="569"/>
        <v>ERIS</v>
      </c>
      <c r="P2698" s="1" t="s">
        <v>6203</v>
      </c>
      <c r="Q2698" s="1">
        <f t="shared" si="578"/>
        <v>101.28</v>
      </c>
      <c r="S2698" s="1" t="str">
        <f t="shared" si="579"/>
        <v>Wind</v>
      </c>
      <c r="T2698" s="1" t="str">
        <f t="shared" si="580"/>
        <v>Saint Croix County</v>
      </c>
      <c r="U2698" s="1" t="str">
        <f t="shared" si="581"/>
        <v>WI</v>
      </c>
      <c r="Y2698" s="1">
        <v>1</v>
      </c>
      <c r="Z2698" s="1">
        <f>IF(G2698="Withdrawn",0,1)</f>
        <v>1</v>
      </c>
      <c r="AA2698" s="36">
        <v>405120</v>
      </c>
      <c r="AB2698" s="36">
        <v>694880</v>
      </c>
      <c r="AI2698" s="5"/>
      <c r="AJ2698" s="32">
        <v>15627</v>
      </c>
      <c r="AK2698" s="32">
        <v>13300115</v>
      </c>
      <c r="AL2698" s="32"/>
      <c r="AM2698" s="32">
        <v>8527000</v>
      </c>
      <c r="AN2698" s="32"/>
      <c r="AO2698" s="32">
        <f>AJ2698+AM2698</f>
        <v>8542627</v>
      </c>
      <c r="AP2698" s="32">
        <f>AO2698+AK2698+AL2698+AN2698</f>
        <v>21842742</v>
      </c>
      <c r="AQ2698" s="28">
        <f t="shared" ref="AQ2698:AQ2731" si="582">AO2698/($Q2698*1000)</f>
        <v>84.346633096366503</v>
      </c>
      <c r="AR2698" s="28">
        <f t="shared" ref="AR2698:AR2731" si="583">AP2698/($Q2698*1000)</f>
        <v>215.66688388625593</v>
      </c>
      <c r="AS2698" s="16">
        <f t="shared" ref="AS2698:AS2699" si="584">IF(O2698 = "NRIS",AP2698,AO2698)</f>
        <v>8542627</v>
      </c>
      <c r="AY2698" s="1" t="s">
        <v>2374</v>
      </c>
      <c r="AZ2698" s="2">
        <v>42902</v>
      </c>
      <c r="BC2698" s="2">
        <v>44440</v>
      </c>
      <c r="BD2698" s="1" t="s">
        <v>91</v>
      </c>
      <c r="BE2698" s="1" t="s">
        <v>2342</v>
      </c>
      <c r="BF2698" s="1" t="s">
        <v>76</v>
      </c>
      <c r="BG2698" s="1" t="s">
        <v>3692</v>
      </c>
      <c r="BH2698" s="1" t="s">
        <v>725</v>
      </c>
      <c r="BI2698" s="1" t="s">
        <v>2376</v>
      </c>
      <c r="BJ2698" s="1" t="s">
        <v>62</v>
      </c>
      <c r="BK2698" s="1" t="s">
        <v>5974</v>
      </c>
      <c r="BL2698" s="1">
        <v>101.28</v>
      </c>
      <c r="BM2698" s="1">
        <v>101.28</v>
      </c>
      <c r="BN2698" s="1" t="s">
        <v>97</v>
      </c>
      <c r="BO2698" s="1" t="s">
        <v>98</v>
      </c>
      <c r="BP2698" s="1" t="s">
        <v>84</v>
      </c>
      <c r="BR2698" s="1">
        <v>101.28</v>
      </c>
      <c r="BS2698" s="1">
        <v>101.28</v>
      </c>
      <c r="BT2698" s="1">
        <v>101.28</v>
      </c>
      <c r="BU2698" s="1">
        <v>0</v>
      </c>
    </row>
    <row r="2699" spans="4:73" hidden="1" x14ac:dyDescent="0.25">
      <c r="D2699" s="4"/>
      <c r="E2699" s="5" t="str">
        <f t="shared" si="574"/>
        <v>DPP-2017-AUG</v>
      </c>
      <c r="F2699" s="5" t="str">
        <f t="shared" si="575"/>
        <v>West</v>
      </c>
      <c r="G2699" s="5" t="str">
        <f t="shared" si="576"/>
        <v>Withdrawn</v>
      </c>
      <c r="H2699" s="6" t="str">
        <f t="shared" si="577"/>
        <v>Not Started</v>
      </c>
      <c r="I2699" s="1" t="s">
        <v>5772</v>
      </c>
      <c r="O2699" s="1" t="str">
        <f t="shared" si="569"/>
        <v>NRIS</v>
      </c>
      <c r="P2699" s="1" t="s">
        <v>6203</v>
      </c>
      <c r="Q2699" s="1">
        <f t="shared" si="578"/>
        <v>100</v>
      </c>
      <c r="S2699" s="1" t="str">
        <f t="shared" si="579"/>
        <v>Wind</v>
      </c>
      <c r="T2699" s="1" t="str">
        <f t="shared" si="580"/>
        <v>Faribault County,Freeborn County</v>
      </c>
      <c r="U2699" s="1" t="str">
        <f t="shared" si="581"/>
        <v>MN</v>
      </c>
      <c r="Y2699" s="1">
        <v>1</v>
      </c>
      <c r="Z2699" s="1">
        <f>IF(G2699="Withdrawn",0,1)</f>
        <v>0</v>
      </c>
      <c r="AA2699" s="36">
        <v>400000</v>
      </c>
      <c r="AB2699" s="36">
        <v>656027</v>
      </c>
      <c r="AI2699" s="5"/>
      <c r="AJ2699" s="32">
        <v>0</v>
      </c>
      <c r="AK2699" s="32">
        <v>22543972</v>
      </c>
      <c r="AL2699" s="32"/>
      <c r="AM2699" s="32">
        <v>16296287</v>
      </c>
      <c r="AN2699" s="32"/>
      <c r="AO2699" s="32">
        <f>AJ2699+AM2699</f>
        <v>16296287</v>
      </c>
      <c r="AP2699" s="32">
        <f>AO2699+AK2699+AL2699+AN2699</f>
        <v>38840259</v>
      </c>
      <c r="AQ2699" s="28">
        <f t="shared" si="582"/>
        <v>162.96287000000001</v>
      </c>
      <c r="AR2699" s="28">
        <f t="shared" si="583"/>
        <v>388.40258999999998</v>
      </c>
      <c r="AS2699" s="16">
        <f t="shared" si="584"/>
        <v>38840259</v>
      </c>
      <c r="AY2699" s="1" t="s">
        <v>73</v>
      </c>
      <c r="AZ2699" s="2">
        <v>42902</v>
      </c>
      <c r="BA2699" s="2">
        <v>44225</v>
      </c>
      <c r="BC2699" s="2">
        <v>44470</v>
      </c>
      <c r="BD2699" s="1" t="s">
        <v>87</v>
      </c>
      <c r="BE2699" s="1" t="s">
        <v>5773</v>
      </c>
      <c r="BF2699" s="1" t="s">
        <v>93</v>
      </c>
      <c r="BG2699" s="1" t="s">
        <v>3692</v>
      </c>
      <c r="BH2699" s="1" t="s">
        <v>725</v>
      </c>
      <c r="BI2699" s="1" t="s">
        <v>2376</v>
      </c>
      <c r="BJ2699" s="1" t="s">
        <v>126</v>
      </c>
      <c r="BK2699" s="1" t="s">
        <v>5774</v>
      </c>
      <c r="BL2699" s="1">
        <v>100</v>
      </c>
      <c r="BM2699" s="1">
        <v>100</v>
      </c>
      <c r="BN2699" s="1" t="s">
        <v>97</v>
      </c>
      <c r="BO2699" s="1" t="s">
        <v>98</v>
      </c>
      <c r="BP2699" s="1" t="s">
        <v>84</v>
      </c>
      <c r="BR2699" s="1">
        <v>100</v>
      </c>
      <c r="BS2699" s="1">
        <v>100</v>
      </c>
      <c r="BT2699" s="1">
        <v>0</v>
      </c>
      <c r="BU2699" s="1">
        <v>0</v>
      </c>
    </row>
    <row r="2700" spans="4:73" hidden="1" x14ac:dyDescent="0.25">
      <c r="D2700" s="4"/>
      <c r="E2700" s="5" t="str">
        <f t="shared" si="574"/>
        <v>DPP-2017-AUG</v>
      </c>
      <c r="F2700" s="5" t="str">
        <f t="shared" si="575"/>
        <v>East (UP)</v>
      </c>
      <c r="G2700" s="5" t="str">
        <f t="shared" si="576"/>
        <v>Done</v>
      </c>
      <c r="H2700" s="6" t="str">
        <f t="shared" si="577"/>
        <v>Under Construction</v>
      </c>
      <c r="I2700" s="1" t="s">
        <v>5977</v>
      </c>
      <c r="O2700" s="1" t="str">
        <f t="shared" si="569"/>
        <v>NRIS</v>
      </c>
      <c r="Q2700" s="1">
        <f t="shared" si="578"/>
        <v>79.989999999999995</v>
      </c>
      <c r="S2700" s="1" t="str">
        <f t="shared" si="579"/>
        <v>Wind</v>
      </c>
      <c r="T2700" s="1" t="str">
        <f t="shared" si="580"/>
        <v>Delta County,Schoolcraft County</v>
      </c>
      <c r="U2700" s="1" t="str">
        <f t="shared" si="581"/>
        <v>MI</v>
      </c>
      <c r="AA2700" s="1"/>
      <c r="AB2700" s="1"/>
      <c r="AI2700" s="5"/>
      <c r="AJ2700" s="5"/>
      <c r="AK2700" s="5"/>
      <c r="AL2700" s="5"/>
      <c r="AM2700" s="5"/>
      <c r="AN2700" s="5"/>
      <c r="AO2700" s="32"/>
      <c r="AP2700" s="32"/>
      <c r="AQ2700" s="28">
        <f t="shared" si="582"/>
        <v>0</v>
      </c>
      <c r="AR2700" s="28">
        <f t="shared" si="583"/>
        <v>0</v>
      </c>
      <c r="AY2700" s="1" t="s">
        <v>58</v>
      </c>
      <c r="AZ2700" s="2">
        <v>42902</v>
      </c>
      <c r="BB2700" s="2">
        <v>43574</v>
      </c>
      <c r="BC2700" s="2">
        <v>43692</v>
      </c>
      <c r="BD2700" s="1" t="s">
        <v>74</v>
      </c>
      <c r="BE2700" s="1" t="s">
        <v>5978</v>
      </c>
      <c r="BF2700" s="1" t="s">
        <v>130</v>
      </c>
      <c r="BG2700" s="1" t="s">
        <v>3692</v>
      </c>
      <c r="BH2700" s="1" t="s">
        <v>3350</v>
      </c>
      <c r="BI2700" s="1" t="s">
        <v>726</v>
      </c>
      <c r="BJ2700" s="1" t="s">
        <v>126</v>
      </c>
      <c r="BK2700" s="1" t="s">
        <v>5979</v>
      </c>
      <c r="BL2700" s="1">
        <v>79.989999999999995</v>
      </c>
      <c r="BM2700" s="1">
        <v>79.989999999999995</v>
      </c>
      <c r="BN2700" s="1" t="s">
        <v>97</v>
      </c>
      <c r="BO2700" s="1" t="s">
        <v>98</v>
      </c>
      <c r="BP2700" s="1" t="s">
        <v>71</v>
      </c>
      <c r="BQ2700" s="2">
        <v>43739</v>
      </c>
      <c r="BR2700" s="1">
        <v>79.989999999999995</v>
      </c>
      <c r="BS2700" s="1">
        <v>79.989999999999995</v>
      </c>
      <c r="BT2700" s="1">
        <v>79.989999999999995</v>
      </c>
      <c r="BU2700" s="1">
        <v>79.989999999999995</v>
      </c>
    </row>
    <row r="2701" spans="4:73" hidden="1" x14ac:dyDescent="0.25">
      <c r="D2701" s="4"/>
      <c r="E2701" s="5" t="str">
        <f t="shared" si="574"/>
        <v>DPP-2017-AUG</v>
      </c>
      <c r="F2701" s="5" t="str">
        <f t="shared" si="575"/>
        <v>West</v>
      </c>
      <c r="G2701" s="5" t="str">
        <f t="shared" si="576"/>
        <v>Withdrawn</v>
      </c>
      <c r="H2701" s="6" t="str">
        <f t="shared" si="577"/>
        <v>Not Started</v>
      </c>
      <c r="I2701" s="1" t="s">
        <v>5106</v>
      </c>
      <c r="O2701" s="1" t="str">
        <f t="shared" si="569"/>
        <v>NRIS</v>
      </c>
      <c r="Q2701" s="1">
        <f t="shared" si="578"/>
        <v>25</v>
      </c>
      <c r="S2701" s="1" t="str">
        <f t="shared" si="579"/>
        <v>Solar</v>
      </c>
      <c r="T2701" s="1" t="str">
        <f t="shared" si="580"/>
        <v>McIntosh County</v>
      </c>
      <c r="U2701" s="1" t="str">
        <f t="shared" si="581"/>
        <v>ND</v>
      </c>
      <c r="AI2701" s="5"/>
      <c r="AJ2701" s="5"/>
      <c r="AK2701" s="5"/>
      <c r="AL2701" s="5"/>
      <c r="AM2701" s="5"/>
      <c r="AN2701" s="5"/>
      <c r="AO2701" s="32"/>
      <c r="AP2701" s="32"/>
      <c r="AQ2701" s="28">
        <f t="shared" si="582"/>
        <v>0</v>
      </c>
      <c r="AR2701" s="28">
        <f t="shared" si="583"/>
        <v>0</v>
      </c>
      <c r="AY2701" s="1" t="s">
        <v>73</v>
      </c>
      <c r="AZ2701" s="2">
        <v>42902</v>
      </c>
      <c r="BA2701" s="2">
        <v>43762</v>
      </c>
      <c r="BC2701" s="2">
        <v>44377</v>
      </c>
      <c r="BD2701" s="1" t="s">
        <v>192</v>
      </c>
      <c r="BE2701" s="1" t="s">
        <v>285</v>
      </c>
      <c r="BF2701" s="1" t="s">
        <v>194</v>
      </c>
      <c r="BG2701" s="1" t="s">
        <v>3692</v>
      </c>
      <c r="BH2701" s="1" t="s">
        <v>725</v>
      </c>
      <c r="BI2701" s="1" t="s">
        <v>2376</v>
      </c>
      <c r="BJ2701" s="1" t="s">
        <v>126</v>
      </c>
      <c r="BK2701" s="1" t="s">
        <v>5107</v>
      </c>
      <c r="BL2701" s="1">
        <v>25</v>
      </c>
      <c r="BM2701" s="1">
        <v>25</v>
      </c>
      <c r="BN2701" s="1" t="s">
        <v>1485</v>
      </c>
      <c r="BO2701" s="1" t="s">
        <v>1486</v>
      </c>
      <c r="BP2701" s="1" t="s">
        <v>84</v>
      </c>
      <c r="BR2701" s="1">
        <v>0</v>
      </c>
      <c r="BS2701" s="1">
        <v>0</v>
      </c>
      <c r="BT2701" s="1">
        <v>0</v>
      </c>
      <c r="BU2701" s="1">
        <v>0</v>
      </c>
    </row>
    <row r="2702" spans="4:73" hidden="1" x14ac:dyDescent="0.25">
      <c r="D2702" s="4"/>
      <c r="E2702" s="5" t="str">
        <f t="shared" si="574"/>
        <v>DPP-2017-AUG</v>
      </c>
      <c r="F2702" s="5" t="str">
        <f t="shared" si="575"/>
        <v>West</v>
      </c>
      <c r="G2702" s="5" t="str">
        <f t="shared" si="576"/>
        <v>Withdrawn</v>
      </c>
      <c r="H2702" s="6" t="str">
        <f t="shared" si="577"/>
        <v>Not Started</v>
      </c>
      <c r="I2702" s="1" t="s">
        <v>4268</v>
      </c>
      <c r="O2702" s="1" t="str">
        <f t="shared" si="569"/>
        <v>NRIS</v>
      </c>
      <c r="Q2702" s="1">
        <f t="shared" si="578"/>
        <v>38</v>
      </c>
      <c r="S2702" s="1" t="str">
        <f t="shared" si="579"/>
        <v>Wind</v>
      </c>
      <c r="T2702" s="1" t="str">
        <f t="shared" si="580"/>
        <v>Sioux County</v>
      </c>
      <c r="U2702" s="1" t="str">
        <f t="shared" si="581"/>
        <v>IA</v>
      </c>
      <c r="AI2702" s="5"/>
      <c r="AJ2702" s="5"/>
      <c r="AK2702" s="5"/>
      <c r="AL2702" s="5"/>
      <c r="AM2702" s="5"/>
      <c r="AN2702" s="5"/>
      <c r="AO2702" s="32"/>
      <c r="AP2702" s="32"/>
      <c r="AQ2702" s="28">
        <f t="shared" si="582"/>
        <v>0</v>
      </c>
      <c r="AR2702" s="28">
        <f t="shared" si="583"/>
        <v>0</v>
      </c>
      <c r="AY2702" s="1" t="s">
        <v>73</v>
      </c>
      <c r="AZ2702" s="2">
        <v>42902</v>
      </c>
      <c r="BA2702" s="2">
        <v>43055</v>
      </c>
      <c r="BC2702" s="2">
        <v>43723</v>
      </c>
      <c r="BD2702" s="1" t="s">
        <v>251</v>
      </c>
      <c r="BE2702" s="1" t="s">
        <v>261</v>
      </c>
      <c r="BF2702" s="1" t="s">
        <v>89</v>
      </c>
      <c r="BG2702" s="1" t="s">
        <v>3692</v>
      </c>
      <c r="BH2702" s="1" t="s">
        <v>725</v>
      </c>
      <c r="BI2702" s="1" t="s">
        <v>2376</v>
      </c>
      <c r="BJ2702" s="1" t="s">
        <v>126</v>
      </c>
      <c r="BK2702" s="1" t="s">
        <v>4269</v>
      </c>
      <c r="BL2702" s="1">
        <v>38</v>
      </c>
      <c r="BM2702" s="1">
        <v>38</v>
      </c>
      <c r="BN2702" s="1" t="s">
        <v>97</v>
      </c>
      <c r="BO2702" s="1" t="s">
        <v>98</v>
      </c>
      <c r="BP2702" s="1" t="s">
        <v>84</v>
      </c>
      <c r="BR2702" s="1">
        <v>0</v>
      </c>
      <c r="BS2702" s="1">
        <v>0</v>
      </c>
      <c r="BT2702" s="1">
        <v>0</v>
      </c>
      <c r="BU2702" s="1">
        <v>0</v>
      </c>
    </row>
    <row r="2703" spans="4:73" hidden="1" x14ac:dyDescent="0.25">
      <c r="D2703" s="4"/>
      <c r="E2703" s="5" t="str">
        <f t="shared" si="574"/>
        <v>DPP-2017-AUG</v>
      </c>
      <c r="F2703" s="5" t="str">
        <f t="shared" si="575"/>
        <v>East (ITC)</v>
      </c>
      <c r="G2703" s="5" t="str">
        <f t="shared" si="576"/>
        <v>Withdrawn</v>
      </c>
      <c r="H2703" s="6" t="str">
        <f t="shared" si="577"/>
        <v>Not Started</v>
      </c>
      <c r="I2703" s="1" t="s">
        <v>4882</v>
      </c>
      <c r="O2703" s="1" t="str">
        <f t="shared" si="569"/>
        <v>NRIS</v>
      </c>
      <c r="Q2703" s="1">
        <f t="shared" si="578"/>
        <v>150</v>
      </c>
      <c r="S2703" s="1" t="str">
        <f t="shared" si="579"/>
        <v>Wind</v>
      </c>
      <c r="T2703" s="1" t="str">
        <f t="shared" si="580"/>
        <v>Ottawa County</v>
      </c>
      <c r="U2703" s="1" t="str">
        <f t="shared" si="581"/>
        <v>MI</v>
      </c>
      <c r="AA2703" s="1"/>
      <c r="AB2703" s="1"/>
      <c r="AI2703" s="5"/>
      <c r="AJ2703" s="5"/>
      <c r="AK2703" s="5"/>
      <c r="AL2703" s="5"/>
      <c r="AM2703" s="5"/>
      <c r="AN2703" s="5"/>
      <c r="AO2703" s="32"/>
      <c r="AP2703" s="32"/>
      <c r="AQ2703" s="28">
        <f t="shared" si="582"/>
        <v>0</v>
      </c>
      <c r="AR2703" s="28">
        <f t="shared" si="583"/>
        <v>0</v>
      </c>
      <c r="AY2703" s="1" t="s">
        <v>73</v>
      </c>
      <c r="AZ2703" s="2">
        <v>42902</v>
      </c>
      <c r="BA2703" s="2">
        <v>43578</v>
      </c>
      <c r="BC2703" s="2">
        <v>44454</v>
      </c>
      <c r="BD2703" s="1" t="s">
        <v>139</v>
      </c>
      <c r="BE2703" s="1" t="s">
        <v>821</v>
      </c>
      <c r="BF2703" s="1" t="s">
        <v>130</v>
      </c>
      <c r="BG2703" s="1" t="s">
        <v>3692</v>
      </c>
      <c r="BH2703" s="1" t="s">
        <v>1808</v>
      </c>
      <c r="BI2703" s="1" t="s">
        <v>726</v>
      </c>
      <c r="BJ2703" s="1" t="s">
        <v>126</v>
      </c>
      <c r="BK2703" s="1" t="s">
        <v>1306</v>
      </c>
      <c r="BL2703" s="1">
        <v>150</v>
      </c>
      <c r="BM2703" s="1">
        <v>150</v>
      </c>
      <c r="BN2703" s="1" t="s">
        <v>97</v>
      </c>
      <c r="BO2703" s="1" t="s">
        <v>98</v>
      </c>
      <c r="BP2703" s="1" t="s">
        <v>84</v>
      </c>
      <c r="BR2703" s="1">
        <v>150</v>
      </c>
      <c r="BS2703" s="1">
        <v>150</v>
      </c>
      <c r="BT2703" s="1">
        <v>0</v>
      </c>
      <c r="BU2703" s="1">
        <v>0</v>
      </c>
    </row>
    <row r="2704" spans="4:73" hidden="1" x14ac:dyDescent="0.25">
      <c r="D2704" s="4"/>
      <c r="E2704" s="5" t="str">
        <f t="shared" si="574"/>
        <v>DPP-2017-AUG</v>
      </c>
      <c r="F2704" s="5" t="str">
        <f t="shared" si="575"/>
        <v>South</v>
      </c>
      <c r="G2704" s="5" t="str">
        <f t="shared" si="576"/>
        <v>Withdrawn</v>
      </c>
      <c r="H2704" s="6" t="str">
        <f t="shared" si="577"/>
        <v>Not Started</v>
      </c>
      <c r="I2704" s="1" t="s">
        <v>4658</v>
      </c>
      <c r="O2704" s="1" t="str">
        <f t="shared" si="569"/>
        <v>NRIS</v>
      </c>
      <c r="Q2704" s="1">
        <f t="shared" si="578"/>
        <v>100</v>
      </c>
      <c r="S2704" s="1" t="str">
        <f t="shared" si="579"/>
        <v>Solar</v>
      </c>
      <c r="T2704" s="1" t="str">
        <f t="shared" si="580"/>
        <v>Liberty County</v>
      </c>
      <c r="U2704" s="1" t="str">
        <f t="shared" si="581"/>
        <v>TX</v>
      </c>
      <c r="AA2704" s="1"/>
      <c r="AB2704" s="1"/>
      <c r="AI2704" s="5"/>
      <c r="AJ2704" s="5"/>
      <c r="AK2704" s="5"/>
      <c r="AL2704" s="5"/>
      <c r="AM2704" s="5"/>
      <c r="AN2704" s="5"/>
      <c r="AO2704" s="32"/>
      <c r="AP2704" s="32"/>
      <c r="AQ2704" s="28">
        <f t="shared" si="582"/>
        <v>0</v>
      </c>
      <c r="AR2704" s="28">
        <f t="shared" si="583"/>
        <v>0</v>
      </c>
      <c r="AY2704" s="1" t="s">
        <v>73</v>
      </c>
      <c r="AZ2704" s="2">
        <v>42902</v>
      </c>
      <c r="BA2704" s="2">
        <v>43472</v>
      </c>
      <c r="BC2704" s="2">
        <v>43723</v>
      </c>
      <c r="BD2704" s="1" t="s">
        <v>59</v>
      </c>
      <c r="BE2704" s="1" t="s">
        <v>4648</v>
      </c>
      <c r="BF2704" s="1" t="s">
        <v>67</v>
      </c>
      <c r="BG2704" s="1" t="s">
        <v>3692</v>
      </c>
      <c r="BH2704" s="1" t="s">
        <v>2395</v>
      </c>
      <c r="BI2704" s="1" t="s">
        <v>726</v>
      </c>
      <c r="BJ2704" s="1" t="s">
        <v>126</v>
      </c>
      <c r="BK2704" s="1" t="s">
        <v>4659</v>
      </c>
      <c r="BL2704" s="1">
        <v>100</v>
      </c>
      <c r="BM2704" s="1">
        <v>100</v>
      </c>
      <c r="BN2704" s="1" t="s">
        <v>1485</v>
      </c>
      <c r="BO2704" s="1" t="s">
        <v>1486</v>
      </c>
      <c r="BP2704" s="1" t="s">
        <v>84</v>
      </c>
      <c r="BR2704" s="1">
        <v>0</v>
      </c>
      <c r="BS2704" s="1">
        <v>0</v>
      </c>
      <c r="BT2704" s="1">
        <v>0</v>
      </c>
      <c r="BU2704" s="1">
        <v>0</v>
      </c>
    </row>
    <row r="2705" spans="4:73" hidden="1" x14ac:dyDescent="0.25">
      <c r="D2705" s="4"/>
      <c r="E2705" s="5" t="str">
        <f t="shared" si="574"/>
        <v>DPP-2017-AUG</v>
      </c>
      <c r="F2705" s="5" t="str">
        <f t="shared" si="575"/>
        <v>West</v>
      </c>
      <c r="G2705" s="5" t="str">
        <f t="shared" si="576"/>
        <v>Withdrawn</v>
      </c>
      <c r="H2705" s="6" t="str">
        <f t="shared" si="577"/>
        <v>Not Started</v>
      </c>
      <c r="I2705" s="1" t="s">
        <v>5775</v>
      </c>
      <c r="O2705" s="1" t="str">
        <f t="shared" si="569"/>
        <v>NRIS</v>
      </c>
      <c r="P2705" s="1" t="s">
        <v>6203</v>
      </c>
      <c r="Q2705" s="1">
        <f t="shared" si="578"/>
        <v>200</v>
      </c>
      <c r="S2705" s="1" t="str">
        <f t="shared" si="579"/>
        <v>Wind</v>
      </c>
      <c r="T2705" s="1" t="str">
        <f t="shared" si="580"/>
        <v>Day County</v>
      </c>
      <c r="U2705" s="1" t="str">
        <f t="shared" si="581"/>
        <v>SD</v>
      </c>
      <c r="Y2705" s="1">
        <v>1</v>
      </c>
      <c r="Z2705" s="1">
        <f>IF(G2705="Withdrawn",0,1)</f>
        <v>0</v>
      </c>
      <c r="AA2705" s="36">
        <v>800000</v>
      </c>
      <c r="AB2705" s="36">
        <v>6919581</v>
      </c>
      <c r="AI2705" s="5"/>
      <c r="AJ2705" s="32">
        <v>37992071</v>
      </c>
      <c r="AK2705" s="32">
        <v>123672178</v>
      </c>
      <c r="AL2705" s="32"/>
      <c r="AM2705" s="32">
        <v>167771599</v>
      </c>
      <c r="AN2705" s="32"/>
      <c r="AO2705" s="32">
        <f>AJ2705+AM2705</f>
        <v>205763670</v>
      </c>
      <c r="AP2705" s="32">
        <f>AO2705+AK2705+AL2705+AN2705</f>
        <v>329435848</v>
      </c>
      <c r="AQ2705" s="28">
        <f t="shared" si="582"/>
        <v>1028.81835</v>
      </c>
      <c r="AR2705" s="28">
        <f t="shared" si="583"/>
        <v>1647.1792399999999</v>
      </c>
      <c r="AS2705" s="16">
        <f>IF(O2705 = "NRIS",AP2705,AO2705)</f>
        <v>329435848</v>
      </c>
      <c r="AY2705" s="1" t="s">
        <v>73</v>
      </c>
      <c r="AZ2705" s="2">
        <v>42902</v>
      </c>
      <c r="BA2705" s="2">
        <v>44225</v>
      </c>
      <c r="BC2705" s="2">
        <v>44454</v>
      </c>
      <c r="BD2705" s="1" t="s">
        <v>203</v>
      </c>
      <c r="BE2705" s="1" t="s">
        <v>5776</v>
      </c>
      <c r="BF2705" s="1" t="s">
        <v>205</v>
      </c>
      <c r="BG2705" s="1" t="s">
        <v>3692</v>
      </c>
      <c r="BH2705" s="1" t="s">
        <v>725</v>
      </c>
      <c r="BI2705" s="1" t="s">
        <v>2376</v>
      </c>
      <c r="BJ2705" s="1" t="s">
        <v>126</v>
      </c>
      <c r="BK2705" s="1" t="s">
        <v>5777</v>
      </c>
      <c r="BL2705" s="1">
        <v>200</v>
      </c>
      <c r="BM2705" s="1">
        <v>200</v>
      </c>
      <c r="BN2705" s="1" t="s">
        <v>97</v>
      </c>
      <c r="BO2705" s="1" t="s">
        <v>98</v>
      </c>
      <c r="BP2705" s="1" t="s">
        <v>84</v>
      </c>
      <c r="BR2705" s="1">
        <v>200</v>
      </c>
      <c r="BS2705" s="1">
        <v>200</v>
      </c>
      <c r="BT2705" s="1">
        <v>0</v>
      </c>
      <c r="BU2705" s="1">
        <v>0</v>
      </c>
    </row>
    <row r="2706" spans="4:73" hidden="1" x14ac:dyDescent="0.25">
      <c r="D2706" s="4"/>
      <c r="E2706" s="5" t="str">
        <f t="shared" si="574"/>
        <v>DPP-2017-AUG</v>
      </c>
      <c r="F2706" s="5" t="str">
        <f t="shared" si="575"/>
        <v>South</v>
      </c>
      <c r="G2706" s="5" t="str">
        <f t="shared" si="576"/>
        <v>Done</v>
      </c>
      <c r="H2706" s="6" t="str">
        <f t="shared" si="577"/>
        <v>Under Construction</v>
      </c>
      <c r="I2706" s="1" t="s">
        <v>5986</v>
      </c>
      <c r="O2706" s="1" t="str">
        <f t="shared" ref="O2706:O2769" si="585">BJ2706</f>
        <v>NRIS</v>
      </c>
      <c r="Q2706" s="1">
        <f t="shared" si="578"/>
        <v>200</v>
      </c>
      <c r="S2706" s="1" t="str">
        <f t="shared" si="579"/>
        <v>Solar</v>
      </c>
      <c r="T2706" s="1" t="str">
        <f t="shared" si="580"/>
        <v>Crittenden County</v>
      </c>
      <c r="U2706" s="1" t="str">
        <f t="shared" si="581"/>
        <v>AR</v>
      </c>
      <c r="AA2706" s="1"/>
      <c r="AB2706" s="1"/>
      <c r="AI2706" s="5"/>
      <c r="AJ2706" s="5"/>
      <c r="AK2706" s="5"/>
      <c r="AL2706" s="5"/>
      <c r="AM2706" s="5"/>
      <c r="AN2706" s="5"/>
      <c r="AO2706" s="32"/>
      <c r="AP2706" s="32"/>
      <c r="AQ2706" s="28">
        <f t="shared" si="582"/>
        <v>0</v>
      </c>
      <c r="AR2706" s="28">
        <f t="shared" si="583"/>
        <v>0</v>
      </c>
      <c r="AY2706" s="1" t="s">
        <v>58</v>
      </c>
      <c r="AZ2706" s="2">
        <v>42902</v>
      </c>
      <c r="BB2706" s="2">
        <v>43889</v>
      </c>
      <c r="BC2706" s="2">
        <v>44440</v>
      </c>
      <c r="BD2706" s="1" t="s">
        <v>59</v>
      </c>
      <c r="BE2706" s="1" t="s">
        <v>2393</v>
      </c>
      <c r="BF2706" s="1" t="s">
        <v>2394</v>
      </c>
      <c r="BG2706" s="1" t="s">
        <v>3692</v>
      </c>
      <c r="BH2706" s="1" t="s">
        <v>2395</v>
      </c>
      <c r="BI2706" s="1" t="s">
        <v>726</v>
      </c>
      <c r="BJ2706" s="1" t="s">
        <v>126</v>
      </c>
      <c r="BK2706" s="1" t="s">
        <v>5987</v>
      </c>
      <c r="BL2706" s="1">
        <v>200</v>
      </c>
      <c r="BM2706" s="1">
        <v>200</v>
      </c>
      <c r="BN2706" s="1" t="s">
        <v>1485</v>
      </c>
      <c r="BO2706" s="1" t="s">
        <v>1486</v>
      </c>
      <c r="BP2706" s="1" t="s">
        <v>71</v>
      </c>
      <c r="BQ2706" s="2">
        <v>44713</v>
      </c>
      <c r="BR2706" s="1">
        <v>180</v>
      </c>
      <c r="BS2706" s="1">
        <v>180</v>
      </c>
      <c r="BT2706" s="1">
        <v>180</v>
      </c>
      <c r="BU2706" s="1">
        <v>180</v>
      </c>
    </row>
    <row r="2707" spans="4:73" hidden="1" x14ac:dyDescent="0.25">
      <c r="D2707" s="4"/>
      <c r="E2707" s="5" t="str">
        <f t="shared" si="574"/>
        <v>DPP-2017-AUG</v>
      </c>
      <c r="F2707" s="5" t="str">
        <f t="shared" si="575"/>
        <v>West</v>
      </c>
      <c r="G2707" s="5" t="str">
        <f t="shared" si="576"/>
        <v>Withdrawn</v>
      </c>
      <c r="H2707" s="6" t="str">
        <f t="shared" si="577"/>
        <v>Not Started</v>
      </c>
      <c r="I2707" s="1" t="s">
        <v>4753</v>
      </c>
      <c r="O2707" s="1" t="str">
        <f t="shared" si="585"/>
        <v>NRIS</v>
      </c>
      <c r="Q2707" s="1">
        <f t="shared" si="578"/>
        <v>200</v>
      </c>
      <c r="S2707" s="1" t="str">
        <f t="shared" si="579"/>
        <v>Solar</v>
      </c>
      <c r="T2707" s="1" t="str">
        <f t="shared" si="580"/>
        <v>Hubbard County</v>
      </c>
      <c r="U2707" s="1" t="str">
        <f t="shared" si="581"/>
        <v>MN</v>
      </c>
      <c r="AI2707" s="5"/>
      <c r="AJ2707" s="5"/>
      <c r="AK2707" s="5"/>
      <c r="AL2707" s="5"/>
      <c r="AM2707" s="5"/>
      <c r="AN2707" s="5"/>
      <c r="AO2707" s="32"/>
      <c r="AP2707" s="32"/>
      <c r="AQ2707" s="28">
        <f t="shared" si="582"/>
        <v>0</v>
      </c>
      <c r="AR2707" s="28">
        <f t="shared" si="583"/>
        <v>0</v>
      </c>
      <c r="AY2707" s="1" t="s">
        <v>73</v>
      </c>
      <c r="AZ2707" s="2">
        <v>42902</v>
      </c>
      <c r="BA2707" s="2">
        <v>43500</v>
      </c>
      <c r="BC2707" s="2">
        <v>44089</v>
      </c>
      <c r="BD2707" s="1" t="s">
        <v>315</v>
      </c>
      <c r="BE2707" s="1" t="s">
        <v>4754</v>
      </c>
      <c r="BF2707" s="1" t="s">
        <v>93</v>
      </c>
      <c r="BG2707" s="1" t="s">
        <v>3692</v>
      </c>
      <c r="BH2707" s="1" t="s">
        <v>725</v>
      </c>
      <c r="BI2707" s="1" t="s">
        <v>2376</v>
      </c>
      <c r="BJ2707" s="1" t="s">
        <v>126</v>
      </c>
      <c r="BK2707" s="1" t="s">
        <v>4755</v>
      </c>
      <c r="BL2707" s="1">
        <v>200</v>
      </c>
      <c r="BM2707" s="1">
        <v>200</v>
      </c>
      <c r="BN2707" s="1" t="s">
        <v>1485</v>
      </c>
      <c r="BO2707" s="1" t="s">
        <v>1486</v>
      </c>
      <c r="BP2707" s="1" t="s">
        <v>84</v>
      </c>
      <c r="BR2707" s="1">
        <v>0</v>
      </c>
      <c r="BS2707" s="1">
        <v>0</v>
      </c>
      <c r="BT2707" s="1">
        <v>0</v>
      </c>
      <c r="BU2707" s="1">
        <v>0</v>
      </c>
    </row>
    <row r="2708" spans="4:73" hidden="1" x14ac:dyDescent="0.25">
      <c r="D2708" s="4"/>
      <c r="E2708" s="5" t="str">
        <f t="shared" si="574"/>
        <v>DPP-2017-AUG</v>
      </c>
      <c r="F2708" s="5" t="str">
        <f t="shared" si="575"/>
        <v>West</v>
      </c>
      <c r="G2708" s="5" t="str">
        <f t="shared" si="576"/>
        <v>Withdrawn</v>
      </c>
      <c r="H2708" s="6" t="str">
        <f t="shared" si="577"/>
        <v>Not Started</v>
      </c>
      <c r="I2708" s="1" t="s">
        <v>4257</v>
      </c>
      <c r="O2708" s="1" t="str">
        <f t="shared" si="585"/>
        <v>NRIS</v>
      </c>
      <c r="Q2708" s="1">
        <f t="shared" si="578"/>
        <v>50</v>
      </c>
      <c r="S2708" s="1" t="str">
        <f t="shared" si="579"/>
        <v>Wind</v>
      </c>
      <c r="T2708" s="1" t="str">
        <f t="shared" si="580"/>
        <v>Palo Alto County</v>
      </c>
      <c r="U2708" s="1" t="str">
        <f t="shared" si="581"/>
        <v>IA</v>
      </c>
      <c r="AI2708" s="5"/>
      <c r="AJ2708" s="5"/>
      <c r="AK2708" s="5"/>
      <c r="AL2708" s="5"/>
      <c r="AM2708" s="5"/>
      <c r="AN2708" s="5"/>
      <c r="AO2708" s="32"/>
      <c r="AP2708" s="32"/>
      <c r="AQ2708" s="28">
        <f t="shared" si="582"/>
        <v>0</v>
      </c>
      <c r="AR2708" s="28">
        <f t="shared" si="583"/>
        <v>0</v>
      </c>
      <c r="AY2708" s="1" t="s">
        <v>73</v>
      </c>
      <c r="AZ2708" s="2">
        <v>42902</v>
      </c>
      <c r="BA2708" s="2">
        <v>43017</v>
      </c>
      <c r="BC2708" s="2">
        <v>43723</v>
      </c>
      <c r="BD2708" s="1" t="s">
        <v>251</v>
      </c>
      <c r="BE2708" s="1" t="s">
        <v>414</v>
      </c>
      <c r="BF2708" s="1" t="s">
        <v>89</v>
      </c>
      <c r="BG2708" s="1" t="s">
        <v>3692</v>
      </c>
      <c r="BH2708" s="1" t="s">
        <v>725</v>
      </c>
      <c r="BI2708" s="1" t="s">
        <v>2376</v>
      </c>
      <c r="BJ2708" s="1" t="s">
        <v>126</v>
      </c>
      <c r="BK2708" s="1" t="s">
        <v>4258</v>
      </c>
      <c r="BL2708" s="1">
        <v>50</v>
      </c>
      <c r="BM2708" s="1">
        <v>50</v>
      </c>
      <c r="BN2708" s="1" t="s">
        <v>97</v>
      </c>
      <c r="BO2708" s="1" t="s">
        <v>98</v>
      </c>
      <c r="BP2708" s="1" t="s">
        <v>84</v>
      </c>
      <c r="BR2708" s="1">
        <v>0</v>
      </c>
      <c r="BS2708" s="1">
        <v>0</v>
      </c>
      <c r="BT2708" s="1">
        <v>0</v>
      </c>
      <c r="BU2708" s="1">
        <v>0</v>
      </c>
    </row>
    <row r="2709" spans="4:73" hidden="1" x14ac:dyDescent="0.25">
      <c r="D2709" s="4"/>
      <c r="E2709" s="5" t="str">
        <f t="shared" si="574"/>
        <v>DPP-2017-AUG</v>
      </c>
      <c r="F2709" s="5" t="str">
        <f t="shared" si="575"/>
        <v>West</v>
      </c>
      <c r="G2709" s="5" t="str">
        <f t="shared" si="576"/>
        <v>Withdrawn</v>
      </c>
      <c r="H2709" s="6" t="str">
        <f t="shared" si="577"/>
        <v>Not Started</v>
      </c>
      <c r="I2709" s="1" t="s">
        <v>4545</v>
      </c>
      <c r="O2709" s="1" t="str">
        <f t="shared" si="585"/>
        <v>NRIS</v>
      </c>
      <c r="Q2709" s="1">
        <f t="shared" si="578"/>
        <v>38</v>
      </c>
      <c r="S2709" s="1" t="str">
        <f t="shared" si="579"/>
        <v>Wind</v>
      </c>
      <c r="T2709" s="1" t="str">
        <f t="shared" si="580"/>
        <v>Wright County</v>
      </c>
      <c r="U2709" s="1" t="str">
        <f t="shared" si="581"/>
        <v>IA</v>
      </c>
      <c r="AI2709" s="5"/>
      <c r="AJ2709" s="5"/>
      <c r="AK2709" s="5"/>
      <c r="AL2709" s="5"/>
      <c r="AM2709" s="5"/>
      <c r="AN2709" s="5"/>
      <c r="AO2709" s="32"/>
      <c r="AP2709" s="32"/>
      <c r="AQ2709" s="28">
        <f t="shared" si="582"/>
        <v>0</v>
      </c>
      <c r="AR2709" s="28">
        <f t="shared" si="583"/>
        <v>0</v>
      </c>
      <c r="AY2709" s="1" t="s">
        <v>73</v>
      </c>
      <c r="AZ2709" s="2">
        <v>42902</v>
      </c>
      <c r="BA2709" s="2">
        <v>43385</v>
      </c>
      <c r="BC2709" s="2">
        <v>43723</v>
      </c>
      <c r="BD2709" s="1" t="s">
        <v>251</v>
      </c>
      <c r="BE2709" s="1" t="s">
        <v>861</v>
      </c>
      <c r="BF2709" s="1" t="s">
        <v>89</v>
      </c>
      <c r="BG2709" s="1" t="s">
        <v>3692</v>
      </c>
      <c r="BH2709" s="1" t="s">
        <v>725</v>
      </c>
      <c r="BI2709" s="1" t="s">
        <v>2376</v>
      </c>
      <c r="BJ2709" s="1" t="s">
        <v>126</v>
      </c>
      <c r="BK2709" s="1" t="s">
        <v>4546</v>
      </c>
      <c r="BL2709" s="1">
        <v>38</v>
      </c>
      <c r="BM2709" s="1">
        <v>38</v>
      </c>
      <c r="BN2709" s="1" t="s">
        <v>97</v>
      </c>
      <c r="BO2709" s="1" t="s">
        <v>98</v>
      </c>
      <c r="BP2709" s="1" t="s">
        <v>84</v>
      </c>
      <c r="BR2709" s="1">
        <v>0</v>
      </c>
      <c r="BS2709" s="1">
        <v>0</v>
      </c>
      <c r="BT2709" s="1">
        <v>0</v>
      </c>
      <c r="BU2709" s="1">
        <v>0</v>
      </c>
    </row>
    <row r="2710" spans="4:73" hidden="1" x14ac:dyDescent="0.25">
      <c r="D2710" s="4"/>
      <c r="E2710" s="5" t="str">
        <f t="shared" si="574"/>
        <v>DPP-2017-AUG</v>
      </c>
      <c r="F2710" s="5" t="str">
        <f t="shared" si="575"/>
        <v>West</v>
      </c>
      <c r="G2710" s="5" t="str">
        <f t="shared" si="576"/>
        <v>Withdrawn</v>
      </c>
      <c r="H2710" s="6" t="str">
        <f t="shared" si="577"/>
        <v>Not Started</v>
      </c>
      <c r="I2710" s="1" t="s">
        <v>4758</v>
      </c>
      <c r="O2710" s="1" t="str">
        <f t="shared" si="585"/>
        <v>NRIS</v>
      </c>
      <c r="Q2710" s="1">
        <f t="shared" si="578"/>
        <v>100</v>
      </c>
      <c r="S2710" s="1" t="str">
        <f t="shared" si="579"/>
        <v>Wind</v>
      </c>
      <c r="T2710" s="1" t="str">
        <f t="shared" si="580"/>
        <v>Burleigh County</v>
      </c>
      <c r="U2710" s="1" t="str">
        <f t="shared" si="581"/>
        <v>ND</v>
      </c>
      <c r="AI2710" s="5"/>
      <c r="AJ2710" s="5"/>
      <c r="AK2710" s="5"/>
      <c r="AL2710" s="5"/>
      <c r="AM2710" s="5"/>
      <c r="AN2710" s="5"/>
      <c r="AO2710" s="32"/>
      <c r="AP2710" s="32"/>
      <c r="AQ2710" s="28">
        <f t="shared" si="582"/>
        <v>0</v>
      </c>
      <c r="AR2710" s="28">
        <f t="shared" si="583"/>
        <v>0</v>
      </c>
      <c r="AY2710" s="1" t="s">
        <v>73</v>
      </c>
      <c r="AZ2710" s="2">
        <v>42902</v>
      </c>
      <c r="BA2710" s="2">
        <v>43502</v>
      </c>
      <c r="BC2710" s="2">
        <v>43723</v>
      </c>
      <c r="BD2710" s="1" t="s">
        <v>203</v>
      </c>
      <c r="BE2710" s="1" t="s">
        <v>1380</v>
      </c>
      <c r="BF2710" s="1" t="s">
        <v>194</v>
      </c>
      <c r="BG2710" s="1" t="s">
        <v>3692</v>
      </c>
      <c r="BH2710" s="1" t="s">
        <v>725</v>
      </c>
      <c r="BI2710" s="1" t="s">
        <v>2376</v>
      </c>
      <c r="BJ2710" s="1" t="s">
        <v>126</v>
      </c>
      <c r="BK2710" s="1" t="s">
        <v>4759</v>
      </c>
      <c r="BL2710" s="1">
        <v>100</v>
      </c>
      <c r="BM2710" s="1">
        <v>100</v>
      </c>
      <c r="BN2710" s="1" t="s">
        <v>97</v>
      </c>
      <c r="BO2710" s="1" t="s">
        <v>98</v>
      </c>
      <c r="BP2710" s="1" t="s">
        <v>84</v>
      </c>
      <c r="BR2710" s="1">
        <v>0</v>
      </c>
      <c r="BS2710" s="1">
        <v>0</v>
      </c>
      <c r="BT2710" s="1">
        <v>0</v>
      </c>
      <c r="BU2710" s="1">
        <v>0</v>
      </c>
    </row>
    <row r="2711" spans="4:73" hidden="1" x14ac:dyDescent="0.25">
      <c r="D2711" s="4"/>
      <c r="E2711" s="5" t="str">
        <f t="shared" si="574"/>
        <v>DPP-2017-AUG</v>
      </c>
      <c r="F2711" s="5" t="str">
        <f t="shared" si="575"/>
        <v>West</v>
      </c>
      <c r="G2711" s="5" t="str">
        <f t="shared" si="576"/>
        <v>Withdrawn</v>
      </c>
      <c r="H2711" s="6" t="str">
        <f t="shared" si="577"/>
        <v>Not Started</v>
      </c>
      <c r="I2711" s="1" t="s">
        <v>4572</v>
      </c>
      <c r="O2711" s="1" t="str">
        <f t="shared" si="585"/>
        <v>NRIS</v>
      </c>
      <c r="Q2711" s="1">
        <f t="shared" si="578"/>
        <v>200</v>
      </c>
      <c r="S2711" s="1" t="str">
        <f t="shared" si="579"/>
        <v>Wind</v>
      </c>
      <c r="T2711" s="1" t="str">
        <f t="shared" si="580"/>
        <v>Grant County</v>
      </c>
      <c r="U2711" s="1" t="str">
        <f t="shared" si="581"/>
        <v>SD</v>
      </c>
      <c r="AI2711" s="5"/>
      <c r="AJ2711" s="5"/>
      <c r="AK2711" s="5"/>
      <c r="AL2711" s="5"/>
      <c r="AM2711" s="5"/>
      <c r="AN2711" s="5"/>
      <c r="AO2711" s="32"/>
      <c r="AP2711" s="32"/>
      <c r="AQ2711" s="28">
        <f t="shared" si="582"/>
        <v>0</v>
      </c>
      <c r="AR2711" s="28">
        <f t="shared" si="583"/>
        <v>0</v>
      </c>
      <c r="AY2711" s="1" t="s">
        <v>73</v>
      </c>
      <c r="AZ2711" s="2">
        <v>42902</v>
      </c>
      <c r="BA2711" s="2">
        <v>43405</v>
      </c>
      <c r="BC2711" s="2">
        <v>44013</v>
      </c>
      <c r="BD2711" s="1" t="s">
        <v>203</v>
      </c>
      <c r="BE2711" s="1" t="s">
        <v>204</v>
      </c>
      <c r="BF2711" s="1" t="s">
        <v>205</v>
      </c>
      <c r="BG2711" s="1" t="s">
        <v>3692</v>
      </c>
      <c r="BH2711" s="1" t="s">
        <v>725</v>
      </c>
      <c r="BI2711" s="1" t="s">
        <v>2376</v>
      </c>
      <c r="BJ2711" s="1" t="s">
        <v>126</v>
      </c>
      <c r="BK2711" s="1" t="s">
        <v>4573</v>
      </c>
      <c r="BL2711" s="1">
        <v>200</v>
      </c>
      <c r="BM2711" s="1">
        <v>200</v>
      </c>
      <c r="BN2711" s="1" t="s">
        <v>97</v>
      </c>
      <c r="BO2711" s="1" t="s">
        <v>98</v>
      </c>
      <c r="BP2711" s="1" t="s">
        <v>84</v>
      </c>
      <c r="BR2711" s="1">
        <v>0</v>
      </c>
      <c r="BS2711" s="1">
        <v>0</v>
      </c>
      <c r="BT2711" s="1">
        <v>0</v>
      </c>
      <c r="BU2711" s="1">
        <v>0</v>
      </c>
    </row>
    <row r="2712" spans="4:73" hidden="1" x14ac:dyDescent="0.25">
      <c r="D2712" s="4"/>
      <c r="E2712" s="5" t="str">
        <f t="shared" si="574"/>
        <v>DPP-2017-AUG</v>
      </c>
      <c r="F2712" s="5" t="str">
        <f t="shared" si="575"/>
        <v>South</v>
      </c>
      <c r="G2712" s="5" t="str">
        <f t="shared" si="576"/>
        <v>Withdrawn</v>
      </c>
      <c r="H2712" s="6" t="str">
        <f t="shared" si="577"/>
        <v>Not Started</v>
      </c>
      <c r="I2712" s="1" t="s">
        <v>4811</v>
      </c>
      <c r="O2712" s="1" t="str">
        <f t="shared" si="585"/>
        <v>NRIS</v>
      </c>
      <c r="Q2712" s="1">
        <f t="shared" si="578"/>
        <v>107</v>
      </c>
      <c r="S2712" s="1" t="str">
        <f t="shared" si="579"/>
        <v>Solar</v>
      </c>
      <c r="T2712" s="1" t="str">
        <f t="shared" si="580"/>
        <v>Craighead County</v>
      </c>
      <c r="U2712" s="1" t="str">
        <f t="shared" si="581"/>
        <v>AR</v>
      </c>
      <c r="AA2712" s="1"/>
      <c r="AB2712" s="1"/>
      <c r="AI2712" s="5"/>
      <c r="AJ2712" s="5"/>
      <c r="AK2712" s="5"/>
      <c r="AL2712" s="5"/>
      <c r="AM2712" s="5"/>
      <c r="AN2712" s="5"/>
      <c r="AO2712" s="32"/>
      <c r="AP2712" s="32"/>
      <c r="AQ2712" s="28">
        <f t="shared" si="582"/>
        <v>0</v>
      </c>
      <c r="AR2712" s="28">
        <f t="shared" si="583"/>
        <v>0</v>
      </c>
      <c r="AY2712" s="1" t="s">
        <v>73</v>
      </c>
      <c r="AZ2712" s="2">
        <v>42902</v>
      </c>
      <c r="BA2712" s="2">
        <v>43549</v>
      </c>
      <c r="BC2712" s="2">
        <v>44409</v>
      </c>
      <c r="BD2712" s="1" t="s">
        <v>59</v>
      </c>
      <c r="BE2712" s="1" t="s">
        <v>2777</v>
      </c>
      <c r="BF2712" s="1" t="s">
        <v>2394</v>
      </c>
      <c r="BG2712" s="1" t="s">
        <v>3692</v>
      </c>
      <c r="BH2712" s="1" t="s">
        <v>2395</v>
      </c>
      <c r="BI2712" s="1" t="s">
        <v>726</v>
      </c>
      <c r="BJ2712" s="1" t="s">
        <v>126</v>
      </c>
      <c r="BK2712" s="1" t="s">
        <v>4812</v>
      </c>
      <c r="BL2712" s="1">
        <v>107</v>
      </c>
      <c r="BM2712" s="1">
        <v>107</v>
      </c>
      <c r="BN2712" s="1" t="s">
        <v>1485</v>
      </c>
      <c r="BO2712" s="1" t="s">
        <v>1486</v>
      </c>
      <c r="BP2712" s="1" t="s">
        <v>84</v>
      </c>
      <c r="BR2712" s="1">
        <v>107</v>
      </c>
      <c r="BS2712" s="1">
        <v>107</v>
      </c>
      <c r="BT2712" s="1">
        <v>0</v>
      </c>
      <c r="BU2712" s="1">
        <v>0</v>
      </c>
    </row>
    <row r="2713" spans="4:73" hidden="1" x14ac:dyDescent="0.25">
      <c r="D2713" s="4"/>
      <c r="E2713" s="5" t="str">
        <f t="shared" si="574"/>
        <v>DPP-2017-AUG</v>
      </c>
      <c r="F2713" s="5" t="str">
        <f t="shared" si="575"/>
        <v>West</v>
      </c>
      <c r="G2713" s="5" t="str">
        <f t="shared" si="576"/>
        <v>Withdrawn</v>
      </c>
      <c r="H2713" s="6" t="str">
        <f t="shared" si="577"/>
        <v>Not Started</v>
      </c>
      <c r="I2713" s="1" t="s">
        <v>4777</v>
      </c>
      <c r="O2713" s="1" t="str">
        <f t="shared" si="585"/>
        <v>NRIS</v>
      </c>
      <c r="Q2713" s="1">
        <f t="shared" si="578"/>
        <v>200</v>
      </c>
      <c r="S2713" s="1" t="str">
        <f t="shared" si="579"/>
        <v>Wind</v>
      </c>
      <c r="T2713" s="1" t="str">
        <f t="shared" si="580"/>
        <v>Lincoln County</v>
      </c>
      <c r="U2713" s="1" t="str">
        <f t="shared" si="581"/>
        <v>MN</v>
      </c>
      <c r="AI2713" s="5"/>
      <c r="AJ2713" s="5"/>
      <c r="AK2713" s="5"/>
      <c r="AL2713" s="5"/>
      <c r="AM2713" s="5"/>
      <c r="AN2713" s="5"/>
      <c r="AO2713" s="32"/>
      <c r="AP2713" s="32"/>
      <c r="AQ2713" s="28">
        <f t="shared" si="582"/>
        <v>0</v>
      </c>
      <c r="AR2713" s="28">
        <f t="shared" si="583"/>
        <v>0</v>
      </c>
      <c r="AY2713" s="1" t="s">
        <v>73</v>
      </c>
      <c r="AZ2713" s="2">
        <v>42902</v>
      </c>
      <c r="BA2713" s="2">
        <v>43536</v>
      </c>
      <c r="BC2713" s="2">
        <v>44104</v>
      </c>
      <c r="BD2713" s="1" t="s">
        <v>91</v>
      </c>
      <c r="BE2713" s="1" t="s">
        <v>92</v>
      </c>
      <c r="BF2713" s="1" t="s">
        <v>93</v>
      </c>
      <c r="BG2713" s="1" t="s">
        <v>3692</v>
      </c>
      <c r="BH2713" s="1" t="s">
        <v>725</v>
      </c>
      <c r="BI2713" s="1" t="s">
        <v>2376</v>
      </c>
      <c r="BJ2713" s="1" t="s">
        <v>126</v>
      </c>
      <c r="BK2713" s="1" t="s">
        <v>4778</v>
      </c>
      <c r="BL2713" s="1">
        <v>200</v>
      </c>
      <c r="BM2713" s="1">
        <v>200</v>
      </c>
      <c r="BN2713" s="1" t="s">
        <v>97</v>
      </c>
      <c r="BO2713" s="1" t="s">
        <v>98</v>
      </c>
      <c r="BP2713" s="1" t="s">
        <v>84</v>
      </c>
      <c r="BR2713" s="1">
        <v>0</v>
      </c>
      <c r="BS2713" s="1">
        <v>0</v>
      </c>
      <c r="BT2713" s="1">
        <v>0</v>
      </c>
      <c r="BU2713" s="1">
        <v>0</v>
      </c>
    </row>
    <row r="2714" spans="4:73" hidden="1" x14ac:dyDescent="0.25">
      <c r="D2714" s="4"/>
      <c r="E2714" s="5" t="str">
        <f t="shared" si="574"/>
        <v>DPP-2017-AUG</v>
      </c>
      <c r="F2714" s="5" t="str">
        <f t="shared" si="575"/>
        <v>South</v>
      </c>
      <c r="G2714" s="5" t="str">
        <f t="shared" si="576"/>
        <v>Done</v>
      </c>
      <c r="H2714" s="6" t="str">
        <f t="shared" si="577"/>
        <v>Not Started</v>
      </c>
      <c r="I2714" s="1" t="s">
        <v>6000</v>
      </c>
      <c r="O2714" s="1" t="str">
        <f t="shared" si="585"/>
        <v>NRIS</v>
      </c>
      <c r="Q2714" s="1">
        <f t="shared" si="578"/>
        <v>200</v>
      </c>
      <c r="S2714" s="1" t="str">
        <f t="shared" si="579"/>
        <v>Solar</v>
      </c>
      <c r="T2714" s="1" t="str">
        <f t="shared" si="580"/>
        <v>New Madrid County</v>
      </c>
      <c r="U2714" s="1" t="str">
        <f t="shared" si="581"/>
        <v>MO</v>
      </c>
      <c r="AA2714" s="1"/>
      <c r="AB2714" s="1"/>
      <c r="AI2714" s="5"/>
      <c r="AJ2714" s="5"/>
      <c r="AK2714" s="5"/>
      <c r="AL2714" s="5"/>
      <c r="AM2714" s="5"/>
      <c r="AN2714" s="5"/>
      <c r="AO2714" s="32"/>
      <c r="AP2714" s="32"/>
      <c r="AQ2714" s="28">
        <f t="shared" si="582"/>
        <v>0</v>
      </c>
      <c r="AR2714" s="28">
        <f t="shared" si="583"/>
        <v>0</v>
      </c>
      <c r="AY2714" s="1" t="s">
        <v>58</v>
      </c>
      <c r="AZ2714" s="2">
        <v>42902</v>
      </c>
      <c r="BB2714" s="2">
        <v>43816</v>
      </c>
      <c r="BC2714" s="2">
        <v>44440</v>
      </c>
      <c r="BD2714" s="1" t="s">
        <v>59</v>
      </c>
      <c r="BE2714" s="1" t="s">
        <v>6001</v>
      </c>
      <c r="BF2714" s="1" t="s">
        <v>488</v>
      </c>
      <c r="BG2714" s="1" t="s">
        <v>3692</v>
      </c>
      <c r="BH2714" s="1" t="s">
        <v>2395</v>
      </c>
      <c r="BI2714" s="1" t="s">
        <v>726</v>
      </c>
      <c r="BJ2714" s="1" t="s">
        <v>126</v>
      </c>
      <c r="BK2714" s="1" t="s">
        <v>6002</v>
      </c>
      <c r="BL2714" s="1">
        <v>200</v>
      </c>
      <c r="BM2714" s="1">
        <v>200</v>
      </c>
      <c r="BN2714" s="1" t="s">
        <v>1485</v>
      </c>
      <c r="BO2714" s="1" t="s">
        <v>1486</v>
      </c>
      <c r="BP2714" s="1" t="s">
        <v>84</v>
      </c>
      <c r="BQ2714" s="2">
        <v>44835</v>
      </c>
      <c r="BR2714" s="1">
        <v>200</v>
      </c>
      <c r="BS2714" s="1">
        <v>200</v>
      </c>
      <c r="BT2714" s="1">
        <v>200</v>
      </c>
      <c r="BU2714" s="1">
        <v>200</v>
      </c>
    </row>
    <row r="2715" spans="4:73" hidden="1" x14ac:dyDescent="0.25">
      <c r="D2715" s="4"/>
      <c r="E2715" s="5" t="str">
        <f t="shared" si="574"/>
        <v>DPP-2017-AUG</v>
      </c>
      <c r="F2715" s="5" t="str">
        <f t="shared" si="575"/>
        <v>South</v>
      </c>
      <c r="G2715" s="5" t="str">
        <f t="shared" si="576"/>
        <v>Withdrawn</v>
      </c>
      <c r="H2715" s="6" t="str">
        <f t="shared" si="577"/>
        <v>Not Started</v>
      </c>
      <c r="I2715" s="1" t="s">
        <v>4664</v>
      </c>
      <c r="O2715" s="1" t="str">
        <f t="shared" si="585"/>
        <v>NRIS</v>
      </c>
      <c r="Q2715" s="1">
        <f t="shared" si="578"/>
        <v>200</v>
      </c>
      <c r="S2715" s="1" t="str">
        <f t="shared" si="579"/>
        <v>Solar</v>
      </c>
      <c r="T2715" s="1" t="str">
        <f t="shared" si="580"/>
        <v>Washington County</v>
      </c>
      <c r="U2715" s="1" t="str">
        <f t="shared" si="581"/>
        <v>MS</v>
      </c>
      <c r="AA2715" s="1"/>
      <c r="AB2715" s="1"/>
      <c r="AI2715" s="5"/>
      <c r="AJ2715" s="5"/>
      <c r="AK2715" s="5"/>
      <c r="AL2715" s="5"/>
      <c r="AM2715" s="5"/>
      <c r="AN2715" s="5"/>
      <c r="AO2715" s="32"/>
      <c r="AP2715" s="32"/>
      <c r="AQ2715" s="28">
        <f t="shared" si="582"/>
        <v>0</v>
      </c>
      <c r="AR2715" s="28">
        <f t="shared" si="583"/>
        <v>0</v>
      </c>
      <c r="AY2715" s="1" t="s">
        <v>73</v>
      </c>
      <c r="AZ2715" s="2">
        <v>42902</v>
      </c>
      <c r="BA2715" s="2">
        <v>43472</v>
      </c>
      <c r="BC2715" s="2">
        <v>43723</v>
      </c>
      <c r="BD2715" s="1" t="s">
        <v>59</v>
      </c>
      <c r="BE2715" s="1" t="s">
        <v>395</v>
      </c>
      <c r="BF2715" s="1" t="s">
        <v>2526</v>
      </c>
      <c r="BG2715" s="1" t="s">
        <v>3692</v>
      </c>
      <c r="BH2715" s="1" t="s">
        <v>2395</v>
      </c>
      <c r="BI2715" s="1" t="s">
        <v>726</v>
      </c>
      <c r="BJ2715" s="1" t="s">
        <v>126</v>
      </c>
      <c r="BK2715" s="1" t="s">
        <v>4665</v>
      </c>
      <c r="BL2715" s="1">
        <v>200</v>
      </c>
      <c r="BM2715" s="1">
        <v>200</v>
      </c>
      <c r="BN2715" s="1" t="s">
        <v>1485</v>
      </c>
      <c r="BO2715" s="1" t="s">
        <v>1486</v>
      </c>
      <c r="BP2715" s="1" t="s">
        <v>84</v>
      </c>
      <c r="BR2715" s="1">
        <v>0</v>
      </c>
      <c r="BS2715" s="1">
        <v>0</v>
      </c>
      <c r="BT2715" s="1">
        <v>0</v>
      </c>
      <c r="BU2715" s="1">
        <v>0</v>
      </c>
    </row>
    <row r="2716" spans="4:73" hidden="1" x14ac:dyDescent="0.25">
      <c r="D2716" s="4"/>
      <c r="E2716" s="5" t="str">
        <f t="shared" si="574"/>
        <v>DPP-2017-AUG</v>
      </c>
      <c r="F2716" s="5" t="str">
        <f t="shared" si="575"/>
        <v>West</v>
      </c>
      <c r="G2716" s="5" t="str">
        <f t="shared" si="576"/>
        <v>Active</v>
      </c>
      <c r="H2716" s="6" t="str">
        <f t="shared" si="577"/>
        <v>Not Started</v>
      </c>
      <c r="I2716" s="1" t="s">
        <v>6004</v>
      </c>
      <c r="O2716" s="1" t="str">
        <f t="shared" si="585"/>
        <v>NRIS</v>
      </c>
      <c r="P2716" s="1" t="s">
        <v>6203</v>
      </c>
      <c r="Q2716" s="1">
        <f t="shared" si="578"/>
        <v>200</v>
      </c>
      <c r="S2716" s="1" t="str">
        <f t="shared" si="579"/>
        <v>Solar</v>
      </c>
      <c r="T2716" s="1" t="str">
        <f t="shared" si="580"/>
        <v>Cass County</v>
      </c>
      <c r="U2716" s="1" t="str">
        <f t="shared" si="581"/>
        <v>ND</v>
      </c>
      <c r="Y2716" s="1">
        <v>1</v>
      </c>
      <c r="Z2716" s="1">
        <f>IF(G2716="Withdrawn",0,1)</f>
        <v>1</v>
      </c>
      <c r="AA2716" s="36">
        <v>800000</v>
      </c>
      <c r="AB2716" s="36">
        <v>1245693</v>
      </c>
      <c r="AI2716" s="5"/>
      <c r="AJ2716" s="32">
        <v>3759194</v>
      </c>
      <c r="AK2716" s="32">
        <v>122846445</v>
      </c>
      <c r="AL2716" s="32"/>
      <c r="AM2716" s="32">
        <v>16953953</v>
      </c>
      <c r="AN2716" s="32"/>
      <c r="AO2716" s="32">
        <f>AJ2716+AM2716</f>
        <v>20713147</v>
      </c>
      <c r="AP2716" s="32">
        <f>AO2716+AK2716+AL2716+AN2716</f>
        <v>143559592</v>
      </c>
      <c r="AQ2716" s="28">
        <f t="shared" si="582"/>
        <v>103.565735</v>
      </c>
      <c r="AR2716" s="28">
        <f t="shared" si="583"/>
        <v>717.79795999999999</v>
      </c>
      <c r="AS2716" s="16">
        <f>IF(O2716 = "NRIS",AP2716,AO2716)</f>
        <v>143559592</v>
      </c>
      <c r="AY2716" s="1" t="s">
        <v>2374</v>
      </c>
      <c r="AZ2716" s="2">
        <v>42902</v>
      </c>
      <c r="BC2716" s="2">
        <v>44043</v>
      </c>
      <c r="BD2716" s="1" t="s">
        <v>91</v>
      </c>
      <c r="BE2716" s="1" t="s">
        <v>226</v>
      </c>
      <c r="BF2716" s="1" t="s">
        <v>194</v>
      </c>
      <c r="BG2716" s="1" t="s">
        <v>3692</v>
      </c>
      <c r="BH2716" s="1" t="s">
        <v>725</v>
      </c>
      <c r="BI2716" s="1" t="s">
        <v>2376</v>
      </c>
      <c r="BJ2716" s="1" t="s">
        <v>126</v>
      </c>
      <c r="BK2716" s="1" t="s">
        <v>5085</v>
      </c>
      <c r="BL2716" s="1">
        <v>200</v>
      </c>
      <c r="BM2716" s="1">
        <v>200</v>
      </c>
      <c r="BN2716" s="1" t="s">
        <v>1485</v>
      </c>
      <c r="BO2716" s="1" t="s">
        <v>1486</v>
      </c>
      <c r="BP2716" s="1" t="s">
        <v>84</v>
      </c>
      <c r="BR2716" s="1">
        <v>200</v>
      </c>
      <c r="BS2716" s="1">
        <v>200</v>
      </c>
      <c r="BT2716" s="1">
        <v>200</v>
      </c>
      <c r="BU2716" s="1">
        <v>200</v>
      </c>
    </row>
    <row r="2717" spans="4:73" hidden="1" x14ac:dyDescent="0.25">
      <c r="D2717" s="4"/>
      <c r="E2717" s="5" t="str">
        <f t="shared" si="574"/>
        <v>DPP-2017-AUG</v>
      </c>
      <c r="F2717" s="5" t="str">
        <f t="shared" si="575"/>
        <v>East (ATC)</v>
      </c>
      <c r="G2717" s="5" t="str">
        <f t="shared" si="576"/>
        <v>Done</v>
      </c>
      <c r="H2717" s="6" t="str">
        <f t="shared" si="577"/>
        <v>Under Construction</v>
      </c>
      <c r="I2717" s="1" t="s">
        <v>6005</v>
      </c>
      <c r="O2717" s="1" t="str">
        <f t="shared" si="585"/>
        <v>NRIS</v>
      </c>
      <c r="Q2717" s="1">
        <f t="shared" si="578"/>
        <v>200</v>
      </c>
      <c r="S2717" s="1" t="str">
        <f t="shared" si="579"/>
        <v>Solar</v>
      </c>
      <c r="T2717" s="1" t="str">
        <f t="shared" si="580"/>
        <v>Grant County</v>
      </c>
      <c r="U2717" s="1" t="str">
        <f t="shared" si="581"/>
        <v>WI</v>
      </c>
      <c r="AA2717" s="1"/>
      <c r="AB2717" s="1"/>
      <c r="AI2717" s="5"/>
      <c r="AJ2717" s="5"/>
      <c r="AK2717" s="5"/>
      <c r="AL2717" s="5"/>
      <c r="AM2717" s="5"/>
      <c r="AN2717" s="5"/>
      <c r="AO2717" s="32"/>
      <c r="AP2717" s="32"/>
      <c r="AQ2717" s="28">
        <f t="shared" si="582"/>
        <v>0</v>
      </c>
      <c r="AR2717" s="28">
        <f t="shared" si="583"/>
        <v>0</v>
      </c>
      <c r="AY2717" s="1" t="s">
        <v>58</v>
      </c>
      <c r="AZ2717" s="2">
        <v>42902</v>
      </c>
      <c r="BB2717" s="2">
        <v>43938</v>
      </c>
      <c r="BC2717" s="2">
        <v>43723</v>
      </c>
      <c r="BD2717" s="1" t="s">
        <v>74</v>
      </c>
      <c r="BE2717" s="1" t="s">
        <v>204</v>
      </c>
      <c r="BF2717" s="1" t="s">
        <v>76</v>
      </c>
      <c r="BG2717" s="1" t="s">
        <v>3692</v>
      </c>
      <c r="BH2717" s="1" t="s">
        <v>2196</v>
      </c>
      <c r="BI2717" s="1" t="s">
        <v>726</v>
      </c>
      <c r="BJ2717" s="1" t="s">
        <v>126</v>
      </c>
      <c r="BK2717" s="1" t="s">
        <v>6006</v>
      </c>
      <c r="BL2717" s="1">
        <v>200</v>
      </c>
      <c r="BM2717" s="1">
        <v>200</v>
      </c>
      <c r="BN2717" s="1" t="s">
        <v>1485</v>
      </c>
      <c r="BO2717" s="1" t="s">
        <v>1486</v>
      </c>
      <c r="BP2717" s="1" t="s">
        <v>71</v>
      </c>
      <c r="BQ2717" s="2">
        <v>45108</v>
      </c>
      <c r="BR2717" s="1">
        <v>200</v>
      </c>
      <c r="BS2717" s="1">
        <v>200</v>
      </c>
      <c r="BT2717" s="1">
        <v>200</v>
      </c>
      <c r="BU2717" s="1">
        <v>200</v>
      </c>
    </row>
    <row r="2718" spans="4:73" hidden="1" x14ac:dyDescent="0.25">
      <c r="D2718" s="4"/>
      <c r="E2718" s="5" t="str">
        <f t="shared" si="574"/>
        <v>DPP-2017-AUG</v>
      </c>
      <c r="F2718" s="5" t="str">
        <f t="shared" si="575"/>
        <v>South</v>
      </c>
      <c r="G2718" s="5" t="str">
        <f t="shared" si="576"/>
        <v>Withdrawn</v>
      </c>
      <c r="H2718" s="6" t="str">
        <f t="shared" si="577"/>
        <v>Not Started</v>
      </c>
      <c r="I2718" s="1" t="s">
        <v>4666</v>
      </c>
      <c r="O2718" s="1" t="str">
        <f t="shared" si="585"/>
        <v>ERIS</v>
      </c>
      <c r="Q2718" s="1">
        <f t="shared" si="578"/>
        <v>100</v>
      </c>
      <c r="S2718" s="1" t="str">
        <f t="shared" si="579"/>
        <v>Solar</v>
      </c>
      <c r="T2718" s="1" t="str">
        <f t="shared" si="580"/>
        <v>Poinsett County</v>
      </c>
      <c r="U2718" s="1" t="str">
        <f t="shared" si="581"/>
        <v>AR</v>
      </c>
      <c r="AA2718" s="1"/>
      <c r="AB2718" s="1"/>
      <c r="AI2718" s="5"/>
      <c r="AJ2718" s="5"/>
      <c r="AK2718" s="5"/>
      <c r="AL2718" s="5"/>
      <c r="AM2718" s="5"/>
      <c r="AN2718" s="5"/>
      <c r="AO2718" s="32"/>
      <c r="AP2718" s="32"/>
      <c r="AQ2718" s="28">
        <f t="shared" si="582"/>
        <v>0</v>
      </c>
      <c r="AR2718" s="28">
        <f t="shared" si="583"/>
        <v>0</v>
      </c>
      <c r="AY2718" s="1" t="s">
        <v>73</v>
      </c>
      <c r="AZ2718" s="2">
        <v>42902</v>
      </c>
      <c r="BA2718" s="2">
        <v>43472</v>
      </c>
      <c r="BC2718" s="2">
        <v>43983</v>
      </c>
      <c r="BD2718" s="1" t="s">
        <v>59</v>
      </c>
      <c r="BE2718" s="1" t="s">
        <v>4667</v>
      </c>
      <c r="BF2718" s="1" t="s">
        <v>2394</v>
      </c>
      <c r="BG2718" s="1" t="s">
        <v>3692</v>
      </c>
      <c r="BH2718" s="1" t="s">
        <v>2395</v>
      </c>
      <c r="BI2718" s="1" t="s">
        <v>726</v>
      </c>
      <c r="BJ2718" s="1" t="s">
        <v>62</v>
      </c>
      <c r="BK2718" s="1" t="s">
        <v>4668</v>
      </c>
      <c r="BL2718" s="1">
        <v>100</v>
      </c>
      <c r="BM2718" s="1">
        <v>100</v>
      </c>
      <c r="BN2718" s="1" t="s">
        <v>1485</v>
      </c>
      <c r="BO2718" s="1" t="s">
        <v>1486</v>
      </c>
      <c r="BP2718" s="1" t="s">
        <v>84</v>
      </c>
      <c r="BR2718" s="1">
        <v>0</v>
      </c>
      <c r="BS2718" s="1">
        <v>0</v>
      </c>
      <c r="BT2718" s="1">
        <v>0</v>
      </c>
      <c r="BU2718" s="1">
        <v>0</v>
      </c>
    </row>
    <row r="2719" spans="4:73" hidden="1" x14ac:dyDescent="0.25">
      <c r="D2719" s="4"/>
      <c r="E2719" s="5" t="str">
        <f t="shared" si="574"/>
        <v>DPP-2017-AUG</v>
      </c>
      <c r="F2719" s="5" t="str">
        <f t="shared" si="575"/>
        <v>Central</v>
      </c>
      <c r="G2719" s="5" t="str">
        <f t="shared" si="576"/>
        <v>Done</v>
      </c>
      <c r="H2719" s="6" t="str">
        <f t="shared" si="577"/>
        <v>Under Construction</v>
      </c>
      <c r="I2719" s="1" t="s">
        <v>6008</v>
      </c>
      <c r="O2719" s="1" t="str">
        <f t="shared" si="585"/>
        <v>NRIS</v>
      </c>
      <c r="Q2719" s="1">
        <f t="shared" si="578"/>
        <v>200</v>
      </c>
      <c r="S2719" s="1" t="str">
        <f t="shared" si="579"/>
        <v>Solar</v>
      </c>
      <c r="T2719" s="1" t="str">
        <f t="shared" si="580"/>
        <v>Coles County</v>
      </c>
      <c r="U2719" s="1" t="str">
        <f t="shared" si="581"/>
        <v>IL</v>
      </c>
      <c r="AA2719" s="1"/>
      <c r="AB2719" s="1"/>
      <c r="AI2719" s="5"/>
      <c r="AJ2719" s="5"/>
      <c r="AK2719" s="5"/>
      <c r="AL2719" s="5"/>
      <c r="AM2719" s="5"/>
      <c r="AN2719" s="5"/>
      <c r="AO2719" s="32"/>
      <c r="AP2719" s="32"/>
      <c r="AQ2719" s="28">
        <f t="shared" si="582"/>
        <v>0</v>
      </c>
      <c r="AR2719" s="28">
        <f t="shared" si="583"/>
        <v>0</v>
      </c>
      <c r="AY2719" s="1" t="s">
        <v>58</v>
      </c>
      <c r="AZ2719" s="2">
        <v>42902</v>
      </c>
      <c r="BB2719" s="2">
        <v>43809</v>
      </c>
      <c r="BC2719" s="2">
        <v>44074</v>
      </c>
      <c r="BD2719" s="1" t="s">
        <v>2444</v>
      </c>
      <c r="BE2719" s="1" t="s">
        <v>1412</v>
      </c>
      <c r="BF2719" s="1" t="s">
        <v>124</v>
      </c>
      <c r="BG2719" s="1" t="s">
        <v>3692</v>
      </c>
      <c r="BH2719" s="1" t="s">
        <v>2435</v>
      </c>
      <c r="BI2719" s="1" t="s">
        <v>726</v>
      </c>
      <c r="BJ2719" s="1" t="s">
        <v>126</v>
      </c>
      <c r="BK2719" s="1" t="s">
        <v>6009</v>
      </c>
      <c r="BL2719" s="1">
        <v>200</v>
      </c>
      <c r="BM2719" s="1">
        <v>200</v>
      </c>
      <c r="BN2719" s="1" t="s">
        <v>1485</v>
      </c>
      <c r="BO2719" s="1" t="s">
        <v>1486</v>
      </c>
      <c r="BP2719" s="1" t="s">
        <v>71</v>
      </c>
      <c r="BQ2719" s="2">
        <v>44135</v>
      </c>
      <c r="BR2719" s="1">
        <v>200</v>
      </c>
      <c r="BS2719" s="1">
        <v>170</v>
      </c>
      <c r="BT2719" s="1">
        <v>200</v>
      </c>
      <c r="BU2719" s="1">
        <v>170</v>
      </c>
    </row>
    <row r="2720" spans="4:73" hidden="1" x14ac:dyDescent="0.25">
      <c r="D2720" s="4"/>
      <c r="E2720" s="5">
        <f t="shared" si="574"/>
        <v>0</v>
      </c>
      <c r="F2720" s="5">
        <f t="shared" si="575"/>
        <v>0</v>
      </c>
      <c r="G2720" s="5" t="str">
        <f t="shared" si="576"/>
        <v>Done</v>
      </c>
      <c r="H2720" s="6" t="str">
        <f t="shared" si="577"/>
        <v>Not Started</v>
      </c>
      <c r="I2720" s="1" t="s">
        <v>6010</v>
      </c>
      <c r="O2720" s="1" t="str">
        <f t="shared" si="585"/>
        <v>NRIS</v>
      </c>
      <c r="Q2720" s="1">
        <f t="shared" si="578"/>
        <v>0</v>
      </c>
      <c r="S2720" s="1" t="str">
        <f t="shared" si="579"/>
        <v>Wind</v>
      </c>
      <c r="T2720" s="1" t="str">
        <f t="shared" si="580"/>
        <v>Murray County, Pipestone County</v>
      </c>
      <c r="U2720" s="1" t="str">
        <f t="shared" si="581"/>
        <v>MN</v>
      </c>
      <c r="AA2720" s="1"/>
      <c r="AB2720" s="1"/>
      <c r="AI2720" s="5"/>
      <c r="AJ2720" s="5"/>
      <c r="AK2720" s="5"/>
      <c r="AL2720" s="5"/>
      <c r="AM2720" s="5"/>
      <c r="AN2720" s="5"/>
      <c r="AO2720" s="32"/>
      <c r="AP2720" s="32"/>
      <c r="AQ2720" s="28" t="e">
        <f t="shared" si="582"/>
        <v>#DIV/0!</v>
      </c>
      <c r="AR2720" s="28" t="e">
        <f t="shared" si="583"/>
        <v>#DIV/0!</v>
      </c>
      <c r="AY2720" s="1" t="s">
        <v>58</v>
      </c>
      <c r="AZ2720" s="2">
        <v>42951</v>
      </c>
      <c r="BC2720" s="2">
        <v>42614</v>
      </c>
      <c r="BD2720" s="1" t="s">
        <v>91</v>
      </c>
      <c r="BE2720" s="1" t="s">
        <v>6011</v>
      </c>
      <c r="BF2720" s="1" t="s">
        <v>93</v>
      </c>
      <c r="BJ2720" s="1" t="s">
        <v>126</v>
      </c>
      <c r="BK2720" s="1" t="s">
        <v>6012</v>
      </c>
      <c r="BL2720" s="1">
        <v>0</v>
      </c>
      <c r="BM2720" s="1">
        <v>0</v>
      </c>
      <c r="BN2720" s="1" t="s">
        <v>97</v>
      </c>
      <c r="BO2720" s="1" t="s">
        <v>98</v>
      </c>
      <c r="BP2720" s="1" t="s">
        <v>84</v>
      </c>
      <c r="BR2720" s="1">
        <v>0</v>
      </c>
      <c r="BS2720" s="1">
        <v>0</v>
      </c>
      <c r="BT2720" s="1">
        <v>0</v>
      </c>
      <c r="BU2720" s="1">
        <v>0</v>
      </c>
    </row>
    <row r="2721" spans="4:73" hidden="1" x14ac:dyDescent="0.25">
      <c r="D2721" s="4"/>
      <c r="E2721" s="5" t="str">
        <f t="shared" si="574"/>
        <v>DPP-2018-APR</v>
      </c>
      <c r="F2721" s="5" t="str">
        <f t="shared" si="575"/>
        <v>West</v>
      </c>
      <c r="G2721" s="5" t="str">
        <f t="shared" si="576"/>
        <v>Withdrawn</v>
      </c>
      <c r="H2721" s="6" t="str">
        <f t="shared" si="577"/>
        <v>Not Started</v>
      </c>
      <c r="I2721" s="1" t="s">
        <v>5326</v>
      </c>
      <c r="O2721" s="1" t="str">
        <f t="shared" si="585"/>
        <v>ERIS</v>
      </c>
      <c r="Q2721" s="1">
        <f t="shared" si="578"/>
        <v>80</v>
      </c>
      <c r="S2721" s="1" t="str">
        <f t="shared" si="579"/>
        <v>Wind</v>
      </c>
      <c r="T2721" s="1" t="str">
        <f t="shared" si="580"/>
        <v>Kittson County</v>
      </c>
      <c r="U2721" s="1" t="str">
        <f t="shared" si="581"/>
        <v>MN</v>
      </c>
      <c r="AA2721" s="1"/>
      <c r="AB2721" s="1"/>
      <c r="AI2721" s="5"/>
      <c r="AJ2721" s="5"/>
      <c r="AK2721" s="5"/>
      <c r="AL2721" s="5"/>
      <c r="AM2721" s="5"/>
      <c r="AN2721" s="5"/>
      <c r="AO2721" s="32"/>
      <c r="AP2721" s="32"/>
      <c r="AQ2721" s="28">
        <f t="shared" si="582"/>
        <v>0</v>
      </c>
      <c r="AR2721" s="28">
        <f t="shared" si="583"/>
        <v>0</v>
      </c>
      <c r="AY2721" s="1" t="s">
        <v>73</v>
      </c>
      <c r="AZ2721" s="2">
        <v>43133</v>
      </c>
      <c r="BA2721" s="2">
        <v>43915</v>
      </c>
      <c r="BC2721" s="2">
        <v>43419</v>
      </c>
      <c r="BD2721" s="1" t="s">
        <v>203</v>
      </c>
      <c r="BE2721" s="1" t="s">
        <v>2259</v>
      </c>
      <c r="BF2721" s="1" t="s">
        <v>93</v>
      </c>
      <c r="BG2721" s="1" t="s">
        <v>2375</v>
      </c>
      <c r="BH2721" s="1" t="s">
        <v>725</v>
      </c>
      <c r="BI2721" s="1" t="s">
        <v>2376</v>
      </c>
      <c r="BJ2721" s="1" t="s">
        <v>62</v>
      </c>
      <c r="BK2721" s="1" t="s">
        <v>5327</v>
      </c>
      <c r="BL2721" s="1">
        <v>80</v>
      </c>
      <c r="BM2721" s="1">
        <v>80</v>
      </c>
      <c r="BN2721" s="1" t="s">
        <v>97</v>
      </c>
      <c r="BO2721" s="1" t="s">
        <v>98</v>
      </c>
      <c r="BP2721" s="1" t="s">
        <v>84</v>
      </c>
      <c r="BR2721" s="1">
        <v>0</v>
      </c>
      <c r="BS2721" s="1">
        <v>0</v>
      </c>
      <c r="BT2721" s="1">
        <v>0</v>
      </c>
      <c r="BU2721" s="1">
        <v>0</v>
      </c>
    </row>
    <row r="2722" spans="4:73" hidden="1" x14ac:dyDescent="0.25">
      <c r="D2722" s="4"/>
      <c r="E2722" s="5" t="str">
        <f t="shared" si="574"/>
        <v>DPP-2018-APR</v>
      </c>
      <c r="F2722" s="5" t="str">
        <f t="shared" si="575"/>
        <v>West</v>
      </c>
      <c r="G2722" s="5" t="str">
        <f t="shared" si="576"/>
        <v>Withdrawn</v>
      </c>
      <c r="H2722" s="6" t="str">
        <f t="shared" si="577"/>
        <v>Not Started</v>
      </c>
      <c r="I2722" s="1" t="s">
        <v>5902</v>
      </c>
      <c r="O2722" s="1" t="str">
        <f t="shared" si="585"/>
        <v>ERIS</v>
      </c>
      <c r="P2722" s="1" t="s">
        <v>6203</v>
      </c>
      <c r="Q2722" s="1">
        <f t="shared" si="578"/>
        <v>54</v>
      </c>
      <c r="S2722" s="1" t="str">
        <f t="shared" si="579"/>
        <v>Wind</v>
      </c>
      <c r="T2722" s="1" t="str">
        <f t="shared" si="580"/>
        <v>Corson County</v>
      </c>
      <c r="U2722" s="1" t="str">
        <f t="shared" si="581"/>
        <v>SD</v>
      </c>
      <c r="Y2722" s="1">
        <v>1</v>
      </c>
      <c r="Z2722" s="1">
        <f>IF(G2722="Withdrawn",0,1)</f>
        <v>0</v>
      </c>
      <c r="AA2722" s="36">
        <v>216000</v>
      </c>
      <c r="AB2722" s="36">
        <v>400435</v>
      </c>
      <c r="AI2722" s="5"/>
      <c r="AJ2722" s="32">
        <v>8700000</v>
      </c>
      <c r="AK2722" s="32">
        <v>0</v>
      </c>
      <c r="AL2722" s="32">
        <v>0</v>
      </c>
      <c r="AM2722" s="32">
        <f>196182+4476041</f>
        <v>4672223</v>
      </c>
      <c r="AN2722" s="32">
        <v>0</v>
      </c>
      <c r="AO2722" s="32">
        <f t="shared" ref="AO2722:AO2723" si="586">AJ2722+AM2722</f>
        <v>13372223</v>
      </c>
      <c r="AP2722" s="32">
        <f t="shared" ref="AP2722:AP2723" si="587">AO2722+AK2722+AL2722+AN2722</f>
        <v>13372223</v>
      </c>
      <c r="AQ2722" s="28">
        <f t="shared" si="582"/>
        <v>247.63375925925925</v>
      </c>
      <c r="AR2722" s="28">
        <f t="shared" si="583"/>
        <v>247.63375925925925</v>
      </c>
      <c r="AS2722" s="16">
        <f t="shared" ref="AS2722:AS2724" si="588">IF(O2722 = "NRIS",AP2722,AO2722)</f>
        <v>13372223</v>
      </c>
      <c r="AY2722" s="1" t="s">
        <v>73</v>
      </c>
      <c r="AZ2722" s="2">
        <v>43136</v>
      </c>
      <c r="BA2722" s="2">
        <v>44264</v>
      </c>
      <c r="BC2722" s="2">
        <v>44805</v>
      </c>
      <c r="BD2722" s="1" t="s">
        <v>2485</v>
      </c>
      <c r="BE2722" s="1" t="s">
        <v>1428</v>
      </c>
      <c r="BF2722" s="1" t="s">
        <v>205</v>
      </c>
      <c r="BG2722" s="1" t="s">
        <v>2375</v>
      </c>
      <c r="BH2722" s="1" t="s">
        <v>725</v>
      </c>
      <c r="BI2722" s="1" t="s">
        <v>2376</v>
      </c>
      <c r="BJ2722" s="1" t="s">
        <v>62</v>
      </c>
      <c r="BK2722" s="1" t="s">
        <v>5903</v>
      </c>
      <c r="BL2722" s="1">
        <v>54</v>
      </c>
      <c r="BM2722" s="1">
        <v>54</v>
      </c>
      <c r="BN2722" s="1" t="s">
        <v>97</v>
      </c>
      <c r="BO2722" s="1" t="s">
        <v>98</v>
      </c>
      <c r="BP2722" s="1" t="s">
        <v>84</v>
      </c>
      <c r="BR2722" s="1">
        <v>54</v>
      </c>
      <c r="BS2722" s="1">
        <v>54</v>
      </c>
      <c r="BT2722" s="1">
        <v>0</v>
      </c>
      <c r="BU2722" s="1">
        <v>0</v>
      </c>
    </row>
    <row r="2723" spans="4:73" hidden="1" x14ac:dyDescent="0.25">
      <c r="D2723" s="4"/>
      <c r="E2723" s="5" t="str">
        <f t="shared" si="574"/>
        <v>DPP-2018-APR</v>
      </c>
      <c r="F2723" s="5" t="str">
        <f t="shared" si="575"/>
        <v>West</v>
      </c>
      <c r="G2723" s="5" t="str">
        <f t="shared" si="576"/>
        <v>Active</v>
      </c>
      <c r="H2723" s="6" t="str">
        <f t="shared" si="577"/>
        <v>Not Started</v>
      </c>
      <c r="I2723" s="1" t="s">
        <v>6017</v>
      </c>
      <c r="O2723" s="1" t="str">
        <f t="shared" si="585"/>
        <v>External NRIS</v>
      </c>
      <c r="P2723" s="1" t="s">
        <v>6203</v>
      </c>
      <c r="Q2723" s="1">
        <f t="shared" si="578"/>
        <v>1.4</v>
      </c>
      <c r="S2723" s="1" t="str">
        <f t="shared" si="579"/>
        <v>Solar</v>
      </c>
      <c r="T2723" s="1" t="str">
        <f t="shared" si="580"/>
        <v>Johnson County</v>
      </c>
      <c r="U2723" s="1" t="str">
        <f t="shared" si="581"/>
        <v>IA</v>
      </c>
      <c r="Y2723" s="1">
        <v>1</v>
      </c>
      <c r="Z2723" s="1">
        <f>IF(G2723="Withdrawn",0,1)</f>
        <v>1</v>
      </c>
      <c r="AA2723" s="36">
        <v>5600</v>
      </c>
      <c r="AB2723" s="36">
        <v>0</v>
      </c>
      <c r="AI2723" s="5"/>
      <c r="AJ2723" s="32">
        <v>0</v>
      </c>
      <c r="AK2723" s="32">
        <v>0</v>
      </c>
      <c r="AL2723" s="32">
        <v>0</v>
      </c>
      <c r="AM2723" s="32">
        <v>0</v>
      </c>
      <c r="AN2723" s="32">
        <v>0</v>
      </c>
      <c r="AO2723" s="32">
        <f t="shared" si="586"/>
        <v>0</v>
      </c>
      <c r="AP2723" s="32">
        <f t="shared" si="587"/>
        <v>0</v>
      </c>
      <c r="AQ2723" s="28">
        <f t="shared" si="582"/>
        <v>0</v>
      </c>
      <c r="AR2723" s="28">
        <f t="shared" si="583"/>
        <v>0</v>
      </c>
      <c r="AS2723" s="16">
        <f t="shared" si="588"/>
        <v>0</v>
      </c>
      <c r="AY2723" s="1" t="s">
        <v>2374</v>
      </c>
      <c r="AZ2723" s="2">
        <v>43167</v>
      </c>
      <c r="BC2723" s="2">
        <v>42673</v>
      </c>
      <c r="BD2723" s="1" t="s">
        <v>87</v>
      </c>
      <c r="BE2723" s="1" t="s">
        <v>324</v>
      </c>
      <c r="BF2723" s="1" t="s">
        <v>89</v>
      </c>
      <c r="BG2723" s="1" t="s">
        <v>2375</v>
      </c>
      <c r="BH2723" s="1" t="s">
        <v>725</v>
      </c>
      <c r="BI2723" s="1" t="s">
        <v>2376</v>
      </c>
      <c r="BJ2723" s="1" t="s">
        <v>2993</v>
      </c>
      <c r="BK2723" s="1" t="s">
        <v>6016</v>
      </c>
      <c r="BL2723" s="1">
        <v>1.4</v>
      </c>
      <c r="BM2723" s="1">
        <v>1.4</v>
      </c>
      <c r="BN2723" s="1" t="s">
        <v>1485</v>
      </c>
      <c r="BO2723" s="1" t="s">
        <v>1486</v>
      </c>
      <c r="BP2723" s="1" t="s">
        <v>84</v>
      </c>
      <c r="BR2723" s="1">
        <v>1.4</v>
      </c>
      <c r="BS2723" s="1">
        <v>1.4</v>
      </c>
      <c r="BT2723" s="1">
        <v>1.4</v>
      </c>
      <c r="BU2723" s="1">
        <v>1.4</v>
      </c>
    </row>
    <row r="2724" spans="4:73" hidden="1" x14ac:dyDescent="0.25">
      <c r="D2724" s="4"/>
      <c r="E2724" s="5" t="str">
        <f t="shared" si="574"/>
        <v>DPP-2018-APR</v>
      </c>
      <c r="F2724" s="5" t="str">
        <f t="shared" si="575"/>
        <v>Central</v>
      </c>
      <c r="G2724" s="5" t="str">
        <f t="shared" si="576"/>
        <v>Active</v>
      </c>
      <c r="H2724" s="6" t="str">
        <f t="shared" si="577"/>
        <v>Not Started</v>
      </c>
      <c r="I2724" s="1" t="s">
        <v>6020</v>
      </c>
      <c r="O2724" s="1" t="str">
        <f t="shared" si="585"/>
        <v>NRIS</v>
      </c>
      <c r="P2724" s="1" t="s">
        <v>6203</v>
      </c>
      <c r="Q2724" s="1">
        <f t="shared" si="578"/>
        <v>200</v>
      </c>
      <c r="S2724" s="1" t="str">
        <f t="shared" si="579"/>
        <v>Solar</v>
      </c>
      <c r="T2724" s="1" t="str">
        <f t="shared" si="580"/>
        <v>Ralls County</v>
      </c>
      <c r="U2724" s="1" t="str">
        <f t="shared" si="581"/>
        <v>MO</v>
      </c>
      <c r="Y2724" s="1">
        <v>1</v>
      </c>
      <c r="Z2724" s="1">
        <f t="shared" ref="Z2724:Z2725" si="589">IF(G2724="Withdrawn",0,1)</f>
        <v>1</v>
      </c>
      <c r="AA2724" s="36">
        <v>800000</v>
      </c>
      <c r="AB2724" s="36">
        <v>9725</v>
      </c>
      <c r="AI2724" s="5"/>
      <c r="AJ2724" s="32"/>
      <c r="AK2724" s="32"/>
      <c r="AL2724" s="32">
        <v>0</v>
      </c>
      <c r="AM2724" s="32">
        <f>1170000</f>
        <v>1170000</v>
      </c>
      <c r="AN2724" s="32">
        <v>8734641</v>
      </c>
      <c r="AO2724" s="32">
        <f t="shared" ref="AO2724" si="590">AJ2724+AM2724</f>
        <v>1170000</v>
      </c>
      <c r="AP2724" s="32">
        <f t="shared" ref="AP2724" si="591">AO2724+AK2724+AL2724+AN2724</f>
        <v>9904641</v>
      </c>
      <c r="AQ2724" s="28">
        <f t="shared" si="582"/>
        <v>5.85</v>
      </c>
      <c r="AR2724" s="28">
        <f t="shared" si="583"/>
        <v>49.523204999999997</v>
      </c>
      <c r="AS2724" s="16">
        <f t="shared" si="588"/>
        <v>9904641</v>
      </c>
      <c r="AY2724" s="1" t="s">
        <v>2374</v>
      </c>
      <c r="AZ2724" s="2">
        <v>43168</v>
      </c>
      <c r="BC2724" s="2">
        <v>44454</v>
      </c>
      <c r="BD2724" s="1" t="s">
        <v>486</v>
      </c>
      <c r="BE2724" s="1" t="s">
        <v>2946</v>
      </c>
      <c r="BF2724" s="1" t="s">
        <v>488</v>
      </c>
      <c r="BG2724" s="1" t="s">
        <v>2375</v>
      </c>
      <c r="BH2724" s="1" t="s">
        <v>2435</v>
      </c>
      <c r="BI2724" s="1" t="s">
        <v>2376</v>
      </c>
      <c r="BJ2724" s="1" t="s">
        <v>126</v>
      </c>
      <c r="BK2724" s="1" t="s">
        <v>5115</v>
      </c>
      <c r="BL2724" s="1">
        <v>200</v>
      </c>
      <c r="BM2724" s="1">
        <v>200</v>
      </c>
      <c r="BN2724" s="1" t="s">
        <v>1485</v>
      </c>
      <c r="BO2724" s="1" t="s">
        <v>1486</v>
      </c>
      <c r="BP2724" s="1" t="s">
        <v>84</v>
      </c>
      <c r="BR2724" s="1">
        <v>200</v>
      </c>
      <c r="BS2724" s="1">
        <v>200</v>
      </c>
      <c r="BT2724" s="1">
        <v>200</v>
      </c>
      <c r="BU2724" s="1">
        <v>200</v>
      </c>
    </row>
    <row r="2725" spans="4:73" hidden="1" x14ac:dyDescent="0.25">
      <c r="D2725" s="4"/>
      <c r="E2725" s="5" t="str">
        <f t="shared" si="574"/>
        <v>DPP-2018-APR</v>
      </c>
      <c r="F2725" s="5" t="str">
        <f t="shared" si="575"/>
        <v>Central</v>
      </c>
      <c r="G2725" s="5" t="str">
        <f t="shared" si="576"/>
        <v>Withdrawn</v>
      </c>
      <c r="H2725" s="6" t="str">
        <f t="shared" si="577"/>
        <v>Not Started</v>
      </c>
      <c r="I2725" s="1" t="s">
        <v>4785</v>
      </c>
      <c r="O2725" s="1" t="str">
        <f t="shared" si="585"/>
        <v>NRIS</v>
      </c>
      <c r="P2725" s="1" t="s">
        <v>6203</v>
      </c>
      <c r="Q2725" s="1">
        <f t="shared" si="578"/>
        <v>800</v>
      </c>
      <c r="S2725" s="1" t="str">
        <f t="shared" si="579"/>
        <v>Wind</v>
      </c>
      <c r="T2725" s="1" t="str">
        <f t="shared" si="580"/>
        <v>Mercer County,Putnam County,Sullivan County</v>
      </c>
      <c r="U2725" s="1" t="str">
        <f t="shared" si="581"/>
        <v>MO</v>
      </c>
      <c r="Y2725" s="1">
        <v>0</v>
      </c>
      <c r="Z2725" s="1">
        <f t="shared" si="589"/>
        <v>0</v>
      </c>
      <c r="AA2725" s="1"/>
      <c r="AB2725" s="1"/>
      <c r="AI2725" s="5"/>
      <c r="AJ2725" s="5"/>
      <c r="AK2725" s="5"/>
      <c r="AL2725" s="5"/>
      <c r="AM2725" s="5"/>
      <c r="AN2725" s="5"/>
      <c r="AO2725" s="32"/>
      <c r="AP2725" s="32"/>
      <c r="AQ2725" s="28">
        <f t="shared" si="582"/>
        <v>0</v>
      </c>
      <c r="AR2725" s="28">
        <f t="shared" si="583"/>
        <v>0</v>
      </c>
      <c r="AY2725" s="1" t="s">
        <v>73</v>
      </c>
      <c r="AZ2725" s="2">
        <v>43168</v>
      </c>
      <c r="BA2725" s="2">
        <v>43543</v>
      </c>
      <c r="BC2725" s="2">
        <v>40422</v>
      </c>
      <c r="BD2725" s="1" t="s">
        <v>2444</v>
      </c>
      <c r="BE2725" s="1" t="s">
        <v>4786</v>
      </c>
      <c r="BF2725" s="1" t="s">
        <v>488</v>
      </c>
      <c r="BG2725" s="1" t="s">
        <v>2375</v>
      </c>
      <c r="BH2725" s="1" t="s">
        <v>2435</v>
      </c>
      <c r="BI2725" s="1" t="s">
        <v>2376</v>
      </c>
      <c r="BJ2725" s="1" t="s">
        <v>126</v>
      </c>
      <c r="BK2725" s="1" t="s">
        <v>4787</v>
      </c>
      <c r="BL2725" s="1">
        <v>800</v>
      </c>
      <c r="BM2725" s="1">
        <v>800</v>
      </c>
      <c r="BN2725" s="1" t="s">
        <v>97</v>
      </c>
      <c r="BO2725" s="1" t="s">
        <v>98</v>
      </c>
      <c r="BP2725" s="1" t="s">
        <v>84</v>
      </c>
      <c r="BR2725" s="1">
        <v>0</v>
      </c>
      <c r="BS2725" s="1">
        <v>0</v>
      </c>
      <c r="BT2725" s="1">
        <v>0</v>
      </c>
      <c r="BU2725" s="1">
        <v>0</v>
      </c>
    </row>
    <row r="2726" spans="4:73" hidden="1" x14ac:dyDescent="0.25">
      <c r="D2726" s="4"/>
      <c r="E2726" s="5" t="str">
        <f t="shared" si="574"/>
        <v>DPP-2018-APR</v>
      </c>
      <c r="F2726" s="5" t="str">
        <f t="shared" si="575"/>
        <v>West</v>
      </c>
      <c r="G2726" s="5" t="str">
        <f t="shared" si="576"/>
        <v>Withdrawn</v>
      </c>
      <c r="H2726" s="6" t="str">
        <f t="shared" si="577"/>
        <v>Not Started</v>
      </c>
      <c r="I2726" s="1" t="s">
        <v>5328</v>
      </c>
      <c r="O2726" s="1" t="str">
        <f t="shared" si="585"/>
        <v>NRIS</v>
      </c>
      <c r="Q2726" s="1">
        <f t="shared" si="578"/>
        <v>100</v>
      </c>
      <c r="S2726" s="1" t="str">
        <f t="shared" si="579"/>
        <v>Wind</v>
      </c>
      <c r="T2726" s="1" t="str">
        <f t="shared" si="580"/>
        <v>Lincoln County</v>
      </c>
      <c r="U2726" s="1" t="str">
        <f t="shared" si="581"/>
        <v>MN</v>
      </c>
      <c r="AA2726" s="1"/>
      <c r="AB2726" s="1"/>
      <c r="AI2726" s="5"/>
      <c r="AJ2726" s="5"/>
      <c r="AK2726" s="5"/>
      <c r="AL2726" s="5"/>
      <c r="AM2726" s="5"/>
      <c r="AN2726" s="5"/>
      <c r="AO2726" s="32"/>
      <c r="AP2726" s="32"/>
      <c r="AQ2726" s="28">
        <f t="shared" si="582"/>
        <v>0</v>
      </c>
      <c r="AR2726" s="28">
        <f t="shared" si="583"/>
        <v>0</v>
      </c>
      <c r="AY2726" s="1" t="s">
        <v>73</v>
      </c>
      <c r="AZ2726" s="2">
        <v>43171</v>
      </c>
      <c r="BA2726" s="2">
        <v>43915</v>
      </c>
      <c r="BC2726" s="2">
        <v>44075</v>
      </c>
      <c r="BD2726" s="1" t="s">
        <v>91</v>
      </c>
      <c r="BE2726" s="1" t="s">
        <v>92</v>
      </c>
      <c r="BF2726" s="1" t="s">
        <v>93</v>
      </c>
      <c r="BG2726" s="1" t="s">
        <v>2375</v>
      </c>
      <c r="BH2726" s="1" t="s">
        <v>725</v>
      </c>
      <c r="BI2726" s="1" t="s">
        <v>2376</v>
      </c>
      <c r="BJ2726" s="1" t="s">
        <v>126</v>
      </c>
      <c r="BK2726" s="1" t="s">
        <v>5329</v>
      </c>
      <c r="BL2726" s="1">
        <v>100</v>
      </c>
      <c r="BM2726" s="1">
        <v>100</v>
      </c>
      <c r="BN2726" s="1" t="s">
        <v>97</v>
      </c>
      <c r="BO2726" s="1" t="s">
        <v>98</v>
      </c>
      <c r="BP2726" s="1" t="s">
        <v>84</v>
      </c>
      <c r="BR2726" s="1">
        <v>0</v>
      </c>
      <c r="BS2726" s="1">
        <v>0</v>
      </c>
      <c r="BT2726" s="1">
        <v>0</v>
      </c>
      <c r="BU2726" s="1">
        <v>0</v>
      </c>
    </row>
    <row r="2727" spans="4:73" hidden="1" x14ac:dyDescent="0.25">
      <c r="D2727" s="4"/>
      <c r="E2727" s="5" t="str">
        <f t="shared" si="574"/>
        <v>DPP-2018-APR</v>
      </c>
      <c r="F2727" s="5" t="str">
        <f t="shared" si="575"/>
        <v>West</v>
      </c>
      <c r="G2727" s="5" t="str">
        <f t="shared" si="576"/>
        <v>Withdrawn</v>
      </c>
      <c r="H2727" s="6" t="str">
        <f t="shared" si="577"/>
        <v>Not Started</v>
      </c>
      <c r="I2727" s="1" t="s">
        <v>5906</v>
      </c>
      <c r="O2727" s="1" t="str">
        <f t="shared" si="585"/>
        <v>NRIS</v>
      </c>
      <c r="P2727" s="1" t="s">
        <v>6203</v>
      </c>
      <c r="Q2727" s="1">
        <f t="shared" si="578"/>
        <v>150</v>
      </c>
      <c r="S2727" s="1" t="str">
        <f t="shared" si="579"/>
        <v>Wind</v>
      </c>
      <c r="T2727" s="1" t="str">
        <f t="shared" si="580"/>
        <v>Fayette County</v>
      </c>
      <c r="U2727" s="1" t="str">
        <f t="shared" si="581"/>
        <v>IA</v>
      </c>
      <c r="Y2727" s="1">
        <v>1</v>
      </c>
      <c r="Z2727" s="1">
        <f>IF(G2727="Withdrawn",0,1)</f>
        <v>0</v>
      </c>
      <c r="AA2727" s="36">
        <v>600000</v>
      </c>
      <c r="AB2727" s="36">
        <v>0</v>
      </c>
      <c r="AI2727" s="5"/>
      <c r="AJ2727" s="32">
        <v>0</v>
      </c>
      <c r="AK2727" s="32">
        <v>47918</v>
      </c>
      <c r="AL2727" s="32">
        <f>37301</f>
        <v>37301</v>
      </c>
      <c r="AM2727" s="32">
        <f>403887+325858+4718628</f>
        <v>5448373</v>
      </c>
      <c r="AN2727" s="32">
        <v>0</v>
      </c>
      <c r="AO2727" s="32">
        <f>AJ2727+AM2727</f>
        <v>5448373</v>
      </c>
      <c r="AP2727" s="32">
        <f>AO2727+AK2727+AL2727+AN2727</f>
        <v>5533592</v>
      </c>
      <c r="AQ2727" s="28">
        <f t="shared" si="582"/>
        <v>36.32248666666667</v>
      </c>
      <c r="AR2727" s="28">
        <f t="shared" si="583"/>
        <v>36.890613333333334</v>
      </c>
      <c r="AS2727" s="16">
        <f>IF(O2727 = "NRIS",AP2727,AO2727)</f>
        <v>5533592</v>
      </c>
      <c r="AY2727" s="1" t="s">
        <v>73</v>
      </c>
      <c r="AZ2727" s="2">
        <v>43171</v>
      </c>
      <c r="BA2727" s="2">
        <v>44264</v>
      </c>
      <c r="BC2727" s="2">
        <v>44075</v>
      </c>
      <c r="BD2727" s="1" t="s">
        <v>1242</v>
      </c>
      <c r="BE2727" s="1" t="s">
        <v>1533</v>
      </c>
      <c r="BF2727" s="1" t="s">
        <v>89</v>
      </c>
      <c r="BG2727" s="1" t="s">
        <v>2375</v>
      </c>
      <c r="BH2727" s="1" t="s">
        <v>725</v>
      </c>
      <c r="BI2727" s="1" t="s">
        <v>2376</v>
      </c>
      <c r="BJ2727" s="1" t="s">
        <v>126</v>
      </c>
      <c r="BK2727" s="1" t="s">
        <v>5907</v>
      </c>
      <c r="BL2727" s="1">
        <v>150</v>
      </c>
      <c r="BM2727" s="1">
        <v>150</v>
      </c>
      <c r="BN2727" s="1" t="s">
        <v>97</v>
      </c>
      <c r="BO2727" s="1" t="s">
        <v>98</v>
      </c>
      <c r="BP2727" s="1" t="s">
        <v>84</v>
      </c>
      <c r="BR2727" s="1">
        <v>150</v>
      </c>
      <c r="BS2727" s="1">
        <v>150</v>
      </c>
      <c r="BT2727" s="1">
        <v>0</v>
      </c>
      <c r="BU2727" s="1">
        <v>0</v>
      </c>
    </row>
    <row r="2728" spans="4:73" hidden="1" x14ac:dyDescent="0.25">
      <c r="D2728" s="4"/>
      <c r="E2728" s="5" t="str">
        <f t="shared" si="574"/>
        <v>DPP-2018-APR</v>
      </c>
      <c r="F2728" s="5" t="str">
        <f t="shared" si="575"/>
        <v>East (ITC)</v>
      </c>
      <c r="G2728" s="5" t="str">
        <f t="shared" si="576"/>
        <v>Withdrawn</v>
      </c>
      <c r="H2728" s="6" t="str">
        <f t="shared" si="577"/>
        <v>Not Started</v>
      </c>
      <c r="I2728" s="1" t="s">
        <v>4791</v>
      </c>
      <c r="O2728" s="1" t="str">
        <f t="shared" si="585"/>
        <v>NRIS</v>
      </c>
      <c r="Q2728" s="1">
        <f t="shared" si="578"/>
        <v>400</v>
      </c>
      <c r="S2728" s="1" t="str">
        <f t="shared" si="579"/>
        <v>Wind</v>
      </c>
      <c r="T2728" s="1" t="str">
        <f t="shared" si="580"/>
        <v>Presque Isle County</v>
      </c>
      <c r="U2728" s="1" t="str">
        <f t="shared" si="581"/>
        <v>MI</v>
      </c>
      <c r="AA2728" s="1"/>
      <c r="AB2728" s="1"/>
      <c r="AI2728" s="5"/>
      <c r="AJ2728" s="5"/>
      <c r="AK2728" s="5"/>
      <c r="AL2728" s="5"/>
      <c r="AM2728" s="5"/>
      <c r="AN2728" s="5"/>
      <c r="AO2728" s="32"/>
      <c r="AP2728" s="32"/>
      <c r="AQ2728" s="28">
        <f t="shared" si="582"/>
        <v>0</v>
      </c>
      <c r="AR2728" s="28">
        <f t="shared" si="583"/>
        <v>0</v>
      </c>
      <c r="AY2728" s="1" t="s">
        <v>73</v>
      </c>
      <c r="AZ2728" s="2">
        <v>43171</v>
      </c>
      <c r="BA2728" s="2">
        <v>43545</v>
      </c>
      <c r="BC2728" s="2">
        <v>44075</v>
      </c>
      <c r="BD2728" s="1" t="s">
        <v>139</v>
      </c>
      <c r="BE2728" s="1" t="s">
        <v>1871</v>
      </c>
      <c r="BF2728" s="1" t="s">
        <v>130</v>
      </c>
      <c r="BG2728" s="1" t="s">
        <v>2375</v>
      </c>
      <c r="BH2728" s="1" t="s">
        <v>1808</v>
      </c>
      <c r="BI2728" s="1" t="s">
        <v>2376</v>
      </c>
      <c r="BJ2728" s="1" t="s">
        <v>126</v>
      </c>
      <c r="BK2728" s="1" t="s">
        <v>4792</v>
      </c>
      <c r="BL2728" s="1">
        <v>400</v>
      </c>
      <c r="BM2728" s="1">
        <v>400</v>
      </c>
      <c r="BN2728" s="1" t="s">
        <v>97</v>
      </c>
      <c r="BO2728" s="1" t="s">
        <v>98</v>
      </c>
      <c r="BP2728" s="1" t="s">
        <v>84</v>
      </c>
      <c r="BR2728" s="1">
        <v>0</v>
      </c>
      <c r="BS2728" s="1">
        <v>0</v>
      </c>
      <c r="BT2728" s="1">
        <v>0</v>
      </c>
      <c r="BU2728" s="1">
        <v>0</v>
      </c>
    </row>
    <row r="2729" spans="4:73" hidden="1" x14ac:dyDescent="0.25">
      <c r="D2729" s="4"/>
      <c r="E2729" s="5" t="str">
        <f t="shared" si="574"/>
        <v>DPP-2018-APR</v>
      </c>
      <c r="F2729" s="5" t="str">
        <f t="shared" si="575"/>
        <v>South</v>
      </c>
      <c r="G2729" s="5" t="str">
        <f t="shared" si="576"/>
        <v>Withdrawn</v>
      </c>
      <c r="H2729" s="6" t="str">
        <f t="shared" si="577"/>
        <v>Not Started</v>
      </c>
      <c r="I2729" s="1" t="s">
        <v>5040</v>
      </c>
      <c r="O2729" s="1" t="str">
        <f t="shared" si="585"/>
        <v>NRIS</v>
      </c>
      <c r="Q2729" s="1">
        <f t="shared" si="578"/>
        <v>150</v>
      </c>
      <c r="S2729" s="1" t="str">
        <f t="shared" si="579"/>
        <v>Solar</v>
      </c>
      <c r="T2729" s="1" t="str">
        <f t="shared" si="580"/>
        <v>West Baton Rouge Parish</v>
      </c>
      <c r="U2729" s="1" t="str">
        <f t="shared" si="581"/>
        <v>LA</v>
      </c>
      <c r="AA2729" s="1"/>
      <c r="AB2729" s="1"/>
      <c r="AI2729" s="5"/>
      <c r="AJ2729" s="5"/>
      <c r="AK2729" s="5"/>
      <c r="AL2729" s="5"/>
      <c r="AM2729" s="5"/>
      <c r="AN2729" s="5"/>
      <c r="AO2729" s="32"/>
      <c r="AP2729" s="32"/>
      <c r="AQ2729" s="28">
        <f t="shared" si="582"/>
        <v>0</v>
      </c>
      <c r="AR2729" s="28">
        <f t="shared" si="583"/>
        <v>0</v>
      </c>
      <c r="AY2729" s="1" t="s">
        <v>73</v>
      </c>
      <c r="AZ2729" s="2">
        <v>43171</v>
      </c>
      <c r="BA2729" s="2">
        <v>43706</v>
      </c>
      <c r="BC2729" s="2">
        <v>44227</v>
      </c>
      <c r="BD2729" s="1" t="s">
        <v>2574</v>
      </c>
      <c r="BE2729" s="1" t="s">
        <v>3500</v>
      </c>
      <c r="BF2729" s="1" t="s">
        <v>61</v>
      </c>
      <c r="BG2729" s="1" t="s">
        <v>2375</v>
      </c>
      <c r="BH2729" s="1" t="s">
        <v>2395</v>
      </c>
      <c r="BI2729" s="1" t="s">
        <v>726</v>
      </c>
      <c r="BJ2729" s="1" t="s">
        <v>126</v>
      </c>
      <c r="BK2729" s="1" t="s">
        <v>5041</v>
      </c>
      <c r="BL2729" s="1">
        <v>150</v>
      </c>
      <c r="BM2729" s="1">
        <v>150</v>
      </c>
      <c r="BN2729" s="1" t="s">
        <v>1485</v>
      </c>
      <c r="BO2729" s="1" t="s">
        <v>1486</v>
      </c>
      <c r="BP2729" s="1" t="s">
        <v>84</v>
      </c>
      <c r="BR2729" s="1">
        <v>0</v>
      </c>
      <c r="BS2729" s="1">
        <v>0</v>
      </c>
      <c r="BT2729" s="1">
        <v>0</v>
      </c>
      <c r="BU2729" s="1">
        <v>0</v>
      </c>
    </row>
    <row r="2730" spans="4:73" hidden="1" x14ac:dyDescent="0.25">
      <c r="D2730" s="4"/>
      <c r="E2730" s="5" t="str">
        <f t="shared" si="574"/>
        <v>DPP-2018-APR</v>
      </c>
      <c r="F2730" s="5" t="str">
        <f t="shared" si="575"/>
        <v>South</v>
      </c>
      <c r="G2730" s="5" t="str">
        <f t="shared" si="576"/>
        <v>Done</v>
      </c>
      <c r="H2730" s="6" t="str">
        <f t="shared" si="577"/>
        <v>Under Construction</v>
      </c>
      <c r="I2730" s="1" t="s">
        <v>6026</v>
      </c>
      <c r="O2730" s="1" t="str">
        <f t="shared" si="585"/>
        <v>ERIS</v>
      </c>
      <c r="Q2730" s="1">
        <f t="shared" si="578"/>
        <v>100</v>
      </c>
      <c r="S2730" s="1" t="str">
        <f t="shared" si="579"/>
        <v>Solar</v>
      </c>
      <c r="T2730" s="1" t="str">
        <f t="shared" si="580"/>
        <v>DeSoto County</v>
      </c>
      <c r="U2730" s="1" t="str">
        <f t="shared" si="581"/>
        <v>MS</v>
      </c>
      <c r="AA2730" s="1"/>
      <c r="AB2730" s="1"/>
      <c r="AI2730" s="5"/>
      <c r="AJ2730" s="5"/>
      <c r="AK2730" s="5"/>
      <c r="AL2730" s="5"/>
      <c r="AM2730" s="5"/>
      <c r="AN2730" s="5"/>
      <c r="AO2730" s="32"/>
      <c r="AP2730" s="32"/>
      <c r="AQ2730" s="28">
        <f t="shared" si="582"/>
        <v>0</v>
      </c>
      <c r="AR2730" s="28">
        <f t="shared" si="583"/>
        <v>0</v>
      </c>
      <c r="AY2730" s="1" t="s">
        <v>58</v>
      </c>
      <c r="AZ2730" s="2">
        <v>43171</v>
      </c>
      <c r="BB2730" s="2">
        <v>44055</v>
      </c>
      <c r="BC2730" s="2">
        <v>44227</v>
      </c>
      <c r="BD2730" s="1" t="s">
        <v>2949</v>
      </c>
      <c r="BE2730" s="1" t="s">
        <v>2525</v>
      </c>
      <c r="BF2730" s="1" t="s">
        <v>2526</v>
      </c>
      <c r="BG2730" s="1" t="s">
        <v>2375</v>
      </c>
      <c r="BH2730" s="1" t="s">
        <v>2395</v>
      </c>
      <c r="BI2730" s="1" t="s">
        <v>726</v>
      </c>
      <c r="BJ2730" s="1" t="s">
        <v>62</v>
      </c>
      <c r="BK2730" s="1" t="s">
        <v>6027</v>
      </c>
      <c r="BL2730" s="1">
        <v>100</v>
      </c>
      <c r="BM2730" s="1">
        <v>100</v>
      </c>
      <c r="BN2730" s="1" t="s">
        <v>1485</v>
      </c>
      <c r="BO2730" s="1" t="s">
        <v>1486</v>
      </c>
      <c r="BP2730" s="1" t="s">
        <v>71</v>
      </c>
      <c r="BQ2730" s="2">
        <v>44742</v>
      </c>
      <c r="BR2730" s="1">
        <v>100</v>
      </c>
      <c r="BS2730" s="1">
        <v>0</v>
      </c>
      <c r="BT2730" s="1">
        <v>100</v>
      </c>
      <c r="BU2730" s="1">
        <v>0</v>
      </c>
    </row>
    <row r="2731" spans="4:73" hidden="1" x14ac:dyDescent="0.25">
      <c r="D2731" s="4"/>
      <c r="E2731" s="5" t="str">
        <f t="shared" si="574"/>
        <v>DPP-2018-APR</v>
      </c>
      <c r="F2731" s="5" t="str">
        <f t="shared" si="575"/>
        <v>South</v>
      </c>
      <c r="G2731" s="5" t="str">
        <f t="shared" si="576"/>
        <v>Withdrawn</v>
      </c>
      <c r="H2731" s="6" t="str">
        <f t="shared" si="577"/>
        <v>Not Started</v>
      </c>
      <c r="I2731" s="1" t="s">
        <v>5042</v>
      </c>
      <c r="O2731" s="1" t="str">
        <f t="shared" si="585"/>
        <v>NRIS</v>
      </c>
      <c r="Q2731" s="1">
        <f t="shared" si="578"/>
        <v>70</v>
      </c>
      <c r="S2731" s="1" t="str">
        <f t="shared" si="579"/>
        <v>Solar</v>
      </c>
      <c r="T2731" s="1" t="str">
        <f t="shared" si="580"/>
        <v>Hinds County</v>
      </c>
      <c r="U2731" s="1" t="str">
        <f t="shared" si="581"/>
        <v>MS</v>
      </c>
      <c r="AA2731" s="1"/>
      <c r="AB2731" s="1"/>
      <c r="AI2731" s="5"/>
      <c r="AJ2731" s="5"/>
      <c r="AK2731" s="5"/>
      <c r="AL2731" s="5"/>
      <c r="AM2731" s="5"/>
      <c r="AN2731" s="5"/>
      <c r="AO2731" s="32"/>
      <c r="AP2731" s="32"/>
      <c r="AQ2731" s="28">
        <f t="shared" si="582"/>
        <v>0</v>
      </c>
      <c r="AR2731" s="28">
        <f t="shared" si="583"/>
        <v>0</v>
      </c>
      <c r="AY2731" s="1" t="s">
        <v>73</v>
      </c>
      <c r="AZ2731" s="2">
        <v>43171</v>
      </c>
      <c r="BA2731" s="2">
        <v>43706</v>
      </c>
      <c r="BC2731" s="2">
        <v>44106</v>
      </c>
      <c r="BD2731" s="1" t="s">
        <v>2949</v>
      </c>
      <c r="BE2731" s="1" t="s">
        <v>4453</v>
      </c>
      <c r="BF2731" s="1" t="s">
        <v>2526</v>
      </c>
      <c r="BG2731" s="1" t="s">
        <v>2375</v>
      </c>
      <c r="BH2731" s="1" t="s">
        <v>2395</v>
      </c>
      <c r="BI2731" s="1" t="s">
        <v>726</v>
      </c>
      <c r="BJ2731" s="1" t="s">
        <v>126</v>
      </c>
      <c r="BK2731" s="1" t="s">
        <v>5043</v>
      </c>
      <c r="BL2731" s="1">
        <v>70</v>
      </c>
      <c r="BM2731" s="1">
        <v>70</v>
      </c>
      <c r="BN2731" s="1" t="s">
        <v>1485</v>
      </c>
      <c r="BO2731" s="1" t="s">
        <v>1486</v>
      </c>
      <c r="BP2731" s="1" t="s">
        <v>84</v>
      </c>
      <c r="BR2731" s="1">
        <v>0</v>
      </c>
      <c r="BS2731" s="1">
        <v>0</v>
      </c>
      <c r="BT2731" s="1">
        <v>0</v>
      </c>
      <c r="BU2731" s="1">
        <v>0</v>
      </c>
    </row>
    <row r="2732" spans="4:73" hidden="1" x14ac:dyDescent="0.25">
      <c r="D2732" s="4"/>
      <c r="E2732" s="5">
        <f t="shared" si="574"/>
        <v>0</v>
      </c>
      <c r="F2732" s="5">
        <f t="shared" si="575"/>
        <v>0</v>
      </c>
      <c r="G2732" s="5" t="str">
        <f t="shared" si="576"/>
        <v>Withdrawn</v>
      </c>
      <c r="H2732" s="6" t="str">
        <f t="shared" si="577"/>
        <v>Withdrawn</v>
      </c>
      <c r="I2732" s="1" t="s">
        <v>5947</v>
      </c>
      <c r="O2732" s="1" t="str">
        <f t="shared" si="585"/>
        <v>ERIS</v>
      </c>
      <c r="Q2732" s="1">
        <f t="shared" si="578"/>
        <v>255</v>
      </c>
      <c r="S2732" s="1">
        <f t="shared" si="579"/>
        <v>0</v>
      </c>
      <c r="T2732" s="1" t="str">
        <f t="shared" si="580"/>
        <v>Brown County</v>
      </c>
      <c r="U2732" s="1" t="str">
        <f t="shared" si="581"/>
        <v>WI</v>
      </c>
      <c r="AA2732" s="1"/>
      <c r="AB2732" s="1"/>
      <c r="AI2732" s="5"/>
      <c r="AJ2732" s="5"/>
      <c r="AK2732" s="5"/>
      <c r="AL2732" s="5"/>
      <c r="AM2732" s="5"/>
      <c r="AN2732" s="5"/>
      <c r="AO2732" s="5"/>
      <c r="AP2732" s="5"/>
      <c r="AQ2732" s="5"/>
      <c r="AR2732" s="5"/>
      <c r="AY2732" s="1" t="s">
        <v>73</v>
      </c>
      <c r="AZ2732" s="2">
        <v>35011</v>
      </c>
      <c r="BD2732" s="1" t="s">
        <v>74</v>
      </c>
      <c r="BE2732" s="1" t="s">
        <v>302</v>
      </c>
      <c r="BF2732" s="1" t="s">
        <v>76</v>
      </c>
      <c r="BI2732" s="1" t="s">
        <v>143</v>
      </c>
      <c r="BJ2732" s="1" t="s">
        <v>62</v>
      </c>
      <c r="BK2732" s="1" t="s">
        <v>78</v>
      </c>
      <c r="BL2732" s="1">
        <v>255</v>
      </c>
      <c r="BM2732" s="1">
        <v>255</v>
      </c>
      <c r="BP2732" s="1" t="s">
        <v>73</v>
      </c>
      <c r="BQ2732" s="2">
        <v>41960</v>
      </c>
      <c r="BR2732" s="1">
        <v>0</v>
      </c>
      <c r="BS2732" s="1">
        <v>0</v>
      </c>
      <c r="BT2732" s="1">
        <v>0</v>
      </c>
      <c r="BU2732" s="1">
        <v>0</v>
      </c>
    </row>
    <row r="2733" spans="4:73" hidden="1" x14ac:dyDescent="0.25">
      <c r="D2733" s="4"/>
      <c r="E2733" s="5" t="str">
        <f t="shared" si="574"/>
        <v>DPP-2018-APR</v>
      </c>
      <c r="F2733" s="5" t="str">
        <f t="shared" si="575"/>
        <v>West</v>
      </c>
      <c r="G2733" s="5" t="str">
        <f t="shared" si="576"/>
        <v>Withdrawn</v>
      </c>
      <c r="H2733" s="6" t="str">
        <f t="shared" si="577"/>
        <v>Not Started</v>
      </c>
      <c r="I2733" s="1" t="s">
        <v>4589</v>
      </c>
      <c r="O2733" s="1" t="str">
        <f t="shared" si="585"/>
        <v>NRIS</v>
      </c>
      <c r="Q2733" s="1">
        <f t="shared" si="578"/>
        <v>150</v>
      </c>
      <c r="S2733" s="1" t="str">
        <f t="shared" si="579"/>
        <v>Wind</v>
      </c>
      <c r="T2733" s="1" t="str">
        <f t="shared" si="580"/>
        <v>Cottonwood County</v>
      </c>
      <c r="U2733" s="1" t="str">
        <f t="shared" si="581"/>
        <v>MN</v>
      </c>
      <c r="AA2733" s="1"/>
      <c r="AB2733" s="1"/>
      <c r="AI2733" s="5"/>
      <c r="AJ2733" s="5"/>
      <c r="AK2733" s="5"/>
      <c r="AL2733" s="5"/>
      <c r="AM2733" s="5"/>
      <c r="AN2733" s="5"/>
      <c r="AO2733" s="32"/>
      <c r="AP2733" s="32"/>
      <c r="AQ2733" s="28">
        <f t="shared" ref="AQ2733:AR2735" si="592">AO2733/($Q2733*1000)</f>
        <v>0</v>
      </c>
      <c r="AR2733" s="28">
        <f t="shared" si="592"/>
        <v>0</v>
      </c>
      <c r="AY2733" s="1" t="s">
        <v>73</v>
      </c>
      <c r="AZ2733" s="2">
        <v>43171</v>
      </c>
      <c r="BA2733" s="2">
        <v>43423</v>
      </c>
      <c r="BC2733" s="2">
        <v>44075</v>
      </c>
      <c r="BD2733" s="1" t="s">
        <v>2432</v>
      </c>
      <c r="BE2733" s="1" t="s">
        <v>632</v>
      </c>
      <c r="BF2733" s="1" t="s">
        <v>93</v>
      </c>
      <c r="BG2733" s="1" t="s">
        <v>2375</v>
      </c>
      <c r="BH2733" s="1" t="s">
        <v>725</v>
      </c>
      <c r="BI2733" s="1" t="s">
        <v>2376</v>
      </c>
      <c r="BJ2733" s="1" t="s">
        <v>126</v>
      </c>
      <c r="BK2733" s="1" t="s">
        <v>4590</v>
      </c>
      <c r="BL2733" s="1">
        <v>150</v>
      </c>
      <c r="BM2733" s="1">
        <v>150</v>
      </c>
      <c r="BN2733" s="1" t="s">
        <v>97</v>
      </c>
      <c r="BO2733" s="1" t="s">
        <v>98</v>
      </c>
      <c r="BP2733" s="1" t="s">
        <v>84</v>
      </c>
      <c r="BR2733" s="1">
        <v>0</v>
      </c>
      <c r="BS2733" s="1">
        <v>0</v>
      </c>
      <c r="BT2733" s="1">
        <v>0</v>
      </c>
      <c r="BU2733" s="1">
        <v>0</v>
      </c>
    </row>
    <row r="2734" spans="4:73" hidden="1" x14ac:dyDescent="0.25">
      <c r="D2734" s="4"/>
      <c r="E2734" s="5" t="str">
        <f t="shared" si="574"/>
        <v>DPP-2018-APR</v>
      </c>
      <c r="F2734" s="5" t="str">
        <f t="shared" si="575"/>
        <v>West</v>
      </c>
      <c r="G2734" s="5" t="str">
        <f t="shared" si="576"/>
        <v>Withdrawn</v>
      </c>
      <c r="H2734" s="6" t="str">
        <f t="shared" si="577"/>
        <v>Not Started</v>
      </c>
      <c r="I2734" s="1" t="s">
        <v>5330</v>
      </c>
      <c r="O2734" s="1" t="str">
        <f t="shared" si="585"/>
        <v>NRIS</v>
      </c>
      <c r="Q2734" s="1">
        <f t="shared" si="578"/>
        <v>400</v>
      </c>
      <c r="S2734" s="1" t="str">
        <f t="shared" si="579"/>
        <v>Wind</v>
      </c>
      <c r="T2734" s="1" t="str">
        <f t="shared" si="580"/>
        <v>Putnam County,Sullivan County</v>
      </c>
      <c r="U2734" s="1" t="str">
        <f t="shared" si="581"/>
        <v>MO</v>
      </c>
      <c r="AA2734" s="1"/>
      <c r="AB2734" s="1"/>
      <c r="AI2734" s="5"/>
      <c r="AJ2734" s="5"/>
      <c r="AK2734" s="5"/>
      <c r="AL2734" s="5"/>
      <c r="AM2734" s="5"/>
      <c r="AN2734" s="5"/>
      <c r="AO2734" s="32"/>
      <c r="AP2734" s="32"/>
      <c r="AQ2734" s="28">
        <f t="shared" si="592"/>
        <v>0</v>
      </c>
      <c r="AR2734" s="28">
        <f t="shared" si="592"/>
        <v>0</v>
      </c>
      <c r="AY2734" s="1" t="s">
        <v>73</v>
      </c>
      <c r="AZ2734" s="2">
        <v>43171</v>
      </c>
      <c r="BA2734" s="2">
        <v>43915</v>
      </c>
      <c r="BC2734" s="2">
        <v>44166</v>
      </c>
      <c r="BD2734" s="1" t="s">
        <v>2444</v>
      </c>
      <c r="BE2734" s="1" t="s">
        <v>5331</v>
      </c>
      <c r="BF2734" s="1" t="s">
        <v>488</v>
      </c>
      <c r="BG2734" s="1" t="s">
        <v>2375</v>
      </c>
      <c r="BH2734" s="1" t="s">
        <v>725</v>
      </c>
      <c r="BI2734" s="1" t="s">
        <v>2376</v>
      </c>
      <c r="BJ2734" s="1" t="s">
        <v>126</v>
      </c>
      <c r="BK2734" s="1" t="s">
        <v>5332</v>
      </c>
      <c r="BL2734" s="1">
        <v>400</v>
      </c>
      <c r="BM2734" s="1">
        <v>400</v>
      </c>
      <c r="BN2734" s="1" t="s">
        <v>97</v>
      </c>
      <c r="BO2734" s="1" t="s">
        <v>98</v>
      </c>
      <c r="BP2734" s="1" t="s">
        <v>84</v>
      </c>
      <c r="BR2734" s="1">
        <v>0</v>
      </c>
      <c r="BS2734" s="1">
        <v>0</v>
      </c>
      <c r="BT2734" s="1">
        <v>0</v>
      </c>
      <c r="BU2734" s="1">
        <v>0</v>
      </c>
    </row>
    <row r="2735" spans="4:73" x14ac:dyDescent="0.25">
      <c r="D2735" s="4"/>
      <c r="E2735" s="5" t="str">
        <f t="shared" si="574"/>
        <v>DPP-2018-APR</v>
      </c>
      <c r="F2735" s="5" t="str">
        <f t="shared" si="575"/>
        <v>West</v>
      </c>
      <c r="G2735" s="5" t="str">
        <f t="shared" si="576"/>
        <v>Active</v>
      </c>
      <c r="H2735" s="6" t="str">
        <f t="shared" si="577"/>
        <v>Not Started</v>
      </c>
      <c r="I2735" s="1" t="s">
        <v>6034</v>
      </c>
      <c r="O2735" s="1" t="str">
        <f t="shared" si="585"/>
        <v>NRIS</v>
      </c>
      <c r="P2735" s="1" t="s">
        <v>6203</v>
      </c>
      <c r="Q2735" s="1">
        <f t="shared" si="578"/>
        <v>150</v>
      </c>
      <c r="S2735" s="1" t="str">
        <f t="shared" si="579"/>
        <v>Wind</v>
      </c>
      <c r="T2735" s="1" t="str">
        <f t="shared" si="580"/>
        <v>Mower County</v>
      </c>
      <c r="U2735" s="1" t="str">
        <f t="shared" si="581"/>
        <v>MN</v>
      </c>
      <c r="Y2735" s="1">
        <v>1</v>
      </c>
      <c r="Z2735" s="1">
        <f>IF(G2735="Withdrawn",0,1)</f>
        <v>1</v>
      </c>
      <c r="AA2735" s="36">
        <v>600000</v>
      </c>
      <c r="AB2735" s="36">
        <v>111927</v>
      </c>
      <c r="AI2735" s="5"/>
      <c r="AJ2735" s="32">
        <v>0</v>
      </c>
      <c r="AK2735" s="32">
        <v>71345</v>
      </c>
      <c r="AL2735" s="32">
        <v>0</v>
      </c>
      <c r="AM2735" s="32">
        <f>1211662+3734443+928500</f>
        <v>5874605</v>
      </c>
      <c r="AN2735" s="32">
        <v>0</v>
      </c>
      <c r="AO2735" s="32">
        <f>AJ2735+AM2735</f>
        <v>5874605</v>
      </c>
      <c r="AP2735" s="32">
        <f>AO2735+AK2735+AL2735+AN2735</f>
        <v>5945950</v>
      </c>
      <c r="AQ2735" s="28">
        <f t="shared" si="592"/>
        <v>39.164033333333336</v>
      </c>
      <c r="AR2735" s="28">
        <f t="shared" si="592"/>
        <v>39.639666666666663</v>
      </c>
      <c r="AS2735" s="16">
        <f>IF(O2735 = "NRIS",AP2735,AO2735)</f>
        <v>5945950</v>
      </c>
      <c r="AY2735" s="1" t="s">
        <v>2374</v>
      </c>
      <c r="AZ2735" s="2">
        <v>43171</v>
      </c>
      <c r="BC2735" s="2">
        <v>44075</v>
      </c>
      <c r="BD2735" s="1" t="s">
        <v>91</v>
      </c>
      <c r="BE2735" s="1" t="s">
        <v>179</v>
      </c>
      <c r="BF2735" s="1" t="s">
        <v>93</v>
      </c>
      <c r="BG2735" s="1" t="s">
        <v>2375</v>
      </c>
      <c r="BH2735" s="1" t="s">
        <v>725</v>
      </c>
      <c r="BI2735" s="1" t="s">
        <v>2376</v>
      </c>
      <c r="BJ2735" s="1" t="s">
        <v>126</v>
      </c>
      <c r="BK2735" s="1" t="s">
        <v>6035</v>
      </c>
      <c r="BL2735" s="1">
        <v>150</v>
      </c>
      <c r="BM2735" s="1">
        <v>150</v>
      </c>
      <c r="BN2735" s="1" t="s">
        <v>97</v>
      </c>
      <c r="BO2735" s="1" t="s">
        <v>98</v>
      </c>
      <c r="BP2735" s="1" t="s">
        <v>84</v>
      </c>
      <c r="BR2735" s="1">
        <v>150</v>
      </c>
      <c r="BS2735" s="1">
        <v>150</v>
      </c>
      <c r="BT2735" s="1">
        <v>150</v>
      </c>
      <c r="BU2735" s="1">
        <v>0</v>
      </c>
    </row>
    <row r="2736" spans="4:73" hidden="1" x14ac:dyDescent="0.25">
      <c r="D2736" s="4"/>
      <c r="E2736" s="5">
        <f t="shared" si="574"/>
        <v>0</v>
      </c>
      <c r="F2736" s="5">
        <f t="shared" si="575"/>
        <v>0</v>
      </c>
      <c r="G2736" s="5" t="str">
        <f t="shared" si="576"/>
        <v>Withdrawn</v>
      </c>
      <c r="H2736" s="6" t="str">
        <f t="shared" si="577"/>
        <v>Not Started</v>
      </c>
      <c r="I2736" s="1" t="s">
        <v>5955</v>
      </c>
      <c r="O2736" s="1" t="str">
        <f t="shared" si="585"/>
        <v>ERIS</v>
      </c>
      <c r="Q2736" s="1">
        <f t="shared" si="578"/>
        <v>99</v>
      </c>
      <c r="S2736" s="1">
        <f t="shared" si="579"/>
        <v>0</v>
      </c>
      <c r="T2736" s="1" t="str">
        <f t="shared" si="580"/>
        <v>Manitowoc County</v>
      </c>
      <c r="U2736" s="1" t="str">
        <f t="shared" si="581"/>
        <v>WI</v>
      </c>
      <c r="AA2736" s="1"/>
      <c r="AB2736" s="1"/>
      <c r="AI2736" s="5"/>
      <c r="AJ2736" s="5"/>
      <c r="AK2736" s="5"/>
      <c r="AL2736" s="5"/>
      <c r="AM2736" s="5"/>
      <c r="AN2736" s="5"/>
      <c r="AO2736" s="5"/>
      <c r="AP2736" s="5"/>
      <c r="AQ2736" s="5"/>
      <c r="AR2736" s="5"/>
      <c r="AY2736" s="1" t="s">
        <v>73</v>
      </c>
      <c r="AZ2736" s="2">
        <v>36454</v>
      </c>
      <c r="BD2736" s="1" t="s">
        <v>74</v>
      </c>
      <c r="BE2736" s="1" t="s">
        <v>75</v>
      </c>
      <c r="BF2736" s="1" t="s">
        <v>76</v>
      </c>
      <c r="BJ2736" s="1" t="s">
        <v>62</v>
      </c>
      <c r="BK2736" s="1" t="s">
        <v>78</v>
      </c>
      <c r="BL2736" s="1">
        <v>99</v>
      </c>
      <c r="BM2736" s="1">
        <v>99</v>
      </c>
      <c r="BP2736" s="1" t="s">
        <v>84</v>
      </c>
      <c r="BQ2736" s="2">
        <v>37773</v>
      </c>
      <c r="BR2736" s="1">
        <v>0</v>
      </c>
      <c r="BS2736" s="1">
        <v>0</v>
      </c>
      <c r="BT2736" s="1">
        <v>0</v>
      </c>
      <c r="BU2736" s="1">
        <v>0</v>
      </c>
    </row>
    <row r="2737" spans="4:73" hidden="1" x14ac:dyDescent="0.25">
      <c r="D2737" s="4"/>
      <c r="E2737" s="5">
        <f t="shared" si="574"/>
        <v>0</v>
      </c>
      <c r="F2737" s="5">
        <f t="shared" si="575"/>
        <v>0</v>
      </c>
      <c r="G2737" s="5" t="str">
        <f t="shared" si="576"/>
        <v>Withdrawn</v>
      </c>
      <c r="H2737" s="6" t="str">
        <f t="shared" si="577"/>
        <v>Not Started</v>
      </c>
      <c r="I2737" s="1" t="s">
        <v>5956</v>
      </c>
      <c r="O2737" s="1" t="str">
        <f t="shared" si="585"/>
        <v>ERIS</v>
      </c>
      <c r="Q2737" s="1">
        <f t="shared" si="578"/>
        <v>650</v>
      </c>
      <c r="S2737" s="1">
        <f t="shared" si="579"/>
        <v>0</v>
      </c>
      <c r="T2737" s="1" t="str">
        <f t="shared" si="580"/>
        <v>Jefferson County</v>
      </c>
      <c r="U2737" s="1" t="str">
        <f t="shared" si="581"/>
        <v>IN</v>
      </c>
      <c r="AA2737" s="1"/>
      <c r="AB2737" s="1"/>
      <c r="AI2737" s="5"/>
      <c r="AJ2737" s="5"/>
      <c r="AK2737" s="5"/>
      <c r="AL2737" s="5"/>
      <c r="AM2737" s="5"/>
      <c r="AN2737" s="5"/>
      <c r="AO2737" s="5"/>
      <c r="AP2737" s="5"/>
      <c r="AQ2737" s="5"/>
      <c r="AR2737" s="5"/>
      <c r="AY2737" s="1" t="s">
        <v>73</v>
      </c>
      <c r="AZ2737" s="2">
        <v>36550</v>
      </c>
      <c r="BD2737" s="1" t="s">
        <v>101</v>
      </c>
      <c r="BE2737" s="1" t="s">
        <v>1073</v>
      </c>
      <c r="BF2737" s="1" t="s">
        <v>103</v>
      </c>
      <c r="BJ2737" s="1" t="s">
        <v>62</v>
      </c>
      <c r="BK2737" s="1" t="s">
        <v>78</v>
      </c>
      <c r="BL2737" s="1">
        <v>650</v>
      </c>
      <c r="BM2737" s="1">
        <v>650</v>
      </c>
      <c r="BP2737" s="1" t="s">
        <v>84</v>
      </c>
      <c r="BQ2737" s="2">
        <v>37377</v>
      </c>
      <c r="BR2737" s="1">
        <v>0</v>
      </c>
      <c r="BS2737" s="1">
        <v>0</v>
      </c>
      <c r="BT2737" s="1">
        <v>0</v>
      </c>
      <c r="BU2737" s="1">
        <v>0</v>
      </c>
    </row>
    <row r="2738" spans="4:73" hidden="1" x14ac:dyDescent="0.25">
      <c r="D2738" s="4"/>
      <c r="E2738" s="5" t="str">
        <f t="shared" si="574"/>
        <v>DPP-2018-APR</v>
      </c>
      <c r="F2738" s="5" t="str">
        <f t="shared" si="575"/>
        <v>Central</v>
      </c>
      <c r="G2738" s="5" t="str">
        <f t="shared" si="576"/>
        <v>Active</v>
      </c>
      <c r="H2738" s="6" t="str">
        <f t="shared" si="577"/>
        <v>Not Started</v>
      </c>
      <c r="I2738" s="1" t="s">
        <v>6036</v>
      </c>
      <c r="O2738" s="1" t="str">
        <f t="shared" si="585"/>
        <v>NRIS</v>
      </c>
      <c r="P2738" s="1" t="s">
        <v>6203</v>
      </c>
      <c r="Q2738" s="1">
        <f t="shared" si="578"/>
        <v>200</v>
      </c>
      <c r="S2738" s="1" t="str">
        <f t="shared" si="579"/>
        <v>Wind</v>
      </c>
      <c r="T2738" s="1" t="str">
        <f t="shared" si="580"/>
        <v>Jasper County,White County</v>
      </c>
      <c r="U2738" s="1" t="str">
        <f t="shared" si="581"/>
        <v>IN</v>
      </c>
      <c r="Y2738" s="1">
        <v>1</v>
      </c>
      <c r="Z2738" s="1">
        <f>IF(G2738="Withdrawn",0,1)</f>
        <v>1</v>
      </c>
      <c r="AA2738" s="36">
        <v>800000</v>
      </c>
      <c r="AB2738" s="36">
        <v>0</v>
      </c>
      <c r="AI2738" s="5"/>
      <c r="AJ2738" s="32"/>
      <c r="AK2738" s="32"/>
      <c r="AL2738" s="32">
        <v>0</v>
      </c>
      <c r="AM2738" s="32">
        <v>1102243</v>
      </c>
      <c r="AN2738" s="32">
        <v>0</v>
      </c>
      <c r="AO2738" s="32">
        <f>AJ2738+AM2738</f>
        <v>1102243</v>
      </c>
      <c r="AP2738" s="32">
        <f>AO2738+AK2738+AL2738+AN2738</f>
        <v>1102243</v>
      </c>
      <c r="AQ2738" s="28">
        <f>AO2738/($Q2738*1000)</f>
        <v>5.511215</v>
      </c>
      <c r="AR2738" s="28">
        <f>AP2738/($Q2738*1000)</f>
        <v>5.511215</v>
      </c>
      <c r="AS2738" s="16">
        <f>IF(O2738 = "NRIS",AP2738,AO2738)</f>
        <v>1102243</v>
      </c>
      <c r="AY2738" s="1" t="s">
        <v>2374</v>
      </c>
      <c r="AZ2738" s="2">
        <v>43171</v>
      </c>
      <c r="BC2738" s="2">
        <v>44805</v>
      </c>
      <c r="BD2738" s="1" t="s">
        <v>804</v>
      </c>
      <c r="BE2738" s="1" t="s">
        <v>6037</v>
      </c>
      <c r="BF2738" s="1" t="s">
        <v>103</v>
      </c>
      <c r="BG2738" s="1" t="s">
        <v>2375</v>
      </c>
      <c r="BH2738" s="1" t="s">
        <v>2435</v>
      </c>
      <c r="BI2738" s="1" t="s">
        <v>2376</v>
      </c>
      <c r="BJ2738" s="1" t="s">
        <v>126</v>
      </c>
      <c r="BK2738" s="1" t="s">
        <v>2559</v>
      </c>
      <c r="BL2738" s="1">
        <v>200</v>
      </c>
      <c r="BM2738" s="1">
        <v>200</v>
      </c>
      <c r="BN2738" s="1" t="s">
        <v>97</v>
      </c>
      <c r="BO2738" s="1" t="s">
        <v>98</v>
      </c>
      <c r="BP2738" s="1" t="s">
        <v>84</v>
      </c>
      <c r="BR2738" s="1">
        <v>200</v>
      </c>
      <c r="BS2738" s="1">
        <v>200</v>
      </c>
      <c r="BT2738" s="1">
        <v>200</v>
      </c>
      <c r="BU2738" s="1">
        <v>200</v>
      </c>
    </row>
    <row r="2739" spans="4:73" hidden="1" x14ac:dyDescent="0.25">
      <c r="D2739" s="4"/>
      <c r="E2739" s="5" t="str">
        <f t="shared" si="574"/>
        <v>DPP-2018-APR</v>
      </c>
      <c r="F2739" s="5" t="str">
        <f t="shared" si="575"/>
        <v>East (ITC)</v>
      </c>
      <c r="G2739" s="5" t="str">
        <f t="shared" si="576"/>
        <v>Withdrawn</v>
      </c>
      <c r="H2739" s="6" t="str">
        <f t="shared" si="577"/>
        <v>Not Started</v>
      </c>
      <c r="I2739" s="1" t="s">
        <v>4574</v>
      </c>
      <c r="O2739" s="1" t="str">
        <f t="shared" si="585"/>
        <v>NRIS</v>
      </c>
      <c r="Q2739" s="1">
        <f t="shared" si="578"/>
        <v>100</v>
      </c>
      <c r="S2739" s="1" t="str">
        <f t="shared" si="579"/>
        <v>Solar</v>
      </c>
      <c r="T2739" s="1" t="str">
        <f t="shared" si="580"/>
        <v>Tuscola County</v>
      </c>
      <c r="U2739" s="1" t="str">
        <f t="shared" si="581"/>
        <v>MI</v>
      </c>
      <c r="AA2739" s="1"/>
      <c r="AB2739" s="1"/>
      <c r="AI2739" s="5"/>
      <c r="AJ2739" s="5"/>
      <c r="AK2739" s="5"/>
      <c r="AL2739" s="5"/>
      <c r="AM2739" s="5"/>
      <c r="AN2739" s="5"/>
      <c r="AO2739" s="32"/>
      <c r="AP2739" s="32"/>
      <c r="AQ2739" s="28">
        <f>AO2739/($Q2739*1000)</f>
        <v>0</v>
      </c>
      <c r="AR2739" s="28">
        <f>AP2739/($Q2739*1000)</f>
        <v>0</v>
      </c>
      <c r="AY2739" s="1" t="s">
        <v>73</v>
      </c>
      <c r="AZ2739" s="2">
        <v>43171</v>
      </c>
      <c r="BA2739" s="2">
        <v>43405</v>
      </c>
      <c r="BC2739" s="2">
        <v>44166</v>
      </c>
      <c r="BD2739" s="1" t="s">
        <v>128</v>
      </c>
      <c r="BE2739" s="1" t="s">
        <v>1504</v>
      </c>
      <c r="BF2739" s="1" t="s">
        <v>130</v>
      </c>
      <c r="BG2739" s="1" t="s">
        <v>2375</v>
      </c>
      <c r="BH2739" s="1" t="s">
        <v>1808</v>
      </c>
      <c r="BI2739" s="1" t="s">
        <v>2376</v>
      </c>
      <c r="BJ2739" s="1" t="s">
        <v>126</v>
      </c>
      <c r="BK2739" s="1" t="s">
        <v>4575</v>
      </c>
      <c r="BL2739" s="1">
        <v>100</v>
      </c>
      <c r="BM2739" s="1">
        <v>100</v>
      </c>
      <c r="BN2739" s="1" t="s">
        <v>1485</v>
      </c>
      <c r="BO2739" s="1" t="s">
        <v>1486</v>
      </c>
      <c r="BP2739" s="1" t="s">
        <v>84</v>
      </c>
      <c r="BR2739" s="1">
        <v>0</v>
      </c>
      <c r="BS2739" s="1">
        <v>0</v>
      </c>
      <c r="BT2739" s="1">
        <v>0</v>
      </c>
      <c r="BU2739" s="1">
        <v>0</v>
      </c>
    </row>
    <row r="2740" spans="4:73" hidden="1" x14ac:dyDescent="0.25">
      <c r="D2740" s="4"/>
      <c r="E2740" s="5">
        <f t="shared" si="574"/>
        <v>0</v>
      </c>
      <c r="F2740" s="5">
        <f t="shared" si="575"/>
        <v>0</v>
      </c>
      <c r="G2740" s="5" t="str">
        <f t="shared" si="576"/>
        <v>Withdrawn</v>
      </c>
      <c r="H2740" s="6" t="str">
        <f t="shared" si="577"/>
        <v>Not Started</v>
      </c>
      <c r="I2740" s="1" t="s">
        <v>5959</v>
      </c>
      <c r="O2740" s="1" t="str">
        <f t="shared" si="585"/>
        <v>ERIS</v>
      </c>
      <c r="Q2740" s="1">
        <f t="shared" si="578"/>
        <v>650</v>
      </c>
      <c r="S2740" s="1">
        <f t="shared" si="579"/>
        <v>0</v>
      </c>
      <c r="T2740" s="1" t="str">
        <f t="shared" si="580"/>
        <v>Jefferson County</v>
      </c>
      <c r="U2740" s="1" t="str">
        <f t="shared" si="581"/>
        <v>IN</v>
      </c>
      <c r="AA2740" s="1"/>
      <c r="AB2740" s="1"/>
      <c r="AI2740" s="5"/>
      <c r="AJ2740" s="5"/>
      <c r="AK2740" s="5"/>
      <c r="AL2740" s="5"/>
      <c r="AM2740" s="5"/>
      <c r="AN2740" s="5"/>
      <c r="AO2740" s="5"/>
      <c r="AP2740" s="5"/>
      <c r="AQ2740" s="5"/>
      <c r="AR2740" s="5"/>
      <c r="AY2740" s="1" t="s">
        <v>73</v>
      </c>
      <c r="AZ2740" s="2">
        <v>36550</v>
      </c>
      <c r="BD2740" s="1" t="s">
        <v>101</v>
      </c>
      <c r="BE2740" s="1" t="s">
        <v>1073</v>
      </c>
      <c r="BF2740" s="1" t="s">
        <v>103</v>
      </c>
      <c r="BJ2740" s="1" t="s">
        <v>62</v>
      </c>
      <c r="BK2740" s="1" t="s">
        <v>78</v>
      </c>
      <c r="BL2740" s="1">
        <v>650</v>
      </c>
      <c r="BM2740" s="1">
        <v>650</v>
      </c>
      <c r="BP2740" s="1" t="s">
        <v>84</v>
      </c>
      <c r="BQ2740" s="2">
        <v>36647</v>
      </c>
      <c r="BR2740" s="1">
        <v>0</v>
      </c>
      <c r="BS2740" s="1">
        <v>0</v>
      </c>
      <c r="BT2740" s="1">
        <v>0</v>
      </c>
      <c r="BU2740" s="1">
        <v>0</v>
      </c>
    </row>
    <row r="2741" spans="4:73" hidden="1" x14ac:dyDescent="0.25">
      <c r="D2741" s="4"/>
      <c r="E2741" s="5">
        <f t="shared" si="574"/>
        <v>0</v>
      </c>
      <c r="F2741" s="5">
        <f t="shared" si="575"/>
        <v>0</v>
      </c>
      <c r="G2741" s="5" t="str">
        <f t="shared" si="576"/>
        <v>Withdrawn</v>
      </c>
      <c r="H2741" s="6" t="str">
        <f t="shared" si="577"/>
        <v>Not Started</v>
      </c>
      <c r="I2741" s="1" t="s">
        <v>5960</v>
      </c>
      <c r="O2741" s="1" t="str">
        <f t="shared" si="585"/>
        <v>ERIS</v>
      </c>
      <c r="Q2741" s="1">
        <f t="shared" si="578"/>
        <v>600</v>
      </c>
      <c r="S2741" s="1">
        <f t="shared" si="579"/>
        <v>0</v>
      </c>
      <c r="T2741" s="1" t="str">
        <f t="shared" si="580"/>
        <v>Wood County</v>
      </c>
      <c r="U2741" s="1" t="str">
        <f t="shared" si="581"/>
        <v>WI</v>
      </c>
      <c r="AA2741" s="1"/>
      <c r="AB2741" s="1"/>
      <c r="AI2741" s="5"/>
      <c r="AJ2741" s="5"/>
      <c r="AK2741" s="5"/>
      <c r="AL2741" s="5"/>
      <c r="AM2741" s="5"/>
      <c r="AN2741" s="5"/>
      <c r="AO2741" s="5"/>
      <c r="AP2741" s="5"/>
      <c r="AQ2741" s="5"/>
      <c r="AR2741" s="5"/>
      <c r="AY2741" s="1" t="s">
        <v>73</v>
      </c>
      <c r="AZ2741" s="2">
        <v>36651</v>
      </c>
      <c r="BD2741" s="1" t="s">
        <v>74</v>
      </c>
      <c r="BE2741" s="1" t="s">
        <v>326</v>
      </c>
      <c r="BF2741" s="1" t="s">
        <v>76</v>
      </c>
      <c r="BI2741" s="1" t="s">
        <v>77</v>
      </c>
      <c r="BJ2741" s="1" t="s">
        <v>62</v>
      </c>
      <c r="BK2741" s="1" t="s">
        <v>78</v>
      </c>
      <c r="BL2741" s="1">
        <v>600</v>
      </c>
      <c r="BM2741" s="1">
        <v>600</v>
      </c>
      <c r="BP2741" s="1" t="s">
        <v>84</v>
      </c>
      <c r="BQ2741" s="2">
        <v>39234</v>
      </c>
      <c r="BR2741" s="1">
        <v>0</v>
      </c>
      <c r="BS2741" s="1">
        <v>0</v>
      </c>
      <c r="BT2741" s="1">
        <v>0</v>
      </c>
      <c r="BU2741" s="1">
        <v>0</v>
      </c>
    </row>
    <row r="2742" spans="4:73" hidden="1" x14ac:dyDescent="0.25">
      <c r="D2742" s="4"/>
      <c r="E2742" s="5">
        <f t="shared" si="574"/>
        <v>0</v>
      </c>
      <c r="F2742" s="5">
        <f t="shared" si="575"/>
        <v>0</v>
      </c>
      <c r="G2742" s="5" t="str">
        <f t="shared" si="576"/>
        <v>Withdrawn</v>
      </c>
      <c r="H2742" s="6" t="str">
        <f t="shared" si="577"/>
        <v>Not Started</v>
      </c>
      <c r="I2742" s="1" t="s">
        <v>5961</v>
      </c>
      <c r="O2742" s="1" t="str">
        <f t="shared" si="585"/>
        <v>ERIS</v>
      </c>
      <c r="Q2742" s="1">
        <f t="shared" si="578"/>
        <v>600</v>
      </c>
      <c r="S2742" s="1" t="str">
        <f t="shared" si="579"/>
        <v>Coal</v>
      </c>
      <c r="T2742" s="1" t="str">
        <f t="shared" si="580"/>
        <v>Sullivan County</v>
      </c>
      <c r="U2742" s="1" t="str">
        <f t="shared" si="581"/>
        <v>IN</v>
      </c>
      <c r="AA2742" s="1"/>
      <c r="AB2742" s="1"/>
      <c r="AI2742" s="5"/>
      <c r="AJ2742" s="5"/>
      <c r="AK2742" s="5"/>
      <c r="AL2742" s="5"/>
      <c r="AM2742" s="5"/>
      <c r="AN2742" s="5"/>
      <c r="AO2742" s="5"/>
      <c r="AP2742" s="5"/>
      <c r="AQ2742" s="5"/>
      <c r="AR2742" s="5"/>
      <c r="AY2742" s="1" t="s">
        <v>73</v>
      </c>
      <c r="AZ2742" s="2">
        <v>36669</v>
      </c>
      <c r="BD2742" s="1" t="s">
        <v>256</v>
      </c>
      <c r="BE2742" s="1" t="s">
        <v>5791</v>
      </c>
      <c r="BF2742" s="1" t="s">
        <v>103</v>
      </c>
      <c r="BJ2742" s="1" t="s">
        <v>62</v>
      </c>
      <c r="BK2742" s="1" t="s">
        <v>78</v>
      </c>
      <c r="BL2742" s="1">
        <v>600</v>
      </c>
      <c r="BM2742" s="1">
        <v>600</v>
      </c>
      <c r="BN2742" s="1" t="s">
        <v>83</v>
      </c>
      <c r="BP2742" s="1" t="s">
        <v>84</v>
      </c>
      <c r="BQ2742" s="2">
        <v>37712</v>
      </c>
      <c r="BR2742" s="1">
        <v>0</v>
      </c>
      <c r="BS2742" s="1">
        <v>0</v>
      </c>
      <c r="BT2742" s="1">
        <v>0</v>
      </c>
      <c r="BU2742" s="1">
        <v>0</v>
      </c>
    </row>
    <row r="2743" spans="4:73" hidden="1" x14ac:dyDescent="0.25">
      <c r="D2743" s="4"/>
      <c r="E2743" s="5">
        <f t="shared" si="574"/>
        <v>0</v>
      </c>
      <c r="F2743" s="5">
        <f t="shared" si="575"/>
        <v>0</v>
      </c>
      <c r="G2743" s="5" t="str">
        <f t="shared" si="576"/>
        <v>Withdrawn</v>
      </c>
      <c r="H2743" s="6" t="str">
        <f t="shared" si="577"/>
        <v>Withdrawn</v>
      </c>
      <c r="I2743" s="1" t="s">
        <v>5962</v>
      </c>
      <c r="O2743" s="1" t="str">
        <f t="shared" si="585"/>
        <v>ERIS</v>
      </c>
      <c r="Q2743" s="1">
        <f t="shared" si="578"/>
        <v>340</v>
      </c>
      <c r="S2743" s="1" t="str">
        <f t="shared" si="579"/>
        <v>Gas</v>
      </c>
      <c r="T2743" s="1" t="str">
        <f t="shared" si="580"/>
        <v>Washtenaw County</v>
      </c>
      <c r="U2743" s="1" t="str">
        <f t="shared" si="581"/>
        <v>MI</v>
      </c>
      <c r="AA2743" s="1"/>
      <c r="AB2743" s="1"/>
      <c r="AI2743" s="5"/>
      <c r="AJ2743" s="5"/>
      <c r="AK2743" s="5"/>
      <c r="AL2743" s="5"/>
      <c r="AM2743" s="5"/>
      <c r="AN2743" s="5"/>
      <c r="AO2743" s="5"/>
      <c r="AP2743" s="5"/>
      <c r="AQ2743" s="5"/>
      <c r="AR2743" s="5"/>
      <c r="AY2743" s="1" t="s">
        <v>73</v>
      </c>
      <c r="AZ2743" s="2">
        <v>36741</v>
      </c>
      <c r="BD2743" s="1" t="s">
        <v>128</v>
      </c>
      <c r="BE2743" s="1" t="s">
        <v>271</v>
      </c>
      <c r="BF2743" s="1" t="s">
        <v>130</v>
      </c>
      <c r="BJ2743" s="1" t="s">
        <v>62</v>
      </c>
      <c r="BK2743" s="1" t="s">
        <v>78</v>
      </c>
      <c r="BL2743" s="1">
        <v>340</v>
      </c>
      <c r="BM2743" s="1">
        <v>340</v>
      </c>
      <c r="BN2743" s="1" t="s">
        <v>64</v>
      </c>
      <c r="BP2743" s="1" t="s">
        <v>73</v>
      </c>
      <c r="BQ2743" s="2">
        <v>37377</v>
      </c>
      <c r="BR2743" s="1">
        <v>0</v>
      </c>
      <c r="BS2743" s="1">
        <v>0</v>
      </c>
      <c r="BT2743" s="1">
        <v>0</v>
      </c>
      <c r="BU2743" s="1">
        <v>0</v>
      </c>
    </row>
    <row r="2744" spans="4:73" hidden="1" x14ac:dyDescent="0.25">
      <c r="D2744" s="4"/>
      <c r="E2744" s="5" t="str">
        <f t="shared" si="574"/>
        <v>DPP-2018-APR</v>
      </c>
      <c r="F2744" s="5" t="str">
        <f t="shared" si="575"/>
        <v>East (ITC)</v>
      </c>
      <c r="G2744" s="5" t="str">
        <f t="shared" si="576"/>
        <v>Withdrawn</v>
      </c>
      <c r="H2744" s="6" t="str">
        <f t="shared" si="577"/>
        <v>Not Started</v>
      </c>
      <c r="I2744" s="1" t="s">
        <v>4549</v>
      </c>
      <c r="O2744" s="1" t="str">
        <f t="shared" si="585"/>
        <v>NRIS</v>
      </c>
      <c r="Q2744" s="1">
        <f t="shared" si="578"/>
        <v>50</v>
      </c>
      <c r="S2744" s="1" t="str">
        <f t="shared" si="579"/>
        <v>Solar</v>
      </c>
      <c r="T2744" s="1" t="str">
        <f t="shared" si="580"/>
        <v>Oscoda County</v>
      </c>
      <c r="U2744" s="1" t="str">
        <f t="shared" si="581"/>
        <v>MI</v>
      </c>
      <c r="AA2744" s="1"/>
      <c r="AB2744" s="1"/>
      <c r="AI2744" s="5"/>
      <c r="AJ2744" s="5"/>
      <c r="AK2744" s="5"/>
      <c r="AL2744" s="5"/>
      <c r="AM2744" s="5"/>
      <c r="AN2744" s="5"/>
      <c r="AO2744" s="32"/>
      <c r="AP2744" s="32"/>
      <c r="AQ2744" s="28">
        <f>AO2744/($Q2744*1000)</f>
        <v>0</v>
      </c>
      <c r="AR2744" s="28">
        <f>AP2744/($Q2744*1000)</f>
        <v>0</v>
      </c>
      <c r="AY2744" s="1" t="s">
        <v>73</v>
      </c>
      <c r="AZ2744" s="2">
        <v>43171</v>
      </c>
      <c r="BA2744" s="2">
        <v>43390</v>
      </c>
      <c r="BC2744" s="2">
        <v>43831</v>
      </c>
      <c r="BD2744" s="1" t="s">
        <v>139</v>
      </c>
      <c r="BE2744" s="1" t="s">
        <v>4550</v>
      </c>
      <c r="BF2744" s="1" t="s">
        <v>130</v>
      </c>
      <c r="BG2744" s="1" t="s">
        <v>2375</v>
      </c>
      <c r="BH2744" s="1" t="s">
        <v>1808</v>
      </c>
      <c r="BI2744" s="1" t="s">
        <v>2376</v>
      </c>
      <c r="BJ2744" s="1" t="s">
        <v>126</v>
      </c>
      <c r="BK2744" s="1" t="s">
        <v>4551</v>
      </c>
      <c r="BL2744" s="1">
        <v>50</v>
      </c>
      <c r="BM2744" s="1">
        <v>50</v>
      </c>
      <c r="BN2744" s="1" t="s">
        <v>1485</v>
      </c>
      <c r="BO2744" s="1" t="s">
        <v>1486</v>
      </c>
      <c r="BP2744" s="1" t="s">
        <v>84</v>
      </c>
      <c r="BR2744" s="1">
        <v>0</v>
      </c>
      <c r="BS2744" s="1">
        <v>0</v>
      </c>
      <c r="BT2744" s="1">
        <v>0</v>
      </c>
      <c r="BU2744" s="1">
        <v>0</v>
      </c>
    </row>
    <row r="2745" spans="4:73" hidden="1" x14ac:dyDescent="0.25">
      <c r="D2745" s="4"/>
      <c r="E2745" s="5">
        <f t="shared" ref="E2745:E2808" si="593">BG2745</f>
        <v>0</v>
      </c>
      <c r="F2745" s="5">
        <f t="shared" ref="F2745:F2808" si="594">BH2745</f>
        <v>0</v>
      </c>
      <c r="G2745" s="5" t="str">
        <f t="shared" ref="G2745:G2808" si="595">AY2745</f>
        <v>Withdrawn</v>
      </c>
      <c r="H2745" s="6" t="str">
        <f t="shared" ref="H2745:H2808" si="596">BP2745</f>
        <v>Not Started</v>
      </c>
      <c r="I2745" s="1" t="s">
        <v>5965</v>
      </c>
      <c r="O2745" s="1" t="str">
        <f t="shared" si="585"/>
        <v>ERIS</v>
      </c>
      <c r="Q2745" s="1">
        <f t="shared" ref="Q2745:Q2808" si="597">BM2745</f>
        <v>320</v>
      </c>
      <c r="S2745" s="1">
        <f t="shared" ref="S2745:S2808" si="598">BN2745</f>
        <v>0</v>
      </c>
      <c r="T2745" s="1" t="str">
        <f t="shared" ref="T2745:T2808" si="599">BE2745</f>
        <v>Portage County</v>
      </c>
      <c r="U2745" s="1" t="str">
        <f t="shared" ref="U2745:U2808" si="600">BF2745</f>
        <v>WI</v>
      </c>
      <c r="AA2745" s="1"/>
      <c r="AB2745" s="1"/>
      <c r="AI2745" s="5"/>
      <c r="AJ2745" s="5"/>
      <c r="AK2745" s="5"/>
      <c r="AL2745" s="5"/>
      <c r="AM2745" s="5"/>
      <c r="AN2745" s="5"/>
      <c r="AO2745" s="5"/>
      <c r="AP2745" s="5"/>
      <c r="AQ2745" s="5"/>
      <c r="AR2745" s="5"/>
      <c r="AY2745" s="1" t="s">
        <v>73</v>
      </c>
      <c r="AZ2745" s="2">
        <v>36756</v>
      </c>
      <c r="BD2745" s="1" t="s">
        <v>74</v>
      </c>
      <c r="BE2745" s="1" t="s">
        <v>329</v>
      </c>
      <c r="BF2745" s="1" t="s">
        <v>76</v>
      </c>
      <c r="BJ2745" s="1" t="s">
        <v>62</v>
      </c>
      <c r="BK2745" s="1" t="s">
        <v>78</v>
      </c>
      <c r="BL2745" s="1">
        <v>320</v>
      </c>
      <c r="BM2745" s="1">
        <v>320</v>
      </c>
      <c r="BP2745" s="1" t="s">
        <v>84</v>
      </c>
      <c r="BQ2745" s="2">
        <v>39506</v>
      </c>
      <c r="BR2745" s="1">
        <v>0</v>
      </c>
      <c r="BS2745" s="1">
        <v>0</v>
      </c>
      <c r="BT2745" s="1">
        <v>0</v>
      </c>
      <c r="BU2745" s="1">
        <v>0</v>
      </c>
    </row>
    <row r="2746" spans="4:73" hidden="1" x14ac:dyDescent="0.25">
      <c r="D2746" s="4"/>
      <c r="E2746" s="5">
        <f t="shared" si="593"/>
        <v>0</v>
      </c>
      <c r="F2746" s="5">
        <f t="shared" si="594"/>
        <v>0</v>
      </c>
      <c r="G2746" s="5" t="str">
        <f t="shared" si="595"/>
        <v>Withdrawn</v>
      </c>
      <c r="H2746" s="6" t="str">
        <f t="shared" si="596"/>
        <v>Not Started</v>
      </c>
      <c r="I2746" s="1" t="s">
        <v>5966</v>
      </c>
      <c r="O2746" s="1" t="str">
        <f t="shared" si="585"/>
        <v>ERIS</v>
      </c>
      <c r="Q2746" s="1">
        <f t="shared" si="597"/>
        <v>1000</v>
      </c>
      <c r="S2746" s="1">
        <f t="shared" si="598"/>
        <v>0</v>
      </c>
      <c r="T2746" s="1" t="str">
        <f t="shared" si="599"/>
        <v>Sheboygan County</v>
      </c>
      <c r="U2746" s="1" t="str">
        <f t="shared" si="600"/>
        <v>WI</v>
      </c>
      <c r="AA2746" s="1"/>
      <c r="AB2746" s="1"/>
      <c r="AI2746" s="5"/>
      <c r="AJ2746" s="5"/>
      <c r="AK2746" s="5"/>
      <c r="AL2746" s="5"/>
      <c r="AM2746" s="5"/>
      <c r="AN2746" s="5"/>
      <c r="AO2746" s="5"/>
      <c r="AP2746" s="5"/>
      <c r="AQ2746" s="5"/>
      <c r="AR2746" s="5"/>
      <c r="AY2746" s="1" t="s">
        <v>73</v>
      </c>
      <c r="AZ2746" s="2">
        <v>36760</v>
      </c>
      <c r="BD2746" s="1" t="s">
        <v>74</v>
      </c>
      <c r="BE2746" s="1" t="s">
        <v>287</v>
      </c>
      <c r="BF2746" s="1" t="s">
        <v>76</v>
      </c>
      <c r="BJ2746" s="1" t="s">
        <v>62</v>
      </c>
      <c r="BK2746" s="1" t="s">
        <v>78</v>
      </c>
      <c r="BL2746" s="1">
        <v>1000</v>
      </c>
      <c r="BM2746" s="1">
        <v>1000</v>
      </c>
      <c r="BP2746" s="1" t="s">
        <v>84</v>
      </c>
      <c r="BQ2746" s="2">
        <v>38108</v>
      </c>
      <c r="BR2746" s="1">
        <v>0</v>
      </c>
      <c r="BS2746" s="1">
        <v>0</v>
      </c>
      <c r="BT2746" s="1">
        <v>0</v>
      </c>
      <c r="BU2746" s="1">
        <v>0</v>
      </c>
    </row>
    <row r="2747" spans="4:73" hidden="1" x14ac:dyDescent="0.25">
      <c r="D2747" s="4"/>
      <c r="E2747" s="5">
        <f t="shared" si="593"/>
        <v>0</v>
      </c>
      <c r="F2747" s="5">
        <f t="shared" si="594"/>
        <v>0</v>
      </c>
      <c r="G2747" s="5" t="str">
        <f t="shared" si="595"/>
        <v>Withdrawn</v>
      </c>
      <c r="H2747" s="6" t="str">
        <f t="shared" si="596"/>
        <v>Not Started</v>
      </c>
      <c r="I2747" s="1" t="s">
        <v>5967</v>
      </c>
      <c r="O2747" s="1" t="str">
        <f t="shared" si="585"/>
        <v>ERIS</v>
      </c>
      <c r="Q2747" s="1">
        <f t="shared" si="597"/>
        <v>350</v>
      </c>
      <c r="S2747" s="1">
        <f t="shared" si="598"/>
        <v>0</v>
      </c>
      <c r="T2747" s="1" t="str">
        <f t="shared" si="599"/>
        <v>Waukesha County</v>
      </c>
      <c r="U2747" s="1" t="str">
        <f t="shared" si="600"/>
        <v>WI</v>
      </c>
      <c r="AA2747" s="1"/>
      <c r="AB2747" s="1"/>
      <c r="AI2747" s="5"/>
      <c r="AJ2747" s="5"/>
      <c r="AK2747" s="5"/>
      <c r="AL2747" s="5"/>
      <c r="AM2747" s="5"/>
      <c r="AN2747" s="5"/>
      <c r="AO2747" s="5"/>
      <c r="AP2747" s="5"/>
      <c r="AQ2747" s="5"/>
      <c r="AR2747" s="5"/>
      <c r="AY2747" s="1" t="s">
        <v>73</v>
      </c>
      <c r="AZ2747" s="2">
        <v>36762</v>
      </c>
      <c r="BD2747" s="1" t="s">
        <v>74</v>
      </c>
      <c r="BE2747" s="1" t="s">
        <v>5968</v>
      </c>
      <c r="BF2747" s="1" t="s">
        <v>76</v>
      </c>
      <c r="BI2747" s="1" t="s">
        <v>77</v>
      </c>
      <c r="BJ2747" s="1" t="s">
        <v>62</v>
      </c>
      <c r="BK2747" s="1" t="s">
        <v>78</v>
      </c>
      <c r="BL2747" s="1">
        <v>350</v>
      </c>
      <c r="BM2747" s="1">
        <v>350</v>
      </c>
      <c r="BP2747" s="1" t="s">
        <v>84</v>
      </c>
      <c r="BQ2747" s="2">
        <v>39569</v>
      </c>
      <c r="BR2747" s="1">
        <v>0</v>
      </c>
      <c r="BS2747" s="1">
        <v>0</v>
      </c>
      <c r="BT2747" s="1">
        <v>0</v>
      </c>
      <c r="BU2747" s="1">
        <v>0</v>
      </c>
    </row>
    <row r="2748" spans="4:73" hidden="1" x14ac:dyDescent="0.25">
      <c r="D2748" s="4"/>
      <c r="E2748" s="5">
        <f t="shared" si="593"/>
        <v>0</v>
      </c>
      <c r="F2748" s="5">
        <f t="shared" si="594"/>
        <v>0</v>
      </c>
      <c r="G2748" s="5" t="str">
        <f t="shared" si="595"/>
        <v>Withdrawn</v>
      </c>
      <c r="H2748" s="6" t="str">
        <f t="shared" si="596"/>
        <v>Not Started</v>
      </c>
      <c r="I2748" s="1" t="s">
        <v>5969</v>
      </c>
      <c r="O2748" s="1" t="str">
        <f t="shared" si="585"/>
        <v>ERIS</v>
      </c>
      <c r="Q2748" s="1">
        <f t="shared" si="597"/>
        <v>220</v>
      </c>
      <c r="S2748" s="1">
        <f t="shared" si="598"/>
        <v>0</v>
      </c>
      <c r="T2748" s="1" t="str">
        <f t="shared" si="599"/>
        <v>Dubuque County</v>
      </c>
      <c r="U2748" s="1" t="str">
        <f t="shared" si="600"/>
        <v>IA</v>
      </c>
      <c r="AA2748" s="1"/>
      <c r="AB2748" s="1"/>
      <c r="AI2748" s="5"/>
      <c r="AJ2748" s="5"/>
      <c r="AK2748" s="5"/>
      <c r="AL2748" s="5"/>
      <c r="AM2748" s="5"/>
      <c r="AN2748" s="5"/>
      <c r="AO2748" s="5"/>
      <c r="AP2748" s="5"/>
      <c r="AQ2748" s="5"/>
      <c r="AR2748" s="5"/>
      <c r="AY2748" s="1" t="s">
        <v>73</v>
      </c>
      <c r="AZ2748" s="2">
        <v>36768</v>
      </c>
      <c r="BD2748" s="1" t="s">
        <v>87</v>
      </c>
      <c r="BE2748" s="1" t="s">
        <v>3429</v>
      </c>
      <c r="BF2748" s="1" t="s">
        <v>89</v>
      </c>
      <c r="BJ2748" s="1" t="s">
        <v>62</v>
      </c>
      <c r="BK2748" s="1" t="s">
        <v>78</v>
      </c>
      <c r="BL2748" s="1">
        <v>220</v>
      </c>
      <c r="BM2748" s="1">
        <v>220</v>
      </c>
      <c r="BP2748" s="1" t="s">
        <v>84</v>
      </c>
      <c r="BQ2748" s="2">
        <v>39083</v>
      </c>
      <c r="BR2748" s="1">
        <v>0</v>
      </c>
      <c r="BS2748" s="1">
        <v>0</v>
      </c>
      <c r="BT2748" s="1">
        <v>0</v>
      </c>
      <c r="BU2748" s="1">
        <v>0</v>
      </c>
    </row>
    <row r="2749" spans="4:73" hidden="1" x14ac:dyDescent="0.25">
      <c r="D2749" s="4"/>
      <c r="E2749" s="5">
        <f t="shared" si="593"/>
        <v>0</v>
      </c>
      <c r="F2749" s="5">
        <f t="shared" si="594"/>
        <v>0</v>
      </c>
      <c r="G2749" s="5" t="str">
        <f t="shared" si="595"/>
        <v>Withdrawn</v>
      </c>
      <c r="H2749" s="6" t="str">
        <f t="shared" si="596"/>
        <v>Not Started</v>
      </c>
      <c r="I2749" s="1" t="s">
        <v>5970</v>
      </c>
      <c r="O2749" s="1" t="str">
        <f t="shared" si="585"/>
        <v>ERIS</v>
      </c>
      <c r="Q2749" s="1">
        <f t="shared" si="597"/>
        <v>165</v>
      </c>
      <c r="S2749" s="1">
        <f t="shared" si="598"/>
        <v>0</v>
      </c>
      <c r="T2749" s="1" t="str">
        <f t="shared" si="599"/>
        <v>Jackson County</v>
      </c>
      <c r="U2749" s="1" t="str">
        <f t="shared" si="600"/>
        <v>IL</v>
      </c>
      <c r="AA2749" s="1"/>
      <c r="AB2749" s="1"/>
      <c r="AI2749" s="5"/>
      <c r="AJ2749" s="5"/>
      <c r="AK2749" s="5"/>
      <c r="AL2749" s="5"/>
      <c r="AM2749" s="5"/>
      <c r="AN2749" s="5"/>
      <c r="AO2749" s="5"/>
      <c r="AP2749" s="5"/>
      <c r="AQ2749" s="5"/>
      <c r="AR2749" s="5"/>
      <c r="AY2749" s="1" t="s">
        <v>73</v>
      </c>
      <c r="AZ2749" s="2">
        <v>36792</v>
      </c>
      <c r="BD2749" s="1" t="s">
        <v>3130</v>
      </c>
      <c r="BE2749" s="1" t="s">
        <v>259</v>
      </c>
      <c r="BF2749" s="1" t="s">
        <v>124</v>
      </c>
      <c r="BJ2749" s="1" t="s">
        <v>62</v>
      </c>
      <c r="BK2749" s="1" t="s">
        <v>78</v>
      </c>
      <c r="BL2749" s="1">
        <v>165</v>
      </c>
      <c r="BM2749" s="1">
        <v>165</v>
      </c>
      <c r="BP2749" s="1" t="s">
        <v>84</v>
      </c>
      <c r="BQ2749" s="2">
        <v>37742</v>
      </c>
      <c r="BR2749" s="1">
        <v>0</v>
      </c>
      <c r="BS2749" s="1">
        <v>0</v>
      </c>
      <c r="BT2749" s="1">
        <v>0</v>
      </c>
      <c r="BU2749" s="1">
        <v>0</v>
      </c>
    </row>
    <row r="2750" spans="4:73" hidden="1" x14ac:dyDescent="0.25">
      <c r="D2750" s="4"/>
      <c r="E2750" s="5">
        <f t="shared" si="593"/>
        <v>0</v>
      </c>
      <c r="F2750" s="5">
        <f t="shared" si="594"/>
        <v>0</v>
      </c>
      <c r="G2750" s="5" t="str">
        <f t="shared" si="595"/>
        <v>Withdrawn</v>
      </c>
      <c r="H2750" s="6" t="str">
        <f t="shared" si="596"/>
        <v>Not Started</v>
      </c>
      <c r="I2750" s="1" t="s">
        <v>5971</v>
      </c>
      <c r="O2750" s="1" t="str">
        <f t="shared" si="585"/>
        <v>ERIS</v>
      </c>
      <c r="Q2750" s="1">
        <f t="shared" si="597"/>
        <v>1050</v>
      </c>
      <c r="S2750" s="1" t="str">
        <f t="shared" si="598"/>
        <v>Gas</v>
      </c>
      <c r="T2750" s="1" t="str">
        <f t="shared" si="599"/>
        <v>St. Clair County</v>
      </c>
      <c r="U2750" s="1" t="str">
        <f t="shared" si="600"/>
        <v>MI</v>
      </c>
      <c r="AA2750" s="1"/>
      <c r="AB2750" s="1"/>
      <c r="AI2750" s="5"/>
      <c r="AJ2750" s="5"/>
      <c r="AK2750" s="5"/>
      <c r="AL2750" s="5"/>
      <c r="AM2750" s="5"/>
      <c r="AN2750" s="5"/>
      <c r="AO2750" s="5"/>
      <c r="AP2750" s="5"/>
      <c r="AQ2750" s="5"/>
      <c r="AR2750" s="5"/>
      <c r="AY2750" s="1" t="s">
        <v>73</v>
      </c>
      <c r="AZ2750" s="2">
        <v>36832</v>
      </c>
      <c r="BD2750" s="1" t="s">
        <v>128</v>
      </c>
      <c r="BE2750" s="1" t="s">
        <v>171</v>
      </c>
      <c r="BF2750" s="1" t="s">
        <v>130</v>
      </c>
      <c r="BJ2750" s="1" t="s">
        <v>62</v>
      </c>
      <c r="BK2750" s="1" t="s">
        <v>78</v>
      </c>
      <c r="BL2750" s="1">
        <v>1050</v>
      </c>
      <c r="BM2750" s="1">
        <v>1050</v>
      </c>
      <c r="BN2750" s="1" t="s">
        <v>64</v>
      </c>
      <c r="BP2750" s="1" t="s">
        <v>84</v>
      </c>
      <c r="BQ2750" s="2">
        <v>37773</v>
      </c>
      <c r="BR2750" s="1">
        <v>0</v>
      </c>
      <c r="BS2750" s="1">
        <v>0</v>
      </c>
      <c r="BT2750" s="1">
        <v>0</v>
      </c>
      <c r="BU2750" s="1">
        <v>0</v>
      </c>
    </row>
    <row r="2751" spans="4:73" hidden="1" x14ac:dyDescent="0.25">
      <c r="D2751" s="4"/>
      <c r="E2751" s="5">
        <f t="shared" si="593"/>
        <v>0</v>
      </c>
      <c r="F2751" s="5">
        <f t="shared" si="594"/>
        <v>0</v>
      </c>
      <c r="G2751" s="5" t="str">
        <f t="shared" si="595"/>
        <v>Withdrawn</v>
      </c>
      <c r="H2751" s="6" t="str">
        <f t="shared" si="596"/>
        <v>Not Started</v>
      </c>
      <c r="I2751" s="1" t="s">
        <v>5972</v>
      </c>
      <c r="O2751" s="1" t="str">
        <f t="shared" si="585"/>
        <v>ERIS</v>
      </c>
      <c r="Q2751" s="1">
        <f t="shared" si="597"/>
        <v>800</v>
      </c>
      <c r="S2751" s="1">
        <f t="shared" si="598"/>
        <v>0</v>
      </c>
      <c r="T2751" s="1" t="str">
        <f t="shared" si="599"/>
        <v>Monroe County</v>
      </c>
      <c r="U2751" s="1" t="str">
        <f t="shared" si="600"/>
        <v>MI</v>
      </c>
      <c r="AA2751" s="1"/>
      <c r="AB2751" s="1"/>
      <c r="AI2751" s="5"/>
      <c r="AJ2751" s="5"/>
      <c r="AK2751" s="5"/>
      <c r="AL2751" s="5"/>
      <c r="AM2751" s="5"/>
      <c r="AN2751" s="5"/>
      <c r="AO2751" s="5"/>
      <c r="AP2751" s="5"/>
      <c r="AQ2751" s="5"/>
      <c r="AR2751" s="5"/>
      <c r="AY2751" s="1" t="s">
        <v>73</v>
      </c>
      <c r="AZ2751" s="2">
        <v>36832</v>
      </c>
      <c r="BD2751" s="1" t="s">
        <v>128</v>
      </c>
      <c r="BE2751" s="1" t="s">
        <v>310</v>
      </c>
      <c r="BF2751" s="1" t="s">
        <v>130</v>
      </c>
      <c r="BJ2751" s="1" t="s">
        <v>62</v>
      </c>
      <c r="BK2751" s="1" t="s">
        <v>78</v>
      </c>
      <c r="BL2751" s="1">
        <v>800</v>
      </c>
      <c r="BM2751" s="1">
        <v>800</v>
      </c>
      <c r="BP2751" s="1" t="s">
        <v>84</v>
      </c>
      <c r="BQ2751" s="2">
        <v>37773</v>
      </c>
      <c r="BR2751" s="1">
        <v>0</v>
      </c>
      <c r="BS2751" s="1">
        <v>0</v>
      </c>
      <c r="BT2751" s="1">
        <v>0</v>
      </c>
      <c r="BU2751" s="1">
        <v>0</v>
      </c>
    </row>
    <row r="2752" spans="4:73" hidden="1" x14ac:dyDescent="0.25">
      <c r="D2752" s="4"/>
      <c r="E2752" s="5" t="str">
        <f t="shared" si="593"/>
        <v>DPP-2018-APR</v>
      </c>
      <c r="F2752" s="5" t="str">
        <f t="shared" si="594"/>
        <v>West</v>
      </c>
      <c r="G2752" s="5" t="str">
        <f t="shared" si="595"/>
        <v>Withdrawn</v>
      </c>
      <c r="H2752" s="6" t="str">
        <f t="shared" si="596"/>
        <v>Not Started</v>
      </c>
      <c r="I2752" s="1" t="s">
        <v>5337</v>
      </c>
      <c r="O2752" s="1" t="str">
        <f t="shared" si="585"/>
        <v>NRIS</v>
      </c>
      <c r="Q2752" s="1">
        <f t="shared" si="597"/>
        <v>250</v>
      </c>
      <c r="S2752" s="1" t="str">
        <f t="shared" si="598"/>
        <v>Wind</v>
      </c>
      <c r="T2752" s="1" t="str">
        <f t="shared" si="599"/>
        <v>Nobles County</v>
      </c>
      <c r="U2752" s="1" t="str">
        <f t="shared" si="600"/>
        <v>MN</v>
      </c>
      <c r="AA2752" s="1"/>
      <c r="AB2752" s="1"/>
      <c r="AI2752" s="5"/>
      <c r="AJ2752" s="5"/>
      <c r="AK2752" s="5"/>
      <c r="AL2752" s="5"/>
      <c r="AM2752" s="5"/>
      <c r="AN2752" s="5"/>
      <c r="AO2752" s="32"/>
      <c r="AP2752" s="32"/>
      <c r="AQ2752" s="28">
        <f>AO2752/($Q2752*1000)</f>
        <v>0</v>
      </c>
      <c r="AR2752" s="28">
        <f>AP2752/($Q2752*1000)</f>
        <v>0</v>
      </c>
      <c r="AY2752" s="1" t="s">
        <v>73</v>
      </c>
      <c r="AZ2752" s="2">
        <v>43171</v>
      </c>
      <c r="BA2752" s="2">
        <v>43915</v>
      </c>
      <c r="BC2752" s="2">
        <v>44104</v>
      </c>
      <c r="BD2752" s="1" t="s">
        <v>91</v>
      </c>
      <c r="BE2752" s="1" t="s">
        <v>347</v>
      </c>
      <c r="BF2752" s="1" t="s">
        <v>93</v>
      </c>
      <c r="BG2752" s="1" t="s">
        <v>2375</v>
      </c>
      <c r="BH2752" s="1" t="s">
        <v>725</v>
      </c>
      <c r="BI2752" s="1" t="s">
        <v>2376</v>
      </c>
      <c r="BJ2752" s="1" t="s">
        <v>126</v>
      </c>
      <c r="BK2752" s="1" t="s">
        <v>5338</v>
      </c>
      <c r="BL2752" s="1">
        <v>250</v>
      </c>
      <c r="BM2752" s="1">
        <v>250</v>
      </c>
      <c r="BN2752" s="1" t="s">
        <v>97</v>
      </c>
      <c r="BO2752" s="1" t="s">
        <v>98</v>
      </c>
      <c r="BP2752" s="1" t="s">
        <v>84</v>
      </c>
      <c r="BR2752" s="1">
        <v>0</v>
      </c>
      <c r="BS2752" s="1">
        <v>0</v>
      </c>
      <c r="BT2752" s="1">
        <v>0</v>
      </c>
      <c r="BU2752" s="1">
        <v>0</v>
      </c>
    </row>
    <row r="2753" spans="4:73" hidden="1" x14ac:dyDescent="0.25">
      <c r="D2753" s="4"/>
      <c r="E2753" s="5">
        <f t="shared" si="593"/>
        <v>0</v>
      </c>
      <c r="F2753" s="5">
        <f t="shared" si="594"/>
        <v>0</v>
      </c>
      <c r="G2753" s="5" t="str">
        <f t="shared" si="595"/>
        <v>Withdrawn</v>
      </c>
      <c r="H2753" s="6" t="str">
        <f t="shared" si="596"/>
        <v>Not Started</v>
      </c>
      <c r="I2753" s="1" t="s">
        <v>5975</v>
      </c>
      <c r="O2753" s="1" t="str">
        <f t="shared" si="585"/>
        <v>ERIS</v>
      </c>
      <c r="Q2753" s="1">
        <f t="shared" si="597"/>
        <v>800</v>
      </c>
      <c r="S2753" s="1" t="str">
        <f t="shared" si="598"/>
        <v>Combined Cycle</v>
      </c>
      <c r="T2753" s="1" t="str">
        <f t="shared" si="599"/>
        <v>Racine County</v>
      </c>
      <c r="U2753" s="1" t="str">
        <f t="shared" si="600"/>
        <v>WI</v>
      </c>
      <c r="AA2753" s="1"/>
      <c r="AB2753" s="1"/>
      <c r="AI2753" s="5"/>
      <c r="AJ2753" s="5"/>
      <c r="AK2753" s="5"/>
      <c r="AL2753" s="5"/>
      <c r="AM2753" s="5"/>
      <c r="AN2753" s="5"/>
      <c r="AO2753" s="5"/>
      <c r="AP2753" s="5"/>
      <c r="AQ2753" s="5"/>
      <c r="AR2753" s="5"/>
      <c r="AY2753" s="1" t="s">
        <v>73</v>
      </c>
      <c r="AZ2753" s="2">
        <v>36857</v>
      </c>
      <c r="BD2753" s="1" t="s">
        <v>74</v>
      </c>
      <c r="BE2753" s="1" t="s">
        <v>5976</v>
      </c>
      <c r="BF2753" s="1" t="s">
        <v>76</v>
      </c>
      <c r="BI2753" s="1" t="s">
        <v>143</v>
      </c>
      <c r="BJ2753" s="1" t="s">
        <v>62</v>
      </c>
      <c r="BK2753" s="1" t="s">
        <v>78</v>
      </c>
      <c r="BL2753" s="1">
        <v>800</v>
      </c>
      <c r="BM2753" s="1">
        <v>800</v>
      </c>
      <c r="BN2753" s="1" t="s">
        <v>94</v>
      </c>
      <c r="BP2753" s="1" t="s">
        <v>84</v>
      </c>
      <c r="BQ2753" s="2">
        <v>38261</v>
      </c>
      <c r="BR2753" s="1">
        <v>0</v>
      </c>
      <c r="BS2753" s="1">
        <v>0</v>
      </c>
      <c r="BT2753" s="1">
        <v>0</v>
      </c>
      <c r="BU2753" s="1">
        <v>0</v>
      </c>
    </row>
    <row r="2754" spans="4:73" hidden="1" x14ac:dyDescent="0.25">
      <c r="D2754" s="4"/>
      <c r="E2754" s="5" t="str">
        <f t="shared" si="593"/>
        <v>DPP-2018-APR</v>
      </c>
      <c r="F2754" s="5" t="str">
        <f t="shared" si="594"/>
        <v>South</v>
      </c>
      <c r="G2754" s="5" t="str">
        <f t="shared" si="595"/>
        <v>Withdrawn</v>
      </c>
      <c r="H2754" s="6" t="str">
        <f t="shared" si="596"/>
        <v>Not Started</v>
      </c>
      <c r="I2754" s="1" t="s">
        <v>5044</v>
      </c>
      <c r="O2754" s="1" t="str">
        <f t="shared" si="585"/>
        <v>NRIS</v>
      </c>
      <c r="Q2754" s="1">
        <f t="shared" si="597"/>
        <v>140</v>
      </c>
      <c r="S2754" s="1" t="str">
        <f t="shared" si="598"/>
        <v>Solar</v>
      </c>
      <c r="T2754" s="1" t="str">
        <f t="shared" si="599"/>
        <v>St. Francis County</v>
      </c>
      <c r="U2754" s="1" t="str">
        <f t="shared" si="600"/>
        <v>AR</v>
      </c>
      <c r="AA2754" s="1"/>
      <c r="AB2754" s="1"/>
      <c r="AI2754" s="5"/>
      <c r="AJ2754" s="5"/>
      <c r="AK2754" s="5"/>
      <c r="AL2754" s="5"/>
      <c r="AM2754" s="5"/>
      <c r="AN2754" s="5"/>
      <c r="AO2754" s="32"/>
      <c r="AP2754" s="32"/>
      <c r="AQ2754" s="28">
        <f>AO2754/($Q2754*1000)</f>
        <v>0</v>
      </c>
      <c r="AR2754" s="28">
        <f>AP2754/($Q2754*1000)</f>
        <v>0</v>
      </c>
      <c r="AY2754" s="1" t="s">
        <v>73</v>
      </c>
      <c r="AZ2754" s="2">
        <v>43171</v>
      </c>
      <c r="BA2754" s="2">
        <v>43706</v>
      </c>
      <c r="BC2754" s="2">
        <v>44500</v>
      </c>
      <c r="BD2754" s="1" t="s">
        <v>2392</v>
      </c>
      <c r="BE2754" s="1" t="s">
        <v>2539</v>
      </c>
      <c r="BF2754" s="1" t="s">
        <v>2394</v>
      </c>
      <c r="BG2754" s="1" t="s">
        <v>2375</v>
      </c>
      <c r="BH2754" s="1" t="s">
        <v>2395</v>
      </c>
      <c r="BI2754" s="1" t="s">
        <v>726</v>
      </c>
      <c r="BJ2754" s="1" t="s">
        <v>126</v>
      </c>
      <c r="BK2754" s="1" t="s">
        <v>5045</v>
      </c>
      <c r="BL2754" s="1">
        <v>140</v>
      </c>
      <c r="BM2754" s="1">
        <v>140</v>
      </c>
      <c r="BN2754" s="1" t="s">
        <v>1485</v>
      </c>
      <c r="BO2754" s="1" t="s">
        <v>1486</v>
      </c>
      <c r="BP2754" s="1" t="s">
        <v>84</v>
      </c>
      <c r="BR2754" s="1">
        <v>0</v>
      </c>
      <c r="BS2754" s="1">
        <v>0</v>
      </c>
      <c r="BT2754" s="1">
        <v>0</v>
      </c>
      <c r="BU2754" s="1">
        <v>0</v>
      </c>
    </row>
    <row r="2755" spans="4:73" hidden="1" x14ac:dyDescent="0.25">
      <c r="D2755" s="4"/>
      <c r="E2755" s="5">
        <f t="shared" si="593"/>
        <v>0</v>
      </c>
      <c r="F2755" s="5">
        <f t="shared" si="594"/>
        <v>0</v>
      </c>
      <c r="G2755" s="5" t="str">
        <f t="shared" si="595"/>
        <v>Withdrawn</v>
      </c>
      <c r="H2755" s="6" t="str">
        <f t="shared" si="596"/>
        <v>Not Started</v>
      </c>
      <c r="I2755" s="1" t="s">
        <v>5980</v>
      </c>
      <c r="O2755" s="1" t="str">
        <f t="shared" si="585"/>
        <v>ERIS</v>
      </c>
      <c r="Q2755" s="1">
        <f t="shared" si="597"/>
        <v>900</v>
      </c>
      <c r="S2755" s="1">
        <f t="shared" si="598"/>
        <v>0</v>
      </c>
      <c r="T2755" s="1" t="str">
        <f t="shared" si="599"/>
        <v>McCracken County</v>
      </c>
      <c r="U2755" s="1" t="str">
        <f t="shared" si="600"/>
        <v>KY</v>
      </c>
      <c r="AA2755" s="1"/>
      <c r="AB2755" s="1"/>
      <c r="AI2755" s="5"/>
      <c r="AJ2755" s="5"/>
      <c r="AK2755" s="5"/>
      <c r="AL2755" s="5"/>
      <c r="AM2755" s="5"/>
      <c r="AN2755" s="5"/>
      <c r="AO2755" s="5"/>
      <c r="AP2755" s="5"/>
      <c r="AQ2755" s="5"/>
      <c r="AR2755" s="5"/>
      <c r="AY2755" s="1" t="s">
        <v>73</v>
      </c>
      <c r="AZ2755" s="2">
        <v>36881</v>
      </c>
      <c r="BD2755" s="1" t="s">
        <v>80</v>
      </c>
      <c r="BE2755" s="1" t="s">
        <v>5981</v>
      </c>
      <c r="BF2755" s="1" t="s">
        <v>82</v>
      </c>
      <c r="BJ2755" s="1" t="s">
        <v>62</v>
      </c>
      <c r="BK2755" s="1" t="s">
        <v>78</v>
      </c>
      <c r="BL2755" s="1">
        <v>900</v>
      </c>
      <c r="BM2755" s="1">
        <v>900</v>
      </c>
      <c r="BP2755" s="1" t="s">
        <v>84</v>
      </c>
      <c r="BQ2755" s="2">
        <v>37773</v>
      </c>
      <c r="BR2755" s="1">
        <v>0</v>
      </c>
      <c r="BS2755" s="1">
        <v>0</v>
      </c>
      <c r="BT2755" s="1">
        <v>0</v>
      </c>
      <c r="BU2755" s="1">
        <v>0</v>
      </c>
    </row>
    <row r="2756" spans="4:73" hidden="1" x14ac:dyDescent="0.25">
      <c r="D2756" s="4"/>
      <c r="E2756" s="5">
        <f t="shared" si="593"/>
        <v>0</v>
      </c>
      <c r="F2756" s="5">
        <f t="shared" si="594"/>
        <v>0</v>
      </c>
      <c r="G2756" s="5" t="str">
        <f t="shared" si="595"/>
        <v>Withdrawn</v>
      </c>
      <c r="H2756" s="6" t="str">
        <f t="shared" si="596"/>
        <v>Not Started</v>
      </c>
      <c r="I2756" s="1" t="s">
        <v>5982</v>
      </c>
      <c r="O2756" s="1" t="str">
        <f t="shared" si="585"/>
        <v>ERIS</v>
      </c>
      <c r="Q2756" s="1">
        <f t="shared" si="597"/>
        <v>52</v>
      </c>
      <c r="S2756" s="1">
        <f t="shared" si="598"/>
        <v>0</v>
      </c>
      <c r="T2756" s="1" t="str">
        <f t="shared" si="599"/>
        <v>Grant County</v>
      </c>
      <c r="U2756" s="1" t="str">
        <f t="shared" si="600"/>
        <v>WI</v>
      </c>
      <c r="AA2756" s="1"/>
      <c r="AB2756" s="1"/>
      <c r="AI2756" s="5"/>
      <c r="AJ2756" s="5"/>
      <c r="AK2756" s="5"/>
      <c r="AL2756" s="5"/>
      <c r="AM2756" s="5"/>
      <c r="AN2756" s="5"/>
      <c r="AO2756" s="5"/>
      <c r="AP2756" s="5"/>
      <c r="AQ2756" s="5"/>
      <c r="AR2756" s="5"/>
      <c r="AY2756" s="1" t="s">
        <v>73</v>
      </c>
      <c r="AZ2756" s="2">
        <v>36929</v>
      </c>
      <c r="BD2756" s="1" t="s">
        <v>74</v>
      </c>
      <c r="BE2756" s="1" t="s">
        <v>204</v>
      </c>
      <c r="BF2756" s="1" t="s">
        <v>76</v>
      </c>
      <c r="BI2756" s="1" t="s">
        <v>77</v>
      </c>
      <c r="BJ2756" s="1" t="s">
        <v>62</v>
      </c>
      <c r="BK2756" s="1" t="s">
        <v>78</v>
      </c>
      <c r="BL2756" s="1">
        <v>52</v>
      </c>
      <c r="BM2756" s="1">
        <v>52</v>
      </c>
      <c r="BP2756" s="1" t="s">
        <v>84</v>
      </c>
      <c r="BQ2756" s="2">
        <v>40847</v>
      </c>
      <c r="BR2756" s="1">
        <v>0</v>
      </c>
      <c r="BS2756" s="1">
        <v>0</v>
      </c>
      <c r="BT2756" s="1">
        <v>0</v>
      </c>
      <c r="BU2756" s="1">
        <v>0</v>
      </c>
    </row>
    <row r="2757" spans="4:73" hidden="1" x14ac:dyDescent="0.25">
      <c r="D2757" s="4"/>
      <c r="E2757" s="5">
        <f t="shared" si="593"/>
        <v>0</v>
      </c>
      <c r="F2757" s="5">
        <f t="shared" si="594"/>
        <v>0</v>
      </c>
      <c r="G2757" s="5" t="str">
        <f t="shared" si="595"/>
        <v>Withdrawn</v>
      </c>
      <c r="H2757" s="6" t="str">
        <f t="shared" si="596"/>
        <v>Not Started</v>
      </c>
      <c r="I2757" s="1" t="s">
        <v>5983</v>
      </c>
      <c r="O2757" s="1" t="str">
        <f t="shared" si="585"/>
        <v>ERIS</v>
      </c>
      <c r="Q2757" s="1">
        <f t="shared" si="597"/>
        <v>150</v>
      </c>
      <c r="S2757" s="1">
        <f t="shared" si="598"/>
        <v>0</v>
      </c>
      <c r="T2757" s="1" t="str">
        <f t="shared" si="599"/>
        <v>Washtenaw County</v>
      </c>
      <c r="U2757" s="1" t="str">
        <f t="shared" si="600"/>
        <v>MI</v>
      </c>
      <c r="AA2757" s="1"/>
      <c r="AB2757" s="1"/>
      <c r="AI2757" s="5"/>
      <c r="AJ2757" s="5"/>
      <c r="AK2757" s="5"/>
      <c r="AL2757" s="5"/>
      <c r="AM2757" s="5"/>
      <c r="AN2757" s="5"/>
      <c r="AO2757" s="5"/>
      <c r="AP2757" s="5"/>
      <c r="AQ2757" s="5"/>
      <c r="AR2757" s="5"/>
      <c r="AY2757" s="1" t="s">
        <v>73</v>
      </c>
      <c r="AZ2757" s="2">
        <v>36931</v>
      </c>
      <c r="BD2757" s="1" t="s">
        <v>128</v>
      </c>
      <c r="BE2757" s="1" t="s">
        <v>271</v>
      </c>
      <c r="BF2757" s="1" t="s">
        <v>130</v>
      </c>
      <c r="BJ2757" s="1" t="s">
        <v>62</v>
      </c>
      <c r="BK2757" s="1" t="s">
        <v>78</v>
      </c>
      <c r="BL2757" s="1">
        <v>150</v>
      </c>
      <c r="BM2757" s="1">
        <v>150</v>
      </c>
      <c r="BP2757" s="1" t="s">
        <v>84</v>
      </c>
      <c r="BQ2757" s="2">
        <v>37256</v>
      </c>
      <c r="BR2757" s="1">
        <v>0</v>
      </c>
      <c r="BS2757" s="1">
        <v>0</v>
      </c>
      <c r="BT2757" s="1">
        <v>0</v>
      </c>
      <c r="BU2757" s="1">
        <v>0</v>
      </c>
    </row>
    <row r="2758" spans="4:73" hidden="1" x14ac:dyDescent="0.25">
      <c r="D2758" s="4"/>
      <c r="E2758" s="5">
        <f t="shared" si="593"/>
        <v>0</v>
      </c>
      <c r="F2758" s="5">
        <f t="shared" si="594"/>
        <v>0</v>
      </c>
      <c r="G2758" s="5" t="str">
        <f t="shared" si="595"/>
        <v>Withdrawn</v>
      </c>
      <c r="H2758" s="6" t="str">
        <f t="shared" si="596"/>
        <v>Withdrawn</v>
      </c>
      <c r="I2758" s="1" t="s">
        <v>5984</v>
      </c>
      <c r="O2758" s="1" t="str">
        <f t="shared" si="585"/>
        <v>ERIS</v>
      </c>
      <c r="Q2758" s="1">
        <f t="shared" si="597"/>
        <v>85</v>
      </c>
      <c r="S2758" s="1">
        <f t="shared" si="598"/>
        <v>0</v>
      </c>
      <c r="T2758" s="1" t="str">
        <f t="shared" si="599"/>
        <v>Wood County</v>
      </c>
      <c r="U2758" s="1" t="str">
        <f t="shared" si="600"/>
        <v>WI</v>
      </c>
      <c r="AA2758" s="1"/>
      <c r="AB2758" s="1"/>
      <c r="AI2758" s="5"/>
      <c r="AJ2758" s="5"/>
      <c r="AK2758" s="5"/>
      <c r="AL2758" s="5"/>
      <c r="AM2758" s="5"/>
      <c r="AN2758" s="5"/>
      <c r="AO2758" s="5"/>
      <c r="AP2758" s="5"/>
      <c r="AQ2758" s="5"/>
      <c r="AR2758" s="5"/>
      <c r="AY2758" s="1" t="s">
        <v>73</v>
      </c>
      <c r="AZ2758" s="2">
        <v>36934</v>
      </c>
      <c r="BD2758" s="1" t="s">
        <v>74</v>
      </c>
      <c r="BE2758" s="1" t="s">
        <v>326</v>
      </c>
      <c r="BF2758" s="1" t="s">
        <v>76</v>
      </c>
      <c r="BJ2758" s="1" t="s">
        <v>62</v>
      </c>
      <c r="BK2758" s="1" t="s">
        <v>78</v>
      </c>
      <c r="BL2758" s="1">
        <v>85</v>
      </c>
      <c r="BM2758" s="1">
        <v>85</v>
      </c>
      <c r="BP2758" s="1" t="s">
        <v>73</v>
      </c>
      <c r="BQ2758" s="2">
        <v>37408</v>
      </c>
      <c r="BR2758" s="1">
        <v>0</v>
      </c>
      <c r="BS2758" s="1">
        <v>0</v>
      </c>
      <c r="BT2758" s="1">
        <v>0</v>
      </c>
      <c r="BU2758" s="1">
        <v>0</v>
      </c>
    </row>
    <row r="2759" spans="4:73" hidden="1" x14ac:dyDescent="0.25">
      <c r="D2759" s="4"/>
      <c r="E2759" s="5">
        <f t="shared" si="593"/>
        <v>0</v>
      </c>
      <c r="F2759" s="5">
        <f t="shared" si="594"/>
        <v>0</v>
      </c>
      <c r="G2759" s="5" t="str">
        <f t="shared" si="595"/>
        <v>Withdrawn</v>
      </c>
      <c r="H2759" s="6" t="str">
        <f t="shared" si="596"/>
        <v>Not Started</v>
      </c>
      <c r="I2759" s="1" t="s">
        <v>5985</v>
      </c>
      <c r="O2759" s="1" t="str">
        <f t="shared" si="585"/>
        <v>ERIS</v>
      </c>
      <c r="Q2759" s="1">
        <f t="shared" si="597"/>
        <v>160</v>
      </c>
      <c r="S2759" s="1">
        <f t="shared" si="598"/>
        <v>0</v>
      </c>
      <c r="T2759" s="1" t="str">
        <f t="shared" si="599"/>
        <v>Vermillion County</v>
      </c>
      <c r="U2759" s="1" t="str">
        <f t="shared" si="600"/>
        <v>IN</v>
      </c>
      <c r="AA2759" s="1"/>
      <c r="AB2759" s="1"/>
      <c r="AI2759" s="5"/>
      <c r="AJ2759" s="5"/>
      <c r="AK2759" s="5"/>
      <c r="AL2759" s="5"/>
      <c r="AM2759" s="5"/>
      <c r="AN2759" s="5"/>
      <c r="AO2759" s="5"/>
      <c r="AP2759" s="5"/>
      <c r="AQ2759" s="5"/>
      <c r="AR2759" s="5"/>
      <c r="AY2759" s="1" t="s">
        <v>73</v>
      </c>
      <c r="AZ2759" s="2">
        <v>36936</v>
      </c>
      <c r="BD2759" s="1" t="s">
        <v>101</v>
      </c>
      <c r="BE2759" s="1" t="s">
        <v>2369</v>
      </c>
      <c r="BF2759" s="1" t="s">
        <v>103</v>
      </c>
      <c r="BI2759" s="1" t="s">
        <v>143</v>
      </c>
      <c r="BJ2759" s="1" t="s">
        <v>62</v>
      </c>
      <c r="BK2759" s="1" t="s">
        <v>78</v>
      </c>
      <c r="BL2759" s="1">
        <v>160</v>
      </c>
      <c r="BM2759" s="1">
        <v>160</v>
      </c>
      <c r="BP2759" s="1" t="s">
        <v>84</v>
      </c>
      <c r="BQ2759" s="2">
        <v>37377</v>
      </c>
      <c r="BR2759" s="1">
        <v>0</v>
      </c>
      <c r="BS2759" s="1">
        <v>0</v>
      </c>
      <c r="BT2759" s="1">
        <v>0</v>
      </c>
      <c r="BU2759" s="1">
        <v>0</v>
      </c>
    </row>
    <row r="2760" spans="4:73" hidden="1" x14ac:dyDescent="0.25">
      <c r="D2760" s="4"/>
      <c r="E2760" s="5" t="str">
        <f t="shared" si="593"/>
        <v>DPP-2018-APR</v>
      </c>
      <c r="F2760" s="5" t="str">
        <f t="shared" si="594"/>
        <v>Central</v>
      </c>
      <c r="G2760" s="5" t="str">
        <f t="shared" si="595"/>
        <v>Withdrawn</v>
      </c>
      <c r="H2760" s="6" t="str">
        <f t="shared" si="596"/>
        <v>Not Started</v>
      </c>
      <c r="I2760" s="1" t="s">
        <v>4788</v>
      </c>
      <c r="O2760" s="1" t="str">
        <f t="shared" si="585"/>
        <v>NRIS</v>
      </c>
      <c r="P2760" s="1" t="s">
        <v>6203</v>
      </c>
      <c r="Q2760" s="1">
        <f t="shared" si="597"/>
        <v>250</v>
      </c>
      <c r="S2760" s="1" t="str">
        <f t="shared" si="598"/>
        <v>Wind</v>
      </c>
      <c r="T2760" s="1" t="str">
        <f t="shared" si="599"/>
        <v>Coles County,Edgar County</v>
      </c>
      <c r="U2760" s="1" t="str">
        <f t="shared" si="600"/>
        <v>IL</v>
      </c>
      <c r="Y2760" s="1">
        <v>0</v>
      </c>
      <c r="Z2760" s="1">
        <f>IF(G2760="Withdrawn",0,1)</f>
        <v>0</v>
      </c>
      <c r="AA2760" s="1"/>
      <c r="AB2760" s="1"/>
      <c r="AI2760" s="5"/>
      <c r="AJ2760" s="5"/>
      <c r="AK2760" s="5"/>
      <c r="AL2760" s="5"/>
      <c r="AM2760" s="5"/>
      <c r="AN2760" s="5"/>
      <c r="AO2760" s="32"/>
      <c r="AP2760" s="32"/>
      <c r="AQ2760" s="28">
        <f>AO2760/($Q2760*1000)</f>
        <v>0</v>
      </c>
      <c r="AR2760" s="28">
        <f>AP2760/($Q2760*1000)</f>
        <v>0</v>
      </c>
      <c r="AY2760" s="1" t="s">
        <v>73</v>
      </c>
      <c r="AZ2760" s="2">
        <v>43171</v>
      </c>
      <c r="BA2760" s="2">
        <v>43543</v>
      </c>
      <c r="BC2760" s="2">
        <v>44075</v>
      </c>
      <c r="BD2760" s="1" t="s">
        <v>2444</v>
      </c>
      <c r="BE2760" s="1" t="s">
        <v>4789</v>
      </c>
      <c r="BF2760" s="1" t="s">
        <v>124</v>
      </c>
      <c r="BG2760" s="1" t="s">
        <v>2375</v>
      </c>
      <c r="BH2760" s="1" t="s">
        <v>2435</v>
      </c>
      <c r="BI2760" s="1" t="s">
        <v>2376</v>
      </c>
      <c r="BJ2760" s="1" t="s">
        <v>126</v>
      </c>
      <c r="BK2760" s="1" t="s">
        <v>4790</v>
      </c>
      <c r="BL2760" s="1">
        <v>250</v>
      </c>
      <c r="BM2760" s="1">
        <v>250</v>
      </c>
      <c r="BN2760" s="1" t="s">
        <v>97</v>
      </c>
      <c r="BO2760" s="1" t="s">
        <v>98</v>
      </c>
      <c r="BP2760" s="1" t="s">
        <v>84</v>
      </c>
      <c r="BR2760" s="1">
        <v>0</v>
      </c>
      <c r="BS2760" s="1">
        <v>0</v>
      </c>
      <c r="BT2760" s="1">
        <v>0</v>
      </c>
      <c r="BU2760" s="1">
        <v>0</v>
      </c>
    </row>
    <row r="2761" spans="4:73" hidden="1" x14ac:dyDescent="0.25">
      <c r="D2761" s="4"/>
      <c r="E2761" s="5">
        <f t="shared" si="593"/>
        <v>0</v>
      </c>
      <c r="F2761" s="5">
        <f t="shared" si="594"/>
        <v>0</v>
      </c>
      <c r="G2761" s="5" t="str">
        <f t="shared" si="595"/>
        <v>Withdrawn</v>
      </c>
      <c r="H2761" s="6" t="str">
        <f t="shared" si="596"/>
        <v>Not Started</v>
      </c>
      <c r="I2761" s="1" t="s">
        <v>5988</v>
      </c>
      <c r="O2761" s="1" t="str">
        <f t="shared" si="585"/>
        <v>ERIS</v>
      </c>
      <c r="Q2761" s="1">
        <f t="shared" si="597"/>
        <v>320</v>
      </c>
      <c r="S2761" s="1">
        <f t="shared" si="598"/>
        <v>0</v>
      </c>
      <c r="T2761" s="1" t="str">
        <f t="shared" si="599"/>
        <v>Vermillion County</v>
      </c>
      <c r="U2761" s="1" t="str">
        <f t="shared" si="600"/>
        <v>IN</v>
      </c>
      <c r="AA2761" s="1"/>
      <c r="AB2761" s="1"/>
      <c r="AI2761" s="5"/>
      <c r="AJ2761" s="5"/>
      <c r="AK2761" s="5"/>
      <c r="AL2761" s="5"/>
      <c r="AM2761" s="5"/>
      <c r="AN2761" s="5"/>
      <c r="AO2761" s="5"/>
      <c r="AP2761" s="5"/>
      <c r="AQ2761" s="5"/>
      <c r="AR2761" s="5"/>
      <c r="AY2761" s="1" t="s">
        <v>73</v>
      </c>
      <c r="AZ2761" s="2">
        <v>36936</v>
      </c>
      <c r="BD2761" s="1" t="s">
        <v>101</v>
      </c>
      <c r="BE2761" s="1" t="s">
        <v>2369</v>
      </c>
      <c r="BF2761" s="1" t="s">
        <v>103</v>
      </c>
      <c r="BJ2761" s="1" t="s">
        <v>62</v>
      </c>
      <c r="BK2761" s="1" t="s">
        <v>78</v>
      </c>
      <c r="BL2761" s="1">
        <v>320</v>
      </c>
      <c r="BM2761" s="1">
        <v>320</v>
      </c>
      <c r="BP2761" s="1" t="s">
        <v>84</v>
      </c>
      <c r="BQ2761" s="2">
        <v>38139</v>
      </c>
      <c r="BR2761" s="1">
        <v>0</v>
      </c>
      <c r="BS2761" s="1">
        <v>0</v>
      </c>
      <c r="BT2761" s="1">
        <v>0</v>
      </c>
      <c r="BU2761" s="1">
        <v>0</v>
      </c>
    </row>
    <row r="2762" spans="4:73" hidden="1" x14ac:dyDescent="0.25">
      <c r="D2762" s="4"/>
      <c r="E2762" s="5">
        <f t="shared" si="593"/>
        <v>0</v>
      </c>
      <c r="F2762" s="5">
        <f t="shared" si="594"/>
        <v>0</v>
      </c>
      <c r="G2762" s="5" t="str">
        <f t="shared" si="595"/>
        <v>Withdrawn</v>
      </c>
      <c r="H2762" s="6" t="str">
        <f t="shared" si="596"/>
        <v>Not Started</v>
      </c>
      <c r="I2762" s="1" t="s">
        <v>5989</v>
      </c>
      <c r="O2762" s="1" t="str">
        <f t="shared" si="585"/>
        <v>ERIS</v>
      </c>
      <c r="Q2762" s="1">
        <f t="shared" si="597"/>
        <v>800</v>
      </c>
      <c r="S2762" s="1">
        <f t="shared" si="598"/>
        <v>0</v>
      </c>
      <c r="T2762" s="1" t="str">
        <f t="shared" si="599"/>
        <v>Hamilton County</v>
      </c>
      <c r="U2762" s="1" t="str">
        <f t="shared" si="600"/>
        <v>OH</v>
      </c>
      <c r="AA2762" s="1"/>
      <c r="AB2762" s="1"/>
      <c r="AI2762" s="5"/>
      <c r="AJ2762" s="5"/>
      <c r="AK2762" s="5"/>
      <c r="AL2762" s="5"/>
      <c r="AM2762" s="5"/>
      <c r="AN2762" s="5"/>
      <c r="AO2762" s="5"/>
      <c r="AP2762" s="5"/>
      <c r="AQ2762" s="5"/>
      <c r="AR2762" s="5"/>
      <c r="AY2762" s="1" t="s">
        <v>73</v>
      </c>
      <c r="AZ2762" s="2">
        <v>36955</v>
      </c>
      <c r="BD2762" s="1" t="s">
        <v>240</v>
      </c>
      <c r="BE2762" s="1" t="s">
        <v>219</v>
      </c>
      <c r="BF2762" s="1" t="s">
        <v>242</v>
      </c>
      <c r="BJ2762" s="1" t="s">
        <v>62</v>
      </c>
      <c r="BK2762" s="1" t="s">
        <v>78</v>
      </c>
      <c r="BL2762" s="1">
        <v>800</v>
      </c>
      <c r="BM2762" s="1">
        <v>800</v>
      </c>
      <c r="BP2762" s="1" t="s">
        <v>84</v>
      </c>
      <c r="BR2762" s="1">
        <v>0</v>
      </c>
      <c r="BS2762" s="1">
        <v>0</v>
      </c>
      <c r="BT2762" s="1">
        <v>0</v>
      </c>
      <c r="BU2762" s="1">
        <v>0</v>
      </c>
    </row>
    <row r="2763" spans="4:73" hidden="1" x14ac:dyDescent="0.25">
      <c r="D2763" s="4"/>
      <c r="E2763" s="5">
        <f t="shared" si="593"/>
        <v>0</v>
      </c>
      <c r="F2763" s="5">
        <f t="shared" si="594"/>
        <v>0</v>
      </c>
      <c r="G2763" s="5" t="str">
        <f t="shared" si="595"/>
        <v>Withdrawn</v>
      </c>
      <c r="H2763" s="6" t="str">
        <f t="shared" si="596"/>
        <v>Not Started</v>
      </c>
      <c r="I2763" s="1" t="s">
        <v>5990</v>
      </c>
      <c r="O2763" s="1" t="str">
        <f t="shared" si="585"/>
        <v>ERIS</v>
      </c>
      <c r="Q2763" s="1">
        <f t="shared" si="597"/>
        <v>600</v>
      </c>
      <c r="S2763" s="1">
        <f t="shared" si="598"/>
        <v>0</v>
      </c>
      <c r="T2763" s="1" t="str">
        <f t="shared" si="599"/>
        <v>Brown County</v>
      </c>
      <c r="U2763" s="1" t="str">
        <f t="shared" si="600"/>
        <v>WI</v>
      </c>
      <c r="AA2763" s="1"/>
      <c r="AB2763" s="1"/>
      <c r="AI2763" s="5"/>
      <c r="AJ2763" s="5"/>
      <c r="AK2763" s="5"/>
      <c r="AL2763" s="5"/>
      <c r="AM2763" s="5"/>
      <c r="AN2763" s="5"/>
      <c r="AO2763" s="5"/>
      <c r="AP2763" s="5"/>
      <c r="AQ2763" s="5"/>
      <c r="AR2763" s="5"/>
      <c r="AY2763" s="1" t="s">
        <v>73</v>
      </c>
      <c r="AZ2763" s="2">
        <v>36965</v>
      </c>
      <c r="BD2763" s="1" t="s">
        <v>74</v>
      </c>
      <c r="BE2763" s="1" t="s">
        <v>302</v>
      </c>
      <c r="BF2763" s="1" t="s">
        <v>76</v>
      </c>
      <c r="BJ2763" s="1" t="s">
        <v>62</v>
      </c>
      <c r="BK2763" s="1" t="s">
        <v>78</v>
      </c>
      <c r="BL2763" s="1">
        <v>600</v>
      </c>
      <c r="BM2763" s="1">
        <v>600</v>
      </c>
      <c r="BP2763" s="1" t="s">
        <v>84</v>
      </c>
      <c r="BQ2763" s="2">
        <v>37773</v>
      </c>
      <c r="BR2763" s="1">
        <v>0</v>
      </c>
      <c r="BS2763" s="1">
        <v>0</v>
      </c>
      <c r="BT2763" s="1">
        <v>0</v>
      </c>
      <c r="BU2763" s="1">
        <v>0</v>
      </c>
    </row>
    <row r="2764" spans="4:73" hidden="1" x14ac:dyDescent="0.25">
      <c r="D2764" s="4"/>
      <c r="E2764" s="5">
        <f t="shared" si="593"/>
        <v>0</v>
      </c>
      <c r="F2764" s="5">
        <f t="shared" si="594"/>
        <v>0</v>
      </c>
      <c r="G2764" s="5" t="str">
        <f t="shared" si="595"/>
        <v>Withdrawn</v>
      </c>
      <c r="H2764" s="6" t="str">
        <f t="shared" si="596"/>
        <v>Not Started</v>
      </c>
      <c r="I2764" s="1" t="s">
        <v>5991</v>
      </c>
      <c r="O2764" s="1" t="str">
        <f t="shared" si="585"/>
        <v>ERIS</v>
      </c>
      <c r="Q2764" s="1">
        <f t="shared" si="597"/>
        <v>350</v>
      </c>
      <c r="S2764" s="1">
        <f t="shared" si="598"/>
        <v>0</v>
      </c>
      <c r="T2764" s="1" t="str">
        <f t="shared" si="599"/>
        <v>Shelby County</v>
      </c>
      <c r="U2764" s="1" t="str">
        <f t="shared" si="600"/>
        <v>IN</v>
      </c>
      <c r="AA2764" s="1"/>
      <c r="AB2764" s="1"/>
      <c r="AI2764" s="5"/>
      <c r="AJ2764" s="5"/>
      <c r="AK2764" s="5"/>
      <c r="AL2764" s="5"/>
      <c r="AM2764" s="5"/>
      <c r="AN2764" s="5"/>
      <c r="AO2764" s="5"/>
      <c r="AP2764" s="5"/>
      <c r="AQ2764" s="5"/>
      <c r="AR2764" s="5"/>
      <c r="AY2764" s="1" t="s">
        <v>73</v>
      </c>
      <c r="AZ2764" s="2">
        <v>36980</v>
      </c>
      <c r="BD2764" s="1" t="s">
        <v>132</v>
      </c>
      <c r="BE2764" s="1" t="s">
        <v>566</v>
      </c>
      <c r="BF2764" s="1" t="s">
        <v>103</v>
      </c>
      <c r="BJ2764" s="1" t="s">
        <v>62</v>
      </c>
      <c r="BK2764" s="1" t="s">
        <v>78</v>
      </c>
      <c r="BL2764" s="1">
        <v>350</v>
      </c>
      <c r="BM2764" s="1">
        <v>350</v>
      </c>
      <c r="BP2764" s="1" t="s">
        <v>84</v>
      </c>
      <c r="BQ2764" s="2">
        <v>39234</v>
      </c>
      <c r="BR2764" s="1">
        <v>0</v>
      </c>
      <c r="BS2764" s="1">
        <v>0</v>
      </c>
      <c r="BT2764" s="1">
        <v>0</v>
      </c>
      <c r="BU2764" s="1">
        <v>0</v>
      </c>
    </row>
    <row r="2765" spans="4:73" hidden="1" x14ac:dyDescent="0.25">
      <c r="D2765" s="4"/>
      <c r="E2765" s="5">
        <f t="shared" si="593"/>
        <v>0</v>
      </c>
      <c r="F2765" s="5">
        <f t="shared" si="594"/>
        <v>0</v>
      </c>
      <c r="G2765" s="5" t="str">
        <f t="shared" si="595"/>
        <v>Withdrawn</v>
      </c>
      <c r="H2765" s="6" t="str">
        <f t="shared" si="596"/>
        <v>Not Started</v>
      </c>
      <c r="I2765" s="1" t="s">
        <v>5992</v>
      </c>
      <c r="O2765" s="1" t="str">
        <f t="shared" si="585"/>
        <v>ERIS</v>
      </c>
      <c r="Q2765" s="1">
        <f t="shared" si="597"/>
        <v>46</v>
      </c>
      <c r="S2765" s="1">
        <f t="shared" si="598"/>
        <v>0</v>
      </c>
      <c r="T2765" s="1" t="str">
        <f t="shared" si="599"/>
        <v>Lancaster County</v>
      </c>
      <c r="U2765" s="1" t="str">
        <f t="shared" si="600"/>
        <v>NE</v>
      </c>
      <c r="AA2765" s="1"/>
      <c r="AB2765" s="1"/>
      <c r="AI2765" s="5"/>
      <c r="AJ2765" s="5"/>
      <c r="AK2765" s="5"/>
      <c r="AL2765" s="5"/>
      <c r="AM2765" s="5"/>
      <c r="AN2765" s="5"/>
      <c r="AO2765" s="5"/>
      <c r="AP2765" s="5"/>
      <c r="AQ2765" s="5"/>
      <c r="AR2765" s="5"/>
      <c r="AY2765" s="1" t="s">
        <v>73</v>
      </c>
      <c r="AZ2765" s="2">
        <v>36997</v>
      </c>
      <c r="BD2765" s="1" t="s">
        <v>5993</v>
      </c>
      <c r="BE2765" s="1" t="s">
        <v>5994</v>
      </c>
      <c r="BF2765" s="1" t="s">
        <v>5995</v>
      </c>
      <c r="BJ2765" s="1" t="s">
        <v>62</v>
      </c>
      <c r="BK2765" s="1" t="s">
        <v>78</v>
      </c>
      <c r="BL2765" s="1">
        <v>46</v>
      </c>
      <c r="BM2765" s="1">
        <v>46</v>
      </c>
      <c r="BP2765" s="1" t="s">
        <v>84</v>
      </c>
      <c r="BQ2765" s="2">
        <v>38504</v>
      </c>
      <c r="BR2765" s="1">
        <v>0</v>
      </c>
      <c r="BS2765" s="1">
        <v>0</v>
      </c>
      <c r="BT2765" s="1">
        <v>0</v>
      </c>
      <c r="BU2765" s="1">
        <v>0</v>
      </c>
    </row>
    <row r="2766" spans="4:73" hidden="1" x14ac:dyDescent="0.25">
      <c r="D2766" s="4"/>
      <c r="E2766" s="5">
        <f t="shared" si="593"/>
        <v>0</v>
      </c>
      <c r="F2766" s="5">
        <f t="shared" si="594"/>
        <v>0</v>
      </c>
      <c r="G2766" s="5" t="str">
        <f t="shared" si="595"/>
        <v>Withdrawn</v>
      </c>
      <c r="H2766" s="6" t="str">
        <f t="shared" si="596"/>
        <v>Withdrawn</v>
      </c>
      <c r="I2766" s="1" t="s">
        <v>5996</v>
      </c>
      <c r="O2766" s="1" t="str">
        <f t="shared" si="585"/>
        <v>ERIS</v>
      </c>
      <c r="Q2766" s="1">
        <f t="shared" si="597"/>
        <v>165</v>
      </c>
      <c r="S2766" s="1">
        <f t="shared" si="598"/>
        <v>0</v>
      </c>
      <c r="T2766" s="1" t="str">
        <f t="shared" si="599"/>
        <v>Butler County</v>
      </c>
      <c r="U2766" s="1" t="str">
        <f t="shared" si="600"/>
        <v>OH</v>
      </c>
      <c r="AA2766" s="1"/>
      <c r="AB2766" s="1"/>
      <c r="AI2766" s="5"/>
      <c r="AJ2766" s="5"/>
      <c r="AK2766" s="5"/>
      <c r="AL2766" s="5"/>
      <c r="AM2766" s="5"/>
      <c r="AN2766" s="5"/>
      <c r="AO2766" s="5"/>
      <c r="AP2766" s="5"/>
      <c r="AQ2766" s="5"/>
      <c r="AR2766" s="5"/>
      <c r="AY2766" s="1" t="s">
        <v>73</v>
      </c>
      <c r="AZ2766" s="2">
        <v>37060</v>
      </c>
      <c r="BD2766" s="1" t="s">
        <v>240</v>
      </c>
      <c r="BE2766" s="1" t="s">
        <v>282</v>
      </c>
      <c r="BF2766" s="1" t="s">
        <v>242</v>
      </c>
      <c r="BJ2766" s="1" t="s">
        <v>62</v>
      </c>
      <c r="BK2766" s="1" t="s">
        <v>78</v>
      </c>
      <c r="BL2766" s="1">
        <v>165</v>
      </c>
      <c r="BM2766" s="1">
        <v>165</v>
      </c>
      <c r="BP2766" s="1" t="s">
        <v>73</v>
      </c>
      <c r="BQ2766" s="2">
        <v>37408</v>
      </c>
      <c r="BR2766" s="1">
        <v>0</v>
      </c>
      <c r="BS2766" s="1">
        <v>0</v>
      </c>
      <c r="BT2766" s="1">
        <v>0</v>
      </c>
      <c r="BU2766" s="1">
        <v>0</v>
      </c>
    </row>
    <row r="2767" spans="4:73" hidden="1" x14ac:dyDescent="0.25">
      <c r="D2767" s="4"/>
      <c r="E2767" s="5">
        <f t="shared" si="593"/>
        <v>0</v>
      </c>
      <c r="F2767" s="5">
        <f t="shared" si="594"/>
        <v>0</v>
      </c>
      <c r="G2767" s="5" t="str">
        <f t="shared" si="595"/>
        <v>Withdrawn</v>
      </c>
      <c r="H2767" s="6" t="str">
        <f t="shared" si="596"/>
        <v>Not Started</v>
      </c>
      <c r="I2767" s="1" t="s">
        <v>5997</v>
      </c>
      <c r="O2767" s="1" t="str">
        <f t="shared" si="585"/>
        <v>ERIS</v>
      </c>
      <c r="Q2767" s="1">
        <f t="shared" si="597"/>
        <v>250</v>
      </c>
      <c r="S2767" s="1">
        <f t="shared" si="598"/>
        <v>0</v>
      </c>
      <c r="T2767" s="1" t="str">
        <f t="shared" si="599"/>
        <v>Jackson County</v>
      </c>
      <c r="U2767" s="1" t="str">
        <f t="shared" si="600"/>
        <v>IL</v>
      </c>
      <c r="AA2767" s="1"/>
      <c r="AB2767" s="1"/>
      <c r="AI2767" s="5"/>
      <c r="AJ2767" s="5"/>
      <c r="AK2767" s="5"/>
      <c r="AL2767" s="5"/>
      <c r="AM2767" s="5"/>
      <c r="AN2767" s="5"/>
      <c r="AO2767" s="5"/>
      <c r="AP2767" s="5"/>
      <c r="AQ2767" s="5"/>
      <c r="AR2767" s="5"/>
      <c r="AY2767" s="1" t="s">
        <v>73</v>
      </c>
      <c r="AZ2767" s="2">
        <v>37061</v>
      </c>
      <c r="BD2767" s="1" t="s">
        <v>3130</v>
      </c>
      <c r="BE2767" s="1" t="s">
        <v>259</v>
      </c>
      <c r="BF2767" s="1" t="s">
        <v>124</v>
      </c>
      <c r="BJ2767" s="1" t="s">
        <v>62</v>
      </c>
      <c r="BK2767" s="1" t="s">
        <v>78</v>
      </c>
      <c r="BL2767" s="1">
        <v>250</v>
      </c>
      <c r="BM2767" s="1">
        <v>250</v>
      </c>
      <c r="BP2767" s="1" t="s">
        <v>84</v>
      </c>
      <c r="BR2767" s="1">
        <v>0</v>
      </c>
      <c r="BS2767" s="1">
        <v>0</v>
      </c>
      <c r="BT2767" s="1">
        <v>0</v>
      </c>
      <c r="BU2767" s="1">
        <v>0</v>
      </c>
    </row>
    <row r="2768" spans="4:73" hidden="1" x14ac:dyDescent="0.25">
      <c r="D2768" s="4"/>
      <c r="E2768" s="5">
        <f t="shared" si="593"/>
        <v>0</v>
      </c>
      <c r="F2768" s="5">
        <f t="shared" si="594"/>
        <v>0</v>
      </c>
      <c r="G2768" s="5" t="str">
        <f t="shared" si="595"/>
        <v>Withdrawn</v>
      </c>
      <c r="H2768" s="6" t="str">
        <f t="shared" si="596"/>
        <v>Not Started</v>
      </c>
      <c r="I2768" s="1" t="s">
        <v>5998</v>
      </c>
      <c r="O2768" s="1" t="str">
        <f t="shared" si="585"/>
        <v>ERIS</v>
      </c>
      <c r="Q2768" s="1">
        <f t="shared" si="597"/>
        <v>530</v>
      </c>
      <c r="S2768" s="1">
        <f t="shared" si="598"/>
        <v>0</v>
      </c>
      <c r="T2768" s="1" t="str">
        <f t="shared" si="599"/>
        <v>Winnebago County</v>
      </c>
      <c r="U2768" s="1" t="str">
        <f t="shared" si="600"/>
        <v>WI</v>
      </c>
      <c r="AA2768" s="1"/>
      <c r="AB2768" s="1"/>
      <c r="AI2768" s="5"/>
      <c r="AJ2768" s="5"/>
      <c r="AK2768" s="5"/>
      <c r="AL2768" s="5"/>
      <c r="AM2768" s="5"/>
      <c r="AN2768" s="5"/>
      <c r="AO2768" s="5"/>
      <c r="AP2768" s="5"/>
      <c r="AQ2768" s="5"/>
      <c r="AR2768" s="5"/>
      <c r="AY2768" s="1" t="s">
        <v>73</v>
      </c>
      <c r="AZ2768" s="2">
        <v>37062</v>
      </c>
      <c r="BD2768" s="1" t="s">
        <v>74</v>
      </c>
      <c r="BE2768" s="1" t="s">
        <v>448</v>
      </c>
      <c r="BF2768" s="1" t="s">
        <v>76</v>
      </c>
      <c r="BJ2768" s="1" t="s">
        <v>62</v>
      </c>
      <c r="BK2768" s="1" t="s">
        <v>78</v>
      </c>
      <c r="BL2768" s="1">
        <v>530</v>
      </c>
      <c r="BM2768" s="1">
        <v>530</v>
      </c>
      <c r="BP2768" s="1" t="s">
        <v>84</v>
      </c>
      <c r="BQ2768" s="2">
        <v>37773</v>
      </c>
      <c r="BR2768" s="1">
        <v>0</v>
      </c>
      <c r="BS2768" s="1">
        <v>0</v>
      </c>
      <c r="BT2768" s="1">
        <v>0</v>
      </c>
      <c r="BU2768" s="1">
        <v>0</v>
      </c>
    </row>
    <row r="2769" spans="4:73" hidden="1" x14ac:dyDescent="0.25">
      <c r="D2769" s="4"/>
      <c r="E2769" s="5">
        <f t="shared" si="593"/>
        <v>0</v>
      </c>
      <c r="F2769" s="5">
        <f t="shared" si="594"/>
        <v>0</v>
      </c>
      <c r="G2769" s="5" t="str">
        <f t="shared" si="595"/>
        <v>Withdrawn</v>
      </c>
      <c r="H2769" s="6" t="str">
        <f t="shared" si="596"/>
        <v>Not Started</v>
      </c>
      <c r="I2769" s="1" t="s">
        <v>5999</v>
      </c>
      <c r="O2769" s="1" t="str">
        <f t="shared" si="585"/>
        <v>ERIS</v>
      </c>
      <c r="Q2769" s="1">
        <f t="shared" si="597"/>
        <v>530</v>
      </c>
      <c r="S2769" s="1">
        <f t="shared" si="598"/>
        <v>0</v>
      </c>
      <c r="T2769" s="1" t="str">
        <f t="shared" si="599"/>
        <v>Outagamie County</v>
      </c>
      <c r="U2769" s="1" t="str">
        <f t="shared" si="600"/>
        <v>WI</v>
      </c>
      <c r="AA2769" s="1"/>
      <c r="AB2769" s="1"/>
      <c r="AI2769" s="5"/>
      <c r="AJ2769" s="5"/>
      <c r="AK2769" s="5"/>
      <c r="AL2769" s="5"/>
      <c r="AM2769" s="5"/>
      <c r="AN2769" s="5"/>
      <c r="AO2769" s="5"/>
      <c r="AP2769" s="5"/>
      <c r="AQ2769" s="5"/>
      <c r="AR2769" s="5"/>
      <c r="AY2769" s="1" t="s">
        <v>73</v>
      </c>
      <c r="AZ2769" s="2">
        <v>37062</v>
      </c>
      <c r="BD2769" s="1" t="s">
        <v>74</v>
      </c>
      <c r="BE2769" s="1" t="s">
        <v>137</v>
      </c>
      <c r="BF2769" s="1" t="s">
        <v>76</v>
      </c>
      <c r="BJ2769" s="1" t="s">
        <v>62</v>
      </c>
      <c r="BK2769" s="1" t="s">
        <v>78</v>
      </c>
      <c r="BL2769" s="1">
        <v>530</v>
      </c>
      <c r="BM2769" s="1">
        <v>530</v>
      </c>
      <c r="BP2769" s="1" t="s">
        <v>84</v>
      </c>
      <c r="BQ2769" s="2">
        <v>38869</v>
      </c>
      <c r="BR2769" s="1">
        <v>0</v>
      </c>
      <c r="BS2769" s="1">
        <v>0</v>
      </c>
      <c r="BT2769" s="1">
        <v>0</v>
      </c>
      <c r="BU2769" s="1">
        <v>0</v>
      </c>
    </row>
    <row r="2770" spans="4:73" hidden="1" x14ac:dyDescent="0.25">
      <c r="D2770" s="4"/>
      <c r="E2770" s="5" t="str">
        <f t="shared" si="593"/>
        <v>DPP-2018-APR</v>
      </c>
      <c r="F2770" s="5" t="str">
        <f t="shared" si="594"/>
        <v>Central</v>
      </c>
      <c r="G2770" s="5" t="str">
        <f t="shared" si="595"/>
        <v>Active</v>
      </c>
      <c r="H2770" s="6" t="str">
        <f t="shared" si="596"/>
        <v>Not Started</v>
      </c>
      <c r="I2770" s="1" t="s">
        <v>6043</v>
      </c>
      <c r="O2770" s="1" t="str">
        <f t="shared" ref="O2770:O2836" si="601">BJ2770</f>
        <v>NRIS</v>
      </c>
      <c r="P2770" s="1" t="s">
        <v>6203</v>
      </c>
      <c r="Q2770" s="1">
        <f t="shared" si="597"/>
        <v>250</v>
      </c>
      <c r="S2770" s="1" t="str">
        <f t="shared" si="598"/>
        <v>Wind</v>
      </c>
      <c r="T2770" s="1" t="str">
        <f t="shared" si="599"/>
        <v>Fulton County,Peoria County</v>
      </c>
      <c r="U2770" s="1" t="str">
        <f t="shared" si="600"/>
        <v>IL</v>
      </c>
      <c r="Y2770" s="1">
        <v>1</v>
      </c>
      <c r="Z2770" s="1">
        <f>IF(G2770="Withdrawn",0,1)</f>
        <v>1</v>
      </c>
      <c r="AA2770" s="36">
        <v>1000000</v>
      </c>
      <c r="AB2770" s="36">
        <v>0</v>
      </c>
      <c r="AI2770" s="5"/>
      <c r="AJ2770" s="32"/>
      <c r="AK2770" s="32"/>
      <c r="AL2770" s="32">
        <v>4777168</v>
      </c>
      <c r="AM2770" s="32">
        <v>1596000</v>
      </c>
      <c r="AN2770" s="32">
        <v>0</v>
      </c>
      <c r="AO2770" s="32">
        <f>AJ2770+AM2770</f>
        <v>1596000</v>
      </c>
      <c r="AP2770" s="32">
        <f>AO2770+AK2770+AL2770+AN2770</f>
        <v>6373168</v>
      </c>
      <c r="AQ2770" s="28">
        <f>AO2770/($Q2770*1000)</f>
        <v>6.3840000000000003</v>
      </c>
      <c r="AR2770" s="28">
        <f>AP2770/($Q2770*1000)</f>
        <v>25.492671999999999</v>
      </c>
      <c r="AS2770" s="16">
        <f>IF(O2770 = "NRIS",AP2770,AO2770)</f>
        <v>6373168</v>
      </c>
      <c r="AY2770" s="1" t="s">
        <v>2374</v>
      </c>
      <c r="AZ2770" s="2">
        <v>43171</v>
      </c>
      <c r="BC2770" s="2">
        <v>44440</v>
      </c>
      <c r="BD2770" s="1" t="s">
        <v>122</v>
      </c>
      <c r="BE2770" s="1" t="s">
        <v>6044</v>
      </c>
      <c r="BF2770" s="1" t="s">
        <v>124</v>
      </c>
      <c r="BG2770" s="1" t="s">
        <v>2375</v>
      </c>
      <c r="BH2770" s="1" t="s">
        <v>2435</v>
      </c>
      <c r="BI2770" s="1" t="s">
        <v>2376</v>
      </c>
      <c r="BJ2770" s="1" t="s">
        <v>126</v>
      </c>
      <c r="BK2770" s="1" t="s">
        <v>6045</v>
      </c>
      <c r="BL2770" s="1">
        <v>250</v>
      </c>
      <c r="BM2770" s="1">
        <v>250</v>
      </c>
      <c r="BN2770" s="1" t="s">
        <v>97</v>
      </c>
      <c r="BO2770" s="1" t="s">
        <v>98</v>
      </c>
      <c r="BP2770" s="1" t="s">
        <v>84</v>
      </c>
      <c r="BR2770" s="1">
        <v>250</v>
      </c>
      <c r="BS2770" s="1">
        <v>250</v>
      </c>
      <c r="BT2770" s="1">
        <v>225</v>
      </c>
      <c r="BU2770" s="1">
        <v>225</v>
      </c>
    </row>
    <row r="2771" spans="4:73" hidden="1" x14ac:dyDescent="0.25">
      <c r="D2771" s="4"/>
      <c r="E2771" s="5">
        <f t="shared" si="593"/>
        <v>0</v>
      </c>
      <c r="F2771" s="5">
        <f t="shared" si="594"/>
        <v>0</v>
      </c>
      <c r="G2771" s="5" t="str">
        <f t="shared" si="595"/>
        <v>Withdrawn</v>
      </c>
      <c r="H2771" s="6" t="str">
        <f t="shared" si="596"/>
        <v>Not Started</v>
      </c>
      <c r="I2771" s="1" t="s">
        <v>6003</v>
      </c>
      <c r="O2771" s="1" t="str">
        <f t="shared" si="601"/>
        <v>ERIS</v>
      </c>
      <c r="Q2771" s="1">
        <f t="shared" si="597"/>
        <v>530</v>
      </c>
      <c r="S2771" s="1">
        <f t="shared" si="598"/>
        <v>0</v>
      </c>
      <c r="T2771" s="1" t="str">
        <f t="shared" si="599"/>
        <v>Calumet County</v>
      </c>
      <c r="U2771" s="1" t="str">
        <f t="shared" si="600"/>
        <v>WI</v>
      </c>
      <c r="AA2771" s="1"/>
      <c r="AB2771" s="1"/>
      <c r="AI2771" s="5"/>
      <c r="AJ2771" s="5"/>
      <c r="AK2771" s="5"/>
      <c r="AL2771" s="5"/>
      <c r="AM2771" s="5"/>
      <c r="AN2771" s="5"/>
      <c r="AO2771" s="5"/>
      <c r="AP2771" s="5"/>
      <c r="AQ2771" s="5"/>
      <c r="AR2771" s="5"/>
      <c r="AY2771" s="1" t="s">
        <v>73</v>
      </c>
      <c r="AZ2771" s="2">
        <v>37062</v>
      </c>
      <c r="BD2771" s="1" t="s">
        <v>74</v>
      </c>
      <c r="BE2771" s="1" t="s">
        <v>390</v>
      </c>
      <c r="BF2771" s="1" t="s">
        <v>76</v>
      </c>
      <c r="BJ2771" s="1" t="s">
        <v>62</v>
      </c>
      <c r="BK2771" s="1" t="s">
        <v>78</v>
      </c>
      <c r="BL2771" s="1">
        <v>530</v>
      </c>
      <c r="BM2771" s="1">
        <v>530</v>
      </c>
      <c r="BP2771" s="1" t="s">
        <v>84</v>
      </c>
      <c r="BQ2771" s="2">
        <v>38528</v>
      </c>
      <c r="BR2771" s="1">
        <v>0</v>
      </c>
      <c r="BS2771" s="1">
        <v>0</v>
      </c>
      <c r="BT2771" s="1">
        <v>0</v>
      </c>
      <c r="BU2771" s="1">
        <v>0</v>
      </c>
    </row>
    <row r="2772" spans="4:73" x14ac:dyDescent="0.25">
      <c r="D2772" s="4"/>
      <c r="E2772" s="5" t="str">
        <f t="shared" si="593"/>
        <v>DPP-2018-APR</v>
      </c>
      <c r="F2772" s="5" t="str">
        <f t="shared" si="594"/>
        <v>West</v>
      </c>
      <c r="G2772" s="5" t="str">
        <f t="shared" si="595"/>
        <v>Active</v>
      </c>
      <c r="H2772" s="6" t="str">
        <f t="shared" si="596"/>
        <v>Not Started</v>
      </c>
      <c r="I2772" s="1" t="s">
        <v>6046</v>
      </c>
      <c r="L2772" s="1" t="s">
        <v>6187</v>
      </c>
      <c r="M2772" s="1" t="s">
        <v>6188</v>
      </c>
      <c r="O2772" s="1" t="str">
        <f t="shared" si="601"/>
        <v>ERIS</v>
      </c>
      <c r="P2772" s="1" t="s">
        <v>6203</v>
      </c>
      <c r="Q2772" s="1">
        <f t="shared" si="597"/>
        <v>150</v>
      </c>
      <c r="S2772" s="1" t="str">
        <f t="shared" si="598"/>
        <v>Wind</v>
      </c>
      <c r="T2772" s="1" t="str">
        <f t="shared" si="599"/>
        <v>Cass County</v>
      </c>
      <c r="U2772" s="1" t="str">
        <f t="shared" si="600"/>
        <v>ND</v>
      </c>
      <c r="Y2772" s="1">
        <v>1</v>
      </c>
      <c r="Z2772" s="1">
        <f>IF(G2772="Withdrawn",0,1)</f>
        <v>1</v>
      </c>
      <c r="AA2772" s="36">
        <v>600000</v>
      </c>
      <c r="AB2772" s="36">
        <v>1558786</v>
      </c>
      <c r="AI2772" s="5"/>
      <c r="AJ2772" s="32">
        <v>215892</v>
      </c>
      <c r="AK2772" s="32">
        <v>6707887</v>
      </c>
      <c r="AL2772" s="32">
        <v>0</v>
      </c>
      <c r="AM2772" s="32">
        <f>4350000+479091</f>
        <v>4829091</v>
      </c>
      <c r="AN2772" s="32">
        <v>0</v>
      </c>
      <c r="AO2772" s="32">
        <f>AJ2772+AM2772</f>
        <v>5044983</v>
      </c>
      <c r="AP2772" s="32">
        <f>AO2772+AK2772+AL2772+AN2772</f>
        <v>11752870</v>
      </c>
      <c r="AQ2772" s="28">
        <f>AO2772/($Q2772*1000)</f>
        <v>33.633220000000001</v>
      </c>
      <c r="AR2772" s="28">
        <f>AP2772/($Q2772*1000)</f>
        <v>78.352466666666672</v>
      </c>
      <c r="AS2772" s="16">
        <f t="shared" ref="AS2772:AS2773" si="602">IF(O2772 = "NRIS",AP2772,AO2772)</f>
        <v>5044983</v>
      </c>
      <c r="AY2772" s="1" t="s">
        <v>2374</v>
      </c>
      <c r="AZ2772" s="2">
        <v>43171</v>
      </c>
      <c r="BC2772" s="2">
        <v>45230</v>
      </c>
      <c r="BD2772" s="1" t="s">
        <v>203</v>
      </c>
      <c r="BE2772" s="1" t="s">
        <v>226</v>
      </c>
      <c r="BF2772" s="1" t="s">
        <v>194</v>
      </c>
      <c r="BG2772" s="1" t="s">
        <v>2375</v>
      </c>
      <c r="BH2772" s="1" t="s">
        <v>725</v>
      </c>
      <c r="BI2772" s="1" t="s">
        <v>2376</v>
      </c>
      <c r="BJ2772" s="1" t="s">
        <v>62</v>
      </c>
      <c r="BK2772" s="1" t="s">
        <v>5219</v>
      </c>
      <c r="BL2772" s="1">
        <v>150</v>
      </c>
      <c r="BM2772" s="1">
        <v>150</v>
      </c>
      <c r="BN2772" s="1" t="s">
        <v>97</v>
      </c>
      <c r="BO2772" s="1" t="s">
        <v>98</v>
      </c>
      <c r="BP2772" s="1" t="s">
        <v>84</v>
      </c>
      <c r="BR2772" s="1">
        <v>150</v>
      </c>
      <c r="BS2772" s="1">
        <v>150</v>
      </c>
      <c r="BT2772" s="1">
        <v>150</v>
      </c>
      <c r="BU2772" s="1">
        <v>0</v>
      </c>
    </row>
    <row r="2773" spans="4:73" hidden="1" x14ac:dyDescent="0.25">
      <c r="D2773" s="4"/>
      <c r="E2773" s="5" t="str">
        <f t="shared" si="593"/>
        <v>DPP-2018-APR</v>
      </c>
      <c r="F2773" s="5" t="str">
        <f t="shared" si="594"/>
        <v>Central</v>
      </c>
      <c r="G2773" s="5" t="str">
        <f t="shared" si="595"/>
        <v>Active</v>
      </c>
      <c r="H2773" s="6" t="str">
        <f t="shared" si="596"/>
        <v>Not Started</v>
      </c>
      <c r="I2773" s="1" t="s">
        <v>6047</v>
      </c>
      <c r="O2773" s="1" t="str">
        <f t="shared" si="601"/>
        <v>NRIS</v>
      </c>
      <c r="P2773" s="1" t="s">
        <v>6203</v>
      </c>
      <c r="Q2773" s="1">
        <f t="shared" si="597"/>
        <v>300</v>
      </c>
      <c r="S2773" s="1" t="str">
        <f t="shared" si="598"/>
        <v>Solar</v>
      </c>
      <c r="T2773" s="1" t="str">
        <f t="shared" si="599"/>
        <v>Warren County</v>
      </c>
      <c r="U2773" s="1" t="str">
        <f t="shared" si="600"/>
        <v>MO</v>
      </c>
      <c r="Y2773" s="1">
        <v>1</v>
      </c>
      <c r="Z2773" s="1">
        <f>IF(G2773="Withdrawn",0,1)</f>
        <v>1</v>
      </c>
      <c r="AA2773" s="36">
        <v>1200000</v>
      </c>
      <c r="AB2773" s="36">
        <v>0</v>
      </c>
      <c r="AI2773" s="5"/>
      <c r="AJ2773" s="32"/>
      <c r="AK2773" s="32"/>
      <c r="AL2773" s="32">
        <v>0</v>
      </c>
      <c r="AM2773" s="32">
        <v>5906500</v>
      </c>
      <c r="AN2773" s="32">
        <v>5265682</v>
      </c>
      <c r="AO2773" s="32">
        <f t="shared" ref="AO2773" si="603">AJ2773+AM2773</f>
        <v>5906500</v>
      </c>
      <c r="AP2773" s="32">
        <f t="shared" ref="AP2773" si="604">AO2773+AK2773+AL2773+AN2773</f>
        <v>11172182</v>
      </c>
      <c r="AQ2773" s="28">
        <f>AO2773/($Q2773*1000)</f>
        <v>19.688333333333333</v>
      </c>
      <c r="AR2773" s="28">
        <f>AP2773/($Q2773*1000)</f>
        <v>37.240606666666665</v>
      </c>
      <c r="AS2773" s="16">
        <f t="shared" si="602"/>
        <v>11172182</v>
      </c>
      <c r="AY2773" s="1" t="s">
        <v>2374</v>
      </c>
      <c r="AZ2773" s="2">
        <v>43171</v>
      </c>
      <c r="BC2773" s="2">
        <v>44500</v>
      </c>
      <c r="BD2773" s="1" t="s">
        <v>486</v>
      </c>
      <c r="BE2773" s="1" t="s">
        <v>1575</v>
      </c>
      <c r="BF2773" s="1" t="s">
        <v>488</v>
      </c>
      <c r="BG2773" s="1" t="s">
        <v>2375</v>
      </c>
      <c r="BH2773" s="1" t="s">
        <v>2435</v>
      </c>
      <c r="BI2773" s="1" t="s">
        <v>2376</v>
      </c>
      <c r="BJ2773" s="1" t="s">
        <v>126</v>
      </c>
      <c r="BK2773" s="1" t="s">
        <v>6048</v>
      </c>
      <c r="BL2773" s="1">
        <v>300</v>
      </c>
      <c r="BM2773" s="1">
        <v>300</v>
      </c>
      <c r="BN2773" s="1" t="s">
        <v>1485</v>
      </c>
      <c r="BO2773" s="1" t="s">
        <v>1486</v>
      </c>
      <c r="BP2773" s="1" t="s">
        <v>84</v>
      </c>
      <c r="BR2773" s="1">
        <v>300</v>
      </c>
      <c r="BS2773" s="1">
        <v>300</v>
      </c>
      <c r="BT2773" s="1">
        <v>300</v>
      </c>
      <c r="BU2773" s="1">
        <v>300</v>
      </c>
    </row>
    <row r="2774" spans="4:73" hidden="1" x14ac:dyDescent="0.25">
      <c r="D2774" s="4"/>
      <c r="E2774" s="5">
        <f t="shared" si="593"/>
        <v>0</v>
      </c>
      <c r="F2774" s="5">
        <f t="shared" si="594"/>
        <v>0</v>
      </c>
      <c r="G2774" s="5" t="str">
        <f t="shared" si="595"/>
        <v>Withdrawn</v>
      </c>
      <c r="H2774" s="6" t="str">
        <f t="shared" si="596"/>
        <v>Not Started</v>
      </c>
      <c r="I2774" s="1" t="s">
        <v>6007</v>
      </c>
      <c r="O2774" s="1" t="str">
        <f t="shared" si="601"/>
        <v>ERIS</v>
      </c>
      <c r="Q2774" s="1">
        <f t="shared" si="597"/>
        <v>50</v>
      </c>
      <c r="S2774" s="1">
        <f t="shared" si="598"/>
        <v>0</v>
      </c>
      <c r="T2774" s="1" t="str">
        <f t="shared" si="599"/>
        <v>Faribault County</v>
      </c>
      <c r="U2774" s="1" t="str">
        <f t="shared" si="600"/>
        <v>MN</v>
      </c>
      <c r="AA2774" s="1"/>
      <c r="AB2774" s="1"/>
      <c r="AI2774" s="5"/>
      <c r="AJ2774" s="5"/>
      <c r="AK2774" s="5"/>
      <c r="AL2774" s="5"/>
      <c r="AM2774" s="5"/>
      <c r="AN2774" s="5"/>
      <c r="AO2774" s="5"/>
      <c r="AP2774" s="5"/>
      <c r="AQ2774" s="5"/>
      <c r="AR2774" s="5"/>
      <c r="AY2774" s="1" t="s">
        <v>73</v>
      </c>
      <c r="AZ2774" s="2">
        <v>37092</v>
      </c>
      <c r="BD2774" s="1" t="s">
        <v>91</v>
      </c>
      <c r="BE2774" s="1" t="s">
        <v>718</v>
      </c>
      <c r="BF2774" s="1" t="s">
        <v>93</v>
      </c>
      <c r="BJ2774" s="1" t="s">
        <v>62</v>
      </c>
      <c r="BK2774" s="1" t="s">
        <v>78</v>
      </c>
      <c r="BL2774" s="1">
        <v>50</v>
      </c>
      <c r="BM2774" s="1">
        <v>50</v>
      </c>
      <c r="BP2774" s="1" t="s">
        <v>84</v>
      </c>
      <c r="BQ2774" s="2">
        <v>38139</v>
      </c>
      <c r="BR2774" s="1">
        <v>0</v>
      </c>
      <c r="BS2774" s="1">
        <v>0</v>
      </c>
      <c r="BT2774" s="1">
        <v>0</v>
      </c>
      <c r="BU2774" s="1">
        <v>0</v>
      </c>
    </row>
    <row r="2775" spans="4:73" hidden="1" x14ac:dyDescent="0.25">
      <c r="D2775" s="4"/>
      <c r="E2775" s="5" t="str">
        <f t="shared" si="593"/>
        <v>DPP-2018-APR</v>
      </c>
      <c r="F2775" s="5" t="str">
        <f t="shared" si="594"/>
        <v>West</v>
      </c>
      <c r="G2775" s="5" t="str">
        <f t="shared" si="595"/>
        <v>Withdrawn</v>
      </c>
      <c r="H2775" s="6" t="str">
        <f t="shared" si="596"/>
        <v>Not Started</v>
      </c>
      <c r="I2775" s="1" t="s">
        <v>5339</v>
      </c>
      <c r="O2775" s="1" t="str">
        <f t="shared" si="601"/>
        <v>NRIS</v>
      </c>
      <c r="Q2775" s="1">
        <f t="shared" si="597"/>
        <v>300</v>
      </c>
      <c r="S2775" s="1" t="str">
        <f t="shared" si="598"/>
        <v>Wind</v>
      </c>
      <c r="T2775" s="1" t="str">
        <f t="shared" si="599"/>
        <v>Jackson County,Martin County</v>
      </c>
      <c r="U2775" s="1" t="str">
        <f t="shared" si="600"/>
        <v>MN</v>
      </c>
      <c r="AA2775" s="1"/>
      <c r="AB2775" s="1"/>
      <c r="AI2775" s="5"/>
      <c r="AJ2775" s="5"/>
      <c r="AK2775" s="5"/>
      <c r="AL2775" s="5"/>
      <c r="AM2775" s="5"/>
      <c r="AN2775" s="5"/>
      <c r="AO2775" s="32"/>
      <c r="AP2775" s="32"/>
      <c r="AQ2775" s="28">
        <f>AO2775/($Q2775*1000)</f>
        <v>0</v>
      </c>
      <c r="AR2775" s="28">
        <f>AP2775/($Q2775*1000)</f>
        <v>0</v>
      </c>
      <c r="AY2775" s="1" t="s">
        <v>73</v>
      </c>
      <c r="AZ2775" s="2">
        <v>43171</v>
      </c>
      <c r="BA2775" s="2">
        <v>43915</v>
      </c>
      <c r="BC2775" s="2">
        <v>44256</v>
      </c>
      <c r="BD2775" s="1" t="s">
        <v>87</v>
      </c>
      <c r="BE2775" s="1" t="s">
        <v>4527</v>
      </c>
      <c r="BF2775" s="1" t="s">
        <v>93</v>
      </c>
      <c r="BG2775" s="1" t="s">
        <v>2375</v>
      </c>
      <c r="BH2775" s="1" t="s">
        <v>725</v>
      </c>
      <c r="BI2775" s="1" t="s">
        <v>2376</v>
      </c>
      <c r="BJ2775" s="1" t="s">
        <v>126</v>
      </c>
      <c r="BK2775" s="1" t="s">
        <v>5340</v>
      </c>
      <c r="BL2775" s="1">
        <v>300</v>
      </c>
      <c r="BM2775" s="1">
        <v>300</v>
      </c>
      <c r="BN2775" s="1" t="s">
        <v>97</v>
      </c>
      <c r="BO2775" s="1" t="s">
        <v>98</v>
      </c>
      <c r="BP2775" s="1" t="s">
        <v>84</v>
      </c>
      <c r="BR2775" s="1">
        <v>0</v>
      </c>
      <c r="BS2775" s="1">
        <v>0</v>
      </c>
      <c r="BT2775" s="1">
        <v>0</v>
      </c>
      <c r="BU2775" s="1">
        <v>0</v>
      </c>
    </row>
    <row r="2776" spans="4:73" hidden="1" x14ac:dyDescent="0.25">
      <c r="D2776" s="4"/>
      <c r="E2776" s="5" t="str">
        <f t="shared" si="593"/>
        <v>DPP-2018-APR</v>
      </c>
      <c r="F2776" s="5" t="str">
        <f t="shared" si="594"/>
        <v>East (ITC)</v>
      </c>
      <c r="G2776" s="5" t="str">
        <f t="shared" si="595"/>
        <v>Withdrawn</v>
      </c>
      <c r="H2776" s="6" t="str">
        <f t="shared" si="596"/>
        <v>Not Started</v>
      </c>
      <c r="I2776" s="1" t="s">
        <v>5160</v>
      </c>
      <c r="O2776" s="1" t="str">
        <f t="shared" si="601"/>
        <v>NRIS</v>
      </c>
      <c r="Q2776" s="1">
        <f t="shared" si="597"/>
        <v>100</v>
      </c>
      <c r="S2776" s="1" t="str">
        <f t="shared" si="598"/>
        <v>Wind</v>
      </c>
      <c r="T2776" s="1" t="str">
        <f t="shared" si="599"/>
        <v>Montcalm County</v>
      </c>
      <c r="U2776" s="1" t="str">
        <f t="shared" si="600"/>
        <v>MI</v>
      </c>
      <c r="AA2776" s="1"/>
      <c r="AB2776" s="1"/>
      <c r="AI2776" s="5"/>
      <c r="AJ2776" s="5"/>
      <c r="AK2776" s="5"/>
      <c r="AL2776" s="5"/>
      <c r="AM2776" s="5"/>
      <c r="AN2776" s="5"/>
      <c r="AO2776" s="32"/>
      <c r="AP2776" s="32"/>
      <c r="AQ2776" s="28">
        <f>AO2776/($Q2776*1000)</f>
        <v>0</v>
      </c>
      <c r="AR2776" s="28">
        <f>AP2776/($Q2776*1000)</f>
        <v>0</v>
      </c>
      <c r="AY2776" s="1" t="s">
        <v>73</v>
      </c>
      <c r="AZ2776" s="2">
        <v>43171</v>
      </c>
      <c r="BA2776" s="2">
        <v>43790</v>
      </c>
      <c r="BC2776" s="2">
        <v>44256</v>
      </c>
      <c r="BD2776" s="1" t="s">
        <v>139</v>
      </c>
      <c r="BE2776" s="1" t="s">
        <v>2492</v>
      </c>
      <c r="BF2776" s="1" t="s">
        <v>130</v>
      </c>
      <c r="BG2776" s="1" t="s">
        <v>2375</v>
      </c>
      <c r="BH2776" s="1" t="s">
        <v>1808</v>
      </c>
      <c r="BI2776" s="1" t="s">
        <v>2376</v>
      </c>
      <c r="BJ2776" s="1" t="s">
        <v>126</v>
      </c>
      <c r="BK2776" s="1" t="s">
        <v>5161</v>
      </c>
      <c r="BL2776" s="1">
        <v>100</v>
      </c>
      <c r="BM2776" s="1">
        <v>100</v>
      </c>
      <c r="BN2776" s="1" t="s">
        <v>97</v>
      </c>
      <c r="BO2776" s="1" t="s">
        <v>98</v>
      </c>
      <c r="BP2776" s="1" t="s">
        <v>84</v>
      </c>
      <c r="BR2776" s="1">
        <v>0</v>
      </c>
      <c r="BS2776" s="1">
        <v>0</v>
      </c>
      <c r="BT2776" s="1">
        <v>0</v>
      </c>
      <c r="BU2776" s="1">
        <v>0</v>
      </c>
    </row>
    <row r="2777" spans="4:73" hidden="1" x14ac:dyDescent="0.25">
      <c r="D2777" s="4"/>
      <c r="E2777" s="5">
        <f t="shared" si="593"/>
        <v>0</v>
      </c>
      <c r="F2777" s="5">
        <f t="shared" si="594"/>
        <v>0</v>
      </c>
      <c r="G2777" s="5" t="str">
        <f t="shared" si="595"/>
        <v>Withdrawn</v>
      </c>
      <c r="H2777" s="6" t="str">
        <f t="shared" si="596"/>
        <v>Not Started</v>
      </c>
      <c r="I2777" s="1" t="s">
        <v>6013</v>
      </c>
      <c r="O2777" s="1" t="str">
        <f t="shared" si="601"/>
        <v>ERIS</v>
      </c>
      <c r="Q2777" s="1">
        <f t="shared" si="597"/>
        <v>500</v>
      </c>
      <c r="S2777" s="1">
        <f t="shared" si="598"/>
        <v>0</v>
      </c>
      <c r="T2777" s="1" t="str">
        <f t="shared" si="599"/>
        <v>Bowman County</v>
      </c>
      <c r="U2777" s="1" t="str">
        <f t="shared" si="600"/>
        <v>ND</v>
      </c>
      <c r="AA2777" s="1"/>
      <c r="AB2777" s="1"/>
      <c r="AI2777" s="5"/>
      <c r="AJ2777" s="5"/>
      <c r="AK2777" s="5"/>
      <c r="AL2777" s="5"/>
      <c r="AM2777" s="5"/>
      <c r="AN2777" s="5"/>
      <c r="AO2777" s="5"/>
      <c r="AP2777" s="5"/>
      <c r="AQ2777" s="5"/>
      <c r="AR2777" s="5"/>
      <c r="AY2777" s="1" t="s">
        <v>73</v>
      </c>
      <c r="AZ2777" s="2">
        <v>37102</v>
      </c>
      <c r="BD2777" s="1" t="s">
        <v>192</v>
      </c>
      <c r="BE2777" s="1" t="s">
        <v>627</v>
      </c>
      <c r="BF2777" s="1" t="s">
        <v>194</v>
      </c>
      <c r="BI2777" s="1" t="s">
        <v>143</v>
      </c>
      <c r="BJ2777" s="1" t="s">
        <v>62</v>
      </c>
      <c r="BK2777" s="1" t="s">
        <v>78</v>
      </c>
      <c r="BL2777" s="1">
        <v>500</v>
      </c>
      <c r="BM2777" s="1">
        <v>500</v>
      </c>
      <c r="BP2777" s="1" t="s">
        <v>84</v>
      </c>
      <c r="BQ2777" s="2">
        <v>38869</v>
      </c>
      <c r="BR2777" s="1">
        <v>0</v>
      </c>
      <c r="BS2777" s="1">
        <v>0</v>
      </c>
      <c r="BT2777" s="1">
        <v>0</v>
      </c>
      <c r="BU2777" s="1">
        <v>0</v>
      </c>
    </row>
    <row r="2778" spans="4:73" hidden="1" x14ac:dyDescent="0.25">
      <c r="D2778" s="4"/>
      <c r="E2778" s="5">
        <f t="shared" si="593"/>
        <v>0</v>
      </c>
      <c r="F2778" s="5">
        <f t="shared" si="594"/>
        <v>0</v>
      </c>
      <c r="G2778" s="5" t="str">
        <f t="shared" si="595"/>
        <v>Withdrawn</v>
      </c>
      <c r="H2778" s="6" t="str">
        <f t="shared" si="596"/>
        <v>Not Started</v>
      </c>
      <c r="I2778" s="1" t="s">
        <v>6014</v>
      </c>
      <c r="O2778" s="1" t="str">
        <f t="shared" si="601"/>
        <v>ERIS</v>
      </c>
      <c r="Q2778" s="1">
        <f t="shared" si="597"/>
        <v>85</v>
      </c>
      <c r="S2778" s="1">
        <f t="shared" si="598"/>
        <v>0</v>
      </c>
      <c r="T2778" s="1" t="str">
        <f t="shared" si="599"/>
        <v>Marathon County</v>
      </c>
      <c r="U2778" s="1" t="str">
        <f t="shared" si="600"/>
        <v>WI</v>
      </c>
      <c r="AA2778" s="1"/>
      <c r="AB2778" s="1"/>
      <c r="AI2778" s="5"/>
      <c r="AJ2778" s="5"/>
      <c r="AK2778" s="5"/>
      <c r="AL2778" s="5"/>
      <c r="AM2778" s="5"/>
      <c r="AN2778" s="5"/>
      <c r="AO2778" s="5"/>
      <c r="AP2778" s="5"/>
      <c r="AQ2778" s="5"/>
      <c r="AR2778" s="5"/>
      <c r="AY2778" s="1" t="s">
        <v>73</v>
      </c>
      <c r="AZ2778" s="2">
        <v>37106</v>
      </c>
      <c r="BD2778" s="1" t="s">
        <v>74</v>
      </c>
      <c r="BE2778" s="1" t="s">
        <v>304</v>
      </c>
      <c r="BF2778" s="1" t="s">
        <v>76</v>
      </c>
      <c r="BJ2778" s="1" t="s">
        <v>62</v>
      </c>
      <c r="BK2778" s="1" t="s">
        <v>78</v>
      </c>
      <c r="BL2778" s="1">
        <v>85</v>
      </c>
      <c r="BM2778" s="1">
        <v>85</v>
      </c>
      <c r="BP2778" s="1" t="s">
        <v>84</v>
      </c>
      <c r="BQ2778" s="2">
        <v>2004</v>
      </c>
      <c r="BR2778" s="1">
        <v>0</v>
      </c>
      <c r="BS2778" s="1">
        <v>0</v>
      </c>
      <c r="BT2778" s="1">
        <v>0</v>
      </c>
      <c r="BU2778" s="1">
        <v>0</v>
      </c>
    </row>
    <row r="2779" spans="4:73" hidden="1" x14ac:dyDescent="0.25">
      <c r="D2779" s="4"/>
      <c r="E2779" s="5" t="str">
        <f t="shared" si="593"/>
        <v>DPP-2018-APR</v>
      </c>
      <c r="F2779" s="5" t="str">
        <f t="shared" si="594"/>
        <v>Central</v>
      </c>
      <c r="G2779" s="5" t="str">
        <f t="shared" si="595"/>
        <v>Active</v>
      </c>
      <c r="H2779" s="6" t="str">
        <f t="shared" si="596"/>
        <v>Not Started</v>
      </c>
      <c r="I2779" s="1" t="s">
        <v>6051</v>
      </c>
      <c r="O2779" s="1" t="str">
        <f t="shared" si="601"/>
        <v>NRIS</v>
      </c>
      <c r="P2779" s="1" t="s">
        <v>6203</v>
      </c>
      <c r="Q2779" s="1">
        <f t="shared" si="597"/>
        <v>200</v>
      </c>
      <c r="S2779" s="1" t="str">
        <f t="shared" si="598"/>
        <v>Wind</v>
      </c>
      <c r="T2779" s="1" t="str">
        <f t="shared" si="599"/>
        <v>Christian County</v>
      </c>
      <c r="U2779" s="1" t="str">
        <f t="shared" si="600"/>
        <v>IL</v>
      </c>
      <c r="Y2779" s="1">
        <v>1</v>
      </c>
      <c r="Z2779" s="1">
        <f t="shared" ref="Z2779:Z2780" si="605">IF(G2779="Withdrawn",0,1)</f>
        <v>1</v>
      </c>
      <c r="AA2779" s="36">
        <v>800000</v>
      </c>
      <c r="AB2779" s="36">
        <v>0</v>
      </c>
      <c r="AI2779" s="5"/>
      <c r="AJ2779" s="32"/>
      <c r="AK2779" s="32"/>
      <c r="AL2779" s="32">
        <v>3275500</v>
      </c>
      <c r="AM2779" s="32">
        <v>4042000</v>
      </c>
      <c r="AN2779" s="32">
        <v>0</v>
      </c>
      <c r="AO2779" s="32">
        <f>AJ2779+AM2779</f>
        <v>4042000</v>
      </c>
      <c r="AP2779" s="32">
        <f>AO2779+AK2779+AL2779+AN2779</f>
        <v>7317500</v>
      </c>
      <c r="AQ2779" s="28">
        <f t="shared" ref="AQ2779:AR2782" si="606">AO2779/($Q2779*1000)</f>
        <v>20.21</v>
      </c>
      <c r="AR2779" s="28">
        <f t="shared" si="606"/>
        <v>36.587499999999999</v>
      </c>
      <c r="AS2779" s="16">
        <f>IF(O2779 = "NRIS",AP2779,AO2779)</f>
        <v>7317500</v>
      </c>
      <c r="AY2779" s="1" t="s">
        <v>2374</v>
      </c>
      <c r="AZ2779" s="2">
        <v>43171</v>
      </c>
      <c r="BC2779" s="2">
        <v>44256</v>
      </c>
      <c r="BD2779" s="1" t="s">
        <v>2444</v>
      </c>
      <c r="BE2779" s="1" t="s">
        <v>2311</v>
      </c>
      <c r="BF2779" s="1" t="s">
        <v>124</v>
      </c>
      <c r="BG2779" s="1" t="s">
        <v>2375</v>
      </c>
      <c r="BH2779" s="1" t="s">
        <v>2435</v>
      </c>
      <c r="BI2779" s="1" t="s">
        <v>2376</v>
      </c>
      <c r="BJ2779" s="1" t="s">
        <v>126</v>
      </c>
      <c r="BK2779" s="1" t="s">
        <v>5202</v>
      </c>
      <c r="BL2779" s="1">
        <v>200</v>
      </c>
      <c r="BM2779" s="1">
        <v>200</v>
      </c>
      <c r="BN2779" s="1" t="s">
        <v>97</v>
      </c>
      <c r="BO2779" s="1" t="s">
        <v>98</v>
      </c>
      <c r="BP2779" s="1" t="s">
        <v>84</v>
      </c>
      <c r="BR2779" s="1">
        <v>170</v>
      </c>
      <c r="BS2779" s="1">
        <v>170</v>
      </c>
      <c r="BT2779" s="1">
        <v>170</v>
      </c>
      <c r="BU2779" s="1">
        <v>170</v>
      </c>
    </row>
    <row r="2780" spans="4:73" hidden="1" x14ac:dyDescent="0.25">
      <c r="D2780" s="4"/>
      <c r="E2780" s="5" t="str">
        <f t="shared" si="593"/>
        <v>DPP-2018-APR</v>
      </c>
      <c r="F2780" s="5" t="str">
        <f t="shared" si="594"/>
        <v>Central</v>
      </c>
      <c r="G2780" s="5" t="str">
        <f t="shared" si="595"/>
        <v>Withdrawn</v>
      </c>
      <c r="H2780" s="6" t="str">
        <f t="shared" si="596"/>
        <v>Not Started</v>
      </c>
      <c r="I2780" s="1" t="s">
        <v>5201</v>
      </c>
      <c r="O2780" s="1" t="str">
        <f t="shared" si="601"/>
        <v>NRIS</v>
      </c>
      <c r="P2780" s="1" t="s">
        <v>6203</v>
      </c>
      <c r="Q2780" s="1">
        <f t="shared" si="597"/>
        <v>200</v>
      </c>
      <c r="S2780" s="1" t="str">
        <f t="shared" si="598"/>
        <v>Wind</v>
      </c>
      <c r="T2780" s="1" t="str">
        <f t="shared" si="599"/>
        <v>Christian County</v>
      </c>
      <c r="U2780" s="1" t="str">
        <f t="shared" si="600"/>
        <v>IL</v>
      </c>
      <c r="Y2780" s="1">
        <v>0</v>
      </c>
      <c r="Z2780" s="1">
        <f t="shared" si="605"/>
        <v>0</v>
      </c>
      <c r="AA2780" s="1"/>
      <c r="AB2780" s="1"/>
      <c r="AI2780" s="5"/>
      <c r="AJ2780" s="5"/>
      <c r="AK2780" s="5"/>
      <c r="AL2780" s="5"/>
      <c r="AM2780" s="5"/>
      <c r="AN2780" s="5"/>
      <c r="AO2780" s="32"/>
      <c r="AP2780" s="32"/>
      <c r="AQ2780" s="28">
        <f t="shared" si="606"/>
        <v>0</v>
      </c>
      <c r="AR2780" s="28">
        <f t="shared" si="606"/>
        <v>0</v>
      </c>
      <c r="AY2780" s="1" t="s">
        <v>73</v>
      </c>
      <c r="AZ2780" s="2">
        <v>43171</v>
      </c>
      <c r="BA2780" s="2">
        <v>43836</v>
      </c>
      <c r="BC2780" s="2">
        <v>44256</v>
      </c>
      <c r="BD2780" s="1" t="s">
        <v>2444</v>
      </c>
      <c r="BE2780" s="1" t="s">
        <v>2311</v>
      </c>
      <c r="BF2780" s="1" t="s">
        <v>124</v>
      </c>
      <c r="BG2780" s="1" t="s">
        <v>2375</v>
      </c>
      <c r="BH2780" s="1" t="s">
        <v>2435</v>
      </c>
      <c r="BI2780" s="1" t="s">
        <v>2376</v>
      </c>
      <c r="BJ2780" s="1" t="s">
        <v>126</v>
      </c>
      <c r="BK2780" s="1" t="s">
        <v>5202</v>
      </c>
      <c r="BL2780" s="1">
        <v>200</v>
      </c>
      <c r="BM2780" s="1">
        <v>200</v>
      </c>
      <c r="BN2780" s="1" t="s">
        <v>97</v>
      </c>
      <c r="BO2780" s="1" t="s">
        <v>98</v>
      </c>
      <c r="BP2780" s="1" t="s">
        <v>84</v>
      </c>
      <c r="BR2780" s="1">
        <v>0</v>
      </c>
      <c r="BS2780" s="1">
        <v>0</v>
      </c>
      <c r="BT2780" s="1">
        <v>0</v>
      </c>
      <c r="BU2780" s="1">
        <v>0</v>
      </c>
    </row>
    <row r="2781" spans="4:73" hidden="1" x14ac:dyDescent="0.25">
      <c r="D2781" s="4"/>
      <c r="E2781" s="5" t="str">
        <f t="shared" si="593"/>
        <v>DPP-2018-APR</v>
      </c>
      <c r="F2781" s="5" t="str">
        <f t="shared" si="594"/>
        <v>West</v>
      </c>
      <c r="G2781" s="5" t="str">
        <f t="shared" si="595"/>
        <v>Withdrawn</v>
      </c>
      <c r="H2781" s="6" t="str">
        <f t="shared" si="596"/>
        <v>Not Started</v>
      </c>
      <c r="I2781" s="1" t="s">
        <v>5911</v>
      </c>
      <c r="O2781" s="1" t="str">
        <f t="shared" si="601"/>
        <v>NRIS</v>
      </c>
      <c r="Q2781" s="1">
        <f t="shared" si="597"/>
        <v>200</v>
      </c>
      <c r="S2781" s="1" t="str">
        <f t="shared" si="598"/>
        <v>Wind</v>
      </c>
      <c r="T2781" s="1" t="str">
        <f t="shared" si="599"/>
        <v>Washington County</v>
      </c>
      <c r="U2781" s="1" t="str">
        <f t="shared" si="600"/>
        <v>IA</v>
      </c>
      <c r="AA2781" s="1"/>
      <c r="AB2781" s="1"/>
      <c r="AI2781" s="5"/>
      <c r="AJ2781" s="5"/>
      <c r="AK2781" s="5"/>
      <c r="AL2781" s="5"/>
      <c r="AM2781" s="5"/>
      <c r="AN2781" s="5"/>
      <c r="AO2781" s="32"/>
      <c r="AP2781" s="32"/>
      <c r="AQ2781" s="28">
        <f t="shared" si="606"/>
        <v>0</v>
      </c>
      <c r="AR2781" s="28">
        <f t="shared" si="606"/>
        <v>0</v>
      </c>
      <c r="AY2781" s="1" t="s">
        <v>73</v>
      </c>
      <c r="AZ2781" s="2">
        <v>43171</v>
      </c>
      <c r="BA2781" s="2">
        <v>44264</v>
      </c>
      <c r="BC2781" s="2">
        <v>44256</v>
      </c>
      <c r="BD2781" s="1" t="s">
        <v>251</v>
      </c>
      <c r="BE2781" s="1" t="s">
        <v>395</v>
      </c>
      <c r="BF2781" s="1" t="s">
        <v>89</v>
      </c>
      <c r="BG2781" s="1" t="s">
        <v>2375</v>
      </c>
      <c r="BH2781" s="1" t="s">
        <v>725</v>
      </c>
      <c r="BI2781" s="1" t="s">
        <v>2376</v>
      </c>
      <c r="BJ2781" s="1" t="s">
        <v>126</v>
      </c>
      <c r="BK2781" s="1" t="s">
        <v>5912</v>
      </c>
      <c r="BL2781" s="1">
        <v>200</v>
      </c>
      <c r="BM2781" s="1">
        <v>200</v>
      </c>
      <c r="BN2781" s="1" t="s">
        <v>97</v>
      </c>
      <c r="BO2781" s="1" t="s">
        <v>98</v>
      </c>
      <c r="BP2781" s="1" t="s">
        <v>84</v>
      </c>
      <c r="BR2781" s="1">
        <v>200</v>
      </c>
      <c r="BS2781" s="1">
        <v>200</v>
      </c>
      <c r="BT2781" s="1">
        <v>0</v>
      </c>
      <c r="BU2781" s="1">
        <v>0</v>
      </c>
    </row>
    <row r="2782" spans="4:73" x14ac:dyDescent="0.25">
      <c r="D2782" s="4"/>
      <c r="E2782" s="5" t="str">
        <f t="shared" si="593"/>
        <v>DPP-2018-APR</v>
      </c>
      <c r="F2782" s="5" t="str">
        <f t="shared" si="594"/>
        <v>West</v>
      </c>
      <c r="G2782" s="5" t="str">
        <f t="shared" si="595"/>
        <v>Active</v>
      </c>
      <c r="H2782" s="6" t="str">
        <f t="shared" si="596"/>
        <v>Not Started</v>
      </c>
      <c r="I2782" s="1" t="s">
        <v>6054</v>
      </c>
      <c r="L2782" s="1" t="s">
        <v>6187</v>
      </c>
      <c r="M2782" s="1" t="s">
        <v>6188</v>
      </c>
      <c r="O2782" s="1" t="str">
        <f t="shared" si="601"/>
        <v>NRIS</v>
      </c>
      <c r="P2782" s="1" t="s">
        <v>6203</v>
      </c>
      <c r="Q2782" s="1">
        <f t="shared" si="597"/>
        <v>300</v>
      </c>
      <c r="S2782" s="1" t="str">
        <f t="shared" si="598"/>
        <v>Wind</v>
      </c>
      <c r="T2782" s="1" t="str">
        <f t="shared" si="599"/>
        <v>Dickinson County,Emmet County</v>
      </c>
      <c r="U2782" s="1" t="str">
        <f t="shared" si="600"/>
        <v>IA</v>
      </c>
      <c r="Y2782" s="1">
        <v>1</v>
      </c>
      <c r="Z2782" s="1">
        <f>IF(G2782="Withdrawn",0,1)</f>
        <v>1</v>
      </c>
      <c r="AA2782" s="36">
        <v>1200000</v>
      </c>
      <c r="AB2782" s="36">
        <v>2354531</v>
      </c>
      <c r="AI2782" s="5"/>
      <c r="AJ2782" s="32">
        <v>0</v>
      </c>
      <c r="AK2782" s="32">
        <v>255190</v>
      </c>
      <c r="AL2782" s="32">
        <v>6410000</v>
      </c>
      <c r="AM2782" s="32">
        <f>16155499+47855+14000000</f>
        <v>30203354</v>
      </c>
      <c r="AN2782" s="32">
        <v>0</v>
      </c>
      <c r="AO2782" s="32">
        <f>AJ2782+AM2782</f>
        <v>30203354</v>
      </c>
      <c r="AP2782" s="32">
        <f>AO2782+AK2782+AL2782+AN2782</f>
        <v>36868544</v>
      </c>
      <c r="AQ2782" s="28">
        <f>AO2782/($Q2782*1000)</f>
        <v>100.67784666666667</v>
      </c>
      <c r="AR2782" s="28">
        <f t="shared" si="606"/>
        <v>122.89514666666666</v>
      </c>
      <c r="AS2782" s="16">
        <f>IF(O2782 = "NRIS",AP2782,AO2782)</f>
        <v>36868544</v>
      </c>
      <c r="AY2782" s="1" t="s">
        <v>2374</v>
      </c>
      <c r="AZ2782" s="2">
        <v>43171</v>
      </c>
      <c r="BC2782" s="2">
        <v>44256</v>
      </c>
      <c r="BD2782" s="1" t="s">
        <v>251</v>
      </c>
      <c r="BE2782" s="1" t="s">
        <v>6055</v>
      </c>
      <c r="BF2782" s="1" t="s">
        <v>89</v>
      </c>
      <c r="BG2782" s="1" t="s">
        <v>2375</v>
      </c>
      <c r="BH2782" s="1" t="s">
        <v>725</v>
      </c>
      <c r="BI2782" s="1" t="s">
        <v>2376</v>
      </c>
      <c r="BJ2782" s="1" t="s">
        <v>126</v>
      </c>
      <c r="BK2782" s="1" t="s">
        <v>6056</v>
      </c>
      <c r="BL2782" s="1">
        <v>300</v>
      </c>
      <c r="BM2782" s="1">
        <v>300</v>
      </c>
      <c r="BN2782" s="1" t="s">
        <v>97</v>
      </c>
      <c r="BO2782" s="1" t="s">
        <v>98</v>
      </c>
      <c r="BP2782" s="1" t="s">
        <v>84</v>
      </c>
      <c r="BR2782" s="1">
        <v>300</v>
      </c>
      <c r="BS2782" s="1">
        <v>300</v>
      </c>
      <c r="BT2782" s="1">
        <v>300</v>
      </c>
      <c r="BU2782" s="1">
        <v>0</v>
      </c>
    </row>
    <row r="2783" spans="4:73" hidden="1" x14ac:dyDescent="0.25">
      <c r="D2783" s="4"/>
      <c r="E2783" s="5">
        <f t="shared" si="593"/>
        <v>0</v>
      </c>
      <c r="F2783" s="5">
        <f t="shared" si="594"/>
        <v>0</v>
      </c>
      <c r="G2783" s="5" t="str">
        <f t="shared" si="595"/>
        <v>Withdrawn</v>
      </c>
      <c r="H2783" s="6" t="str">
        <f t="shared" si="596"/>
        <v>Not Started</v>
      </c>
      <c r="I2783" s="1" t="s">
        <v>6021</v>
      </c>
      <c r="O2783" s="1" t="str">
        <f t="shared" si="601"/>
        <v>ERIS</v>
      </c>
      <c r="Q2783" s="1">
        <f t="shared" si="597"/>
        <v>60</v>
      </c>
      <c r="S2783" s="1">
        <f t="shared" si="598"/>
        <v>0</v>
      </c>
      <c r="T2783" s="1" t="str">
        <f t="shared" si="599"/>
        <v>Juneau County</v>
      </c>
      <c r="U2783" s="1" t="str">
        <f t="shared" si="600"/>
        <v>WI</v>
      </c>
      <c r="AA2783" s="1"/>
      <c r="AB2783" s="1"/>
      <c r="AI2783" s="5"/>
      <c r="AJ2783" s="5"/>
      <c r="AK2783" s="5"/>
      <c r="AL2783" s="5"/>
      <c r="AM2783" s="5"/>
      <c r="AN2783" s="5"/>
      <c r="AO2783" s="5"/>
      <c r="AP2783" s="5"/>
      <c r="AQ2783" s="5"/>
      <c r="AR2783" s="5"/>
      <c r="AY2783" s="1" t="s">
        <v>73</v>
      </c>
      <c r="AZ2783" s="2">
        <v>37111</v>
      </c>
      <c r="BD2783" s="1" t="s">
        <v>74</v>
      </c>
      <c r="BE2783" s="1" t="s">
        <v>363</v>
      </c>
      <c r="BF2783" s="1" t="s">
        <v>76</v>
      </c>
      <c r="BJ2783" s="1" t="s">
        <v>62</v>
      </c>
      <c r="BK2783" s="1" t="s">
        <v>78</v>
      </c>
      <c r="BL2783" s="1">
        <v>60</v>
      </c>
      <c r="BM2783" s="1">
        <v>60</v>
      </c>
      <c r="BP2783" s="1" t="s">
        <v>84</v>
      </c>
      <c r="BQ2783" s="2">
        <v>38869</v>
      </c>
      <c r="BR2783" s="1">
        <v>0</v>
      </c>
      <c r="BS2783" s="1">
        <v>0</v>
      </c>
      <c r="BT2783" s="1">
        <v>0</v>
      </c>
      <c r="BU2783" s="1">
        <v>0</v>
      </c>
    </row>
    <row r="2784" spans="4:73" hidden="1" x14ac:dyDescent="0.25">
      <c r="D2784" s="4"/>
      <c r="E2784" s="5">
        <f t="shared" si="593"/>
        <v>0</v>
      </c>
      <c r="F2784" s="5">
        <f t="shared" si="594"/>
        <v>0</v>
      </c>
      <c r="G2784" s="5" t="str">
        <f t="shared" si="595"/>
        <v>Withdrawn</v>
      </c>
      <c r="H2784" s="6" t="str">
        <f t="shared" si="596"/>
        <v>Not Started</v>
      </c>
      <c r="I2784" s="1" t="s">
        <v>6022</v>
      </c>
      <c r="O2784" s="1" t="str">
        <f t="shared" si="601"/>
        <v>ERIS</v>
      </c>
      <c r="Q2784" s="1">
        <f t="shared" si="597"/>
        <v>100</v>
      </c>
      <c r="S2784" s="1">
        <f t="shared" si="598"/>
        <v>0</v>
      </c>
      <c r="T2784" s="1" t="str">
        <f t="shared" si="599"/>
        <v>Juneau County</v>
      </c>
      <c r="U2784" s="1" t="str">
        <f t="shared" si="600"/>
        <v>WI</v>
      </c>
      <c r="AA2784" s="1"/>
      <c r="AB2784" s="1"/>
      <c r="AI2784" s="5"/>
      <c r="AJ2784" s="5"/>
      <c r="AK2784" s="5"/>
      <c r="AL2784" s="5"/>
      <c r="AM2784" s="5"/>
      <c r="AN2784" s="5"/>
      <c r="AO2784" s="5"/>
      <c r="AP2784" s="5"/>
      <c r="AQ2784" s="5"/>
      <c r="AR2784" s="5"/>
      <c r="AY2784" s="1" t="s">
        <v>73</v>
      </c>
      <c r="AZ2784" s="2">
        <v>37111</v>
      </c>
      <c r="BD2784" s="1" t="s">
        <v>74</v>
      </c>
      <c r="BE2784" s="1" t="s">
        <v>363</v>
      </c>
      <c r="BF2784" s="1" t="s">
        <v>76</v>
      </c>
      <c r="BJ2784" s="1" t="s">
        <v>62</v>
      </c>
      <c r="BK2784" s="1" t="s">
        <v>78</v>
      </c>
      <c r="BL2784" s="1">
        <v>100</v>
      </c>
      <c r="BM2784" s="1">
        <v>100</v>
      </c>
      <c r="BP2784" s="1" t="s">
        <v>84</v>
      </c>
      <c r="BQ2784" s="2">
        <v>38528</v>
      </c>
      <c r="BR2784" s="1">
        <v>0</v>
      </c>
      <c r="BS2784" s="1">
        <v>0</v>
      </c>
      <c r="BT2784" s="1">
        <v>0</v>
      </c>
      <c r="BU2784" s="1">
        <v>0</v>
      </c>
    </row>
    <row r="2785" spans="4:73" hidden="1" x14ac:dyDescent="0.25">
      <c r="D2785" s="4"/>
      <c r="E2785" s="5">
        <f t="shared" si="593"/>
        <v>0</v>
      </c>
      <c r="F2785" s="5">
        <f t="shared" si="594"/>
        <v>0</v>
      </c>
      <c r="G2785" s="5" t="str">
        <f t="shared" si="595"/>
        <v>Withdrawn</v>
      </c>
      <c r="H2785" s="6" t="str">
        <f t="shared" si="596"/>
        <v>Not Started</v>
      </c>
      <c r="I2785" s="1" t="s">
        <v>6023</v>
      </c>
      <c r="O2785" s="1" t="str">
        <f t="shared" si="601"/>
        <v>ERIS</v>
      </c>
      <c r="Q2785" s="1">
        <f t="shared" si="597"/>
        <v>300</v>
      </c>
      <c r="S2785" s="1">
        <f t="shared" si="598"/>
        <v>0</v>
      </c>
      <c r="T2785" s="1" t="str">
        <f t="shared" si="599"/>
        <v>Knox County</v>
      </c>
      <c r="U2785" s="1" t="str">
        <f t="shared" si="600"/>
        <v>IN</v>
      </c>
      <c r="AA2785" s="1"/>
      <c r="AB2785" s="1"/>
      <c r="AI2785" s="5"/>
      <c r="AJ2785" s="5"/>
      <c r="AK2785" s="5"/>
      <c r="AL2785" s="5"/>
      <c r="AM2785" s="5"/>
      <c r="AN2785" s="5"/>
      <c r="AO2785" s="5"/>
      <c r="AP2785" s="5"/>
      <c r="AQ2785" s="5"/>
      <c r="AR2785" s="5"/>
      <c r="AY2785" s="1" t="s">
        <v>73</v>
      </c>
      <c r="AZ2785" s="2">
        <v>37111</v>
      </c>
      <c r="BD2785" s="1" t="s">
        <v>101</v>
      </c>
      <c r="BE2785" s="1" t="s">
        <v>869</v>
      </c>
      <c r="BF2785" s="1" t="s">
        <v>103</v>
      </c>
      <c r="BJ2785" s="1" t="s">
        <v>62</v>
      </c>
      <c r="BK2785" s="1" t="s">
        <v>78</v>
      </c>
      <c r="BL2785" s="1">
        <v>300</v>
      </c>
      <c r="BM2785" s="1">
        <v>300</v>
      </c>
      <c r="BP2785" s="1" t="s">
        <v>84</v>
      </c>
      <c r="BQ2785" s="2">
        <v>38527</v>
      </c>
      <c r="BR2785" s="1">
        <v>0</v>
      </c>
      <c r="BS2785" s="1">
        <v>0</v>
      </c>
      <c r="BT2785" s="1">
        <v>0</v>
      </c>
      <c r="BU2785" s="1">
        <v>0</v>
      </c>
    </row>
    <row r="2786" spans="4:73" hidden="1" x14ac:dyDescent="0.25">
      <c r="D2786" s="4"/>
      <c r="E2786" s="5">
        <f t="shared" si="593"/>
        <v>0</v>
      </c>
      <c r="F2786" s="5">
        <f t="shared" si="594"/>
        <v>0</v>
      </c>
      <c r="G2786" s="5" t="str">
        <f t="shared" si="595"/>
        <v>Withdrawn</v>
      </c>
      <c r="H2786" s="6" t="str">
        <f t="shared" si="596"/>
        <v>Not Started</v>
      </c>
      <c r="I2786" s="1" t="s">
        <v>6024</v>
      </c>
      <c r="O2786" s="1" t="str">
        <f t="shared" si="601"/>
        <v>ERIS</v>
      </c>
      <c r="Q2786" s="1">
        <f t="shared" si="597"/>
        <v>750</v>
      </c>
      <c r="S2786" s="1">
        <f t="shared" si="598"/>
        <v>0</v>
      </c>
      <c r="T2786" s="1" t="str">
        <f t="shared" si="599"/>
        <v>McLean County</v>
      </c>
      <c r="U2786" s="1" t="str">
        <f t="shared" si="600"/>
        <v>ND</v>
      </c>
      <c r="AA2786" s="1"/>
      <c r="AB2786" s="1"/>
      <c r="AI2786" s="5"/>
      <c r="AJ2786" s="5"/>
      <c r="AK2786" s="5"/>
      <c r="AL2786" s="5"/>
      <c r="AM2786" s="5"/>
      <c r="AN2786" s="5"/>
      <c r="AO2786" s="5"/>
      <c r="AP2786" s="5"/>
      <c r="AQ2786" s="5"/>
      <c r="AR2786" s="5"/>
      <c r="AY2786" s="1" t="s">
        <v>73</v>
      </c>
      <c r="AZ2786" s="2">
        <v>37119</v>
      </c>
      <c r="BD2786" s="1" t="s">
        <v>153</v>
      </c>
      <c r="BE2786" s="1" t="s">
        <v>540</v>
      </c>
      <c r="BF2786" s="1" t="s">
        <v>194</v>
      </c>
      <c r="BJ2786" s="1" t="s">
        <v>62</v>
      </c>
      <c r="BK2786" s="1" t="s">
        <v>78</v>
      </c>
      <c r="BL2786" s="1">
        <v>750</v>
      </c>
      <c r="BM2786" s="1">
        <v>750</v>
      </c>
      <c r="BP2786" s="1" t="s">
        <v>84</v>
      </c>
      <c r="BQ2786" s="2">
        <v>38139</v>
      </c>
      <c r="BR2786" s="1">
        <v>0</v>
      </c>
      <c r="BS2786" s="1">
        <v>0</v>
      </c>
      <c r="BT2786" s="1">
        <v>0</v>
      </c>
      <c r="BU2786" s="1">
        <v>0</v>
      </c>
    </row>
    <row r="2787" spans="4:73" hidden="1" x14ac:dyDescent="0.25">
      <c r="D2787" s="4"/>
      <c r="E2787" s="5">
        <f t="shared" si="593"/>
        <v>0</v>
      </c>
      <c r="F2787" s="5">
        <f t="shared" si="594"/>
        <v>0</v>
      </c>
      <c r="G2787" s="5" t="str">
        <f t="shared" si="595"/>
        <v>Withdrawn</v>
      </c>
      <c r="H2787" s="6" t="str">
        <f t="shared" si="596"/>
        <v>Withdrawn</v>
      </c>
      <c r="I2787" s="1" t="s">
        <v>6025</v>
      </c>
      <c r="O2787" s="1" t="str">
        <f t="shared" si="601"/>
        <v>ERIS</v>
      </c>
      <c r="Q2787" s="1">
        <f t="shared" si="597"/>
        <v>225</v>
      </c>
      <c r="S2787" s="1">
        <f t="shared" si="598"/>
        <v>0</v>
      </c>
      <c r="T2787" s="1" t="str">
        <f t="shared" si="599"/>
        <v>Itasca County</v>
      </c>
      <c r="U2787" s="1" t="str">
        <f t="shared" si="600"/>
        <v>MN</v>
      </c>
      <c r="AA2787" s="1"/>
      <c r="AB2787" s="1"/>
      <c r="AI2787" s="5"/>
      <c r="AJ2787" s="5"/>
      <c r="AK2787" s="5"/>
      <c r="AL2787" s="5"/>
      <c r="AM2787" s="5"/>
      <c r="AN2787" s="5"/>
      <c r="AO2787" s="5"/>
      <c r="AP2787" s="5"/>
      <c r="AQ2787" s="5"/>
      <c r="AR2787" s="5"/>
      <c r="AY2787" s="1" t="s">
        <v>73</v>
      </c>
      <c r="AZ2787" s="2">
        <v>37119</v>
      </c>
      <c r="BD2787" s="1" t="s">
        <v>315</v>
      </c>
      <c r="BE2787" s="1" t="s">
        <v>1329</v>
      </c>
      <c r="BF2787" s="1" t="s">
        <v>93</v>
      </c>
      <c r="BJ2787" s="1" t="s">
        <v>62</v>
      </c>
      <c r="BK2787" s="1" t="s">
        <v>78</v>
      </c>
      <c r="BL2787" s="1">
        <v>225</v>
      </c>
      <c r="BM2787" s="1">
        <v>225</v>
      </c>
      <c r="BP2787" s="1" t="s">
        <v>73</v>
      </c>
      <c r="BR2787" s="1">
        <v>0</v>
      </c>
      <c r="BS2787" s="1">
        <v>0</v>
      </c>
      <c r="BT2787" s="1">
        <v>0</v>
      </c>
      <c r="BU2787" s="1">
        <v>0</v>
      </c>
    </row>
    <row r="2788" spans="4:73" hidden="1" x14ac:dyDescent="0.25">
      <c r="D2788" s="4"/>
      <c r="E2788" s="5" t="str">
        <f t="shared" si="593"/>
        <v>DPP-2018-APR</v>
      </c>
      <c r="F2788" s="5" t="str">
        <f t="shared" si="594"/>
        <v>Central</v>
      </c>
      <c r="G2788" s="5" t="str">
        <f t="shared" si="595"/>
        <v>Withdrawn</v>
      </c>
      <c r="H2788" s="6" t="str">
        <f t="shared" si="596"/>
        <v>Not Started</v>
      </c>
      <c r="I2788" s="1" t="s">
        <v>4580</v>
      </c>
      <c r="O2788" s="1" t="str">
        <f t="shared" si="601"/>
        <v>NRIS</v>
      </c>
      <c r="P2788" s="1" t="s">
        <v>6203</v>
      </c>
      <c r="Q2788" s="1">
        <f t="shared" si="597"/>
        <v>100</v>
      </c>
      <c r="S2788" s="1" t="str">
        <f t="shared" si="598"/>
        <v>Wind</v>
      </c>
      <c r="T2788" s="1" t="str">
        <f t="shared" si="599"/>
        <v>Brown County,LaSalle County</v>
      </c>
      <c r="U2788" s="1" t="str">
        <f t="shared" si="600"/>
        <v>IL</v>
      </c>
      <c r="Y2788" s="1">
        <v>0</v>
      </c>
      <c r="Z2788" s="1">
        <f>IF(G2788="Withdrawn",0,1)</f>
        <v>0</v>
      </c>
      <c r="AA2788" s="1"/>
      <c r="AB2788" s="1"/>
      <c r="AI2788" s="5"/>
      <c r="AJ2788" s="5"/>
      <c r="AK2788" s="5"/>
      <c r="AL2788" s="5"/>
      <c r="AM2788" s="5"/>
      <c r="AN2788" s="5"/>
      <c r="AO2788" s="32"/>
      <c r="AP2788" s="32"/>
      <c r="AQ2788" s="28">
        <f>AO2788/($Q2788*1000)</f>
        <v>0</v>
      </c>
      <c r="AR2788" s="28">
        <f>AP2788/($Q2788*1000)</f>
        <v>0</v>
      </c>
      <c r="AY2788" s="1" t="s">
        <v>73</v>
      </c>
      <c r="AZ2788" s="2">
        <v>43171</v>
      </c>
      <c r="BA2788" s="2">
        <v>43405</v>
      </c>
      <c r="BC2788" s="2">
        <v>44256</v>
      </c>
      <c r="BD2788" s="1" t="s">
        <v>122</v>
      </c>
      <c r="BE2788" s="1" t="s">
        <v>4581</v>
      </c>
      <c r="BF2788" s="1" t="s">
        <v>124</v>
      </c>
      <c r="BG2788" s="1" t="s">
        <v>2375</v>
      </c>
      <c r="BH2788" s="1" t="s">
        <v>2435</v>
      </c>
      <c r="BI2788" s="1" t="s">
        <v>2376</v>
      </c>
      <c r="BJ2788" s="1" t="s">
        <v>126</v>
      </c>
      <c r="BK2788" s="1" t="s">
        <v>4582</v>
      </c>
      <c r="BL2788" s="1">
        <v>100</v>
      </c>
      <c r="BM2788" s="1">
        <v>100</v>
      </c>
      <c r="BN2788" s="1" t="s">
        <v>97</v>
      </c>
      <c r="BO2788" s="1" t="s">
        <v>98</v>
      </c>
      <c r="BP2788" s="1" t="s">
        <v>84</v>
      </c>
      <c r="BR2788" s="1">
        <v>0</v>
      </c>
      <c r="BS2788" s="1">
        <v>0</v>
      </c>
      <c r="BT2788" s="1">
        <v>0</v>
      </c>
      <c r="BU2788" s="1">
        <v>0</v>
      </c>
    </row>
    <row r="2789" spans="4:73" hidden="1" x14ac:dyDescent="0.25">
      <c r="D2789" s="4"/>
      <c r="E2789" s="5" t="str">
        <f t="shared" si="593"/>
        <v>DPP-2018-APR</v>
      </c>
      <c r="F2789" s="5" t="str">
        <f t="shared" si="594"/>
        <v>East (ITC)</v>
      </c>
      <c r="G2789" s="5" t="str">
        <f t="shared" si="595"/>
        <v>Active</v>
      </c>
      <c r="H2789" s="6" t="str">
        <f t="shared" si="596"/>
        <v>Not Started</v>
      </c>
      <c r="I2789" s="1" t="s">
        <v>6058</v>
      </c>
      <c r="O2789" s="1" t="str">
        <f t="shared" si="601"/>
        <v>NRIS</v>
      </c>
      <c r="Q2789" s="1">
        <f t="shared" si="597"/>
        <v>200</v>
      </c>
      <c r="S2789" s="1" t="str">
        <f t="shared" si="598"/>
        <v>Wind</v>
      </c>
      <c r="T2789" s="1" t="str">
        <f t="shared" si="599"/>
        <v>Gratiot County</v>
      </c>
      <c r="U2789" s="1" t="str">
        <f t="shared" si="600"/>
        <v>MI</v>
      </c>
      <c r="AA2789" s="1"/>
      <c r="AB2789" s="1"/>
      <c r="AI2789" s="5"/>
      <c r="AJ2789" s="5"/>
      <c r="AK2789" s="5"/>
      <c r="AL2789" s="5"/>
      <c r="AM2789" s="5"/>
      <c r="AN2789" s="5"/>
      <c r="AO2789" s="32"/>
      <c r="AP2789" s="32"/>
      <c r="AQ2789" s="28">
        <f>AO2789/($Q2789*1000)</f>
        <v>0</v>
      </c>
      <c r="AR2789" s="28">
        <f>AP2789/($Q2789*1000)</f>
        <v>0</v>
      </c>
      <c r="AY2789" s="1" t="s">
        <v>2374</v>
      </c>
      <c r="AZ2789" s="2">
        <v>43171</v>
      </c>
      <c r="BC2789" s="2">
        <v>44348</v>
      </c>
      <c r="BD2789" s="1" t="s">
        <v>139</v>
      </c>
      <c r="BE2789" s="1" t="s">
        <v>1264</v>
      </c>
      <c r="BF2789" s="1" t="s">
        <v>130</v>
      </c>
      <c r="BG2789" s="1" t="s">
        <v>2375</v>
      </c>
      <c r="BH2789" s="1" t="s">
        <v>1808</v>
      </c>
      <c r="BI2789" s="1" t="s">
        <v>2376</v>
      </c>
      <c r="BJ2789" s="1" t="s">
        <v>126</v>
      </c>
      <c r="BK2789" s="1" t="s">
        <v>6059</v>
      </c>
      <c r="BL2789" s="1">
        <v>200</v>
      </c>
      <c r="BM2789" s="1">
        <v>200</v>
      </c>
      <c r="BN2789" s="1" t="s">
        <v>97</v>
      </c>
      <c r="BO2789" s="1" t="s">
        <v>98</v>
      </c>
      <c r="BP2789" s="1" t="s">
        <v>84</v>
      </c>
      <c r="BQ2789" s="2">
        <v>44865</v>
      </c>
      <c r="BR2789" s="1">
        <v>200</v>
      </c>
      <c r="BS2789" s="1">
        <v>200</v>
      </c>
      <c r="BT2789" s="1">
        <v>200</v>
      </c>
      <c r="BU2789" s="1">
        <v>200</v>
      </c>
    </row>
    <row r="2790" spans="4:73" hidden="1" x14ac:dyDescent="0.25">
      <c r="D2790" s="4"/>
      <c r="E2790" s="5">
        <f t="shared" si="593"/>
        <v>0</v>
      </c>
      <c r="F2790" s="5">
        <f t="shared" si="594"/>
        <v>0</v>
      </c>
      <c r="G2790" s="5" t="str">
        <f t="shared" si="595"/>
        <v>Withdrawn</v>
      </c>
      <c r="H2790" s="6" t="str">
        <f t="shared" si="596"/>
        <v>Not Started</v>
      </c>
      <c r="I2790" s="1" t="s">
        <v>6031</v>
      </c>
      <c r="O2790" s="1" t="str">
        <f t="shared" si="601"/>
        <v>ERIS</v>
      </c>
      <c r="Q2790" s="1">
        <f t="shared" si="597"/>
        <v>300</v>
      </c>
      <c r="S2790" s="1">
        <f t="shared" si="598"/>
        <v>0</v>
      </c>
      <c r="T2790" s="1" t="str">
        <f t="shared" si="599"/>
        <v>Knox County</v>
      </c>
      <c r="U2790" s="1" t="str">
        <f t="shared" si="600"/>
        <v>IN</v>
      </c>
      <c r="AA2790" s="1"/>
      <c r="AB2790" s="1"/>
      <c r="AI2790" s="5"/>
      <c r="AJ2790" s="5"/>
      <c r="AK2790" s="5"/>
      <c r="AL2790" s="5"/>
      <c r="AM2790" s="5"/>
      <c r="AN2790" s="5"/>
      <c r="AO2790" s="5"/>
      <c r="AP2790" s="5"/>
      <c r="AQ2790" s="5"/>
      <c r="AR2790" s="5"/>
      <c r="AY2790" s="1" t="s">
        <v>73</v>
      </c>
      <c r="AZ2790" s="2">
        <v>37125</v>
      </c>
      <c r="BD2790" s="1" t="s">
        <v>132</v>
      </c>
      <c r="BE2790" s="1" t="s">
        <v>869</v>
      </c>
      <c r="BF2790" s="1" t="s">
        <v>103</v>
      </c>
      <c r="BJ2790" s="1" t="s">
        <v>62</v>
      </c>
      <c r="BK2790" s="1" t="s">
        <v>78</v>
      </c>
      <c r="BL2790" s="1">
        <v>300</v>
      </c>
      <c r="BM2790" s="1">
        <v>300</v>
      </c>
      <c r="BP2790" s="1" t="s">
        <v>84</v>
      </c>
      <c r="BQ2790" s="2">
        <v>38473</v>
      </c>
      <c r="BR2790" s="1">
        <v>0</v>
      </c>
      <c r="BS2790" s="1">
        <v>0</v>
      </c>
      <c r="BT2790" s="1">
        <v>0</v>
      </c>
      <c r="BU2790" s="1">
        <v>0</v>
      </c>
    </row>
    <row r="2791" spans="4:73" hidden="1" x14ac:dyDescent="0.25">
      <c r="D2791" s="4"/>
      <c r="E2791" s="5">
        <f t="shared" si="593"/>
        <v>0</v>
      </c>
      <c r="F2791" s="5">
        <f t="shared" si="594"/>
        <v>0</v>
      </c>
      <c r="G2791" s="5" t="str">
        <f t="shared" si="595"/>
        <v>Withdrawn</v>
      </c>
      <c r="H2791" s="6" t="str">
        <f t="shared" si="596"/>
        <v>Not Started</v>
      </c>
      <c r="I2791" s="1" t="s">
        <v>6032</v>
      </c>
      <c r="O2791" s="1" t="str">
        <f t="shared" si="601"/>
        <v>ERIS</v>
      </c>
      <c r="Q2791" s="1">
        <f t="shared" si="597"/>
        <v>325</v>
      </c>
      <c r="S2791" s="1">
        <f t="shared" si="598"/>
        <v>0</v>
      </c>
      <c r="T2791" s="1" t="str">
        <f t="shared" si="599"/>
        <v>Clinton County</v>
      </c>
      <c r="U2791" s="1" t="str">
        <f t="shared" si="600"/>
        <v>IA</v>
      </c>
      <c r="AA2791" s="1"/>
      <c r="AB2791" s="1"/>
      <c r="AI2791" s="5"/>
      <c r="AJ2791" s="5"/>
      <c r="AK2791" s="5"/>
      <c r="AL2791" s="5"/>
      <c r="AM2791" s="5"/>
      <c r="AN2791" s="5"/>
      <c r="AO2791" s="5"/>
      <c r="AP2791" s="5"/>
      <c r="AQ2791" s="5"/>
      <c r="AR2791" s="5"/>
      <c r="AY2791" s="1" t="s">
        <v>73</v>
      </c>
      <c r="AZ2791" s="2">
        <v>37140</v>
      </c>
      <c r="BD2791" s="1" t="s">
        <v>87</v>
      </c>
      <c r="BE2791" s="1" t="s">
        <v>88</v>
      </c>
      <c r="BF2791" s="1" t="s">
        <v>89</v>
      </c>
      <c r="BJ2791" s="1" t="s">
        <v>62</v>
      </c>
      <c r="BK2791" s="1" t="s">
        <v>78</v>
      </c>
      <c r="BL2791" s="1">
        <v>325</v>
      </c>
      <c r="BM2791" s="1">
        <v>325</v>
      </c>
      <c r="BP2791" s="1" t="s">
        <v>84</v>
      </c>
      <c r="BR2791" s="1">
        <v>0</v>
      </c>
      <c r="BS2791" s="1">
        <v>0</v>
      </c>
      <c r="BT2791" s="1">
        <v>0</v>
      </c>
      <c r="BU2791" s="1">
        <v>0</v>
      </c>
    </row>
    <row r="2792" spans="4:73" hidden="1" x14ac:dyDescent="0.25">
      <c r="D2792" s="4"/>
      <c r="E2792" s="5">
        <f t="shared" si="593"/>
        <v>0</v>
      </c>
      <c r="F2792" s="5">
        <f t="shared" si="594"/>
        <v>0</v>
      </c>
      <c r="G2792" s="5" t="str">
        <f t="shared" si="595"/>
        <v>Withdrawn</v>
      </c>
      <c r="H2792" s="6" t="str">
        <f t="shared" si="596"/>
        <v>Not Started</v>
      </c>
      <c r="I2792" s="1" t="s">
        <v>6033</v>
      </c>
      <c r="O2792" s="1" t="str">
        <f t="shared" si="601"/>
        <v>ERIS</v>
      </c>
      <c r="Q2792" s="1">
        <f t="shared" si="597"/>
        <v>325</v>
      </c>
      <c r="S2792" s="1">
        <f t="shared" si="598"/>
        <v>0</v>
      </c>
      <c r="T2792" s="1" t="str">
        <f t="shared" si="599"/>
        <v>Des Moines County</v>
      </c>
      <c r="U2792" s="1" t="str">
        <f t="shared" si="600"/>
        <v>IA</v>
      </c>
      <c r="AA2792" s="1"/>
      <c r="AB2792" s="1"/>
      <c r="AI2792" s="5"/>
      <c r="AJ2792" s="5"/>
      <c r="AK2792" s="5"/>
      <c r="AL2792" s="5"/>
      <c r="AM2792" s="5"/>
      <c r="AN2792" s="5"/>
      <c r="AO2792" s="5"/>
      <c r="AP2792" s="5"/>
      <c r="AQ2792" s="5"/>
      <c r="AR2792" s="5"/>
      <c r="AY2792" s="1" t="s">
        <v>73</v>
      </c>
      <c r="AZ2792" s="2">
        <v>37140</v>
      </c>
      <c r="BD2792" s="1" t="s">
        <v>87</v>
      </c>
      <c r="BE2792" s="1" t="s">
        <v>2631</v>
      </c>
      <c r="BF2792" s="1" t="s">
        <v>89</v>
      </c>
      <c r="BJ2792" s="1" t="s">
        <v>62</v>
      </c>
      <c r="BK2792" s="1" t="s">
        <v>78</v>
      </c>
      <c r="BL2792" s="1">
        <v>325</v>
      </c>
      <c r="BM2792" s="1">
        <v>325</v>
      </c>
      <c r="BP2792" s="1" t="s">
        <v>84</v>
      </c>
      <c r="BR2792" s="1">
        <v>0</v>
      </c>
      <c r="BS2792" s="1">
        <v>0</v>
      </c>
      <c r="BT2792" s="1">
        <v>0</v>
      </c>
      <c r="BU2792" s="1">
        <v>0</v>
      </c>
    </row>
    <row r="2793" spans="4:73" hidden="1" x14ac:dyDescent="0.25">
      <c r="D2793" s="4"/>
      <c r="E2793" s="5" t="str">
        <f t="shared" si="593"/>
        <v>DPP-2018-APR</v>
      </c>
      <c r="F2793" s="5" t="str">
        <f t="shared" si="594"/>
        <v>Central</v>
      </c>
      <c r="G2793" s="5" t="str">
        <f t="shared" si="595"/>
        <v>Withdrawn</v>
      </c>
      <c r="H2793" s="6" t="str">
        <f t="shared" si="596"/>
        <v>Not Started</v>
      </c>
      <c r="I2793" s="1" t="s">
        <v>5205</v>
      </c>
      <c r="O2793" s="1" t="str">
        <f t="shared" si="601"/>
        <v>NRIS</v>
      </c>
      <c r="P2793" s="1" t="s">
        <v>6203</v>
      </c>
      <c r="Q2793" s="1">
        <f t="shared" si="597"/>
        <v>120</v>
      </c>
      <c r="S2793" s="1" t="str">
        <f t="shared" si="598"/>
        <v>Solar</v>
      </c>
      <c r="T2793" s="1" t="str">
        <f t="shared" si="599"/>
        <v>Scott County</v>
      </c>
      <c r="U2793" s="1" t="str">
        <f t="shared" si="600"/>
        <v>MO</v>
      </c>
      <c r="Y2793" s="1">
        <v>0</v>
      </c>
      <c r="Z2793" s="1">
        <f>IF(G2793="Withdrawn",0,1)</f>
        <v>0</v>
      </c>
      <c r="AA2793" s="1"/>
      <c r="AB2793" s="1"/>
      <c r="AI2793" s="5"/>
      <c r="AJ2793" s="5"/>
      <c r="AK2793" s="5"/>
      <c r="AL2793" s="5"/>
      <c r="AM2793" s="5"/>
      <c r="AN2793" s="5"/>
      <c r="AO2793" s="32"/>
      <c r="AP2793" s="32"/>
      <c r="AQ2793" s="28">
        <f>AO2793/($Q2793*1000)</f>
        <v>0</v>
      </c>
      <c r="AR2793" s="28">
        <f>AP2793/($Q2793*1000)</f>
        <v>0</v>
      </c>
      <c r="AY2793" s="1" t="s">
        <v>73</v>
      </c>
      <c r="AZ2793" s="2">
        <v>43171</v>
      </c>
      <c r="BA2793" s="2">
        <v>43836</v>
      </c>
      <c r="BC2793" s="2">
        <v>44166</v>
      </c>
      <c r="BD2793" s="1" t="s">
        <v>486</v>
      </c>
      <c r="BE2793" s="1" t="s">
        <v>265</v>
      </c>
      <c r="BF2793" s="1" t="s">
        <v>488</v>
      </c>
      <c r="BG2793" s="1" t="s">
        <v>2375</v>
      </c>
      <c r="BH2793" s="1" t="s">
        <v>2435</v>
      </c>
      <c r="BI2793" s="1" t="s">
        <v>2376</v>
      </c>
      <c r="BJ2793" s="1" t="s">
        <v>126</v>
      </c>
      <c r="BK2793" s="1" t="s">
        <v>5206</v>
      </c>
      <c r="BL2793" s="1">
        <v>120</v>
      </c>
      <c r="BM2793" s="1">
        <v>120</v>
      </c>
      <c r="BN2793" s="1" t="s">
        <v>1485</v>
      </c>
      <c r="BO2793" s="1" t="s">
        <v>1486</v>
      </c>
      <c r="BP2793" s="1" t="s">
        <v>84</v>
      </c>
      <c r="BR2793" s="1">
        <v>0</v>
      </c>
      <c r="BS2793" s="1">
        <v>0</v>
      </c>
      <c r="BT2793" s="1">
        <v>0</v>
      </c>
      <c r="BU2793" s="1">
        <v>0</v>
      </c>
    </row>
    <row r="2794" spans="4:73" hidden="1" x14ac:dyDescent="0.25">
      <c r="D2794" s="4"/>
      <c r="E2794" s="5" t="str">
        <f t="shared" si="593"/>
        <v>DPP-2018-APR</v>
      </c>
      <c r="F2794" s="5" t="str">
        <f t="shared" si="594"/>
        <v>East (ATC)</v>
      </c>
      <c r="G2794" s="5" t="str">
        <f t="shared" si="595"/>
        <v>Active</v>
      </c>
      <c r="H2794" s="6" t="str">
        <f t="shared" si="596"/>
        <v>Not Started</v>
      </c>
      <c r="I2794" s="1" t="s">
        <v>6061</v>
      </c>
      <c r="O2794" s="1" t="str">
        <f t="shared" si="601"/>
        <v>NRIS</v>
      </c>
      <c r="P2794" s="1" t="s">
        <v>6203</v>
      </c>
      <c r="Q2794" s="1">
        <f t="shared" si="597"/>
        <v>149.76</v>
      </c>
      <c r="S2794" s="1" t="str">
        <f t="shared" si="598"/>
        <v>Solar</v>
      </c>
      <c r="T2794" s="1" t="str">
        <f t="shared" si="599"/>
        <v>Wood County</v>
      </c>
      <c r="U2794" s="1" t="str">
        <f t="shared" si="600"/>
        <v>WI</v>
      </c>
      <c r="Y2794" s="1">
        <v>1</v>
      </c>
      <c r="Z2794" s="1">
        <f>IF(G2794="Withdrawn",0,1)</f>
        <v>1</v>
      </c>
      <c r="AA2794" s="36">
        <v>599040</v>
      </c>
      <c r="AB2794" s="36">
        <v>776690</v>
      </c>
      <c r="AI2794" s="5"/>
      <c r="AJ2794" s="32"/>
      <c r="AK2794" s="32"/>
      <c r="AL2794" s="32">
        <v>659824</v>
      </c>
      <c r="AM2794" s="32">
        <v>6740635</v>
      </c>
      <c r="AN2794" s="32">
        <v>0</v>
      </c>
      <c r="AO2794" s="32">
        <f>AJ2794+AM2794</f>
        <v>6740635</v>
      </c>
      <c r="AP2794" s="32">
        <f>AO2794+AK2794+AL2794+AN2794</f>
        <v>7400459</v>
      </c>
      <c r="AQ2794" s="28">
        <f>AO2794/($Q2794*1000)</f>
        <v>45.009581997863251</v>
      </c>
      <c r="AR2794" s="28">
        <f>AP2794/($Q2794*1000)</f>
        <v>49.415458066239317</v>
      </c>
      <c r="AS2794" s="16">
        <f>IF(O2794 = "NRIS",AP2794,AO2794)</f>
        <v>7400459</v>
      </c>
      <c r="AY2794" s="1" t="s">
        <v>2374</v>
      </c>
      <c r="AZ2794" s="2">
        <v>43171</v>
      </c>
      <c r="BC2794" s="2">
        <v>44075</v>
      </c>
      <c r="BD2794" s="1" t="s">
        <v>74</v>
      </c>
      <c r="BE2794" s="1" t="s">
        <v>326</v>
      </c>
      <c r="BF2794" s="1" t="s">
        <v>76</v>
      </c>
      <c r="BG2794" s="1" t="s">
        <v>2375</v>
      </c>
      <c r="BH2794" s="1" t="s">
        <v>2196</v>
      </c>
      <c r="BI2794" s="1" t="s">
        <v>2376</v>
      </c>
      <c r="BJ2794" s="1" t="s">
        <v>126</v>
      </c>
      <c r="BK2794" s="1" t="s">
        <v>6062</v>
      </c>
      <c r="BL2794" s="1">
        <v>149.76</v>
      </c>
      <c r="BM2794" s="1">
        <v>149.76</v>
      </c>
      <c r="BN2794" s="1" t="s">
        <v>1485</v>
      </c>
      <c r="BO2794" s="1" t="s">
        <v>1486</v>
      </c>
      <c r="BP2794" s="1" t="s">
        <v>84</v>
      </c>
      <c r="BR2794" s="1">
        <v>149.76</v>
      </c>
      <c r="BS2794" s="1">
        <v>149.76</v>
      </c>
      <c r="BT2794" s="1">
        <v>149.76</v>
      </c>
      <c r="BU2794" s="1">
        <v>149.76</v>
      </c>
    </row>
    <row r="2795" spans="4:73" hidden="1" x14ac:dyDescent="0.25">
      <c r="D2795" s="4"/>
      <c r="E2795" s="5">
        <f t="shared" si="593"/>
        <v>0</v>
      </c>
      <c r="F2795" s="5">
        <f t="shared" si="594"/>
        <v>0</v>
      </c>
      <c r="G2795" s="5" t="str">
        <f t="shared" si="595"/>
        <v>Withdrawn</v>
      </c>
      <c r="H2795" s="6" t="str">
        <f t="shared" si="596"/>
        <v>Not Started</v>
      </c>
      <c r="I2795" s="1" t="s">
        <v>6038</v>
      </c>
      <c r="O2795" s="1" t="str">
        <f t="shared" si="601"/>
        <v>ERIS</v>
      </c>
      <c r="Q2795" s="1">
        <f t="shared" si="597"/>
        <v>600</v>
      </c>
      <c r="S2795" s="1">
        <f t="shared" si="598"/>
        <v>0</v>
      </c>
      <c r="T2795" s="1" t="str">
        <f t="shared" si="599"/>
        <v>Des Moines County</v>
      </c>
      <c r="U2795" s="1" t="str">
        <f t="shared" si="600"/>
        <v>IA</v>
      </c>
      <c r="AA2795" s="1"/>
      <c r="AB2795" s="1"/>
      <c r="AI2795" s="5"/>
      <c r="AJ2795" s="5"/>
      <c r="AK2795" s="5"/>
      <c r="AL2795" s="5"/>
      <c r="AM2795" s="5"/>
      <c r="AN2795" s="5"/>
      <c r="AO2795" s="5"/>
      <c r="AP2795" s="5"/>
      <c r="AQ2795" s="5"/>
      <c r="AR2795" s="5"/>
      <c r="AY2795" s="1" t="s">
        <v>73</v>
      </c>
      <c r="AZ2795" s="2">
        <v>37140</v>
      </c>
      <c r="BD2795" s="1" t="s">
        <v>87</v>
      </c>
      <c r="BE2795" s="1" t="s">
        <v>2631</v>
      </c>
      <c r="BF2795" s="1" t="s">
        <v>89</v>
      </c>
      <c r="BJ2795" s="1" t="s">
        <v>62</v>
      </c>
      <c r="BK2795" s="1" t="s">
        <v>78</v>
      </c>
      <c r="BL2795" s="1">
        <v>600</v>
      </c>
      <c r="BM2795" s="1">
        <v>600</v>
      </c>
      <c r="BP2795" s="1" t="s">
        <v>84</v>
      </c>
      <c r="BQ2795" s="2">
        <v>37773</v>
      </c>
      <c r="BR2795" s="1">
        <v>0</v>
      </c>
      <c r="BS2795" s="1">
        <v>0</v>
      </c>
      <c r="BT2795" s="1">
        <v>0</v>
      </c>
      <c r="BU2795" s="1">
        <v>0</v>
      </c>
    </row>
    <row r="2796" spans="4:73" hidden="1" x14ac:dyDescent="0.25">
      <c r="D2796" s="4"/>
      <c r="E2796" s="5">
        <f t="shared" si="593"/>
        <v>0</v>
      </c>
      <c r="F2796" s="5">
        <f t="shared" si="594"/>
        <v>0</v>
      </c>
      <c r="G2796" s="5" t="str">
        <f t="shared" si="595"/>
        <v>Withdrawn</v>
      </c>
      <c r="H2796" s="6" t="str">
        <f t="shared" si="596"/>
        <v>Not Started</v>
      </c>
      <c r="I2796" s="1" t="s">
        <v>6039</v>
      </c>
      <c r="O2796" s="1" t="str">
        <f t="shared" si="601"/>
        <v>ERIS</v>
      </c>
      <c r="Q2796" s="1">
        <f t="shared" si="597"/>
        <v>600</v>
      </c>
      <c r="S2796" s="1">
        <f t="shared" si="598"/>
        <v>0</v>
      </c>
      <c r="T2796" s="1" t="str">
        <f t="shared" si="599"/>
        <v>Marshall County</v>
      </c>
      <c r="U2796" s="1" t="str">
        <f t="shared" si="600"/>
        <v>IA</v>
      </c>
      <c r="AA2796" s="1"/>
      <c r="AB2796" s="1"/>
      <c r="AI2796" s="5"/>
      <c r="AJ2796" s="5"/>
      <c r="AK2796" s="5"/>
      <c r="AL2796" s="5"/>
      <c r="AM2796" s="5"/>
      <c r="AN2796" s="5"/>
      <c r="AO2796" s="5"/>
      <c r="AP2796" s="5"/>
      <c r="AQ2796" s="5"/>
      <c r="AR2796" s="5"/>
      <c r="AY2796" s="1" t="s">
        <v>73</v>
      </c>
      <c r="AZ2796" s="2">
        <v>37140</v>
      </c>
      <c r="BD2796" s="1" t="s">
        <v>87</v>
      </c>
      <c r="BE2796" s="1" t="s">
        <v>107</v>
      </c>
      <c r="BF2796" s="1" t="s">
        <v>89</v>
      </c>
      <c r="BJ2796" s="1" t="s">
        <v>62</v>
      </c>
      <c r="BK2796" s="1" t="s">
        <v>78</v>
      </c>
      <c r="BL2796" s="1">
        <v>600</v>
      </c>
      <c r="BM2796" s="1">
        <v>600</v>
      </c>
      <c r="BP2796" s="1" t="s">
        <v>84</v>
      </c>
      <c r="BQ2796" s="2">
        <v>37774</v>
      </c>
      <c r="BR2796" s="1">
        <v>0</v>
      </c>
      <c r="BS2796" s="1">
        <v>0</v>
      </c>
      <c r="BT2796" s="1">
        <v>0</v>
      </c>
      <c r="BU2796" s="1">
        <v>0</v>
      </c>
    </row>
    <row r="2797" spans="4:73" hidden="1" x14ac:dyDescent="0.25">
      <c r="D2797" s="4"/>
      <c r="E2797" s="5">
        <f t="shared" si="593"/>
        <v>0</v>
      </c>
      <c r="F2797" s="5">
        <f t="shared" si="594"/>
        <v>0</v>
      </c>
      <c r="G2797" s="5" t="str">
        <f t="shared" si="595"/>
        <v>Withdrawn</v>
      </c>
      <c r="H2797" s="6" t="str">
        <f t="shared" si="596"/>
        <v>Not Started</v>
      </c>
      <c r="I2797" s="1" t="s">
        <v>6040</v>
      </c>
      <c r="O2797" s="1" t="str">
        <f t="shared" si="601"/>
        <v>ERIS</v>
      </c>
      <c r="Q2797" s="1">
        <f t="shared" si="597"/>
        <v>600</v>
      </c>
      <c r="S2797" s="1">
        <f t="shared" si="598"/>
        <v>0</v>
      </c>
      <c r="T2797" s="1" t="str">
        <f t="shared" si="599"/>
        <v>Wapello County</v>
      </c>
      <c r="U2797" s="1" t="str">
        <f t="shared" si="600"/>
        <v>IA</v>
      </c>
      <c r="AA2797" s="1"/>
      <c r="AB2797" s="1"/>
      <c r="AI2797" s="5"/>
      <c r="AJ2797" s="5"/>
      <c r="AK2797" s="5"/>
      <c r="AL2797" s="5"/>
      <c r="AM2797" s="5"/>
      <c r="AN2797" s="5"/>
      <c r="AO2797" s="5"/>
      <c r="AP2797" s="5"/>
      <c r="AQ2797" s="5"/>
      <c r="AR2797" s="5"/>
      <c r="AY2797" s="1" t="s">
        <v>73</v>
      </c>
      <c r="AZ2797" s="2">
        <v>37140</v>
      </c>
      <c r="BD2797" s="1" t="s">
        <v>87</v>
      </c>
      <c r="BE2797" s="1" t="s">
        <v>789</v>
      </c>
      <c r="BF2797" s="1" t="s">
        <v>89</v>
      </c>
      <c r="BJ2797" s="1" t="s">
        <v>62</v>
      </c>
      <c r="BK2797" s="1" t="s">
        <v>78</v>
      </c>
      <c r="BL2797" s="1">
        <v>600</v>
      </c>
      <c r="BM2797" s="1">
        <v>600</v>
      </c>
      <c r="BP2797" s="1" t="s">
        <v>84</v>
      </c>
      <c r="BQ2797" s="2">
        <v>39236</v>
      </c>
      <c r="BR2797" s="1">
        <v>0</v>
      </c>
      <c r="BS2797" s="1">
        <v>0</v>
      </c>
      <c r="BT2797" s="1">
        <v>0</v>
      </c>
      <c r="BU2797" s="1">
        <v>0</v>
      </c>
    </row>
    <row r="2798" spans="4:73" hidden="1" x14ac:dyDescent="0.25">
      <c r="D2798" s="4"/>
      <c r="E2798" s="5">
        <f t="shared" si="593"/>
        <v>0</v>
      </c>
      <c r="F2798" s="5">
        <f t="shared" si="594"/>
        <v>0</v>
      </c>
      <c r="G2798" s="5" t="str">
        <f t="shared" si="595"/>
        <v>Withdrawn</v>
      </c>
      <c r="H2798" s="6" t="str">
        <f t="shared" si="596"/>
        <v>Not Started</v>
      </c>
      <c r="I2798" s="1" t="s">
        <v>6041</v>
      </c>
      <c r="O2798" s="1" t="str">
        <f t="shared" si="601"/>
        <v>ERIS</v>
      </c>
      <c r="Q2798" s="1">
        <f t="shared" si="597"/>
        <v>22</v>
      </c>
      <c r="S2798" s="1">
        <f t="shared" si="598"/>
        <v>0</v>
      </c>
      <c r="T2798" s="1" t="str">
        <f t="shared" si="599"/>
        <v>Murray County</v>
      </c>
      <c r="U2798" s="1" t="str">
        <f t="shared" si="600"/>
        <v>MN</v>
      </c>
      <c r="AA2798" s="1"/>
      <c r="AB2798" s="1"/>
      <c r="AI2798" s="5"/>
      <c r="AJ2798" s="5"/>
      <c r="AK2798" s="5"/>
      <c r="AL2798" s="5"/>
      <c r="AM2798" s="5"/>
      <c r="AN2798" s="5"/>
      <c r="AO2798" s="5"/>
      <c r="AP2798" s="5"/>
      <c r="AQ2798" s="5"/>
      <c r="AR2798" s="5"/>
      <c r="AY2798" s="1" t="s">
        <v>73</v>
      </c>
      <c r="AZ2798" s="2">
        <v>37144</v>
      </c>
      <c r="BD2798" s="1" t="s">
        <v>87</v>
      </c>
      <c r="BE2798" s="1" t="s">
        <v>162</v>
      </c>
      <c r="BF2798" s="1" t="s">
        <v>93</v>
      </c>
      <c r="BJ2798" s="1" t="s">
        <v>62</v>
      </c>
      <c r="BK2798" s="1" t="s">
        <v>78</v>
      </c>
      <c r="BL2798" s="1">
        <v>22</v>
      </c>
      <c r="BM2798" s="1">
        <v>22</v>
      </c>
      <c r="BP2798" s="1" t="s">
        <v>84</v>
      </c>
      <c r="BQ2798" s="2">
        <v>39237</v>
      </c>
      <c r="BR2798" s="1">
        <v>0</v>
      </c>
      <c r="BS2798" s="1">
        <v>0</v>
      </c>
      <c r="BT2798" s="1">
        <v>0</v>
      </c>
      <c r="BU2798" s="1">
        <v>0</v>
      </c>
    </row>
    <row r="2799" spans="4:73" hidden="1" x14ac:dyDescent="0.25">
      <c r="D2799" s="4"/>
      <c r="E2799" s="5">
        <f t="shared" si="593"/>
        <v>0</v>
      </c>
      <c r="F2799" s="5">
        <f t="shared" si="594"/>
        <v>0</v>
      </c>
      <c r="G2799" s="5" t="str">
        <f t="shared" si="595"/>
        <v>Withdrawn</v>
      </c>
      <c r="H2799" s="6" t="str">
        <f t="shared" si="596"/>
        <v>Not Started</v>
      </c>
      <c r="I2799" s="1" t="s">
        <v>6042</v>
      </c>
      <c r="O2799" s="1" t="str">
        <f t="shared" si="601"/>
        <v>ERIS</v>
      </c>
      <c r="Q2799" s="1">
        <f t="shared" si="597"/>
        <v>500</v>
      </c>
      <c r="S2799" s="1">
        <f t="shared" si="598"/>
        <v>0</v>
      </c>
      <c r="T2799" s="1" t="str">
        <f t="shared" si="599"/>
        <v>Brown County</v>
      </c>
      <c r="U2799" s="1" t="str">
        <f t="shared" si="600"/>
        <v>WI</v>
      </c>
      <c r="AA2799" s="1"/>
      <c r="AB2799" s="1"/>
      <c r="AI2799" s="5"/>
      <c r="AJ2799" s="5"/>
      <c r="AK2799" s="5"/>
      <c r="AL2799" s="5"/>
      <c r="AM2799" s="5"/>
      <c r="AN2799" s="5"/>
      <c r="AO2799" s="5"/>
      <c r="AP2799" s="5"/>
      <c r="AQ2799" s="5"/>
      <c r="AR2799" s="5"/>
      <c r="AY2799" s="1" t="s">
        <v>73</v>
      </c>
      <c r="AZ2799" s="2">
        <v>37145</v>
      </c>
      <c r="BD2799" s="1" t="s">
        <v>74</v>
      </c>
      <c r="BE2799" s="1" t="s">
        <v>302</v>
      </c>
      <c r="BF2799" s="1" t="s">
        <v>76</v>
      </c>
      <c r="BJ2799" s="1" t="s">
        <v>62</v>
      </c>
      <c r="BK2799" s="1" t="s">
        <v>78</v>
      </c>
      <c r="BL2799" s="1">
        <v>500</v>
      </c>
      <c r="BM2799" s="1">
        <v>500</v>
      </c>
      <c r="BP2799" s="1" t="s">
        <v>84</v>
      </c>
      <c r="BQ2799" s="2">
        <v>39238</v>
      </c>
      <c r="BR2799" s="1">
        <v>0</v>
      </c>
      <c r="BS2799" s="1">
        <v>0</v>
      </c>
      <c r="BT2799" s="1">
        <v>0</v>
      </c>
      <c r="BU2799" s="1">
        <v>0</v>
      </c>
    </row>
    <row r="2800" spans="4:73" hidden="1" x14ac:dyDescent="0.25">
      <c r="D2800" s="4"/>
      <c r="E2800" s="5" t="str">
        <f t="shared" si="593"/>
        <v>DPP-2018-APR</v>
      </c>
      <c r="F2800" s="5" t="str">
        <f t="shared" si="594"/>
        <v>Central</v>
      </c>
      <c r="G2800" s="5" t="str">
        <f t="shared" si="595"/>
        <v>Active</v>
      </c>
      <c r="H2800" s="6" t="str">
        <f t="shared" si="596"/>
        <v>Not Started</v>
      </c>
      <c r="I2800" s="1" t="s">
        <v>6063</v>
      </c>
      <c r="O2800" s="1" t="str">
        <f t="shared" si="601"/>
        <v>NRIS</v>
      </c>
      <c r="P2800" s="1" t="s">
        <v>6203</v>
      </c>
      <c r="Q2800" s="1">
        <f t="shared" si="597"/>
        <v>100</v>
      </c>
      <c r="S2800" s="1" t="str">
        <f t="shared" si="598"/>
        <v>Solar</v>
      </c>
      <c r="T2800" s="1" t="str">
        <f t="shared" si="599"/>
        <v>Montgomery County</v>
      </c>
      <c r="U2800" s="1" t="str">
        <f t="shared" si="600"/>
        <v>MO</v>
      </c>
      <c r="Y2800" s="1">
        <v>1</v>
      </c>
      <c r="Z2800" s="1">
        <f>IF(G2800="Withdrawn",0,1)</f>
        <v>1</v>
      </c>
      <c r="AA2800" s="36">
        <v>400000</v>
      </c>
      <c r="AB2800" s="36">
        <v>0</v>
      </c>
      <c r="AI2800" s="5"/>
      <c r="AJ2800" s="32"/>
      <c r="AK2800" s="32"/>
      <c r="AL2800" s="32">
        <v>0</v>
      </c>
      <c r="AM2800" s="32">
        <v>831000</v>
      </c>
      <c r="AN2800" s="32">
        <v>1801909</v>
      </c>
      <c r="AO2800" s="32">
        <f>AJ2800+AM2800</f>
        <v>831000</v>
      </c>
      <c r="AP2800" s="32">
        <f>AO2800+AK2800+AL2800+AN2800</f>
        <v>2632909</v>
      </c>
      <c r="AQ2800" s="28">
        <f t="shared" ref="AQ2800:AR2802" si="607">AO2800/($Q2800*1000)</f>
        <v>8.31</v>
      </c>
      <c r="AR2800" s="28">
        <f t="shared" si="607"/>
        <v>26.329090000000001</v>
      </c>
      <c r="AS2800" s="16">
        <f>IF(O2800 = "NRIS",AP2800,AO2800)</f>
        <v>2632909</v>
      </c>
      <c r="AY2800" s="1" t="s">
        <v>2374</v>
      </c>
      <c r="AZ2800" s="2">
        <v>43171</v>
      </c>
      <c r="BC2800" s="2">
        <v>44440</v>
      </c>
      <c r="BD2800" s="1" t="s">
        <v>486</v>
      </c>
      <c r="BE2800" s="1" t="s">
        <v>763</v>
      </c>
      <c r="BF2800" s="1" t="s">
        <v>488</v>
      </c>
      <c r="BG2800" s="1" t="s">
        <v>2375</v>
      </c>
      <c r="BH2800" s="1" t="s">
        <v>2435</v>
      </c>
      <c r="BI2800" s="1" t="s">
        <v>2376</v>
      </c>
      <c r="BJ2800" s="1" t="s">
        <v>126</v>
      </c>
      <c r="BK2800" s="1" t="s">
        <v>6064</v>
      </c>
      <c r="BL2800" s="1">
        <v>100</v>
      </c>
      <c r="BM2800" s="1">
        <v>100</v>
      </c>
      <c r="BN2800" s="1" t="s">
        <v>1485</v>
      </c>
      <c r="BO2800" s="1" t="s">
        <v>1486</v>
      </c>
      <c r="BP2800" s="1" t="s">
        <v>84</v>
      </c>
      <c r="BR2800" s="1">
        <v>100</v>
      </c>
      <c r="BS2800" s="1">
        <v>100</v>
      </c>
      <c r="BT2800" s="1">
        <v>100</v>
      </c>
      <c r="BU2800" s="1">
        <v>100</v>
      </c>
    </row>
    <row r="2801" spans="4:73" hidden="1" x14ac:dyDescent="0.25">
      <c r="D2801" s="4"/>
      <c r="E2801" s="5" t="str">
        <f t="shared" si="593"/>
        <v>DPP-2018-APR</v>
      </c>
      <c r="F2801" s="5" t="str">
        <f t="shared" si="594"/>
        <v>South</v>
      </c>
      <c r="G2801" s="5" t="str">
        <f t="shared" si="595"/>
        <v>Withdrawn</v>
      </c>
      <c r="H2801" s="6" t="str">
        <f t="shared" si="596"/>
        <v>Not Started</v>
      </c>
      <c r="I2801" s="1" t="s">
        <v>5048</v>
      </c>
      <c r="O2801" s="1" t="str">
        <f t="shared" si="601"/>
        <v>NRIS</v>
      </c>
      <c r="Q2801" s="1">
        <f t="shared" si="597"/>
        <v>200</v>
      </c>
      <c r="S2801" s="1" t="str">
        <f t="shared" si="598"/>
        <v>Solar</v>
      </c>
      <c r="T2801" s="1" t="str">
        <f t="shared" si="599"/>
        <v>Wayne County</v>
      </c>
      <c r="U2801" s="1" t="str">
        <f t="shared" si="600"/>
        <v>MS</v>
      </c>
      <c r="AA2801" s="1"/>
      <c r="AB2801" s="1"/>
      <c r="AI2801" s="5"/>
      <c r="AJ2801" s="5"/>
      <c r="AK2801" s="5"/>
      <c r="AL2801" s="5"/>
      <c r="AM2801" s="5"/>
      <c r="AN2801" s="5"/>
      <c r="AO2801" s="32"/>
      <c r="AP2801" s="32"/>
      <c r="AQ2801" s="28">
        <f t="shared" si="607"/>
        <v>0</v>
      </c>
      <c r="AR2801" s="28">
        <f t="shared" si="607"/>
        <v>0</v>
      </c>
      <c r="AY2801" s="1" t="s">
        <v>73</v>
      </c>
      <c r="AZ2801" s="2">
        <v>43171</v>
      </c>
      <c r="BA2801" s="2">
        <v>43706</v>
      </c>
      <c r="BC2801" s="2">
        <v>44805</v>
      </c>
      <c r="BD2801" s="1" t="s">
        <v>2739</v>
      </c>
      <c r="BE2801" s="1" t="s">
        <v>129</v>
      </c>
      <c r="BF2801" s="1" t="s">
        <v>2526</v>
      </c>
      <c r="BG2801" s="1" t="s">
        <v>2375</v>
      </c>
      <c r="BH2801" s="1" t="s">
        <v>2395</v>
      </c>
      <c r="BI2801" s="1" t="s">
        <v>726</v>
      </c>
      <c r="BJ2801" s="1" t="s">
        <v>126</v>
      </c>
      <c r="BK2801" s="1" t="s">
        <v>5049</v>
      </c>
      <c r="BL2801" s="1">
        <v>200</v>
      </c>
      <c r="BM2801" s="1">
        <v>200</v>
      </c>
      <c r="BN2801" s="1" t="s">
        <v>1485</v>
      </c>
      <c r="BO2801" s="1" t="s">
        <v>1486</v>
      </c>
      <c r="BP2801" s="1" t="s">
        <v>84</v>
      </c>
      <c r="BR2801" s="1">
        <v>0</v>
      </c>
      <c r="BS2801" s="1">
        <v>0</v>
      </c>
      <c r="BT2801" s="1">
        <v>0</v>
      </c>
      <c r="BU2801" s="1">
        <v>0</v>
      </c>
    </row>
    <row r="2802" spans="4:73" hidden="1" x14ac:dyDescent="0.25">
      <c r="D2802" s="4"/>
      <c r="E2802" s="5" t="str">
        <f t="shared" si="593"/>
        <v>DPP-2018-APR</v>
      </c>
      <c r="F2802" s="5" t="str">
        <f t="shared" si="594"/>
        <v>East (ITC)</v>
      </c>
      <c r="G2802" s="5" t="str">
        <f t="shared" si="595"/>
        <v>Withdrawn</v>
      </c>
      <c r="H2802" s="6" t="str">
        <f t="shared" si="596"/>
        <v>Not Started</v>
      </c>
      <c r="I2802" s="1" t="s">
        <v>5423</v>
      </c>
      <c r="O2802" s="1" t="str">
        <f t="shared" si="601"/>
        <v>NRIS</v>
      </c>
      <c r="Q2802" s="1">
        <f t="shared" si="597"/>
        <v>80</v>
      </c>
      <c r="S2802" s="1" t="str">
        <f t="shared" si="598"/>
        <v>Solar</v>
      </c>
      <c r="T2802" s="1" t="str">
        <f t="shared" si="599"/>
        <v>Oakland County</v>
      </c>
      <c r="U2802" s="1" t="str">
        <f t="shared" si="600"/>
        <v>MI</v>
      </c>
      <c r="AA2802" s="1"/>
      <c r="AB2802" s="1"/>
      <c r="AI2802" s="5"/>
      <c r="AJ2802" s="5"/>
      <c r="AK2802" s="5"/>
      <c r="AL2802" s="5"/>
      <c r="AM2802" s="5"/>
      <c r="AN2802" s="5"/>
      <c r="AO2802" s="32"/>
      <c r="AP2802" s="32"/>
      <c r="AQ2802" s="28">
        <f t="shared" si="607"/>
        <v>0</v>
      </c>
      <c r="AR2802" s="28">
        <f t="shared" si="607"/>
        <v>0</v>
      </c>
      <c r="AY2802" s="1" t="s">
        <v>73</v>
      </c>
      <c r="AZ2802" s="2">
        <v>43143</v>
      </c>
      <c r="BA2802" s="2">
        <v>44012</v>
      </c>
      <c r="BC2802" s="2">
        <v>44440</v>
      </c>
      <c r="BD2802" s="1" t="s">
        <v>139</v>
      </c>
      <c r="BE2802" s="1" t="s">
        <v>1227</v>
      </c>
      <c r="BF2802" s="1" t="s">
        <v>130</v>
      </c>
      <c r="BG2802" s="1" t="s">
        <v>2375</v>
      </c>
      <c r="BH2802" s="1" t="s">
        <v>1808</v>
      </c>
      <c r="BI2802" s="1" t="s">
        <v>2376</v>
      </c>
      <c r="BJ2802" s="1" t="s">
        <v>126</v>
      </c>
      <c r="BK2802" s="1" t="s">
        <v>5424</v>
      </c>
      <c r="BL2802" s="1">
        <v>80</v>
      </c>
      <c r="BM2802" s="1">
        <v>80</v>
      </c>
      <c r="BN2802" s="1" t="s">
        <v>1485</v>
      </c>
      <c r="BO2802" s="1" t="s">
        <v>1486</v>
      </c>
      <c r="BP2802" s="1" t="s">
        <v>84</v>
      </c>
      <c r="BR2802" s="1">
        <v>80</v>
      </c>
      <c r="BS2802" s="1">
        <v>80</v>
      </c>
      <c r="BT2802" s="1">
        <v>0</v>
      </c>
      <c r="BU2802" s="1">
        <v>0</v>
      </c>
    </row>
    <row r="2803" spans="4:73" hidden="1" x14ac:dyDescent="0.25">
      <c r="D2803" s="4"/>
      <c r="E2803" s="5">
        <f t="shared" si="593"/>
        <v>0</v>
      </c>
      <c r="F2803" s="5">
        <f t="shared" si="594"/>
        <v>0</v>
      </c>
      <c r="G2803" s="5" t="str">
        <f t="shared" si="595"/>
        <v>Withdrawn</v>
      </c>
      <c r="H2803" s="6" t="str">
        <f t="shared" si="596"/>
        <v>Withdrawn</v>
      </c>
      <c r="I2803" s="1" t="s">
        <v>6049</v>
      </c>
      <c r="O2803" s="1" t="str">
        <f t="shared" si="601"/>
        <v>ERIS</v>
      </c>
      <c r="Q2803" s="1">
        <f t="shared" si="597"/>
        <v>585</v>
      </c>
      <c r="S2803" s="1">
        <f t="shared" si="598"/>
        <v>0</v>
      </c>
      <c r="T2803" s="1" t="str">
        <f t="shared" si="599"/>
        <v>Monroe County</v>
      </c>
      <c r="U2803" s="1" t="str">
        <f t="shared" si="600"/>
        <v>MI</v>
      </c>
      <c r="AA2803" s="1"/>
      <c r="AB2803" s="1"/>
      <c r="AI2803" s="5"/>
      <c r="AJ2803" s="5"/>
      <c r="AK2803" s="5"/>
      <c r="AL2803" s="5"/>
      <c r="AM2803" s="5"/>
      <c r="AN2803" s="5"/>
      <c r="AO2803" s="5"/>
      <c r="AP2803" s="5"/>
      <c r="AQ2803" s="5"/>
      <c r="AR2803" s="5"/>
      <c r="AY2803" s="1" t="s">
        <v>73</v>
      </c>
      <c r="AZ2803" s="2">
        <v>37152</v>
      </c>
      <c r="BD2803" s="1" t="s">
        <v>128</v>
      </c>
      <c r="BE2803" s="1" t="s">
        <v>310</v>
      </c>
      <c r="BF2803" s="1" t="s">
        <v>130</v>
      </c>
      <c r="BJ2803" s="1" t="s">
        <v>62</v>
      </c>
      <c r="BK2803" s="1" t="s">
        <v>78</v>
      </c>
      <c r="BL2803" s="1">
        <v>585</v>
      </c>
      <c r="BM2803" s="1">
        <v>585</v>
      </c>
      <c r="BP2803" s="1" t="s">
        <v>73</v>
      </c>
      <c r="BQ2803" s="2">
        <v>37469</v>
      </c>
      <c r="BR2803" s="1">
        <v>0</v>
      </c>
      <c r="BS2803" s="1">
        <v>0</v>
      </c>
      <c r="BT2803" s="1">
        <v>0</v>
      </c>
      <c r="BU2803" s="1">
        <v>0</v>
      </c>
    </row>
    <row r="2804" spans="4:73" hidden="1" x14ac:dyDescent="0.25">
      <c r="D2804" s="4"/>
      <c r="E2804" s="5">
        <f t="shared" si="593"/>
        <v>0</v>
      </c>
      <c r="F2804" s="5">
        <f t="shared" si="594"/>
        <v>0</v>
      </c>
      <c r="G2804" s="5" t="str">
        <f t="shared" si="595"/>
        <v>Withdrawn</v>
      </c>
      <c r="H2804" s="6" t="str">
        <f t="shared" si="596"/>
        <v>Not Started</v>
      </c>
      <c r="I2804" s="1" t="s">
        <v>6050</v>
      </c>
      <c r="O2804" s="1" t="str">
        <f t="shared" si="601"/>
        <v>ERIS</v>
      </c>
      <c r="Q2804" s="1">
        <f t="shared" si="597"/>
        <v>91</v>
      </c>
      <c r="S2804" s="1" t="str">
        <f t="shared" si="598"/>
        <v>Coal</v>
      </c>
      <c r="T2804" s="1" t="str">
        <f t="shared" si="599"/>
        <v>Logan County</v>
      </c>
      <c r="U2804" s="1" t="str">
        <f t="shared" si="600"/>
        <v>IL</v>
      </c>
      <c r="AA2804" s="1"/>
      <c r="AB2804" s="1"/>
      <c r="AI2804" s="5"/>
      <c r="AJ2804" s="5"/>
      <c r="AK2804" s="5"/>
      <c r="AL2804" s="5"/>
      <c r="AM2804" s="5"/>
      <c r="AN2804" s="5"/>
      <c r="AO2804" s="5"/>
      <c r="AP2804" s="5"/>
      <c r="AQ2804" s="5"/>
      <c r="AR2804" s="5"/>
      <c r="AY2804" s="1" t="s">
        <v>73</v>
      </c>
      <c r="AZ2804" s="2">
        <v>37162</v>
      </c>
      <c r="BD2804" s="1" t="s">
        <v>122</v>
      </c>
      <c r="BE2804" s="1" t="s">
        <v>840</v>
      </c>
      <c r="BF2804" s="1" t="s">
        <v>124</v>
      </c>
      <c r="BJ2804" s="1" t="s">
        <v>62</v>
      </c>
      <c r="BK2804" s="1" t="s">
        <v>78</v>
      </c>
      <c r="BL2804" s="1">
        <v>91</v>
      </c>
      <c r="BM2804" s="1">
        <v>91</v>
      </c>
      <c r="BN2804" s="1" t="s">
        <v>83</v>
      </c>
      <c r="BP2804" s="1" t="s">
        <v>84</v>
      </c>
      <c r="BQ2804" s="2">
        <v>38139</v>
      </c>
      <c r="BR2804" s="1">
        <v>0</v>
      </c>
      <c r="BS2804" s="1">
        <v>0</v>
      </c>
      <c r="BT2804" s="1">
        <v>0</v>
      </c>
      <c r="BU2804" s="1">
        <v>0</v>
      </c>
    </row>
    <row r="2805" spans="4:73" hidden="1" x14ac:dyDescent="0.25">
      <c r="D2805" s="4"/>
      <c r="E2805" s="5" t="str">
        <f t="shared" si="593"/>
        <v>DPP-2018-APR</v>
      </c>
      <c r="F2805" s="5" t="str">
        <f t="shared" si="594"/>
        <v>West</v>
      </c>
      <c r="G2805" s="5" t="str">
        <f t="shared" si="595"/>
        <v>Withdrawn</v>
      </c>
      <c r="H2805" s="6" t="str">
        <f t="shared" si="596"/>
        <v>Not Started</v>
      </c>
      <c r="I2805" s="1" t="s">
        <v>4775</v>
      </c>
      <c r="O2805" s="1" t="str">
        <f t="shared" si="601"/>
        <v>NRIS</v>
      </c>
      <c r="Q2805" s="1">
        <f t="shared" si="597"/>
        <v>150</v>
      </c>
      <c r="S2805" s="1" t="str">
        <f t="shared" si="598"/>
        <v>Solar</v>
      </c>
      <c r="T2805" s="1" t="str">
        <f t="shared" si="599"/>
        <v>Dubuque County</v>
      </c>
      <c r="U2805" s="1" t="str">
        <f t="shared" si="600"/>
        <v>IA</v>
      </c>
      <c r="AA2805" s="1"/>
      <c r="AB2805" s="1"/>
      <c r="AI2805" s="5"/>
      <c r="AJ2805" s="5"/>
      <c r="AK2805" s="5"/>
      <c r="AL2805" s="5"/>
      <c r="AM2805" s="5"/>
      <c r="AN2805" s="5"/>
      <c r="AO2805" s="32"/>
      <c r="AP2805" s="32"/>
      <c r="AQ2805" s="28">
        <f>AO2805/($Q2805*1000)</f>
        <v>0</v>
      </c>
      <c r="AR2805" s="28">
        <f>AP2805/($Q2805*1000)</f>
        <v>0</v>
      </c>
      <c r="AY2805" s="1" t="s">
        <v>73</v>
      </c>
      <c r="AZ2805" s="2">
        <v>43171</v>
      </c>
      <c r="BA2805" s="2">
        <v>43511</v>
      </c>
      <c r="BC2805" s="2">
        <v>44075</v>
      </c>
      <c r="BD2805" s="1" t="s">
        <v>87</v>
      </c>
      <c r="BE2805" s="1" t="s">
        <v>3429</v>
      </c>
      <c r="BF2805" s="1" t="s">
        <v>89</v>
      </c>
      <c r="BG2805" s="1" t="s">
        <v>2375</v>
      </c>
      <c r="BH2805" s="1" t="s">
        <v>725</v>
      </c>
      <c r="BI2805" s="1" t="s">
        <v>2376</v>
      </c>
      <c r="BJ2805" s="1" t="s">
        <v>126</v>
      </c>
      <c r="BK2805" s="1" t="s">
        <v>4776</v>
      </c>
      <c r="BL2805" s="1">
        <v>150</v>
      </c>
      <c r="BM2805" s="1">
        <v>150</v>
      </c>
      <c r="BN2805" s="1" t="s">
        <v>1485</v>
      </c>
      <c r="BO2805" s="1" t="s">
        <v>1486</v>
      </c>
      <c r="BP2805" s="1" t="s">
        <v>84</v>
      </c>
      <c r="BR2805" s="1">
        <v>0</v>
      </c>
      <c r="BS2805" s="1">
        <v>0</v>
      </c>
      <c r="BT2805" s="1">
        <v>0</v>
      </c>
      <c r="BU2805" s="1">
        <v>0</v>
      </c>
    </row>
    <row r="2806" spans="4:73" hidden="1" x14ac:dyDescent="0.25">
      <c r="D2806" s="4"/>
      <c r="E2806" s="5">
        <f t="shared" si="593"/>
        <v>0</v>
      </c>
      <c r="F2806" s="5">
        <f t="shared" si="594"/>
        <v>0</v>
      </c>
      <c r="G2806" s="5" t="str">
        <f t="shared" si="595"/>
        <v>Withdrawn</v>
      </c>
      <c r="H2806" s="6" t="str">
        <f t="shared" si="596"/>
        <v>Not Started</v>
      </c>
      <c r="I2806" s="1" t="s">
        <v>6052</v>
      </c>
      <c r="O2806" s="1" t="str">
        <f t="shared" si="601"/>
        <v>ERIS</v>
      </c>
      <c r="Q2806" s="1">
        <f t="shared" si="597"/>
        <v>352</v>
      </c>
      <c r="S2806" s="1">
        <f t="shared" si="598"/>
        <v>0</v>
      </c>
      <c r="T2806" s="1" t="str">
        <f t="shared" si="599"/>
        <v>Walworth County</v>
      </c>
      <c r="U2806" s="1" t="str">
        <f t="shared" si="600"/>
        <v>WI</v>
      </c>
      <c r="AA2806" s="1"/>
      <c r="AB2806" s="1"/>
      <c r="AI2806" s="5"/>
      <c r="AJ2806" s="5"/>
      <c r="AK2806" s="5"/>
      <c r="AL2806" s="5"/>
      <c r="AM2806" s="5"/>
      <c r="AN2806" s="5"/>
      <c r="AO2806" s="5"/>
      <c r="AP2806" s="5"/>
      <c r="AQ2806" s="5"/>
      <c r="AR2806" s="5"/>
      <c r="AY2806" s="1" t="s">
        <v>73</v>
      </c>
      <c r="AZ2806" s="2">
        <v>37172</v>
      </c>
      <c r="BD2806" s="1" t="s">
        <v>74</v>
      </c>
      <c r="BE2806" s="1" t="s">
        <v>331</v>
      </c>
      <c r="BF2806" s="1" t="s">
        <v>76</v>
      </c>
      <c r="BJ2806" s="1" t="s">
        <v>62</v>
      </c>
      <c r="BK2806" s="1" t="s">
        <v>78</v>
      </c>
      <c r="BL2806" s="1">
        <v>352</v>
      </c>
      <c r="BM2806" s="1">
        <v>352</v>
      </c>
      <c r="BP2806" s="1" t="s">
        <v>84</v>
      </c>
      <c r="BQ2806" s="2">
        <v>38139</v>
      </c>
      <c r="BR2806" s="1">
        <v>0</v>
      </c>
      <c r="BS2806" s="1">
        <v>0</v>
      </c>
      <c r="BT2806" s="1">
        <v>0</v>
      </c>
      <c r="BU2806" s="1">
        <v>0</v>
      </c>
    </row>
    <row r="2807" spans="4:73" hidden="1" x14ac:dyDescent="0.25">
      <c r="D2807" s="4"/>
      <c r="E2807" s="5">
        <f t="shared" si="593"/>
        <v>0</v>
      </c>
      <c r="F2807" s="5">
        <f t="shared" si="594"/>
        <v>0</v>
      </c>
      <c r="G2807" s="5" t="str">
        <f t="shared" si="595"/>
        <v>Withdrawn</v>
      </c>
      <c r="H2807" s="6" t="str">
        <f t="shared" si="596"/>
        <v>Not Started</v>
      </c>
      <c r="I2807" s="1" t="s">
        <v>6053</v>
      </c>
      <c r="O2807" s="1" t="str">
        <f t="shared" si="601"/>
        <v>ERIS</v>
      </c>
      <c r="Q2807" s="1">
        <f t="shared" si="597"/>
        <v>250</v>
      </c>
      <c r="S2807" s="1">
        <f t="shared" si="598"/>
        <v>0</v>
      </c>
      <c r="T2807" s="1" t="str">
        <f t="shared" si="599"/>
        <v>Grant County</v>
      </c>
      <c r="U2807" s="1" t="str">
        <f t="shared" si="600"/>
        <v>WI</v>
      </c>
      <c r="AA2807" s="1"/>
      <c r="AB2807" s="1"/>
      <c r="AI2807" s="5"/>
      <c r="AJ2807" s="5"/>
      <c r="AK2807" s="5"/>
      <c r="AL2807" s="5"/>
      <c r="AM2807" s="5"/>
      <c r="AN2807" s="5"/>
      <c r="AO2807" s="5"/>
      <c r="AP2807" s="5"/>
      <c r="AQ2807" s="5"/>
      <c r="AR2807" s="5"/>
      <c r="AY2807" s="1" t="s">
        <v>73</v>
      </c>
      <c r="AZ2807" s="2">
        <v>37174</v>
      </c>
      <c r="BD2807" s="1" t="s">
        <v>74</v>
      </c>
      <c r="BE2807" s="1" t="s">
        <v>204</v>
      </c>
      <c r="BF2807" s="1" t="s">
        <v>76</v>
      </c>
      <c r="BJ2807" s="1" t="s">
        <v>62</v>
      </c>
      <c r="BK2807" s="1" t="s">
        <v>78</v>
      </c>
      <c r="BL2807" s="1">
        <v>250</v>
      </c>
      <c r="BM2807" s="1">
        <v>250</v>
      </c>
      <c r="BP2807" s="1" t="s">
        <v>84</v>
      </c>
      <c r="BQ2807" s="2">
        <v>38139</v>
      </c>
      <c r="BR2807" s="1">
        <v>0</v>
      </c>
      <c r="BS2807" s="1">
        <v>0</v>
      </c>
      <c r="BT2807" s="1">
        <v>0</v>
      </c>
      <c r="BU2807" s="1">
        <v>0</v>
      </c>
    </row>
    <row r="2808" spans="4:73" hidden="1" x14ac:dyDescent="0.25">
      <c r="D2808" s="4"/>
      <c r="E2808" s="5" t="str">
        <f t="shared" si="593"/>
        <v>DPP-2018-APR</v>
      </c>
      <c r="F2808" s="5" t="str">
        <f t="shared" si="594"/>
        <v>Central</v>
      </c>
      <c r="G2808" s="5" t="str">
        <f t="shared" si="595"/>
        <v>Active</v>
      </c>
      <c r="H2808" s="6" t="str">
        <f t="shared" si="596"/>
        <v>Not Started</v>
      </c>
      <c r="I2808" s="1" t="s">
        <v>6068</v>
      </c>
      <c r="O2808" s="1" t="str">
        <f t="shared" si="601"/>
        <v>NRIS</v>
      </c>
      <c r="P2808" s="1" t="s">
        <v>6203</v>
      </c>
      <c r="Q2808" s="1">
        <f t="shared" si="597"/>
        <v>200</v>
      </c>
      <c r="S2808" s="1" t="str">
        <f t="shared" si="598"/>
        <v>Solar</v>
      </c>
      <c r="T2808" s="1" t="str">
        <f t="shared" si="599"/>
        <v>Clay County</v>
      </c>
      <c r="U2808" s="1" t="str">
        <f t="shared" si="600"/>
        <v>IL</v>
      </c>
      <c r="Y2808" s="1">
        <v>1</v>
      </c>
      <c r="Z2808" s="1">
        <f>IF(G2808="Withdrawn",0,1)</f>
        <v>1</v>
      </c>
      <c r="AA2808" s="36">
        <v>800000</v>
      </c>
      <c r="AB2808" s="36">
        <v>0</v>
      </c>
      <c r="AI2808" s="5"/>
      <c r="AJ2808" s="32"/>
      <c r="AK2808" s="32"/>
      <c r="AL2808" s="32">
        <v>298000</v>
      </c>
      <c r="AM2808" s="32">
        <v>2391000</v>
      </c>
      <c r="AN2808" s="32">
        <v>0</v>
      </c>
      <c r="AO2808" s="32">
        <f>AJ2808+AM2808</f>
        <v>2391000</v>
      </c>
      <c r="AP2808" s="32">
        <f>AO2808+AK2808+AL2808+AN2808</f>
        <v>2689000</v>
      </c>
      <c r="AQ2808" s="28">
        <f>AO2808/($Q2808*1000)</f>
        <v>11.955</v>
      </c>
      <c r="AR2808" s="28">
        <f>AP2808/($Q2808*1000)</f>
        <v>13.445</v>
      </c>
      <c r="AS2808" s="16">
        <f>IF(O2808 = "NRIS",AP2808,AO2808)</f>
        <v>2689000</v>
      </c>
      <c r="AY2808" s="1" t="s">
        <v>2374</v>
      </c>
      <c r="AZ2808" s="2">
        <v>43171</v>
      </c>
      <c r="BC2808" s="2">
        <v>44440</v>
      </c>
      <c r="BD2808" s="1" t="s">
        <v>122</v>
      </c>
      <c r="BE2808" s="1" t="s">
        <v>96</v>
      </c>
      <c r="BF2808" s="1" t="s">
        <v>124</v>
      </c>
      <c r="BG2808" s="1" t="s">
        <v>2375</v>
      </c>
      <c r="BH2808" s="1" t="s">
        <v>2435</v>
      </c>
      <c r="BI2808" s="1" t="s">
        <v>2376</v>
      </c>
      <c r="BJ2808" s="1" t="s">
        <v>126</v>
      </c>
      <c r="BK2808" s="1" t="s">
        <v>6069</v>
      </c>
      <c r="BL2808" s="1">
        <v>200</v>
      </c>
      <c r="BM2808" s="1">
        <v>200</v>
      </c>
      <c r="BN2808" s="1" t="s">
        <v>1485</v>
      </c>
      <c r="BO2808" s="1" t="s">
        <v>1486</v>
      </c>
      <c r="BP2808" s="1" t="s">
        <v>84</v>
      </c>
      <c r="BR2808" s="1">
        <v>150</v>
      </c>
      <c r="BS2808" s="1">
        <v>150</v>
      </c>
      <c r="BT2808" s="1">
        <v>150</v>
      </c>
      <c r="BU2808" s="1">
        <v>150</v>
      </c>
    </row>
    <row r="2809" spans="4:73" hidden="1" x14ac:dyDescent="0.25">
      <c r="D2809" s="4"/>
      <c r="E2809" s="5">
        <f t="shared" ref="E2809:E2836" si="608">BG2809</f>
        <v>0</v>
      </c>
      <c r="F2809" s="5">
        <f t="shared" ref="F2809:F2836" si="609">BH2809</f>
        <v>0</v>
      </c>
      <c r="G2809" s="5" t="str">
        <f t="shared" ref="G2809:G2836" si="610">AY2809</f>
        <v>Withdrawn</v>
      </c>
      <c r="H2809" s="6" t="str">
        <f t="shared" ref="H2809:H2836" si="611">BP2809</f>
        <v>Not Started</v>
      </c>
      <c r="I2809" s="1" t="s">
        <v>6057</v>
      </c>
      <c r="O2809" s="1" t="str">
        <f t="shared" si="601"/>
        <v>ERIS</v>
      </c>
      <c r="Q2809" s="1">
        <f t="shared" ref="Q2809:Q2836" si="612">BM2809</f>
        <v>250</v>
      </c>
      <c r="S2809" s="1">
        <f t="shared" ref="S2809:S2836" si="613">BN2809</f>
        <v>0</v>
      </c>
      <c r="T2809" s="1" t="str">
        <f t="shared" ref="T2809:T2836" si="614">BE2809</f>
        <v>Monroe County</v>
      </c>
      <c r="U2809" s="1" t="str">
        <f t="shared" ref="U2809:U2836" si="615">BF2809</f>
        <v>IA</v>
      </c>
      <c r="AA2809" s="1"/>
      <c r="AB2809" s="1"/>
      <c r="AI2809" s="5"/>
      <c r="AJ2809" s="5"/>
      <c r="AK2809" s="5"/>
      <c r="AL2809" s="5"/>
      <c r="AM2809" s="5"/>
      <c r="AN2809" s="5"/>
      <c r="AO2809" s="5"/>
      <c r="AP2809" s="5"/>
      <c r="AQ2809" s="5"/>
      <c r="AR2809" s="5"/>
      <c r="AY2809" s="1" t="s">
        <v>73</v>
      </c>
      <c r="AZ2809" s="2">
        <v>37187</v>
      </c>
      <c r="BD2809" s="1" t="s">
        <v>87</v>
      </c>
      <c r="BE2809" s="1" t="s">
        <v>310</v>
      </c>
      <c r="BF2809" s="1" t="s">
        <v>89</v>
      </c>
      <c r="BJ2809" s="1" t="s">
        <v>62</v>
      </c>
      <c r="BK2809" s="1" t="s">
        <v>78</v>
      </c>
      <c r="BL2809" s="1">
        <v>250</v>
      </c>
      <c r="BM2809" s="1">
        <v>250</v>
      </c>
      <c r="BP2809" s="1" t="s">
        <v>84</v>
      </c>
      <c r="BR2809" s="1">
        <v>0</v>
      </c>
      <c r="BS2809" s="1">
        <v>0</v>
      </c>
      <c r="BT2809" s="1">
        <v>0</v>
      </c>
      <c r="BU2809" s="1">
        <v>0</v>
      </c>
    </row>
    <row r="2810" spans="4:73" hidden="1" x14ac:dyDescent="0.25">
      <c r="D2810" s="4"/>
      <c r="E2810" s="5" t="str">
        <f t="shared" si="608"/>
        <v>DPP-2018-APR</v>
      </c>
      <c r="F2810" s="5" t="str">
        <f t="shared" si="609"/>
        <v>Central</v>
      </c>
      <c r="G2810" s="5" t="str">
        <f t="shared" si="610"/>
        <v>Active</v>
      </c>
      <c r="H2810" s="6" t="str">
        <f t="shared" si="611"/>
        <v>Not Started</v>
      </c>
      <c r="I2810" s="1" t="s">
        <v>6070</v>
      </c>
      <c r="O2810" s="1" t="str">
        <f t="shared" si="601"/>
        <v>NRIS</v>
      </c>
      <c r="P2810" s="1" t="s">
        <v>6203</v>
      </c>
      <c r="Q2810" s="1">
        <f t="shared" si="612"/>
        <v>200</v>
      </c>
      <c r="S2810" s="1" t="str">
        <f t="shared" si="613"/>
        <v>Solar</v>
      </c>
      <c r="T2810" s="1" t="str">
        <f t="shared" si="614"/>
        <v>Cass County</v>
      </c>
      <c r="U2810" s="1" t="str">
        <f t="shared" si="615"/>
        <v>IN</v>
      </c>
      <c r="Y2810" s="1">
        <v>1</v>
      </c>
      <c r="Z2810" s="1">
        <f>IF(G2810="Withdrawn",0,1)</f>
        <v>1</v>
      </c>
      <c r="AA2810" s="36">
        <v>800000</v>
      </c>
      <c r="AB2810" s="36">
        <v>0</v>
      </c>
      <c r="AI2810" s="5"/>
      <c r="AJ2810" s="32"/>
      <c r="AK2810" s="32"/>
      <c r="AL2810" s="32">
        <v>0</v>
      </c>
      <c r="AM2810" s="32">
        <v>4509448</v>
      </c>
      <c r="AN2810" s="32">
        <v>0</v>
      </c>
      <c r="AO2810" s="32">
        <f>AJ2810+AM2810</f>
        <v>4509448</v>
      </c>
      <c r="AP2810" s="32">
        <f>AO2810+AK2810+AL2810+AN2810</f>
        <v>4509448</v>
      </c>
      <c r="AQ2810" s="28">
        <f>AO2810/($Q2810*1000)</f>
        <v>22.547239999999999</v>
      </c>
      <c r="AR2810" s="28">
        <f>AP2810/($Q2810*1000)</f>
        <v>22.547239999999999</v>
      </c>
      <c r="AS2810" s="16">
        <f>IF(O2810 = "NRIS",AP2810,AO2810)</f>
        <v>4509448</v>
      </c>
      <c r="AY2810" s="1" t="s">
        <v>2374</v>
      </c>
      <c r="AZ2810" s="2">
        <v>43171</v>
      </c>
      <c r="BC2810" s="2">
        <v>44440</v>
      </c>
      <c r="BD2810" s="1" t="s">
        <v>2850</v>
      </c>
      <c r="BE2810" s="1" t="s">
        <v>226</v>
      </c>
      <c r="BF2810" s="1" t="s">
        <v>103</v>
      </c>
      <c r="BG2810" s="1" t="s">
        <v>2375</v>
      </c>
      <c r="BH2810" s="1" t="s">
        <v>2435</v>
      </c>
      <c r="BI2810" s="1" t="s">
        <v>2376</v>
      </c>
      <c r="BJ2810" s="1" t="s">
        <v>126</v>
      </c>
      <c r="BK2810" s="1" t="s">
        <v>6071</v>
      </c>
      <c r="BL2810" s="1">
        <v>200</v>
      </c>
      <c r="BM2810" s="1">
        <v>200</v>
      </c>
      <c r="BN2810" s="1" t="s">
        <v>1485</v>
      </c>
      <c r="BO2810" s="1" t="s">
        <v>1486</v>
      </c>
      <c r="BP2810" s="1" t="s">
        <v>84</v>
      </c>
      <c r="BR2810" s="1">
        <v>200</v>
      </c>
      <c r="BS2810" s="1">
        <v>200</v>
      </c>
      <c r="BT2810" s="1">
        <v>200</v>
      </c>
      <c r="BU2810" s="1">
        <v>200</v>
      </c>
    </row>
    <row r="2811" spans="4:73" hidden="1" x14ac:dyDescent="0.25">
      <c r="D2811" s="4"/>
      <c r="E2811" s="5">
        <f t="shared" si="608"/>
        <v>0</v>
      </c>
      <c r="F2811" s="5">
        <f t="shared" si="609"/>
        <v>0</v>
      </c>
      <c r="G2811" s="5" t="str">
        <f t="shared" si="610"/>
        <v>Withdrawn</v>
      </c>
      <c r="H2811" s="6" t="str">
        <f t="shared" si="611"/>
        <v>Not Started</v>
      </c>
      <c r="I2811" s="1" t="s">
        <v>6060</v>
      </c>
      <c r="O2811" s="1" t="str">
        <f t="shared" si="601"/>
        <v>ERIS</v>
      </c>
      <c r="Q2811" s="1">
        <f t="shared" si="612"/>
        <v>85</v>
      </c>
      <c r="S2811" s="1">
        <f t="shared" si="613"/>
        <v>0</v>
      </c>
      <c r="T2811" s="1" t="str">
        <f t="shared" si="614"/>
        <v>Wood County</v>
      </c>
      <c r="U2811" s="1" t="str">
        <f t="shared" si="615"/>
        <v>WI</v>
      </c>
      <c r="AA2811" s="1"/>
      <c r="AB2811" s="1"/>
      <c r="AI2811" s="5"/>
      <c r="AJ2811" s="5"/>
      <c r="AK2811" s="5"/>
      <c r="AL2811" s="5"/>
      <c r="AM2811" s="5"/>
      <c r="AN2811" s="5"/>
      <c r="AO2811" s="5"/>
      <c r="AP2811" s="5"/>
      <c r="AQ2811" s="5"/>
      <c r="AR2811" s="5"/>
      <c r="AY2811" s="1" t="s">
        <v>73</v>
      </c>
      <c r="AZ2811" s="2">
        <v>37188</v>
      </c>
      <c r="BD2811" s="1" t="s">
        <v>74</v>
      </c>
      <c r="BE2811" s="1" t="s">
        <v>326</v>
      </c>
      <c r="BF2811" s="1" t="s">
        <v>76</v>
      </c>
      <c r="BJ2811" s="1" t="s">
        <v>62</v>
      </c>
      <c r="BK2811" s="1" t="s">
        <v>78</v>
      </c>
      <c r="BL2811" s="1">
        <v>85</v>
      </c>
      <c r="BM2811" s="1">
        <v>85</v>
      </c>
      <c r="BP2811" s="1" t="s">
        <v>84</v>
      </c>
      <c r="BQ2811" s="2">
        <v>37377</v>
      </c>
      <c r="BR2811" s="1">
        <v>0</v>
      </c>
      <c r="BS2811" s="1">
        <v>0</v>
      </c>
      <c r="BT2811" s="1">
        <v>0</v>
      </c>
      <c r="BU2811" s="1">
        <v>0</v>
      </c>
    </row>
    <row r="2812" spans="4:73" hidden="1" x14ac:dyDescent="0.25">
      <c r="D2812" s="4"/>
      <c r="E2812" s="5" t="str">
        <f t="shared" si="608"/>
        <v>DPP-2018-APR</v>
      </c>
      <c r="F2812" s="5" t="str">
        <f t="shared" si="609"/>
        <v>Central</v>
      </c>
      <c r="G2812" s="5" t="str">
        <f t="shared" si="610"/>
        <v>Active</v>
      </c>
      <c r="H2812" s="6" t="str">
        <f t="shared" si="611"/>
        <v>Not Started</v>
      </c>
      <c r="I2812" s="1" t="s">
        <v>6072</v>
      </c>
      <c r="O2812" s="1" t="str">
        <f t="shared" si="601"/>
        <v>NRIS</v>
      </c>
      <c r="P2812" s="1" t="s">
        <v>6203</v>
      </c>
      <c r="Q2812" s="1">
        <f t="shared" si="612"/>
        <v>200</v>
      </c>
      <c r="S2812" s="1" t="str">
        <f t="shared" si="613"/>
        <v>Solar</v>
      </c>
      <c r="T2812" s="1" t="str">
        <f t="shared" si="614"/>
        <v>Boone County</v>
      </c>
      <c r="U2812" s="1" t="str">
        <f t="shared" si="615"/>
        <v>IN</v>
      </c>
      <c r="Y2812" s="1">
        <v>1</v>
      </c>
      <c r="Z2812" s="1">
        <f t="shared" ref="Z2812:Z2813" si="616">IF(G2812="Withdrawn",0,1)</f>
        <v>1</v>
      </c>
      <c r="AA2812" s="36">
        <v>800000</v>
      </c>
      <c r="AB2812" s="36">
        <v>242500</v>
      </c>
      <c r="AI2812" s="5"/>
      <c r="AJ2812" s="32"/>
      <c r="AK2812" s="32"/>
      <c r="AL2812" s="32">
        <v>0</v>
      </c>
      <c r="AM2812" s="32">
        <v>491808</v>
      </c>
      <c r="AN2812" s="32">
        <v>0</v>
      </c>
      <c r="AO2812" s="32">
        <f t="shared" ref="AO2812:AO2813" si="617">AJ2812+AM2812</f>
        <v>491808</v>
      </c>
      <c r="AP2812" s="32">
        <f t="shared" ref="AP2812:AP2813" si="618">AO2812+AK2812+AL2812+AN2812</f>
        <v>491808</v>
      </c>
      <c r="AQ2812" s="28">
        <f>AO2812/($Q2812*1000)</f>
        <v>2.4590399999999999</v>
      </c>
      <c r="AR2812" s="28">
        <f>AP2812/($Q2812*1000)</f>
        <v>2.4590399999999999</v>
      </c>
      <c r="AS2812" s="16">
        <f t="shared" ref="AS2812:AS2813" si="619">IF(O2812 = "NRIS",AP2812,AO2812)</f>
        <v>491808</v>
      </c>
      <c r="AY2812" s="1" t="s">
        <v>2374</v>
      </c>
      <c r="AZ2812" s="2">
        <v>43171</v>
      </c>
      <c r="BC2812" s="2">
        <v>44440</v>
      </c>
      <c r="BD2812" s="1" t="s">
        <v>132</v>
      </c>
      <c r="BE2812" s="1" t="s">
        <v>1070</v>
      </c>
      <c r="BF2812" s="1" t="s">
        <v>103</v>
      </c>
      <c r="BG2812" s="1" t="s">
        <v>2375</v>
      </c>
      <c r="BH2812" s="1" t="s">
        <v>2435</v>
      </c>
      <c r="BI2812" s="1" t="s">
        <v>2376</v>
      </c>
      <c r="BJ2812" s="1" t="s">
        <v>126</v>
      </c>
      <c r="BK2812" s="1" t="s">
        <v>6073</v>
      </c>
      <c r="BL2812" s="1">
        <v>200</v>
      </c>
      <c r="BM2812" s="1">
        <v>200</v>
      </c>
      <c r="BN2812" s="1" t="s">
        <v>1485</v>
      </c>
      <c r="BO2812" s="1" t="s">
        <v>1486</v>
      </c>
      <c r="BP2812" s="1" t="s">
        <v>84</v>
      </c>
      <c r="BR2812" s="1">
        <v>200</v>
      </c>
      <c r="BS2812" s="1">
        <v>200</v>
      </c>
      <c r="BT2812" s="1">
        <v>200</v>
      </c>
      <c r="BU2812" s="1">
        <v>200</v>
      </c>
    </row>
    <row r="2813" spans="4:73" hidden="1" x14ac:dyDescent="0.25">
      <c r="D2813" s="4"/>
      <c r="E2813" s="5" t="str">
        <f t="shared" si="608"/>
        <v>DPP-2018-APR</v>
      </c>
      <c r="F2813" s="5" t="str">
        <f t="shared" si="609"/>
        <v>Central</v>
      </c>
      <c r="G2813" s="5" t="str">
        <f t="shared" si="610"/>
        <v>Active</v>
      </c>
      <c r="H2813" s="6" t="str">
        <f t="shared" si="611"/>
        <v>Not Started</v>
      </c>
      <c r="I2813" s="1" t="s">
        <v>6074</v>
      </c>
      <c r="O2813" s="1" t="str">
        <f t="shared" si="601"/>
        <v>NRIS</v>
      </c>
      <c r="P2813" s="1" t="s">
        <v>6203</v>
      </c>
      <c r="Q2813" s="1">
        <f t="shared" si="612"/>
        <v>100</v>
      </c>
      <c r="S2813" s="1" t="str">
        <f t="shared" si="613"/>
        <v>Solar</v>
      </c>
      <c r="T2813" s="1" t="str">
        <f t="shared" si="614"/>
        <v>Callaway County</v>
      </c>
      <c r="U2813" s="1" t="str">
        <f t="shared" si="615"/>
        <v>MO</v>
      </c>
      <c r="Y2813" s="1">
        <v>1</v>
      </c>
      <c r="Z2813" s="1">
        <f t="shared" si="616"/>
        <v>1</v>
      </c>
      <c r="AI2813" s="5"/>
      <c r="AJ2813" s="32"/>
      <c r="AK2813" s="32"/>
      <c r="AL2813" s="32"/>
      <c r="AM2813" s="32"/>
      <c r="AN2813" s="32"/>
      <c r="AO2813" s="32">
        <f t="shared" si="617"/>
        <v>0</v>
      </c>
      <c r="AP2813" s="32">
        <f t="shared" si="618"/>
        <v>0</v>
      </c>
      <c r="AQ2813" s="28">
        <f>AO2813/($Q2813*1000)</f>
        <v>0</v>
      </c>
      <c r="AR2813" s="28">
        <f>AP2813/($Q2813*1000)</f>
        <v>0</v>
      </c>
      <c r="AS2813" s="16">
        <f t="shared" si="619"/>
        <v>0</v>
      </c>
      <c r="AY2813" s="1" t="s">
        <v>2374</v>
      </c>
      <c r="AZ2813" s="2">
        <v>43171</v>
      </c>
      <c r="BC2813" s="2">
        <v>44440</v>
      </c>
      <c r="BD2813" s="1" t="s">
        <v>486</v>
      </c>
      <c r="BE2813" s="1" t="s">
        <v>914</v>
      </c>
      <c r="BF2813" s="1" t="s">
        <v>488</v>
      </c>
      <c r="BG2813" s="1" t="s">
        <v>2375</v>
      </c>
      <c r="BH2813" s="1" t="s">
        <v>2435</v>
      </c>
      <c r="BI2813" s="1" t="s">
        <v>2376</v>
      </c>
      <c r="BJ2813" s="1" t="s">
        <v>126</v>
      </c>
      <c r="BK2813" s="1" t="s">
        <v>6075</v>
      </c>
      <c r="BL2813" s="1">
        <v>100</v>
      </c>
      <c r="BM2813" s="1">
        <v>100</v>
      </c>
      <c r="BN2813" s="1" t="s">
        <v>1485</v>
      </c>
      <c r="BO2813" s="1" t="s">
        <v>1486</v>
      </c>
      <c r="BP2813" s="1" t="s">
        <v>84</v>
      </c>
      <c r="BR2813" s="1">
        <v>100</v>
      </c>
      <c r="BS2813" s="1">
        <v>100</v>
      </c>
      <c r="BT2813" s="1">
        <v>100</v>
      </c>
      <c r="BU2813" s="1">
        <v>100</v>
      </c>
    </row>
    <row r="2814" spans="4:73" hidden="1" x14ac:dyDescent="0.25">
      <c r="D2814" s="4"/>
      <c r="E2814" s="5">
        <f t="shared" si="608"/>
        <v>0</v>
      </c>
      <c r="F2814" s="5">
        <f t="shared" si="609"/>
        <v>0</v>
      </c>
      <c r="G2814" s="5" t="str">
        <f t="shared" si="610"/>
        <v>Withdrawn</v>
      </c>
      <c r="H2814" s="6" t="str">
        <f t="shared" si="611"/>
        <v>Not Started</v>
      </c>
      <c r="I2814" s="1" t="s">
        <v>6065</v>
      </c>
      <c r="O2814" s="1" t="str">
        <f t="shared" si="601"/>
        <v>ERIS</v>
      </c>
      <c r="Q2814" s="1">
        <f t="shared" si="612"/>
        <v>100</v>
      </c>
      <c r="S2814" s="1">
        <f t="shared" si="613"/>
        <v>0</v>
      </c>
      <c r="T2814" s="1" t="str">
        <f t="shared" si="614"/>
        <v>Iowa County</v>
      </c>
      <c r="U2814" s="1" t="str">
        <f t="shared" si="615"/>
        <v>WI</v>
      </c>
      <c r="AA2814" s="1"/>
      <c r="AB2814" s="1"/>
      <c r="AI2814" s="5"/>
      <c r="AJ2814" s="5"/>
      <c r="AK2814" s="5"/>
      <c r="AL2814" s="5"/>
      <c r="AM2814" s="5"/>
      <c r="AN2814" s="5"/>
      <c r="AO2814" s="5"/>
      <c r="AP2814" s="5"/>
      <c r="AQ2814" s="5"/>
      <c r="AR2814" s="5"/>
      <c r="AY2814" s="1" t="s">
        <v>73</v>
      </c>
      <c r="AZ2814" s="2">
        <v>37197</v>
      </c>
      <c r="BD2814" s="1" t="s">
        <v>74</v>
      </c>
      <c r="BE2814" s="1" t="s">
        <v>3545</v>
      </c>
      <c r="BF2814" s="1" t="s">
        <v>76</v>
      </c>
      <c r="BJ2814" s="1" t="s">
        <v>62</v>
      </c>
      <c r="BK2814" s="1" t="s">
        <v>78</v>
      </c>
      <c r="BL2814" s="1">
        <v>100</v>
      </c>
      <c r="BM2814" s="1">
        <v>100</v>
      </c>
      <c r="BP2814" s="1" t="s">
        <v>84</v>
      </c>
      <c r="BQ2814" s="2">
        <v>37773</v>
      </c>
      <c r="BR2814" s="1">
        <v>0</v>
      </c>
      <c r="BS2814" s="1">
        <v>0</v>
      </c>
      <c r="BT2814" s="1">
        <v>0</v>
      </c>
      <c r="BU2814" s="1">
        <v>0</v>
      </c>
    </row>
    <row r="2815" spans="4:73" hidden="1" x14ac:dyDescent="0.25">
      <c r="D2815" s="4"/>
      <c r="E2815" s="5">
        <f t="shared" si="608"/>
        <v>0</v>
      </c>
      <c r="F2815" s="5">
        <f t="shared" si="609"/>
        <v>0</v>
      </c>
      <c r="G2815" s="5" t="str">
        <f t="shared" si="610"/>
        <v>Withdrawn</v>
      </c>
      <c r="H2815" s="6" t="str">
        <f t="shared" si="611"/>
        <v>Not Started</v>
      </c>
      <c r="I2815" s="1" t="s">
        <v>6066</v>
      </c>
      <c r="O2815" s="1" t="str">
        <f t="shared" si="601"/>
        <v>ERIS</v>
      </c>
      <c r="Q2815" s="1">
        <f t="shared" si="612"/>
        <v>12</v>
      </c>
      <c r="S2815" s="1">
        <f t="shared" si="613"/>
        <v>0</v>
      </c>
      <c r="T2815" s="1" t="str">
        <f t="shared" si="614"/>
        <v>McIntosh County</v>
      </c>
      <c r="U2815" s="1" t="str">
        <f t="shared" si="615"/>
        <v>ND</v>
      </c>
      <c r="AA2815" s="1"/>
      <c r="AB2815" s="1"/>
      <c r="AI2815" s="5"/>
      <c r="AJ2815" s="5"/>
      <c r="AK2815" s="5"/>
      <c r="AL2815" s="5"/>
      <c r="AM2815" s="5"/>
      <c r="AN2815" s="5"/>
      <c r="AO2815" s="5"/>
      <c r="AP2815" s="5"/>
      <c r="AQ2815" s="5"/>
      <c r="AR2815" s="5"/>
      <c r="AY2815" s="1" t="s">
        <v>73</v>
      </c>
      <c r="AZ2815" s="2">
        <v>37209</v>
      </c>
      <c r="BD2815" s="1" t="s">
        <v>192</v>
      </c>
      <c r="BE2815" s="1" t="s">
        <v>285</v>
      </c>
      <c r="BF2815" s="1" t="s">
        <v>194</v>
      </c>
      <c r="BJ2815" s="1" t="s">
        <v>62</v>
      </c>
      <c r="BK2815" s="1" t="s">
        <v>78</v>
      </c>
      <c r="BL2815" s="1">
        <v>12</v>
      </c>
      <c r="BM2815" s="1">
        <v>12</v>
      </c>
      <c r="BP2815" s="1" t="s">
        <v>84</v>
      </c>
      <c r="BQ2815" s="2">
        <v>37561</v>
      </c>
      <c r="BR2815" s="1">
        <v>0</v>
      </c>
      <c r="BS2815" s="1">
        <v>0</v>
      </c>
      <c r="BT2815" s="1">
        <v>0</v>
      </c>
      <c r="BU2815" s="1">
        <v>0</v>
      </c>
    </row>
    <row r="2816" spans="4:73" hidden="1" x14ac:dyDescent="0.25">
      <c r="D2816" s="4"/>
      <c r="E2816" s="5">
        <f t="shared" si="608"/>
        <v>0</v>
      </c>
      <c r="F2816" s="5">
        <f t="shared" si="609"/>
        <v>0</v>
      </c>
      <c r="G2816" s="5" t="str">
        <f t="shared" si="610"/>
        <v>Withdrawn</v>
      </c>
      <c r="H2816" s="6" t="str">
        <f t="shared" si="611"/>
        <v>Not Started</v>
      </c>
      <c r="I2816" s="1" t="s">
        <v>6067</v>
      </c>
      <c r="O2816" s="1" t="str">
        <f t="shared" si="601"/>
        <v>ERIS</v>
      </c>
      <c r="Q2816" s="1">
        <f t="shared" si="612"/>
        <v>530</v>
      </c>
      <c r="S2816" s="1">
        <f t="shared" si="613"/>
        <v>0</v>
      </c>
      <c r="T2816" s="1" t="str">
        <f t="shared" si="614"/>
        <v>Calumet County</v>
      </c>
      <c r="U2816" s="1" t="str">
        <f t="shared" si="615"/>
        <v>WI</v>
      </c>
      <c r="AA2816" s="1"/>
      <c r="AB2816" s="1"/>
      <c r="AI2816" s="5"/>
      <c r="AJ2816" s="5"/>
      <c r="AK2816" s="5"/>
      <c r="AL2816" s="5"/>
      <c r="AM2816" s="5"/>
      <c r="AN2816" s="5"/>
      <c r="AO2816" s="5"/>
      <c r="AP2816" s="5"/>
      <c r="AQ2816" s="5"/>
      <c r="AR2816" s="5"/>
      <c r="AY2816" s="1" t="s">
        <v>73</v>
      </c>
      <c r="AZ2816" s="2">
        <v>37211</v>
      </c>
      <c r="BD2816" s="1" t="s">
        <v>74</v>
      </c>
      <c r="BE2816" s="1" t="s">
        <v>390</v>
      </c>
      <c r="BF2816" s="1" t="s">
        <v>76</v>
      </c>
      <c r="BJ2816" s="1" t="s">
        <v>62</v>
      </c>
      <c r="BK2816" s="1" t="s">
        <v>78</v>
      </c>
      <c r="BL2816" s="1">
        <v>530</v>
      </c>
      <c r="BM2816" s="1">
        <v>530</v>
      </c>
      <c r="BP2816" s="1" t="s">
        <v>84</v>
      </c>
      <c r="BQ2816" s="2">
        <v>37895</v>
      </c>
      <c r="BR2816" s="1">
        <v>0</v>
      </c>
      <c r="BS2816" s="1">
        <v>0</v>
      </c>
      <c r="BT2816" s="1">
        <v>0</v>
      </c>
      <c r="BU2816" s="1">
        <v>0</v>
      </c>
    </row>
    <row r="2817" spans="4:73" hidden="1" x14ac:dyDescent="0.25">
      <c r="D2817" s="4"/>
      <c r="E2817" s="5" t="str">
        <f t="shared" si="608"/>
        <v>DPP-2018-APR</v>
      </c>
      <c r="F2817" s="5" t="str">
        <f t="shared" si="609"/>
        <v>Central</v>
      </c>
      <c r="G2817" s="5" t="str">
        <f t="shared" si="610"/>
        <v>Withdrawn</v>
      </c>
      <c r="H2817" s="6" t="str">
        <f t="shared" si="611"/>
        <v>Not Started</v>
      </c>
      <c r="I2817" s="1" t="s">
        <v>5211</v>
      </c>
      <c r="O2817" s="1" t="str">
        <f t="shared" si="601"/>
        <v>NRIS</v>
      </c>
      <c r="P2817" s="1" t="s">
        <v>6203</v>
      </c>
      <c r="Q2817" s="1">
        <f t="shared" si="612"/>
        <v>100</v>
      </c>
      <c r="S2817" s="1" t="str">
        <f t="shared" si="613"/>
        <v>Solar</v>
      </c>
      <c r="T2817" s="1" t="str">
        <f t="shared" si="614"/>
        <v>Brown County,Jersey County</v>
      </c>
      <c r="U2817" s="1" t="str">
        <f t="shared" si="615"/>
        <v>IL</v>
      </c>
      <c r="Y2817" s="1">
        <v>0</v>
      </c>
      <c r="Z2817" s="1">
        <f>IF(G2817="Withdrawn",0,1)</f>
        <v>0</v>
      </c>
      <c r="AA2817" s="1"/>
      <c r="AB2817" s="1"/>
      <c r="AI2817" s="5"/>
      <c r="AJ2817" s="5"/>
      <c r="AK2817" s="5"/>
      <c r="AL2817" s="5"/>
      <c r="AM2817" s="5"/>
      <c r="AN2817" s="5"/>
      <c r="AO2817" s="32"/>
      <c r="AP2817" s="32"/>
      <c r="AQ2817" s="28">
        <f t="shared" ref="AQ2817:AR2820" si="620">AO2817/($Q2817*1000)</f>
        <v>0</v>
      </c>
      <c r="AR2817" s="28">
        <f t="shared" si="620"/>
        <v>0</v>
      </c>
      <c r="AY2817" s="1" t="s">
        <v>73</v>
      </c>
      <c r="AZ2817" s="2">
        <v>43171</v>
      </c>
      <c r="BA2817" s="2">
        <v>43836</v>
      </c>
      <c r="BC2817" s="2">
        <v>44440</v>
      </c>
      <c r="BD2817" s="1" t="s">
        <v>122</v>
      </c>
      <c r="BE2817" s="1" t="s">
        <v>5212</v>
      </c>
      <c r="BF2817" s="1" t="s">
        <v>124</v>
      </c>
      <c r="BG2817" s="1" t="s">
        <v>2375</v>
      </c>
      <c r="BH2817" s="1" t="s">
        <v>2435</v>
      </c>
      <c r="BI2817" s="1" t="s">
        <v>2376</v>
      </c>
      <c r="BJ2817" s="1" t="s">
        <v>126</v>
      </c>
      <c r="BK2817" s="1" t="s">
        <v>5213</v>
      </c>
      <c r="BL2817" s="1">
        <v>100</v>
      </c>
      <c r="BM2817" s="1">
        <v>100</v>
      </c>
      <c r="BN2817" s="1" t="s">
        <v>1485</v>
      </c>
      <c r="BO2817" s="1" t="s">
        <v>1486</v>
      </c>
      <c r="BP2817" s="1" t="s">
        <v>84</v>
      </c>
      <c r="BR2817" s="1">
        <v>0</v>
      </c>
      <c r="BS2817" s="1">
        <v>0</v>
      </c>
      <c r="BT2817" s="1">
        <v>0</v>
      </c>
      <c r="BU2817" s="1">
        <v>0</v>
      </c>
    </row>
    <row r="2818" spans="4:73" hidden="1" x14ac:dyDescent="0.25">
      <c r="D2818" s="4"/>
      <c r="E2818" s="5" t="str">
        <f t="shared" si="608"/>
        <v>DPP-2018-APR</v>
      </c>
      <c r="F2818" s="5" t="str">
        <f t="shared" si="609"/>
        <v>East (ITC)</v>
      </c>
      <c r="G2818" s="5" t="str">
        <f t="shared" si="610"/>
        <v>Active</v>
      </c>
      <c r="H2818" s="6" t="str">
        <f t="shared" si="611"/>
        <v>Not Started</v>
      </c>
      <c r="I2818" s="1" t="s">
        <v>6077</v>
      </c>
      <c r="O2818" s="1" t="str">
        <f t="shared" si="601"/>
        <v>NRIS</v>
      </c>
      <c r="Q2818" s="1">
        <f t="shared" si="612"/>
        <v>80</v>
      </c>
      <c r="S2818" s="1" t="str">
        <f t="shared" si="613"/>
        <v>Solar</v>
      </c>
      <c r="T2818" s="1" t="str">
        <f t="shared" si="614"/>
        <v>Lenawee County</v>
      </c>
      <c r="U2818" s="1" t="str">
        <f t="shared" si="615"/>
        <v>MI</v>
      </c>
      <c r="AA2818" s="1"/>
      <c r="AB2818" s="1"/>
      <c r="AI2818" s="5"/>
      <c r="AJ2818" s="5"/>
      <c r="AK2818" s="5"/>
      <c r="AL2818" s="5"/>
      <c r="AM2818" s="5"/>
      <c r="AN2818" s="5"/>
      <c r="AO2818" s="32"/>
      <c r="AP2818" s="32"/>
      <c r="AQ2818" s="28">
        <f t="shared" si="620"/>
        <v>0</v>
      </c>
      <c r="AR2818" s="28">
        <f t="shared" si="620"/>
        <v>0</v>
      </c>
      <c r="AY2818" s="1" t="s">
        <v>2374</v>
      </c>
      <c r="AZ2818" s="2">
        <v>43171</v>
      </c>
      <c r="BC2818" s="2">
        <v>44440</v>
      </c>
      <c r="BD2818" s="1" t="s">
        <v>139</v>
      </c>
      <c r="BE2818" s="1" t="s">
        <v>1879</v>
      </c>
      <c r="BF2818" s="1" t="s">
        <v>130</v>
      </c>
      <c r="BG2818" s="1" t="s">
        <v>2375</v>
      </c>
      <c r="BH2818" s="1" t="s">
        <v>1808</v>
      </c>
      <c r="BI2818" s="1" t="s">
        <v>2376</v>
      </c>
      <c r="BJ2818" s="1" t="s">
        <v>126</v>
      </c>
      <c r="BK2818" s="1" t="s">
        <v>6078</v>
      </c>
      <c r="BL2818" s="1">
        <v>80</v>
      </c>
      <c r="BM2818" s="1">
        <v>80</v>
      </c>
      <c r="BN2818" s="1" t="s">
        <v>1485</v>
      </c>
      <c r="BO2818" s="1" t="s">
        <v>1486</v>
      </c>
      <c r="BP2818" s="1" t="s">
        <v>84</v>
      </c>
      <c r="BQ2818" s="2">
        <v>44865</v>
      </c>
      <c r="BR2818" s="1">
        <v>80</v>
      </c>
      <c r="BS2818" s="1">
        <v>80</v>
      </c>
      <c r="BT2818" s="1">
        <v>80</v>
      </c>
      <c r="BU2818" s="1">
        <v>80</v>
      </c>
    </row>
    <row r="2819" spans="4:73" hidden="1" x14ac:dyDescent="0.25">
      <c r="D2819" s="4"/>
      <c r="E2819" s="5" t="str">
        <f t="shared" si="608"/>
        <v>DPP-2018-APR</v>
      </c>
      <c r="F2819" s="5" t="str">
        <f t="shared" si="609"/>
        <v>West</v>
      </c>
      <c r="G2819" s="5" t="str">
        <f t="shared" si="610"/>
        <v>Withdrawn</v>
      </c>
      <c r="H2819" s="6" t="str">
        <f t="shared" si="611"/>
        <v>Not Started</v>
      </c>
      <c r="I2819" s="1" t="s">
        <v>5341</v>
      </c>
      <c r="O2819" s="1" t="str">
        <f t="shared" si="601"/>
        <v>NRIS</v>
      </c>
      <c r="Q2819" s="1">
        <f t="shared" si="612"/>
        <v>200</v>
      </c>
      <c r="S2819" s="1" t="str">
        <f t="shared" si="613"/>
        <v>Solar</v>
      </c>
      <c r="T2819" s="1" t="str">
        <f t="shared" si="614"/>
        <v>LaMoure County</v>
      </c>
      <c r="U2819" s="1" t="str">
        <f t="shared" si="615"/>
        <v>ND</v>
      </c>
      <c r="AA2819" s="1"/>
      <c r="AB2819" s="1"/>
      <c r="AI2819" s="5"/>
      <c r="AJ2819" s="5"/>
      <c r="AK2819" s="5"/>
      <c r="AL2819" s="5"/>
      <c r="AM2819" s="5"/>
      <c r="AN2819" s="5"/>
      <c r="AO2819" s="32"/>
      <c r="AP2819" s="32"/>
      <c r="AQ2819" s="28">
        <f t="shared" si="620"/>
        <v>0</v>
      </c>
      <c r="AR2819" s="28">
        <f t="shared" si="620"/>
        <v>0</v>
      </c>
      <c r="AY2819" s="1" t="s">
        <v>73</v>
      </c>
      <c r="AZ2819" s="2">
        <v>43171</v>
      </c>
      <c r="BA2819" s="2">
        <v>43915</v>
      </c>
      <c r="BC2819" s="2">
        <v>44075</v>
      </c>
      <c r="BD2819" s="1" t="s">
        <v>2485</v>
      </c>
      <c r="BE2819" s="1" t="s">
        <v>559</v>
      </c>
      <c r="BF2819" s="1" t="s">
        <v>194</v>
      </c>
      <c r="BG2819" s="1" t="s">
        <v>2375</v>
      </c>
      <c r="BH2819" s="1" t="s">
        <v>725</v>
      </c>
      <c r="BI2819" s="1" t="s">
        <v>2376</v>
      </c>
      <c r="BJ2819" s="1" t="s">
        <v>126</v>
      </c>
      <c r="BK2819" s="1" t="s">
        <v>5342</v>
      </c>
      <c r="BL2819" s="1">
        <v>200</v>
      </c>
      <c r="BM2819" s="1">
        <v>200</v>
      </c>
      <c r="BN2819" s="1" t="s">
        <v>1485</v>
      </c>
      <c r="BO2819" s="1" t="s">
        <v>1486</v>
      </c>
      <c r="BP2819" s="1" t="s">
        <v>84</v>
      </c>
      <c r="BR2819" s="1">
        <v>0</v>
      </c>
      <c r="BS2819" s="1">
        <v>0</v>
      </c>
      <c r="BT2819" s="1">
        <v>0</v>
      </c>
      <c r="BU2819" s="1">
        <v>0</v>
      </c>
    </row>
    <row r="2820" spans="4:73" hidden="1" x14ac:dyDescent="0.25">
      <c r="D2820" s="4"/>
      <c r="E2820" s="5" t="str">
        <f t="shared" si="608"/>
        <v>DPP-2018-APR</v>
      </c>
      <c r="F2820" s="5" t="str">
        <f t="shared" si="609"/>
        <v>West</v>
      </c>
      <c r="G2820" s="5" t="str">
        <f t="shared" si="610"/>
        <v>Withdrawn</v>
      </c>
      <c r="H2820" s="6" t="str">
        <f t="shared" si="611"/>
        <v>Not Started</v>
      </c>
      <c r="I2820" s="1" t="s">
        <v>5343</v>
      </c>
      <c r="O2820" s="1" t="str">
        <f t="shared" si="601"/>
        <v>NRIS</v>
      </c>
      <c r="Q2820" s="1">
        <f t="shared" si="612"/>
        <v>50</v>
      </c>
      <c r="S2820" s="1" t="str">
        <f t="shared" si="613"/>
        <v>Solar</v>
      </c>
      <c r="T2820" s="1" t="str">
        <f t="shared" si="614"/>
        <v>Dallas County</v>
      </c>
      <c r="U2820" s="1" t="str">
        <f t="shared" si="615"/>
        <v>IA</v>
      </c>
      <c r="AA2820" s="1"/>
      <c r="AB2820" s="1"/>
      <c r="AI2820" s="5"/>
      <c r="AJ2820" s="5"/>
      <c r="AK2820" s="5"/>
      <c r="AL2820" s="5"/>
      <c r="AM2820" s="5"/>
      <c r="AN2820" s="5"/>
      <c r="AO2820" s="32"/>
      <c r="AP2820" s="32"/>
      <c r="AQ2820" s="28">
        <f t="shared" si="620"/>
        <v>0</v>
      </c>
      <c r="AR2820" s="28">
        <f t="shared" si="620"/>
        <v>0</v>
      </c>
      <c r="AY2820" s="1" t="s">
        <v>73</v>
      </c>
      <c r="AZ2820" s="2">
        <v>43171</v>
      </c>
      <c r="BA2820" s="2">
        <v>43915</v>
      </c>
      <c r="BC2820" s="2">
        <v>44075</v>
      </c>
      <c r="BD2820" s="1" t="s">
        <v>251</v>
      </c>
      <c r="BE2820" s="1" t="s">
        <v>1744</v>
      </c>
      <c r="BF2820" s="1" t="s">
        <v>89</v>
      </c>
      <c r="BG2820" s="1" t="s">
        <v>2375</v>
      </c>
      <c r="BH2820" s="1" t="s">
        <v>725</v>
      </c>
      <c r="BI2820" s="1" t="s">
        <v>2376</v>
      </c>
      <c r="BJ2820" s="1" t="s">
        <v>126</v>
      </c>
      <c r="BK2820" s="1" t="s">
        <v>5344</v>
      </c>
      <c r="BL2820" s="1">
        <v>50</v>
      </c>
      <c r="BM2820" s="1">
        <v>50</v>
      </c>
      <c r="BN2820" s="1" t="s">
        <v>1485</v>
      </c>
      <c r="BO2820" s="1" t="s">
        <v>1486</v>
      </c>
      <c r="BP2820" s="1" t="s">
        <v>84</v>
      </c>
      <c r="BR2820" s="1">
        <v>0</v>
      </c>
      <c r="BS2820" s="1">
        <v>0</v>
      </c>
      <c r="BT2820" s="1">
        <v>0</v>
      </c>
      <c r="BU2820" s="1">
        <v>0</v>
      </c>
    </row>
    <row r="2821" spans="4:73" hidden="1" x14ac:dyDescent="0.25">
      <c r="D2821" s="4"/>
      <c r="E2821" s="5">
        <f t="shared" si="608"/>
        <v>0</v>
      </c>
      <c r="F2821" s="5">
        <f t="shared" si="609"/>
        <v>0</v>
      </c>
      <c r="G2821" s="5" t="str">
        <f t="shared" si="610"/>
        <v>Withdrawn</v>
      </c>
      <c r="H2821" s="6" t="str">
        <f t="shared" si="611"/>
        <v>Not Started</v>
      </c>
      <c r="I2821" s="1" t="s">
        <v>6076</v>
      </c>
      <c r="O2821" s="1" t="str">
        <f t="shared" si="601"/>
        <v>ERIS</v>
      </c>
      <c r="Q2821" s="1">
        <f t="shared" si="612"/>
        <v>500</v>
      </c>
      <c r="S2821" s="1">
        <f t="shared" si="613"/>
        <v>0</v>
      </c>
      <c r="T2821" s="1" t="str">
        <f t="shared" si="614"/>
        <v>Cerro Gordo County</v>
      </c>
      <c r="U2821" s="1" t="str">
        <f t="shared" si="615"/>
        <v>IA</v>
      </c>
      <c r="AA2821" s="1"/>
      <c r="AB2821" s="1"/>
      <c r="AI2821" s="5"/>
      <c r="AJ2821" s="5"/>
      <c r="AK2821" s="5"/>
      <c r="AL2821" s="5"/>
      <c r="AM2821" s="5"/>
      <c r="AN2821" s="5"/>
      <c r="AO2821" s="5"/>
      <c r="AP2821" s="5"/>
      <c r="AQ2821" s="5"/>
      <c r="AR2821" s="5"/>
      <c r="AY2821" s="1" t="s">
        <v>73</v>
      </c>
      <c r="AZ2821" s="2">
        <v>37222</v>
      </c>
      <c r="BD2821" s="1" t="s">
        <v>87</v>
      </c>
      <c r="BE2821" s="1" t="s">
        <v>111</v>
      </c>
      <c r="BF2821" s="1" t="s">
        <v>89</v>
      </c>
      <c r="BJ2821" s="1" t="s">
        <v>62</v>
      </c>
      <c r="BK2821" s="1" t="s">
        <v>78</v>
      </c>
      <c r="BL2821" s="1">
        <v>500</v>
      </c>
      <c r="BM2821" s="1">
        <v>500</v>
      </c>
      <c r="BP2821" s="1" t="s">
        <v>84</v>
      </c>
      <c r="BQ2821" s="2">
        <v>38529</v>
      </c>
      <c r="BR2821" s="1">
        <v>0</v>
      </c>
      <c r="BS2821" s="1">
        <v>0</v>
      </c>
      <c r="BT2821" s="1">
        <v>0</v>
      </c>
      <c r="BU2821" s="1">
        <v>0</v>
      </c>
    </row>
    <row r="2822" spans="4:73" hidden="1" x14ac:dyDescent="0.25">
      <c r="D2822" s="4"/>
      <c r="E2822" s="5" t="str">
        <f t="shared" si="608"/>
        <v>DPP-2018-APR</v>
      </c>
      <c r="F2822" s="5" t="str">
        <f t="shared" si="609"/>
        <v>West</v>
      </c>
      <c r="G2822" s="5" t="str">
        <f t="shared" si="610"/>
        <v>Withdrawn</v>
      </c>
      <c r="H2822" s="6" t="str">
        <f t="shared" si="611"/>
        <v>Not Started</v>
      </c>
      <c r="I2822" s="1" t="s">
        <v>5345</v>
      </c>
      <c r="O2822" s="1" t="str">
        <f t="shared" si="601"/>
        <v>NRIS</v>
      </c>
      <c r="Q2822" s="1">
        <f t="shared" si="612"/>
        <v>100</v>
      </c>
      <c r="S2822" s="1" t="str">
        <f t="shared" si="613"/>
        <v>Solar</v>
      </c>
      <c r="T2822" s="1" t="str">
        <f t="shared" si="614"/>
        <v>Linn County</v>
      </c>
      <c r="U2822" s="1" t="str">
        <f t="shared" si="615"/>
        <v>IA</v>
      </c>
      <c r="AA2822" s="1"/>
      <c r="AB2822" s="1"/>
      <c r="AI2822" s="5"/>
      <c r="AJ2822" s="5"/>
      <c r="AK2822" s="5"/>
      <c r="AL2822" s="5"/>
      <c r="AM2822" s="5"/>
      <c r="AN2822" s="5"/>
      <c r="AO2822" s="32"/>
      <c r="AP2822" s="32"/>
      <c r="AQ2822" s="28">
        <f>AO2822/($Q2822*1000)</f>
        <v>0</v>
      </c>
      <c r="AR2822" s="28">
        <f>AP2822/($Q2822*1000)</f>
        <v>0</v>
      </c>
      <c r="AY2822" s="1" t="s">
        <v>73</v>
      </c>
      <c r="AZ2822" s="2">
        <v>43171</v>
      </c>
      <c r="BA2822" s="2">
        <v>43915</v>
      </c>
      <c r="BC2822" s="2">
        <v>44075</v>
      </c>
      <c r="BD2822" s="1" t="s">
        <v>87</v>
      </c>
      <c r="BE2822" s="1" t="s">
        <v>463</v>
      </c>
      <c r="BF2822" s="1" t="s">
        <v>89</v>
      </c>
      <c r="BG2822" s="1" t="s">
        <v>2375</v>
      </c>
      <c r="BH2822" s="1" t="s">
        <v>725</v>
      </c>
      <c r="BI2822" s="1" t="s">
        <v>2376</v>
      </c>
      <c r="BJ2822" s="1" t="s">
        <v>126</v>
      </c>
      <c r="BK2822" s="1" t="s">
        <v>5346</v>
      </c>
      <c r="BL2822" s="1">
        <v>100</v>
      </c>
      <c r="BM2822" s="1">
        <v>100</v>
      </c>
      <c r="BN2822" s="1" t="s">
        <v>1485</v>
      </c>
      <c r="BO2822" s="1" t="s">
        <v>1486</v>
      </c>
      <c r="BP2822" s="1" t="s">
        <v>84</v>
      </c>
      <c r="BR2822" s="1">
        <v>0</v>
      </c>
      <c r="BS2822" s="1">
        <v>0</v>
      </c>
      <c r="BT2822" s="1">
        <v>0</v>
      </c>
      <c r="BU2822" s="1">
        <v>0</v>
      </c>
    </row>
    <row r="2823" spans="4:73" hidden="1" x14ac:dyDescent="0.25">
      <c r="D2823" s="4"/>
      <c r="E2823" s="5">
        <f t="shared" si="608"/>
        <v>0</v>
      </c>
      <c r="F2823" s="5">
        <f t="shared" si="609"/>
        <v>0</v>
      </c>
      <c r="G2823" s="5" t="str">
        <f t="shared" si="610"/>
        <v>Withdrawn</v>
      </c>
      <c r="H2823" s="6" t="str">
        <f t="shared" si="611"/>
        <v>Not Started</v>
      </c>
      <c r="I2823" s="1" t="s">
        <v>6079</v>
      </c>
      <c r="O2823" s="1" t="str">
        <f t="shared" si="601"/>
        <v>ERIS</v>
      </c>
      <c r="Q2823" s="1">
        <f t="shared" si="612"/>
        <v>500</v>
      </c>
      <c r="S2823" s="1">
        <f t="shared" si="613"/>
        <v>0</v>
      </c>
      <c r="T2823" s="1" t="str">
        <f t="shared" si="614"/>
        <v>Linn County</v>
      </c>
      <c r="U2823" s="1" t="str">
        <f t="shared" si="615"/>
        <v>IA</v>
      </c>
      <c r="AA2823" s="1"/>
      <c r="AB2823" s="1"/>
      <c r="AI2823" s="5"/>
      <c r="AJ2823" s="5"/>
      <c r="AK2823" s="5"/>
      <c r="AL2823" s="5"/>
      <c r="AM2823" s="5"/>
      <c r="AN2823" s="5"/>
      <c r="AO2823" s="5"/>
      <c r="AP2823" s="5"/>
      <c r="AQ2823" s="5"/>
      <c r="AR2823" s="5"/>
      <c r="AY2823" s="1" t="s">
        <v>73</v>
      </c>
      <c r="AZ2823" s="2">
        <v>37222</v>
      </c>
      <c r="BD2823" s="1" t="s">
        <v>87</v>
      </c>
      <c r="BE2823" s="1" t="s">
        <v>463</v>
      </c>
      <c r="BF2823" s="1" t="s">
        <v>89</v>
      </c>
      <c r="BJ2823" s="1" t="s">
        <v>62</v>
      </c>
      <c r="BK2823" s="1" t="s">
        <v>78</v>
      </c>
      <c r="BL2823" s="1">
        <v>500</v>
      </c>
      <c r="BM2823" s="1">
        <v>500</v>
      </c>
      <c r="BP2823" s="1" t="s">
        <v>84</v>
      </c>
      <c r="BQ2823" s="2">
        <v>37742</v>
      </c>
      <c r="BR2823" s="1">
        <v>0</v>
      </c>
      <c r="BS2823" s="1">
        <v>0</v>
      </c>
      <c r="BT2823" s="1">
        <v>0</v>
      </c>
      <c r="BU2823" s="1">
        <v>0</v>
      </c>
    </row>
    <row r="2824" spans="4:73" hidden="1" x14ac:dyDescent="0.25">
      <c r="D2824" s="4"/>
      <c r="E2824" s="5">
        <f t="shared" si="608"/>
        <v>0</v>
      </c>
      <c r="F2824" s="5">
        <f t="shared" si="609"/>
        <v>0</v>
      </c>
      <c r="G2824" s="5" t="str">
        <f t="shared" si="610"/>
        <v>Withdrawn</v>
      </c>
      <c r="H2824" s="6" t="str">
        <f t="shared" si="611"/>
        <v>Not Started</v>
      </c>
      <c r="I2824" s="1" t="s">
        <v>6080</v>
      </c>
      <c r="O2824" s="1" t="str">
        <f t="shared" si="601"/>
        <v>ERIS</v>
      </c>
      <c r="Q2824" s="1">
        <f t="shared" si="612"/>
        <v>500</v>
      </c>
      <c r="S2824" s="1">
        <f t="shared" si="613"/>
        <v>0</v>
      </c>
      <c r="T2824" s="1" t="str">
        <f t="shared" si="614"/>
        <v>Linn County</v>
      </c>
      <c r="U2824" s="1" t="str">
        <f t="shared" si="615"/>
        <v>IA</v>
      </c>
      <c r="AA2824" s="1"/>
      <c r="AB2824" s="1"/>
      <c r="AI2824" s="5"/>
      <c r="AJ2824" s="5"/>
      <c r="AK2824" s="5"/>
      <c r="AL2824" s="5"/>
      <c r="AM2824" s="5"/>
      <c r="AN2824" s="5"/>
      <c r="AO2824" s="5"/>
      <c r="AP2824" s="5"/>
      <c r="AQ2824" s="5"/>
      <c r="AR2824" s="5"/>
      <c r="AY2824" s="1" t="s">
        <v>73</v>
      </c>
      <c r="AZ2824" s="2">
        <v>37222</v>
      </c>
      <c r="BD2824" s="1" t="s">
        <v>87</v>
      </c>
      <c r="BE2824" s="1" t="s">
        <v>463</v>
      </c>
      <c r="BF2824" s="1" t="s">
        <v>89</v>
      </c>
      <c r="BJ2824" s="1" t="s">
        <v>62</v>
      </c>
      <c r="BK2824" s="1" t="s">
        <v>78</v>
      </c>
      <c r="BL2824" s="1">
        <v>500</v>
      </c>
      <c r="BM2824" s="1">
        <v>500</v>
      </c>
      <c r="BP2824" s="1" t="s">
        <v>84</v>
      </c>
      <c r="BQ2824" s="2">
        <v>37773</v>
      </c>
      <c r="BR2824" s="1">
        <v>0</v>
      </c>
      <c r="BS2824" s="1">
        <v>0</v>
      </c>
      <c r="BT2824" s="1">
        <v>0</v>
      </c>
      <c r="BU2824" s="1">
        <v>0</v>
      </c>
    </row>
    <row r="2825" spans="4:73" hidden="1" x14ac:dyDescent="0.25">
      <c r="D2825" s="4"/>
      <c r="E2825" s="5">
        <f t="shared" si="608"/>
        <v>0</v>
      </c>
      <c r="F2825" s="5">
        <f t="shared" si="609"/>
        <v>0</v>
      </c>
      <c r="G2825" s="5" t="str">
        <f t="shared" si="610"/>
        <v>Withdrawn</v>
      </c>
      <c r="H2825" s="6" t="str">
        <f t="shared" si="611"/>
        <v>Not Started</v>
      </c>
      <c r="I2825" s="1" t="s">
        <v>6081</v>
      </c>
      <c r="O2825" s="1" t="str">
        <f t="shared" si="601"/>
        <v>ERIS</v>
      </c>
      <c r="Q2825" s="1">
        <f t="shared" si="612"/>
        <v>500</v>
      </c>
      <c r="S2825" s="1">
        <f t="shared" si="613"/>
        <v>0</v>
      </c>
      <c r="T2825" s="1" t="str">
        <f t="shared" si="614"/>
        <v>Buchanan County</v>
      </c>
      <c r="U2825" s="1" t="str">
        <f t="shared" si="615"/>
        <v>IA</v>
      </c>
      <c r="AA2825" s="1"/>
      <c r="AB2825" s="1"/>
      <c r="AI2825" s="5"/>
      <c r="AJ2825" s="5"/>
      <c r="AK2825" s="5"/>
      <c r="AL2825" s="5"/>
      <c r="AM2825" s="5"/>
      <c r="AN2825" s="5"/>
      <c r="AO2825" s="5"/>
      <c r="AP2825" s="5"/>
      <c r="AQ2825" s="5"/>
      <c r="AR2825" s="5"/>
      <c r="AY2825" s="1" t="s">
        <v>73</v>
      </c>
      <c r="AZ2825" s="2">
        <v>37222</v>
      </c>
      <c r="BD2825" s="1" t="s">
        <v>87</v>
      </c>
      <c r="BE2825" s="1" t="s">
        <v>109</v>
      </c>
      <c r="BF2825" s="1" t="s">
        <v>89</v>
      </c>
      <c r="BJ2825" s="1" t="s">
        <v>62</v>
      </c>
      <c r="BK2825" s="1" t="s">
        <v>78</v>
      </c>
      <c r="BL2825" s="1">
        <v>500</v>
      </c>
      <c r="BM2825" s="1">
        <v>500</v>
      </c>
      <c r="BP2825" s="1" t="s">
        <v>84</v>
      </c>
      <c r="BQ2825" s="2">
        <v>37774</v>
      </c>
      <c r="BR2825" s="1">
        <v>0</v>
      </c>
      <c r="BS2825" s="1">
        <v>0</v>
      </c>
      <c r="BT2825" s="1">
        <v>0</v>
      </c>
      <c r="BU2825" s="1">
        <v>0</v>
      </c>
    </row>
    <row r="2826" spans="4:73" hidden="1" x14ac:dyDescent="0.25">
      <c r="D2826" s="4"/>
      <c r="E2826" s="5">
        <f t="shared" si="608"/>
        <v>0</v>
      </c>
      <c r="F2826" s="5">
        <f t="shared" si="609"/>
        <v>0</v>
      </c>
      <c r="G2826" s="5" t="str">
        <f t="shared" si="610"/>
        <v>Done</v>
      </c>
      <c r="H2826" s="6" t="str">
        <f t="shared" si="611"/>
        <v>Not Started</v>
      </c>
      <c r="I2826" s="1" t="s">
        <v>6082</v>
      </c>
      <c r="O2826" s="1" t="str">
        <f t="shared" si="601"/>
        <v>ERIS</v>
      </c>
      <c r="Q2826" s="1">
        <f t="shared" si="612"/>
        <v>-28</v>
      </c>
      <c r="S2826" s="1">
        <f t="shared" si="613"/>
        <v>0</v>
      </c>
      <c r="T2826" s="1" t="str">
        <f t="shared" si="614"/>
        <v>Scott County</v>
      </c>
      <c r="U2826" s="1" t="str">
        <f t="shared" si="615"/>
        <v>MN</v>
      </c>
      <c r="AA2826" s="1"/>
      <c r="AB2826" s="1"/>
      <c r="AI2826" s="5"/>
      <c r="AJ2826" s="5"/>
      <c r="AK2826" s="5"/>
      <c r="AL2826" s="5"/>
      <c r="AM2826" s="5"/>
      <c r="AN2826" s="5"/>
      <c r="AO2826" s="5"/>
      <c r="AP2826" s="5"/>
      <c r="AQ2826" s="5"/>
      <c r="AR2826" s="5"/>
      <c r="AY2826" s="1" t="s">
        <v>58</v>
      </c>
      <c r="AZ2826" s="2">
        <v>38118</v>
      </c>
      <c r="BD2826" s="1" t="s">
        <v>91</v>
      </c>
      <c r="BE2826" s="1" t="s">
        <v>265</v>
      </c>
      <c r="BF2826" s="1" t="s">
        <v>93</v>
      </c>
      <c r="BJ2826" s="1" t="s">
        <v>62</v>
      </c>
      <c r="BK2826" s="1" t="s">
        <v>78</v>
      </c>
      <c r="BL2826" s="1">
        <v>-28</v>
      </c>
      <c r="BM2826" s="1">
        <v>-28</v>
      </c>
      <c r="BP2826" s="1" t="s">
        <v>84</v>
      </c>
      <c r="BQ2826" s="2">
        <v>42307</v>
      </c>
      <c r="BR2826" s="1">
        <v>0</v>
      </c>
      <c r="BS2826" s="1">
        <v>0</v>
      </c>
      <c r="BT2826" s="1">
        <v>0</v>
      </c>
      <c r="BU2826" s="1">
        <v>0</v>
      </c>
    </row>
    <row r="2827" spans="4:73" hidden="1" x14ac:dyDescent="0.25">
      <c r="D2827" s="4"/>
      <c r="E2827" s="5">
        <f t="shared" si="608"/>
        <v>0</v>
      </c>
      <c r="F2827" s="5">
        <f t="shared" si="609"/>
        <v>0</v>
      </c>
      <c r="G2827" s="5" t="str">
        <f t="shared" si="610"/>
        <v>Done</v>
      </c>
      <c r="H2827" s="6" t="str">
        <f t="shared" si="611"/>
        <v>Not Started</v>
      </c>
      <c r="I2827" s="1" t="s">
        <v>6083</v>
      </c>
      <c r="O2827" s="1" t="str">
        <f t="shared" si="601"/>
        <v>ERIS</v>
      </c>
      <c r="Q2827" s="1">
        <f t="shared" si="612"/>
        <v>-10</v>
      </c>
      <c r="S2827" s="1">
        <f t="shared" si="613"/>
        <v>0</v>
      </c>
      <c r="T2827" s="1" t="str">
        <f t="shared" si="614"/>
        <v>Lenawee County</v>
      </c>
      <c r="U2827" s="1" t="str">
        <f t="shared" si="615"/>
        <v>MI</v>
      </c>
      <c r="AA2827" s="1"/>
      <c r="AB2827" s="1"/>
      <c r="AI2827" s="5"/>
      <c r="AJ2827" s="5"/>
      <c r="AK2827" s="5"/>
      <c r="AL2827" s="5"/>
      <c r="AM2827" s="5"/>
      <c r="AN2827" s="5"/>
      <c r="AO2827" s="5"/>
      <c r="AP2827" s="5"/>
      <c r="AQ2827" s="5"/>
      <c r="AR2827" s="5"/>
      <c r="AY2827" s="1" t="s">
        <v>58</v>
      </c>
      <c r="AZ2827" s="2">
        <v>38131</v>
      </c>
      <c r="BD2827" s="1" t="s">
        <v>139</v>
      </c>
      <c r="BE2827" s="1" t="s">
        <v>1879</v>
      </c>
      <c r="BF2827" s="1" t="s">
        <v>130</v>
      </c>
      <c r="BJ2827" s="1" t="s">
        <v>62</v>
      </c>
      <c r="BK2827" s="1" t="s">
        <v>78</v>
      </c>
      <c r="BL2827" s="1">
        <v>-10</v>
      </c>
      <c r="BM2827" s="1">
        <v>-10</v>
      </c>
      <c r="BP2827" s="1" t="s">
        <v>84</v>
      </c>
      <c r="BR2827" s="1">
        <v>0</v>
      </c>
      <c r="BS2827" s="1">
        <v>0</v>
      </c>
      <c r="BT2827" s="1">
        <v>0</v>
      </c>
      <c r="BU2827" s="1">
        <v>0</v>
      </c>
    </row>
    <row r="2828" spans="4:73" hidden="1" x14ac:dyDescent="0.25">
      <c r="D2828" s="4"/>
      <c r="E2828" s="5">
        <f t="shared" si="608"/>
        <v>0</v>
      </c>
      <c r="F2828" s="5">
        <f t="shared" si="609"/>
        <v>0</v>
      </c>
      <c r="G2828" s="5" t="str">
        <f t="shared" si="610"/>
        <v>Done</v>
      </c>
      <c r="H2828" s="6" t="str">
        <f t="shared" si="611"/>
        <v>Not Started</v>
      </c>
      <c r="I2828" s="1" t="s">
        <v>6084</v>
      </c>
      <c r="O2828" s="1" t="str">
        <f t="shared" si="601"/>
        <v>ERIS</v>
      </c>
      <c r="Q2828" s="1">
        <f t="shared" si="612"/>
        <v>-22</v>
      </c>
      <c r="S2828" s="1">
        <f t="shared" si="613"/>
        <v>0</v>
      </c>
      <c r="T2828" s="1" t="str">
        <f t="shared" si="614"/>
        <v>Williams County</v>
      </c>
      <c r="U2828" s="1" t="str">
        <f t="shared" si="615"/>
        <v>OH</v>
      </c>
      <c r="AA2828" s="1"/>
      <c r="AB2828" s="1"/>
      <c r="AI2828" s="5"/>
      <c r="AJ2828" s="5"/>
      <c r="AK2828" s="5"/>
      <c r="AL2828" s="5"/>
      <c r="AM2828" s="5"/>
      <c r="AN2828" s="5"/>
      <c r="AO2828" s="5"/>
      <c r="AP2828" s="5"/>
      <c r="AQ2828" s="5"/>
      <c r="AR2828" s="5"/>
      <c r="AY2828" s="1" t="s">
        <v>58</v>
      </c>
      <c r="AZ2828" s="2">
        <v>38190</v>
      </c>
      <c r="BD2828" s="1" t="s">
        <v>619</v>
      </c>
      <c r="BE2828" s="1" t="s">
        <v>4524</v>
      </c>
      <c r="BF2828" s="1" t="s">
        <v>242</v>
      </c>
      <c r="BJ2828" s="1" t="s">
        <v>62</v>
      </c>
      <c r="BK2828" s="1" t="s">
        <v>78</v>
      </c>
      <c r="BL2828" s="1">
        <v>-22</v>
      </c>
      <c r="BM2828" s="1">
        <v>-22</v>
      </c>
      <c r="BP2828" s="1" t="s">
        <v>84</v>
      </c>
      <c r="BQ2828" s="2">
        <v>39904</v>
      </c>
      <c r="BR2828" s="1">
        <v>0</v>
      </c>
      <c r="BS2828" s="1">
        <v>0</v>
      </c>
      <c r="BT2828" s="1">
        <v>0</v>
      </c>
      <c r="BU2828" s="1">
        <v>0</v>
      </c>
    </row>
    <row r="2829" spans="4:73" hidden="1" x14ac:dyDescent="0.25">
      <c r="D2829" s="4"/>
      <c r="E2829" s="5">
        <f t="shared" si="608"/>
        <v>0</v>
      </c>
      <c r="F2829" s="5">
        <f t="shared" si="609"/>
        <v>0</v>
      </c>
      <c r="G2829" s="5" t="str">
        <f t="shared" si="610"/>
        <v>Done</v>
      </c>
      <c r="H2829" s="6" t="str">
        <f t="shared" si="611"/>
        <v>Not Started</v>
      </c>
      <c r="I2829" s="1" t="s">
        <v>6085</v>
      </c>
      <c r="O2829" s="1" t="str">
        <f t="shared" si="601"/>
        <v>ERIS</v>
      </c>
      <c r="Q2829" s="1">
        <f t="shared" si="612"/>
        <v>-5</v>
      </c>
      <c r="S2829" s="1">
        <f t="shared" si="613"/>
        <v>0</v>
      </c>
      <c r="T2829" s="1" t="str">
        <f t="shared" si="614"/>
        <v>Otsego County</v>
      </c>
      <c r="U2829" s="1" t="str">
        <f t="shared" si="615"/>
        <v>MI</v>
      </c>
      <c r="AA2829" s="1"/>
      <c r="AB2829" s="1"/>
      <c r="AI2829" s="5"/>
      <c r="AJ2829" s="5"/>
      <c r="AK2829" s="5"/>
      <c r="AL2829" s="5"/>
      <c r="AM2829" s="5"/>
      <c r="AN2829" s="5"/>
      <c r="AO2829" s="5"/>
      <c r="AP2829" s="5"/>
      <c r="AQ2829" s="5"/>
      <c r="AR2829" s="5"/>
      <c r="AY2829" s="1" t="s">
        <v>58</v>
      </c>
      <c r="AZ2829" s="2">
        <v>38257</v>
      </c>
      <c r="BD2829" s="1" t="s">
        <v>139</v>
      </c>
      <c r="BE2829" s="1" t="s">
        <v>4816</v>
      </c>
      <c r="BF2829" s="1" t="s">
        <v>130</v>
      </c>
      <c r="BJ2829" s="1" t="s">
        <v>62</v>
      </c>
      <c r="BK2829" s="1" t="s">
        <v>78</v>
      </c>
      <c r="BL2829" s="1">
        <v>-5</v>
      </c>
      <c r="BM2829" s="1">
        <v>-5</v>
      </c>
      <c r="BP2829" s="1" t="s">
        <v>84</v>
      </c>
      <c r="BQ2829" s="2">
        <v>38504</v>
      </c>
      <c r="BR2829" s="1">
        <v>0</v>
      </c>
      <c r="BS2829" s="1">
        <v>0</v>
      </c>
      <c r="BT2829" s="1">
        <v>0</v>
      </c>
      <c r="BU2829" s="1">
        <v>0</v>
      </c>
    </row>
    <row r="2830" spans="4:73" hidden="1" x14ac:dyDescent="0.25">
      <c r="D2830" s="4"/>
      <c r="E2830" s="5">
        <f t="shared" si="608"/>
        <v>0</v>
      </c>
      <c r="F2830" s="5">
        <f t="shared" si="609"/>
        <v>0</v>
      </c>
      <c r="G2830" s="5" t="str">
        <f t="shared" si="610"/>
        <v>Done</v>
      </c>
      <c r="H2830" s="6" t="str">
        <f t="shared" si="611"/>
        <v>Not Started</v>
      </c>
      <c r="I2830" s="1" t="s">
        <v>6086</v>
      </c>
      <c r="O2830" s="1" t="str">
        <f t="shared" si="601"/>
        <v>ERIS</v>
      </c>
      <c r="Q2830" s="1">
        <f t="shared" si="612"/>
        <v>-4</v>
      </c>
      <c r="S2830" s="1">
        <f t="shared" si="613"/>
        <v>0</v>
      </c>
      <c r="T2830" s="1" t="str">
        <f t="shared" si="614"/>
        <v>Delaware County</v>
      </c>
      <c r="U2830" s="1" t="str">
        <f t="shared" si="615"/>
        <v>OH</v>
      </c>
      <c r="AA2830" s="1"/>
      <c r="AB2830" s="1"/>
      <c r="AI2830" s="5"/>
      <c r="AJ2830" s="5"/>
      <c r="AK2830" s="5"/>
      <c r="AL2830" s="5"/>
      <c r="AM2830" s="5"/>
      <c r="AN2830" s="5"/>
      <c r="AO2830" s="5"/>
      <c r="AP2830" s="5"/>
      <c r="AQ2830" s="5"/>
      <c r="AR2830" s="5"/>
      <c r="AY2830" s="1" t="s">
        <v>58</v>
      </c>
      <c r="AZ2830" s="2">
        <v>38306</v>
      </c>
      <c r="BD2830" s="1" t="s">
        <v>619</v>
      </c>
      <c r="BE2830" s="1" t="s">
        <v>1956</v>
      </c>
      <c r="BF2830" s="1" t="s">
        <v>242</v>
      </c>
      <c r="BJ2830" s="1" t="s">
        <v>62</v>
      </c>
      <c r="BK2830" s="1" t="s">
        <v>78</v>
      </c>
      <c r="BL2830" s="1">
        <v>-4</v>
      </c>
      <c r="BM2830" s="1">
        <v>-4</v>
      </c>
      <c r="BP2830" s="1" t="s">
        <v>84</v>
      </c>
      <c r="BQ2830" s="2">
        <v>38261</v>
      </c>
      <c r="BR2830" s="1">
        <v>0</v>
      </c>
      <c r="BS2830" s="1">
        <v>0</v>
      </c>
      <c r="BT2830" s="1">
        <v>0</v>
      </c>
      <c r="BU2830" s="1">
        <v>0</v>
      </c>
    </row>
    <row r="2831" spans="4:73" hidden="1" x14ac:dyDescent="0.25">
      <c r="D2831" s="4"/>
      <c r="E2831" s="5">
        <f t="shared" si="608"/>
        <v>0</v>
      </c>
      <c r="F2831" s="5">
        <f t="shared" si="609"/>
        <v>0</v>
      </c>
      <c r="G2831" s="5" t="str">
        <f t="shared" si="610"/>
        <v>Done</v>
      </c>
      <c r="H2831" s="6" t="str">
        <f t="shared" si="611"/>
        <v>Not Started</v>
      </c>
      <c r="I2831" s="1" t="s">
        <v>6087</v>
      </c>
      <c r="O2831" s="1" t="str">
        <f t="shared" si="601"/>
        <v>ERIS</v>
      </c>
      <c r="Q2831" s="1">
        <f t="shared" si="612"/>
        <v>-11</v>
      </c>
      <c r="S2831" s="1">
        <f t="shared" si="613"/>
        <v>0</v>
      </c>
      <c r="T2831" s="1" t="str">
        <f t="shared" si="614"/>
        <v>Jackson County</v>
      </c>
      <c r="U2831" s="1" t="str">
        <f t="shared" si="615"/>
        <v>MN</v>
      </c>
      <c r="AA2831" s="1"/>
      <c r="AB2831" s="1"/>
      <c r="AI2831" s="5"/>
      <c r="AJ2831" s="5"/>
      <c r="AK2831" s="5"/>
      <c r="AL2831" s="5"/>
      <c r="AM2831" s="5"/>
      <c r="AN2831" s="5"/>
      <c r="AO2831" s="5"/>
      <c r="AP2831" s="5"/>
      <c r="AQ2831" s="5"/>
      <c r="AR2831" s="5"/>
      <c r="AY2831" s="1" t="s">
        <v>58</v>
      </c>
      <c r="AZ2831" s="2">
        <v>38366</v>
      </c>
      <c r="BD2831" s="1" t="s">
        <v>87</v>
      </c>
      <c r="BE2831" s="1" t="s">
        <v>259</v>
      </c>
      <c r="BF2831" s="1" t="s">
        <v>93</v>
      </c>
      <c r="BJ2831" s="1" t="s">
        <v>62</v>
      </c>
      <c r="BK2831" s="1" t="s">
        <v>78</v>
      </c>
      <c r="BL2831" s="1">
        <v>-11</v>
      </c>
      <c r="BM2831" s="1">
        <v>-11</v>
      </c>
      <c r="BP2831" s="1" t="s">
        <v>84</v>
      </c>
      <c r="BQ2831" s="2">
        <v>38353</v>
      </c>
      <c r="BR2831" s="1">
        <v>0</v>
      </c>
      <c r="BS2831" s="1">
        <v>0</v>
      </c>
      <c r="BT2831" s="1">
        <v>0</v>
      </c>
      <c r="BU2831" s="1">
        <v>0</v>
      </c>
    </row>
    <row r="2832" spans="4:73" hidden="1" x14ac:dyDescent="0.25">
      <c r="D2832" s="4"/>
      <c r="E2832" s="5">
        <f t="shared" si="608"/>
        <v>0</v>
      </c>
      <c r="F2832" s="5">
        <f t="shared" si="609"/>
        <v>0</v>
      </c>
      <c r="G2832" s="5" t="str">
        <f t="shared" si="610"/>
        <v>Done</v>
      </c>
      <c r="H2832" s="6" t="str">
        <f t="shared" si="611"/>
        <v>Not Started</v>
      </c>
      <c r="I2832" s="1" t="s">
        <v>6088</v>
      </c>
      <c r="O2832" s="1" t="str">
        <f t="shared" si="601"/>
        <v>ERIS</v>
      </c>
      <c r="Q2832" s="1">
        <f t="shared" si="612"/>
        <v>-8</v>
      </c>
      <c r="S2832" s="1">
        <f t="shared" si="613"/>
        <v>0</v>
      </c>
      <c r="T2832" s="1">
        <f t="shared" si="614"/>
        <v>0</v>
      </c>
      <c r="U2832" s="1" t="str">
        <f t="shared" si="615"/>
        <v>MI</v>
      </c>
      <c r="AA2832" s="1"/>
      <c r="AB2832" s="1"/>
      <c r="AI2832" s="5"/>
      <c r="AJ2832" s="5"/>
      <c r="AK2832" s="5"/>
      <c r="AL2832" s="5"/>
      <c r="AM2832" s="5"/>
      <c r="AN2832" s="5"/>
      <c r="AO2832" s="5"/>
      <c r="AP2832" s="5"/>
      <c r="AQ2832" s="5"/>
      <c r="AR2832" s="5"/>
      <c r="AY2832" s="1" t="s">
        <v>58</v>
      </c>
      <c r="AZ2832" s="2">
        <v>38443</v>
      </c>
      <c r="BD2832" s="1" t="s">
        <v>139</v>
      </c>
      <c r="BF2832" s="1" t="s">
        <v>130</v>
      </c>
      <c r="BJ2832" s="1" t="s">
        <v>62</v>
      </c>
      <c r="BK2832" s="1" t="s">
        <v>78</v>
      </c>
      <c r="BL2832" s="1">
        <v>-8</v>
      </c>
      <c r="BM2832" s="1">
        <v>-8</v>
      </c>
      <c r="BP2832" s="1" t="s">
        <v>84</v>
      </c>
      <c r="BQ2832" s="2">
        <v>38443</v>
      </c>
      <c r="BR2832" s="1">
        <v>0</v>
      </c>
      <c r="BS2832" s="1">
        <v>0</v>
      </c>
      <c r="BT2832" s="1">
        <v>0</v>
      </c>
      <c r="BU2832" s="1">
        <v>0</v>
      </c>
    </row>
    <row r="2833" spans="4:73" hidden="1" x14ac:dyDescent="0.25">
      <c r="D2833" s="4"/>
      <c r="E2833" s="5" t="str">
        <f t="shared" si="608"/>
        <v>N001</v>
      </c>
      <c r="F2833" s="5" t="str">
        <f t="shared" si="609"/>
        <v>N001</v>
      </c>
      <c r="G2833" s="5" t="str">
        <f t="shared" si="610"/>
        <v>Done</v>
      </c>
      <c r="H2833" s="6" t="str">
        <f t="shared" si="611"/>
        <v>In Service</v>
      </c>
      <c r="I2833" s="1" t="s">
        <v>6089</v>
      </c>
      <c r="O2833" s="1">
        <f t="shared" si="601"/>
        <v>0</v>
      </c>
      <c r="Q2833" s="1">
        <f t="shared" si="612"/>
        <v>100</v>
      </c>
      <c r="S2833" s="1" t="str">
        <f t="shared" si="613"/>
        <v>Wind</v>
      </c>
      <c r="T2833" s="1" t="str">
        <f t="shared" si="614"/>
        <v>Benton County</v>
      </c>
      <c r="U2833" s="1" t="str">
        <f t="shared" si="615"/>
        <v>IN</v>
      </c>
      <c r="AA2833" s="1"/>
      <c r="AB2833" s="1"/>
      <c r="AI2833" s="5"/>
      <c r="AJ2833" s="5"/>
      <c r="AK2833" s="5"/>
      <c r="AL2833" s="5"/>
      <c r="AM2833" s="5"/>
      <c r="AN2833" s="5"/>
      <c r="AO2833" s="5"/>
      <c r="AP2833" s="5"/>
      <c r="AQ2833" s="5"/>
      <c r="AR2833" s="5"/>
      <c r="AY2833" s="1" t="s">
        <v>58</v>
      </c>
      <c r="AZ2833" s="2">
        <v>37651</v>
      </c>
      <c r="BB2833" s="2">
        <v>38643</v>
      </c>
      <c r="BC2833" s="2">
        <v>39995</v>
      </c>
      <c r="BD2833" s="1" t="s">
        <v>804</v>
      </c>
      <c r="BE2833" s="1" t="s">
        <v>872</v>
      </c>
      <c r="BF2833" s="1" t="s">
        <v>103</v>
      </c>
      <c r="BG2833" s="1" t="s">
        <v>6089</v>
      </c>
      <c r="BH2833" s="1" t="s">
        <v>6089</v>
      </c>
      <c r="BI2833" s="1" t="s">
        <v>77</v>
      </c>
      <c r="BK2833" s="1" t="s">
        <v>6090</v>
      </c>
      <c r="BL2833" s="1">
        <v>100</v>
      </c>
      <c r="BM2833" s="1">
        <v>100</v>
      </c>
      <c r="BN2833" s="1" t="s">
        <v>97</v>
      </c>
      <c r="BO2833" s="1" t="s">
        <v>98</v>
      </c>
      <c r="BP2833" s="1" t="s">
        <v>65</v>
      </c>
      <c r="BQ2833" s="2">
        <v>39722</v>
      </c>
      <c r="BR2833" s="1">
        <v>0</v>
      </c>
      <c r="BS2833" s="1">
        <v>0</v>
      </c>
      <c r="BT2833" s="1">
        <v>0</v>
      </c>
      <c r="BU2833" s="1">
        <v>0</v>
      </c>
    </row>
    <row r="2834" spans="4:73" hidden="1" x14ac:dyDescent="0.25">
      <c r="D2834" s="4"/>
      <c r="E2834" s="5">
        <f t="shared" si="608"/>
        <v>0</v>
      </c>
      <c r="F2834" s="5">
        <f t="shared" si="609"/>
        <v>0</v>
      </c>
      <c r="G2834" s="5" t="str">
        <f t="shared" si="610"/>
        <v>Withdrawn</v>
      </c>
      <c r="H2834" s="6" t="str">
        <f t="shared" si="611"/>
        <v>Not Started</v>
      </c>
      <c r="I2834" s="1" t="s">
        <v>6091</v>
      </c>
      <c r="O2834" s="1" t="str">
        <f t="shared" si="601"/>
        <v>ERIS</v>
      </c>
      <c r="Q2834" s="1">
        <f t="shared" si="612"/>
        <v>110</v>
      </c>
      <c r="S2834" s="1">
        <f t="shared" si="613"/>
        <v>0</v>
      </c>
      <c r="T2834" s="1" t="str">
        <f t="shared" si="614"/>
        <v>Iron County</v>
      </c>
      <c r="U2834" s="1" t="str">
        <f t="shared" si="615"/>
        <v>WI</v>
      </c>
      <c r="AA2834" s="1"/>
      <c r="AB2834" s="1"/>
      <c r="AI2834" s="5"/>
      <c r="AJ2834" s="5"/>
      <c r="AK2834" s="5"/>
      <c r="AL2834" s="5"/>
      <c r="AM2834" s="5"/>
      <c r="AN2834" s="5"/>
      <c r="AO2834" s="5"/>
      <c r="AP2834" s="5"/>
      <c r="AQ2834" s="5"/>
      <c r="AR2834" s="5"/>
      <c r="AY2834" s="1" t="s">
        <v>73</v>
      </c>
      <c r="AZ2834" s="2">
        <v>37226</v>
      </c>
      <c r="BD2834" s="1" t="s">
        <v>91</v>
      </c>
      <c r="BE2834" s="1" t="s">
        <v>2920</v>
      </c>
      <c r="BF2834" s="1" t="s">
        <v>76</v>
      </c>
      <c r="BI2834" s="1" t="s">
        <v>143</v>
      </c>
      <c r="BJ2834" s="1" t="s">
        <v>62</v>
      </c>
      <c r="BK2834" s="1" t="s">
        <v>78</v>
      </c>
      <c r="BL2834" s="1">
        <v>110</v>
      </c>
      <c r="BM2834" s="1">
        <v>110</v>
      </c>
      <c r="BP2834" s="1" t="s">
        <v>84</v>
      </c>
      <c r="BQ2834" s="2">
        <v>37775</v>
      </c>
      <c r="BR2834" s="1">
        <v>0</v>
      </c>
      <c r="BS2834" s="1">
        <v>0</v>
      </c>
      <c r="BT2834" s="1">
        <v>0</v>
      </c>
      <c r="BU2834" s="1">
        <v>0</v>
      </c>
    </row>
    <row r="2835" spans="4:73" hidden="1" x14ac:dyDescent="0.25">
      <c r="D2835" s="4"/>
      <c r="E2835" s="5">
        <f t="shared" si="608"/>
        <v>0</v>
      </c>
      <c r="F2835" s="5">
        <f t="shared" si="609"/>
        <v>0</v>
      </c>
      <c r="G2835" s="5" t="str">
        <f t="shared" si="610"/>
        <v>Withdrawn</v>
      </c>
      <c r="H2835" s="6" t="str">
        <f t="shared" si="611"/>
        <v>Not Started</v>
      </c>
      <c r="I2835" s="1" t="s">
        <v>6092</v>
      </c>
      <c r="O2835" s="1" t="str">
        <f t="shared" si="601"/>
        <v>ERIS</v>
      </c>
      <c r="Q2835" s="1">
        <f t="shared" si="612"/>
        <v>2400</v>
      </c>
      <c r="S2835" s="1">
        <f t="shared" si="613"/>
        <v>0</v>
      </c>
      <c r="T2835" s="1" t="str">
        <f t="shared" si="614"/>
        <v>Sheboygan County</v>
      </c>
      <c r="U2835" s="1" t="str">
        <f t="shared" si="615"/>
        <v>WI</v>
      </c>
      <c r="AA2835" s="1"/>
      <c r="AB2835" s="1"/>
      <c r="AI2835" s="5"/>
      <c r="AJ2835" s="5"/>
      <c r="AK2835" s="5"/>
      <c r="AL2835" s="5"/>
      <c r="AM2835" s="5"/>
      <c r="AN2835" s="5"/>
      <c r="AO2835" s="5"/>
      <c r="AP2835" s="5"/>
      <c r="AQ2835" s="5"/>
      <c r="AR2835" s="5"/>
      <c r="AY2835" s="1" t="s">
        <v>73</v>
      </c>
      <c r="AZ2835" s="2">
        <v>36760</v>
      </c>
      <c r="BD2835" s="1" t="s">
        <v>74</v>
      </c>
      <c r="BE2835" s="1" t="s">
        <v>287</v>
      </c>
      <c r="BF2835" s="1" t="s">
        <v>76</v>
      </c>
      <c r="BJ2835" s="1" t="s">
        <v>62</v>
      </c>
      <c r="BK2835" s="1" t="s">
        <v>78</v>
      </c>
      <c r="BL2835" s="1">
        <v>2400</v>
      </c>
      <c r="BM2835" s="1">
        <v>2400</v>
      </c>
      <c r="BP2835" s="1" t="s">
        <v>84</v>
      </c>
      <c r="BQ2835" s="2">
        <v>39387</v>
      </c>
      <c r="BR2835" s="1">
        <v>0</v>
      </c>
      <c r="BS2835" s="1">
        <v>0</v>
      </c>
      <c r="BT2835" s="1">
        <v>0</v>
      </c>
      <c r="BU2835" s="1">
        <v>0</v>
      </c>
    </row>
    <row r="2836" spans="4:73" hidden="1" x14ac:dyDescent="0.25">
      <c r="D2836" s="4"/>
      <c r="E2836" s="5">
        <f t="shared" si="608"/>
        <v>0</v>
      </c>
      <c r="F2836" s="5">
        <f t="shared" si="609"/>
        <v>0</v>
      </c>
      <c r="G2836" s="5" t="str">
        <f t="shared" si="610"/>
        <v>Done</v>
      </c>
      <c r="H2836" s="6" t="str">
        <f t="shared" si="611"/>
        <v>Under Construction</v>
      </c>
      <c r="I2836" s="1" t="s">
        <v>6093</v>
      </c>
      <c r="O2836" s="1" t="str">
        <f t="shared" si="601"/>
        <v>NRIS</v>
      </c>
      <c r="Q2836" s="1">
        <f t="shared" si="612"/>
        <v>4.5999999999999996</v>
      </c>
      <c r="S2836" s="1" t="str">
        <f t="shared" si="613"/>
        <v>Wind</v>
      </c>
      <c r="T2836" s="1" t="str">
        <f t="shared" si="614"/>
        <v>Red Lake County</v>
      </c>
      <c r="U2836" s="1" t="str">
        <f t="shared" si="615"/>
        <v>MN</v>
      </c>
      <c r="AA2836" s="1"/>
      <c r="AB2836" s="1"/>
      <c r="AI2836" s="5"/>
      <c r="AJ2836" s="5"/>
      <c r="AK2836" s="5"/>
      <c r="AL2836" s="5"/>
      <c r="AM2836" s="5"/>
      <c r="AN2836" s="5"/>
      <c r="AO2836" s="32"/>
      <c r="AP2836" s="32"/>
      <c r="AQ2836" s="28">
        <f>AO2836/($Q2836*1000)</f>
        <v>0</v>
      </c>
      <c r="AR2836" s="28">
        <f>AP2836/($Q2836*1000)</f>
        <v>0</v>
      </c>
      <c r="AY2836" s="1" t="s">
        <v>58</v>
      </c>
      <c r="AZ2836" s="2">
        <v>42446</v>
      </c>
      <c r="BB2836" s="2">
        <v>42853</v>
      </c>
      <c r="BC2836" s="2">
        <v>42689</v>
      </c>
      <c r="BD2836" s="1" t="s">
        <v>203</v>
      </c>
      <c r="BE2836" s="1" t="s">
        <v>6094</v>
      </c>
      <c r="BF2836" s="1" t="s">
        <v>93</v>
      </c>
      <c r="BJ2836" s="1" t="s">
        <v>126</v>
      </c>
      <c r="BK2836" s="1" t="s">
        <v>6095</v>
      </c>
      <c r="BL2836" s="1">
        <v>4.5999999999999996</v>
      </c>
      <c r="BM2836" s="1">
        <v>4.5999999999999996</v>
      </c>
      <c r="BN2836" s="1" t="s">
        <v>97</v>
      </c>
      <c r="BO2836" s="1" t="s">
        <v>94</v>
      </c>
      <c r="BP2836" s="1" t="s">
        <v>71</v>
      </c>
      <c r="BQ2836" s="2">
        <v>42675</v>
      </c>
      <c r="BR2836" s="1">
        <v>0</v>
      </c>
      <c r="BS2836" s="1">
        <v>0</v>
      </c>
      <c r="BT2836" s="1">
        <v>0</v>
      </c>
      <c r="BU2836" s="1">
        <v>0</v>
      </c>
    </row>
    <row r="2837" spans="4:73" hidden="1" x14ac:dyDescent="0.25">
      <c r="D2837" s="4"/>
      <c r="E2837" s="5">
        <f t="shared" ref="E2837:E2869" si="621">BG2837</f>
        <v>0</v>
      </c>
      <c r="F2837" s="5">
        <f t="shared" ref="F2837:F2869" si="622">BH2837</f>
        <v>0</v>
      </c>
      <c r="G2837" s="5" t="str">
        <f t="shared" ref="G2837:G2869" si="623">AY2837</f>
        <v>Done</v>
      </c>
      <c r="H2837" s="6" t="str">
        <f t="shared" ref="H2837:H2869" si="624">BP2837</f>
        <v>In Service</v>
      </c>
      <c r="I2837" s="1" t="s">
        <v>6096</v>
      </c>
      <c r="O2837" s="1" t="str">
        <f t="shared" ref="O2837:O2869" si="625">BJ2837</f>
        <v>NRIS</v>
      </c>
      <c r="Q2837" s="1">
        <f t="shared" ref="Q2837:Q2869" si="626">BM2837</f>
        <v>80</v>
      </c>
      <c r="S2837" s="1" t="str">
        <f t="shared" ref="S2837:S2869" si="627">BN2837</f>
        <v>Wind</v>
      </c>
      <c r="T2837" s="1" t="str">
        <f t="shared" ref="T2837:T2869" si="628">BE2837</f>
        <v>Pocahontas County</v>
      </c>
      <c r="U2837" s="1" t="str">
        <f t="shared" ref="U2837:U2869" si="629">BF2837</f>
        <v>IA</v>
      </c>
      <c r="AA2837" s="1"/>
      <c r="AB2837" s="1"/>
      <c r="AI2837" s="5"/>
      <c r="AJ2837" s="5"/>
      <c r="AK2837" s="5"/>
      <c r="AL2837" s="5"/>
      <c r="AM2837" s="5"/>
      <c r="AN2837" s="5"/>
      <c r="AO2837" s="5"/>
      <c r="AP2837" s="5"/>
      <c r="AQ2837" s="5"/>
      <c r="AR2837" s="5"/>
      <c r="AY2837" s="1" t="s">
        <v>58</v>
      </c>
      <c r="AZ2837" s="2">
        <v>37722</v>
      </c>
      <c r="BB2837" s="2">
        <v>40170</v>
      </c>
      <c r="BC2837" s="2">
        <v>40908</v>
      </c>
      <c r="BD2837" s="1" t="s">
        <v>251</v>
      </c>
      <c r="BE2837" s="1" t="s">
        <v>252</v>
      </c>
      <c r="BF2837" s="1" t="s">
        <v>89</v>
      </c>
      <c r="BJ2837" s="1" t="s">
        <v>126</v>
      </c>
      <c r="BK2837" s="1" t="s">
        <v>6097</v>
      </c>
      <c r="BL2837" s="1">
        <v>80</v>
      </c>
      <c r="BM2837" s="1">
        <v>80</v>
      </c>
      <c r="BN2837" s="1" t="s">
        <v>97</v>
      </c>
      <c r="BO2837" s="1" t="s">
        <v>98</v>
      </c>
      <c r="BP2837" s="1" t="s">
        <v>65</v>
      </c>
      <c r="BQ2837" s="2">
        <v>38899</v>
      </c>
      <c r="BR2837" s="1">
        <v>0</v>
      </c>
      <c r="BS2837" s="1">
        <v>0</v>
      </c>
      <c r="BT2837" s="1">
        <v>0</v>
      </c>
      <c r="BU2837" s="1">
        <v>0</v>
      </c>
    </row>
    <row r="2838" spans="4:73" hidden="1" x14ac:dyDescent="0.25">
      <c r="D2838" s="4"/>
      <c r="E2838" s="5">
        <f t="shared" si="621"/>
        <v>0</v>
      </c>
      <c r="F2838" s="5">
        <f t="shared" si="622"/>
        <v>0</v>
      </c>
      <c r="G2838" s="5" t="str">
        <f t="shared" si="623"/>
        <v>Done</v>
      </c>
      <c r="H2838" s="6" t="str">
        <f t="shared" si="624"/>
        <v>In Service</v>
      </c>
      <c r="I2838" s="1" t="s">
        <v>6098</v>
      </c>
      <c r="O2838" s="1" t="str">
        <f t="shared" si="625"/>
        <v>NRIS</v>
      </c>
      <c r="Q2838" s="1">
        <f t="shared" si="626"/>
        <v>100</v>
      </c>
      <c r="S2838" s="1" t="str">
        <f t="shared" si="627"/>
        <v>Wind</v>
      </c>
      <c r="T2838" s="1" t="str">
        <f t="shared" si="628"/>
        <v>Crawford County</v>
      </c>
      <c r="U2838" s="1" t="str">
        <f t="shared" si="629"/>
        <v>IA</v>
      </c>
      <c r="AA2838" s="1"/>
      <c r="AB2838" s="1"/>
      <c r="AI2838" s="5"/>
      <c r="AJ2838" s="5"/>
      <c r="AK2838" s="5"/>
      <c r="AL2838" s="5"/>
      <c r="AM2838" s="5"/>
      <c r="AN2838" s="5"/>
      <c r="AO2838" s="5"/>
      <c r="AP2838" s="5"/>
      <c r="AQ2838" s="5"/>
      <c r="AR2838" s="5"/>
      <c r="AY2838" s="1" t="s">
        <v>58</v>
      </c>
      <c r="AZ2838" s="2">
        <v>38612</v>
      </c>
      <c r="BB2838" s="2">
        <v>40494</v>
      </c>
      <c r="BC2838" s="2">
        <v>41034</v>
      </c>
      <c r="BD2838" s="1" t="s">
        <v>251</v>
      </c>
      <c r="BE2838" s="1" t="s">
        <v>1374</v>
      </c>
      <c r="BF2838" s="1" t="s">
        <v>89</v>
      </c>
      <c r="BJ2838" s="1" t="s">
        <v>126</v>
      </c>
      <c r="BK2838" s="1" t="s">
        <v>6099</v>
      </c>
      <c r="BL2838" s="1">
        <v>100</v>
      </c>
      <c r="BM2838" s="1">
        <v>100</v>
      </c>
      <c r="BN2838" s="1" t="s">
        <v>97</v>
      </c>
      <c r="BO2838" s="1" t="s">
        <v>98</v>
      </c>
      <c r="BP2838" s="1" t="s">
        <v>65</v>
      </c>
      <c r="BR2838" s="1">
        <v>0</v>
      </c>
      <c r="BS2838" s="1">
        <v>0</v>
      </c>
      <c r="BT2838" s="1">
        <v>0</v>
      </c>
      <c r="BU2838" s="1">
        <v>0</v>
      </c>
    </row>
    <row r="2839" spans="4:73" hidden="1" x14ac:dyDescent="0.25">
      <c r="D2839" s="4"/>
      <c r="E2839" s="5">
        <f t="shared" si="621"/>
        <v>0</v>
      </c>
      <c r="F2839" s="5">
        <f t="shared" si="622"/>
        <v>0</v>
      </c>
      <c r="G2839" s="5" t="str">
        <f t="shared" si="623"/>
        <v>Done</v>
      </c>
      <c r="H2839" s="6" t="str">
        <f t="shared" si="624"/>
        <v>Withdrawn</v>
      </c>
      <c r="I2839" s="1" t="s">
        <v>6100</v>
      </c>
      <c r="O2839" s="1" t="str">
        <f t="shared" si="625"/>
        <v>NRIS</v>
      </c>
      <c r="Q2839" s="1">
        <f t="shared" si="626"/>
        <v>50</v>
      </c>
      <c r="S2839" s="1" t="str">
        <f t="shared" si="627"/>
        <v>Wind</v>
      </c>
      <c r="T2839" s="1" t="str">
        <f t="shared" si="628"/>
        <v>Crawford County</v>
      </c>
      <c r="U2839" s="1" t="str">
        <f t="shared" si="629"/>
        <v>IA</v>
      </c>
      <c r="AA2839" s="1"/>
      <c r="AB2839" s="1"/>
      <c r="AI2839" s="5"/>
      <c r="AJ2839" s="5"/>
      <c r="AK2839" s="5"/>
      <c r="AL2839" s="5"/>
      <c r="AM2839" s="5"/>
      <c r="AN2839" s="5"/>
      <c r="AO2839" s="5"/>
      <c r="AP2839" s="5"/>
      <c r="AQ2839" s="5"/>
      <c r="AR2839" s="5"/>
      <c r="AY2839" s="1" t="s">
        <v>58</v>
      </c>
      <c r="AZ2839" s="2">
        <v>38708</v>
      </c>
      <c r="BB2839" s="2">
        <v>39878</v>
      </c>
      <c r="BC2839" s="2">
        <v>41883</v>
      </c>
      <c r="BD2839" s="1" t="s">
        <v>251</v>
      </c>
      <c r="BE2839" s="1" t="s">
        <v>1374</v>
      </c>
      <c r="BF2839" s="1" t="s">
        <v>89</v>
      </c>
      <c r="BJ2839" s="1" t="s">
        <v>126</v>
      </c>
      <c r="BK2839" s="1" t="s">
        <v>6099</v>
      </c>
      <c r="BL2839" s="1">
        <v>50</v>
      </c>
      <c r="BM2839" s="1">
        <v>50</v>
      </c>
      <c r="BN2839" s="1" t="s">
        <v>97</v>
      </c>
      <c r="BO2839" s="1" t="s">
        <v>98</v>
      </c>
      <c r="BP2839" s="1" t="s">
        <v>73</v>
      </c>
      <c r="BQ2839" s="2">
        <v>40908</v>
      </c>
      <c r="BR2839" s="1">
        <v>0</v>
      </c>
      <c r="BS2839" s="1">
        <v>0</v>
      </c>
      <c r="BT2839" s="1">
        <v>0</v>
      </c>
      <c r="BU2839" s="1">
        <v>0</v>
      </c>
    </row>
    <row r="2840" spans="4:73" hidden="1" x14ac:dyDescent="0.25">
      <c r="D2840" s="4"/>
      <c r="E2840" s="5">
        <f t="shared" si="621"/>
        <v>0</v>
      </c>
      <c r="F2840" s="5">
        <f t="shared" si="622"/>
        <v>0</v>
      </c>
      <c r="G2840" s="5" t="str">
        <f t="shared" si="623"/>
        <v>Done</v>
      </c>
      <c r="H2840" s="6" t="str">
        <f t="shared" si="624"/>
        <v>In Service</v>
      </c>
      <c r="I2840" s="1" t="s">
        <v>6101</v>
      </c>
      <c r="O2840" s="1" t="str">
        <f t="shared" si="625"/>
        <v>ERIS</v>
      </c>
      <c r="Q2840" s="1">
        <f t="shared" si="626"/>
        <v>400</v>
      </c>
      <c r="S2840" s="1" t="str">
        <f t="shared" si="627"/>
        <v>Wind</v>
      </c>
      <c r="T2840" s="1" t="str">
        <f t="shared" si="628"/>
        <v>Atchison County</v>
      </c>
      <c r="U2840" s="1" t="str">
        <f t="shared" si="629"/>
        <v>MO</v>
      </c>
      <c r="AA2840" s="1"/>
      <c r="AB2840" s="1"/>
      <c r="AI2840" s="5"/>
      <c r="AJ2840" s="5"/>
      <c r="AK2840" s="5"/>
      <c r="AL2840" s="5"/>
      <c r="AM2840" s="5"/>
      <c r="AN2840" s="5"/>
      <c r="AO2840" s="5"/>
      <c r="AP2840" s="5"/>
      <c r="AQ2840" s="5"/>
      <c r="AR2840" s="5"/>
      <c r="AY2840" s="1" t="s">
        <v>58</v>
      </c>
      <c r="AZ2840" s="2">
        <v>38776</v>
      </c>
      <c r="BB2840" s="2">
        <v>42171</v>
      </c>
      <c r="BD2840" s="1" t="s">
        <v>251</v>
      </c>
      <c r="BE2840" s="1" t="s">
        <v>1913</v>
      </c>
      <c r="BF2840" s="1" t="s">
        <v>488</v>
      </c>
      <c r="BJ2840" s="1" t="s">
        <v>62</v>
      </c>
      <c r="BK2840" s="1" t="s">
        <v>6102</v>
      </c>
      <c r="BL2840" s="1">
        <v>400</v>
      </c>
      <c r="BM2840" s="1">
        <v>400</v>
      </c>
      <c r="BN2840" s="1" t="s">
        <v>97</v>
      </c>
      <c r="BO2840" s="1" t="s">
        <v>98</v>
      </c>
      <c r="BP2840" s="1" t="s">
        <v>65</v>
      </c>
      <c r="BR2840" s="1">
        <v>0</v>
      </c>
      <c r="BS2840" s="1">
        <v>0</v>
      </c>
      <c r="BT2840" s="1">
        <v>0</v>
      </c>
      <c r="BU2840" s="1">
        <v>0</v>
      </c>
    </row>
    <row r="2841" spans="4:73" hidden="1" x14ac:dyDescent="0.25">
      <c r="D2841" s="4"/>
      <c r="E2841" s="5">
        <f t="shared" si="621"/>
        <v>0</v>
      </c>
      <c r="F2841" s="5">
        <f t="shared" si="622"/>
        <v>0</v>
      </c>
      <c r="G2841" s="5" t="str">
        <f t="shared" si="623"/>
        <v>Done</v>
      </c>
      <c r="H2841" s="6" t="str">
        <f t="shared" si="624"/>
        <v>Withdrawn</v>
      </c>
      <c r="I2841" s="1" t="s">
        <v>6103</v>
      </c>
      <c r="O2841" s="1" t="str">
        <f t="shared" si="625"/>
        <v>NRIS</v>
      </c>
      <c r="Q2841" s="1">
        <f t="shared" si="626"/>
        <v>100.8</v>
      </c>
      <c r="S2841" s="1" t="str">
        <f t="shared" si="627"/>
        <v>Wind</v>
      </c>
      <c r="T2841" s="1" t="str">
        <f t="shared" si="628"/>
        <v>Crawford County</v>
      </c>
      <c r="U2841" s="1" t="str">
        <f t="shared" si="629"/>
        <v>IA</v>
      </c>
      <c r="AA2841" s="1"/>
      <c r="AB2841" s="1"/>
      <c r="AI2841" s="5"/>
      <c r="AJ2841" s="5"/>
      <c r="AK2841" s="5"/>
      <c r="AL2841" s="5"/>
      <c r="AM2841" s="5"/>
      <c r="AN2841" s="5"/>
      <c r="AO2841" s="5"/>
      <c r="AP2841" s="5"/>
      <c r="AQ2841" s="5"/>
      <c r="AR2841" s="5"/>
      <c r="AY2841" s="1" t="s">
        <v>58</v>
      </c>
      <c r="AZ2841" s="2">
        <v>39073</v>
      </c>
      <c r="BB2841" s="2">
        <v>40051</v>
      </c>
      <c r="BD2841" s="1" t="s">
        <v>251</v>
      </c>
      <c r="BE2841" s="1" t="s">
        <v>1374</v>
      </c>
      <c r="BF2841" s="1" t="s">
        <v>89</v>
      </c>
      <c r="BJ2841" s="1" t="s">
        <v>126</v>
      </c>
      <c r="BK2841" s="1" t="s">
        <v>6104</v>
      </c>
      <c r="BL2841" s="1">
        <v>100.8</v>
      </c>
      <c r="BM2841" s="1">
        <v>100.8</v>
      </c>
      <c r="BN2841" s="1" t="s">
        <v>97</v>
      </c>
      <c r="BO2841" s="1" t="s">
        <v>98</v>
      </c>
      <c r="BP2841" s="1" t="s">
        <v>73</v>
      </c>
      <c r="BQ2841" s="2">
        <v>42004</v>
      </c>
      <c r="BR2841" s="1">
        <v>0</v>
      </c>
      <c r="BS2841" s="1">
        <v>0</v>
      </c>
      <c r="BT2841" s="1">
        <v>0</v>
      </c>
      <c r="BU2841" s="1">
        <v>0</v>
      </c>
    </row>
    <row r="2842" spans="4:73" hidden="1" x14ac:dyDescent="0.25">
      <c r="D2842" s="4"/>
      <c r="E2842" s="5">
        <f t="shared" si="621"/>
        <v>0</v>
      </c>
      <c r="F2842" s="5">
        <f t="shared" si="622"/>
        <v>0</v>
      </c>
      <c r="G2842" s="5" t="str">
        <f t="shared" si="623"/>
        <v>Done</v>
      </c>
      <c r="H2842" s="6" t="str">
        <f t="shared" si="624"/>
        <v>In Service</v>
      </c>
      <c r="I2842" s="1" t="s">
        <v>6105</v>
      </c>
      <c r="O2842" s="1" t="str">
        <f t="shared" si="625"/>
        <v>NRIS</v>
      </c>
      <c r="Q2842" s="1">
        <f t="shared" si="626"/>
        <v>250</v>
      </c>
      <c r="S2842" s="1" t="str">
        <f t="shared" si="627"/>
        <v>Wind</v>
      </c>
      <c r="T2842" s="1" t="str">
        <f t="shared" si="628"/>
        <v>Madison County</v>
      </c>
      <c r="U2842" s="1" t="str">
        <f t="shared" si="629"/>
        <v>IA</v>
      </c>
      <c r="AA2842" s="1"/>
      <c r="AB2842" s="1"/>
      <c r="AI2842" s="5"/>
      <c r="AJ2842" s="5"/>
      <c r="AK2842" s="5"/>
      <c r="AL2842" s="5"/>
      <c r="AM2842" s="5"/>
      <c r="AN2842" s="5"/>
      <c r="AO2842" s="5"/>
      <c r="AP2842" s="5"/>
      <c r="AQ2842" s="5"/>
      <c r="AR2842" s="5"/>
      <c r="AY2842" s="1" t="s">
        <v>58</v>
      </c>
      <c r="AZ2842" s="2">
        <v>39134</v>
      </c>
      <c r="BB2842" s="2">
        <v>40091</v>
      </c>
      <c r="BC2842" s="2">
        <v>40878</v>
      </c>
      <c r="BD2842" s="1" t="s">
        <v>251</v>
      </c>
      <c r="BE2842" s="1" t="s">
        <v>620</v>
      </c>
      <c r="BF2842" s="1" t="s">
        <v>89</v>
      </c>
      <c r="BJ2842" s="1" t="s">
        <v>126</v>
      </c>
      <c r="BK2842" s="1" t="s">
        <v>6106</v>
      </c>
      <c r="BL2842" s="1">
        <v>250</v>
      </c>
      <c r="BM2842" s="1">
        <v>250</v>
      </c>
      <c r="BN2842" s="1" t="s">
        <v>97</v>
      </c>
      <c r="BO2842" s="1" t="s">
        <v>98</v>
      </c>
      <c r="BP2842" s="1" t="s">
        <v>65</v>
      </c>
      <c r="BQ2842" s="2">
        <v>39813</v>
      </c>
      <c r="BR2842" s="1">
        <v>0</v>
      </c>
      <c r="BS2842" s="1">
        <v>0</v>
      </c>
      <c r="BT2842" s="1">
        <v>0</v>
      </c>
      <c r="BU2842" s="1">
        <v>0</v>
      </c>
    </row>
    <row r="2843" spans="4:73" hidden="1" x14ac:dyDescent="0.25">
      <c r="D2843" s="4"/>
      <c r="E2843" s="5">
        <f t="shared" si="621"/>
        <v>0</v>
      </c>
      <c r="F2843" s="5">
        <f t="shared" si="622"/>
        <v>0</v>
      </c>
      <c r="G2843" s="5" t="str">
        <f t="shared" si="623"/>
        <v>Done</v>
      </c>
      <c r="H2843" s="6" t="str">
        <f t="shared" si="624"/>
        <v>In Service</v>
      </c>
      <c r="I2843" s="1" t="s">
        <v>6107</v>
      </c>
      <c r="O2843" s="1">
        <f t="shared" si="625"/>
        <v>0</v>
      </c>
      <c r="Q2843" s="1">
        <f t="shared" si="626"/>
        <v>80</v>
      </c>
      <c r="S2843" s="1" t="str">
        <f t="shared" si="627"/>
        <v>Wind</v>
      </c>
      <c r="T2843" s="1" t="str">
        <f t="shared" si="628"/>
        <v>Calhoun County</v>
      </c>
      <c r="U2843" s="1" t="str">
        <f t="shared" si="629"/>
        <v>IA</v>
      </c>
      <c r="AA2843" s="1"/>
      <c r="AB2843" s="1"/>
      <c r="AI2843" s="5"/>
      <c r="AJ2843" s="5"/>
      <c r="AK2843" s="5"/>
      <c r="AL2843" s="5"/>
      <c r="AM2843" s="5"/>
      <c r="AN2843" s="5"/>
      <c r="AO2843" s="5"/>
      <c r="AP2843" s="5"/>
      <c r="AQ2843" s="5"/>
      <c r="AR2843" s="5"/>
      <c r="AY2843" s="1" t="s">
        <v>58</v>
      </c>
      <c r="AZ2843" s="2">
        <v>1</v>
      </c>
      <c r="BB2843" s="2">
        <v>42128</v>
      </c>
      <c r="BD2843" s="1" t="s">
        <v>251</v>
      </c>
      <c r="BE2843" s="1" t="s">
        <v>1766</v>
      </c>
      <c r="BF2843" s="1" t="s">
        <v>89</v>
      </c>
      <c r="BI2843" s="1" t="s">
        <v>134</v>
      </c>
      <c r="BK2843" s="1" t="s">
        <v>6108</v>
      </c>
      <c r="BL2843" s="1">
        <v>80</v>
      </c>
      <c r="BM2843" s="1">
        <v>80</v>
      </c>
      <c r="BN2843" s="1" t="s">
        <v>97</v>
      </c>
      <c r="BO2843" s="1" t="s">
        <v>98</v>
      </c>
      <c r="BP2843" s="1" t="s">
        <v>65</v>
      </c>
      <c r="BQ2843" s="2">
        <v>39753</v>
      </c>
      <c r="BR2843" s="1">
        <v>0</v>
      </c>
      <c r="BS2843" s="1">
        <v>0</v>
      </c>
      <c r="BT2843" s="1">
        <v>0</v>
      </c>
      <c r="BU2843" s="1">
        <v>0</v>
      </c>
    </row>
    <row r="2844" spans="4:73" hidden="1" x14ac:dyDescent="0.25">
      <c r="D2844" s="4"/>
      <c r="E2844" s="5">
        <f t="shared" si="621"/>
        <v>0</v>
      </c>
      <c r="F2844" s="5">
        <f t="shared" si="622"/>
        <v>0</v>
      </c>
      <c r="G2844" s="5" t="str">
        <f t="shared" si="623"/>
        <v>Done</v>
      </c>
      <c r="H2844" s="6" t="str">
        <f t="shared" si="624"/>
        <v>In Service</v>
      </c>
      <c r="I2844" s="1" t="s">
        <v>6109</v>
      </c>
      <c r="O2844" s="1" t="str">
        <f t="shared" si="625"/>
        <v>NRIS</v>
      </c>
      <c r="Q2844" s="1">
        <f t="shared" si="626"/>
        <v>200</v>
      </c>
      <c r="S2844" s="1" t="str">
        <f t="shared" si="627"/>
        <v>Wind</v>
      </c>
      <c r="T2844" s="1" t="str">
        <f t="shared" si="628"/>
        <v>Adair County</v>
      </c>
      <c r="U2844" s="1" t="str">
        <f t="shared" si="629"/>
        <v>IA</v>
      </c>
      <c r="AA2844" s="1"/>
      <c r="AB2844" s="1"/>
      <c r="AI2844" s="5"/>
      <c r="AJ2844" s="5"/>
      <c r="AK2844" s="5"/>
      <c r="AL2844" s="5"/>
      <c r="AM2844" s="5"/>
      <c r="AN2844" s="5"/>
      <c r="AO2844" s="5"/>
      <c r="AP2844" s="5"/>
      <c r="AQ2844" s="5"/>
      <c r="AR2844" s="5"/>
      <c r="AY2844" s="1" t="s">
        <v>58</v>
      </c>
      <c r="AZ2844" s="2">
        <v>39136</v>
      </c>
      <c r="BB2844" s="2">
        <v>40056</v>
      </c>
      <c r="BC2844" s="2">
        <v>41169</v>
      </c>
      <c r="BD2844" s="1" t="s">
        <v>251</v>
      </c>
      <c r="BE2844" s="1" t="s">
        <v>967</v>
      </c>
      <c r="BF2844" s="1" t="s">
        <v>89</v>
      </c>
      <c r="BJ2844" s="1" t="s">
        <v>126</v>
      </c>
      <c r="BK2844" s="1" t="s">
        <v>6110</v>
      </c>
      <c r="BL2844" s="1">
        <v>200</v>
      </c>
      <c r="BM2844" s="1">
        <v>200</v>
      </c>
      <c r="BN2844" s="1" t="s">
        <v>97</v>
      </c>
      <c r="BO2844" s="1" t="s">
        <v>98</v>
      </c>
      <c r="BP2844" s="1" t="s">
        <v>65</v>
      </c>
      <c r="BQ2844" s="2">
        <v>39600</v>
      </c>
      <c r="BR2844" s="1">
        <v>0</v>
      </c>
      <c r="BS2844" s="1">
        <v>0</v>
      </c>
      <c r="BT2844" s="1">
        <v>0</v>
      </c>
      <c r="BU2844" s="1">
        <v>0</v>
      </c>
    </row>
    <row r="2845" spans="4:73" hidden="1" x14ac:dyDescent="0.25">
      <c r="D2845" s="4"/>
      <c r="E2845" s="5">
        <f t="shared" si="621"/>
        <v>0</v>
      </c>
      <c r="F2845" s="5">
        <f t="shared" si="622"/>
        <v>0</v>
      </c>
      <c r="G2845" s="5" t="str">
        <f t="shared" si="623"/>
        <v>Done</v>
      </c>
      <c r="H2845" s="6" t="str">
        <f t="shared" si="624"/>
        <v>In Service</v>
      </c>
      <c r="I2845" s="1" t="s">
        <v>6111</v>
      </c>
      <c r="O2845" s="1" t="str">
        <f t="shared" si="625"/>
        <v>NRIS</v>
      </c>
      <c r="Q2845" s="1">
        <f t="shared" si="626"/>
        <v>500</v>
      </c>
      <c r="S2845" s="1" t="str">
        <f t="shared" si="627"/>
        <v>Wind</v>
      </c>
      <c r="T2845" s="1" t="str">
        <f t="shared" si="628"/>
        <v>O'Brien County</v>
      </c>
      <c r="U2845" s="1" t="str">
        <f t="shared" si="629"/>
        <v>IA</v>
      </c>
      <c r="AA2845" s="1"/>
      <c r="AB2845" s="1"/>
      <c r="AI2845" s="5"/>
      <c r="AJ2845" s="5"/>
      <c r="AK2845" s="5"/>
      <c r="AL2845" s="5"/>
      <c r="AM2845" s="5"/>
      <c r="AN2845" s="5"/>
      <c r="AO2845" s="5"/>
      <c r="AP2845" s="5"/>
      <c r="AQ2845" s="5"/>
      <c r="AR2845" s="5"/>
      <c r="AY2845" s="1" t="s">
        <v>58</v>
      </c>
      <c r="AZ2845" s="2">
        <v>39149</v>
      </c>
      <c r="BB2845" s="2">
        <v>40053</v>
      </c>
      <c r="BC2845" s="2">
        <v>42149</v>
      </c>
      <c r="BD2845" s="1" t="s">
        <v>251</v>
      </c>
      <c r="BE2845" s="1" t="s">
        <v>254</v>
      </c>
      <c r="BF2845" s="1" t="s">
        <v>89</v>
      </c>
      <c r="BI2845" s="1" t="s">
        <v>599</v>
      </c>
      <c r="BJ2845" s="1" t="s">
        <v>126</v>
      </c>
      <c r="BK2845" s="1" t="s">
        <v>6112</v>
      </c>
      <c r="BL2845" s="1">
        <v>500</v>
      </c>
      <c r="BM2845" s="1">
        <v>500</v>
      </c>
      <c r="BN2845" s="1" t="s">
        <v>97</v>
      </c>
      <c r="BO2845" s="1" t="s">
        <v>98</v>
      </c>
      <c r="BP2845" s="1" t="s">
        <v>65</v>
      </c>
      <c r="BR2845" s="1">
        <v>0</v>
      </c>
      <c r="BS2845" s="1">
        <v>0</v>
      </c>
      <c r="BT2845" s="1">
        <v>0</v>
      </c>
      <c r="BU2845" s="1">
        <v>0</v>
      </c>
    </row>
    <row r="2846" spans="4:73" hidden="1" x14ac:dyDescent="0.25">
      <c r="D2846" s="4"/>
      <c r="E2846" s="5">
        <f t="shared" si="621"/>
        <v>0</v>
      </c>
      <c r="F2846" s="5">
        <f t="shared" si="622"/>
        <v>0</v>
      </c>
      <c r="G2846" s="5" t="str">
        <f t="shared" si="623"/>
        <v>Done</v>
      </c>
      <c r="H2846" s="6" t="str">
        <f t="shared" si="624"/>
        <v>In Service</v>
      </c>
      <c r="I2846" s="1" t="s">
        <v>6113</v>
      </c>
      <c r="O2846" s="1" t="str">
        <f t="shared" si="625"/>
        <v>NRIS</v>
      </c>
      <c r="Q2846" s="1">
        <f t="shared" si="626"/>
        <v>100</v>
      </c>
      <c r="S2846" s="1" t="str">
        <f t="shared" si="627"/>
        <v>Wind</v>
      </c>
      <c r="T2846" s="1" t="str">
        <f t="shared" si="628"/>
        <v>Adair County</v>
      </c>
      <c r="U2846" s="1" t="str">
        <f t="shared" si="629"/>
        <v>IA</v>
      </c>
      <c r="AA2846" s="1"/>
      <c r="AB2846" s="1"/>
      <c r="AI2846" s="5"/>
      <c r="AJ2846" s="5"/>
      <c r="AK2846" s="5"/>
      <c r="AL2846" s="5"/>
      <c r="AM2846" s="5"/>
      <c r="AN2846" s="5"/>
      <c r="AO2846" s="5"/>
      <c r="AP2846" s="5"/>
      <c r="AQ2846" s="5"/>
      <c r="AR2846" s="5"/>
      <c r="AY2846" s="1" t="s">
        <v>58</v>
      </c>
      <c r="AZ2846" s="2">
        <v>39189</v>
      </c>
      <c r="BB2846" s="2">
        <v>40056</v>
      </c>
      <c r="BC2846" s="2">
        <v>41211</v>
      </c>
      <c r="BD2846" s="1" t="s">
        <v>251</v>
      </c>
      <c r="BE2846" s="1" t="s">
        <v>967</v>
      </c>
      <c r="BF2846" s="1" t="s">
        <v>89</v>
      </c>
      <c r="BJ2846" s="1" t="s">
        <v>126</v>
      </c>
      <c r="BK2846" s="1" t="s">
        <v>6110</v>
      </c>
      <c r="BL2846" s="1">
        <v>100</v>
      </c>
      <c r="BM2846" s="1">
        <v>100</v>
      </c>
      <c r="BN2846" s="1" t="s">
        <v>97</v>
      </c>
      <c r="BO2846" s="1" t="s">
        <v>98</v>
      </c>
      <c r="BP2846" s="1" t="s">
        <v>65</v>
      </c>
      <c r="BQ2846" s="2">
        <v>40087</v>
      </c>
      <c r="BR2846" s="1">
        <v>0</v>
      </c>
      <c r="BS2846" s="1">
        <v>0</v>
      </c>
      <c r="BT2846" s="1">
        <v>0</v>
      </c>
      <c r="BU2846" s="1">
        <v>0</v>
      </c>
    </row>
    <row r="2847" spans="4:73" hidden="1" x14ac:dyDescent="0.25">
      <c r="D2847" s="4"/>
      <c r="E2847" s="5" t="str">
        <f t="shared" si="621"/>
        <v>DPP-2012-AUG</v>
      </c>
      <c r="F2847" s="5" t="str">
        <f t="shared" si="622"/>
        <v>West</v>
      </c>
      <c r="G2847" s="5" t="str">
        <f t="shared" si="623"/>
        <v>Done</v>
      </c>
      <c r="H2847" s="6" t="str">
        <f t="shared" si="624"/>
        <v>In Service</v>
      </c>
      <c r="I2847" s="1" t="s">
        <v>6114</v>
      </c>
      <c r="O2847" s="1" t="str">
        <f t="shared" si="625"/>
        <v>NRIS</v>
      </c>
      <c r="Q2847" s="1">
        <f t="shared" si="626"/>
        <v>250</v>
      </c>
      <c r="S2847" s="1" t="str">
        <f t="shared" si="627"/>
        <v>Wind</v>
      </c>
      <c r="T2847" s="1" t="str">
        <f t="shared" si="628"/>
        <v>Webster County</v>
      </c>
      <c r="U2847" s="1" t="str">
        <f t="shared" si="629"/>
        <v>IA</v>
      </c>
      <c r="AA2847" s="1"/>
      <c r="AB2847" s="1"/>
      <c r="AI2847" s="5"/>
      <c r="AJ2847" s="5"/>
      <c r="AK2847" s="5"/>
      <c r="AL2847" s="5"/>
      <c r="AM2847" s="5"/>
      <c r="AN2847" s="5"/>
      <c r="AO2847" s="5"/>
      <c r="AP2847" s="5"/>
      <c r="AQ2847" s="5"/>
      <c r="AR2847" s="5"/>
      <c r="AY2847" s="1" t="s">
        <v>58</v>
      </c>
      <c r="AZ2847" s="2">
        <v>39280</v>
      </c>
      <c r="BB2847" s="2">
        <v>42128</v>
      </c>
      <c r="BC2847" s="2">
        <v>41909</v>
      </c>
      <c r="BD2847" s="1" t="s">
        <v>251</v>
      </c>
      <c r="BE2847" s="1" t="s">
        <v>2117</v>
      </c>
      <c r="BF2847" s="1" t="s">
        <v>89</v>
      </c>
      <c r="BG2847" s="1" t="s">
        <v>1435</v>
      </c>
      <c r="BH2847" s="1" t="s">
        <v>725</v>
      </c>
      <c r="BI2847" s="1" t="s">
        <v>77</v>
      </c>
      <c r="BJ2847" s="1" t="s">
        <v>126</v>
      </c>
      <c r="BK2847" s="1" t="s">
        <v>6115</v>
      </c>
      <c r="BL2847" s="1">
        <v>250</v>
      </c>
      <c r="BM2847" s="1">
        <v>250</v>
      </c>
      <c r="BN2847" s="1" t="s">
        <v>97</v>
      </c>
      <c r="BO2847" s="1" t="s">
        <v>98</v>
      </c>
      <c r="BP2847" s="1" t="s">
        <v>65</v>
      </c>
      <c r="BQ2847" s="2">
        <v>39783</v>
      </c>
      <c r="BR2847" s="1">
        <v>0</v>
      </c>
      <c r="BS2847" s="1">
        <v>0</v>
      </c>
      <c r="BT2847" s="1">
        <v>0</v>
      </c>
      <c r="BU2847" s="1">
        <v>0</v>
      </c>
    </row>
    <row r="2848" spans="4:73" hidden="1" x14ac:dyDescent="0.25">
      <c r="D2848" s="4"/>
      <c r="E2848" s="5">
        <f t="shared" si="621"/>
        <v>0</v>
      </c>
      <c r="F2848" s="5">
        <f t="shared" si="622"/>
        <v>0</v>
      </c>
      <c r="G2848" s="5" t="str">
        <f t="shared" si="623"/>
        <v>Withdrawn</v>
      </c>
      <c r="H2848" s="6" t="str">
        <f t="shared" si="624"/>
        <v>Not Started</v>
      </c>
      <c r="I2848" s="1" t="s">
        <v>6116</v>
      </c>
      <c r="O2848" s="1" t="str">
        <f t="shared" si="625"/>
        <v>ERIS</v>
      </c>
      <c r="Q2848" s="1">
        <f t="shared" si="626"/>
        <v>14</v>
      </c>
      <c r="S2848" s="1">
        <f t="shared" si="627"/>
        <v>0</v>
      </c>
      <c r="T2848" s="1" t="str">
        <f t="shared" si="628"/>
        <v>Pipestone County</v>
      </c>
      <c r="U2848" s="1" t="str">
        <f t="shared" si="629"/>
        <v>MN</v>
      </c>
      <c r="AA2848" s="1"/>
      <c r="AB2848" s="1"/>
      <c r="AI2848" s="5"/>
      <c r="AJ2848" s="5"/>
      <c r="AK2848" s="5"/>
      <c r="AL2848" s="5"/>
      <c r="AM2848" s="5"/>
      <c r="AN2848" s="5"/>
      <c r="AO2848" s="5"/>
      <c r="AP2848" s="5"/>
      <c r="AQ2848" s="5"/>
      <c r="AR2848" s="5"/>
      <c r="AY2848" s="1" t="s">
        <v>73</v>
      </c>
      <c r="AZ2848" s="2">
        <v>37331</v>
      </c>
      <c r="BD2848" s="1" t="s">
        <v>91</v>
      </c>
      <c r="BE2848" s="1" t="s">
        <v>169</v>
      </c>
      <c r="BF2848" s="1" t="s">
        <v>93</v>
      </c>
      <c r="BJ2848" s="1" t="s">
        <v>62</v>
      </c>
      <c r="BK2848" s="1" t="s">
        <v>78</v>
      </c>
      <c r="BL2848" s="1">
        <v>14</v>
      </c>
      <c r="BM2848" s="1">
        <v>14</v>
      </c>
      <c r="BP2848" s="1" t="s">
        <v>84</v>
      </c>
      <c r="BQ2848" s="2">
        <v>38139</v>
      </c>
      <c r="BR2848" s="1">
        <v>0</v>
      </c>
      <c r="BS2848" s="1">
        <v>0</v>
      </c>
      <c r="BT2848" s="1">
        <v>0</v>
      </c>
      <c r="BU2848" s="1">
        <v>0</v>
      </c>
    </row>
    <row r="2849" spans="4:73" hidden="1" x14ac:dyDescent="0.25">
      <c r="D2849" s="4"/>
      <c r="E2849" s="5">
        <f t="shared" si="621"/>
        <v>0</v>
      </c>
      <c r="F2849" s="5">
        <f t="shared" si="622"/>
        <v>0</v>
      </c>
      <c r="G2849" s="5" t="str">
        <f t="shared" si="623"/>
        <v>Withdrawn</v>
      </c>
      <c r="H2849" s="6" t="str">
        <f t="shared" si="624"/>
        <v>Not Started</v>
      </c>
      <c r="I2849" s="1" t="s">
        <v>6117</v>
      </c>
      <c r="O2849" s="1" t="str">
        <f t="shared" si="625"/>
        <v>ERIS</v>
      </c>
      <c r="Q2849" s="1">
        <f t="shared" si="626"/>
        <v>600</v>
      </c>
      <c r="S2849" s="1">
        <f t="shared" si="627"/>
        <v>0</v>
      </c>
      <c r="T2849" s="1" t="str">
        <f t="shared" si="628"/>
        <v>Muscatine County</v>
      </c>
      <c r="U2849" s="1" t="str">
        <f t="shared" si="629"/>
        <v>IA</v>
      </c>
      <c r="AA2849" s="1"/>
      <c r="AB2849" s="1"/>
      <c r="AI2849" s="5"/>
      <c r="AJ2849" s="5"/>
      <c r="AK2849" s="5"/>
      <c r="AL2849" s="5"/>
      <c r="AM2849" s="5"/>
      <c r="AN2849" s="5"/>
      <c r="AO2849" s="5"/>
      <c r="AP2849" s="5"/>
      <c r="AQ2849" s="5"/>
      <c r="AR2849" s="5"/>
      <c r="AY2849" s="1" t="s">
        <v>73</v>
      </c>
      <c r="AZ2849" s="2">
        <v>37347</v>
      </c>
      <c r="BD2849" s="1" t="s">
        <v>87</v>
      </c>
      <c r="BE2849" s="1" t="s">
        <v>713</v>
      </c>
      <c r="BF2849" s="1" t="s">
        <v>89</v>
      </c>
      <c r="BJ2849" s="1" t="s">
        <v>62</v>
      </c>
      <c r="BK2849" s="1" t="s">
        <v>78</v>
      </c>
      <c r="BL2849" s="1">
        <v>600</v>
      </c>
      <c r="BM2849" s="1">
        <v>600</v>
      </c>
      <c r="BP2849" s="1" t="s">
        <v>84</v>
      </c>
      <c r="BQ2849" s="2">
        <v>37926</v>
      </c>
      <c r="BR2849" s="1">
        <v>0</v>
      </c>
      <c r="BS2849" s="1">
        <v>0</v>
      </c>
      <c r="BT2849" s="1">
        <v>0</v>
      </c>
      <c r="BU2849" s="1">
        <v>0</v>
      </c>
    </row>
    <row r="2850" spans="4:73" hidden="1" x14ac:dyDescent="0.25">
      <c r="D2850" s="4"/>
      <c r="E2850" s="5" t="str">
        <f t="shared" si="621"/>
        <v>DPP-2012-AUG</v>
      </c>
      <c r="F2850" s="5" t="str">
        <f t="shared" si="622"/>
        <v>WEST</v>
      </c>
      <c r="G2850" s="5" t="str">
        <f t="shared" si="623"/>
        <v>Done</v>
      </c>
      <c r="H2850" s="6" t="str">
        <f t="shared" si="624"/>
        <v>In Service</v>
      </c>
      <c r="I2850" s="1" t="s">
        <v>6118</v>
      </c>
      <c r="O2850" s="1" t="str">
        <f t="shared" si="625"/>
        <v>NRIS</v>
      </c>
      <c r="Q2850" s="1">
        <f t="shared" si="626"/>
        <v>12</v>
      </c>
      <c r="S2850" s="1" t="str">
        <f t="shared" si="627"/>
        <v>Wind</v>
      </c>
      <c r="T2850" s="1" t="str">
        <f t="shared" si="628"/>
        <v>Calhoun County</v>
      </c>
      <c r="U2850" s="1" t="str">
        <f t="shared" si="629"/>
        <v>IA</v>
      </c>
      <c r="AA2850" s="1"/>
      <c r="AB2850" s="1"/>
      <c r="AI2850" s="5"/>
      <c r="AJ2850" s="5"/>
      <c r="AK2850" s="5"/>
      <c r="AL2850" s="5"/>
      <c r="AM2850" s="5"/>
      <c r="AN2850" s="5"/>
      <c r="AO2850" s="5"/>
      <c r="AP2850" s="5"/>
      <c r="AQ2850" s="5"/>
      <c r="AR2850" s="5"/>
      <c r="AY2850" s="1" t="s">
        <v>58</v>
      </c>
      <c r="AZ2850" s="2">
        <v>39463</v>
      </c>
      <c r="BB2850" s="2">
        <v>42079</v>
      </c>
      <c r="BC2850" s="2">
        <v>40846</v>
      </c>
      <c r="BD2850" s="1" t="s">
        <v>251</v>
      </c>
      <c r="BE2850" s="1" t="s">
        <v>1766</v>
      </c>
      <c r="BF2850" s="1" t="s">
        <v>89</v>
      </c>
      <c r="BG2850" s="1" t="s">
        <v>1435</v>
      </c>
      <c r="BH2850" s="1" t="s">
        <v>1436</v>
      </c>
      <c r="BI2850" s="1" t="s">
        <v>77</v>
      </c>
      <c r="BJ2850" s="1" t="s">
        <v>126</v>
      </c>
      <c r="BK2850" s="1" t="s">
        <v>6119</v>
      </c>
      <c r="BL2850" s="1">
        <v>12</v>
      </c>
      <c r="BM2850" s="1">
        <v>12</v>
      </c>
      <c r="BN2850" s="1" t="s">
        <v>97</v>
      </c>
      <c r="BO2850" s="1" t="s">
        <v>98</v>
      </c>
      <c r="BP2850" s="1" t="s">
        <v>65</v>
      </c>
      <c r="BQ2850" s="2">
        <v>40513</v>
      </c>
      <c r="BR2850" s="1">
        <v>0</v>
      </c>
      <c r="BS2850" s="1">
        <v>0</v>
      </c>
      <c r="BT2850" s="1">
        <v>0</v>
      </c>
      <c r="BU2850" s="1">
        <v>0</v>
      </c>
    </row>
    <row r="2851" spans="4:73" hidden="1" x14ac:dyDescent="0.25">
      <c r="D2851" s="4"/>
      <c r="E2851" s="5">
        <f t="shared" si="621"/>
        <v>0</v>
      </c>
      <c r="F2851" s="5">
        <f t="shared" si="622"/>
        <v>0</v>
      </c>
      <c r="G2851" s="5" t="str">
        <f t="shared" si="623"/>
        <v>Withdrawn</v>
      </c>
      <c r="H2851" s="6" t="str">
        <f t="shared" si="624"/>
        <v>Not Started</v>
      </c>
      <c r="I2851" s="1" t="s">
        <v>6120</v>
      </c>
      <c r="O2851" s="1" t="str">
        <f t="shared" si="625"/>
        <v>ERIS</v>
      </c>
      <c r="Q2851" s="1">
        <f t="shared" si="626"/>
        <v>300</v>
      </c>
      <c r="S2851" s="1">
        <f t="shared" si="627"/>
        <v>0</v>
      </c>
      <c r="T2851" s="1" t="str">
        <f t="shared" si="628"/>
        <v>Saginaw County</v>
      </c>
      <c r="U2851" s="1" t="str">
        <f t="shared" si="629"/>
        <v>MI</v>
      </c>
      <c r="AA2851" s="1"/>
      <c r="AB2851" s="1"/>
      <c r="AI2851" s="5"/>
      <c r="AJ2851" s="5"/>
      <c r="AK2851" s="5"/>
      <c r="AL2851" s="5"/>
      <c r="AM2851" s="5"/>
      <c r="AN2851" s="5"/>
      <c r="AO2851" s="5"/>
      <c r="AP2851" s="5"/>
      <c r="AQ2851" s="5"/>
      <c r="AR2851" s="5"/>
      <c r="AY2851" s="1" t="s">
        <v>73</v>
      </c>
      <c r="AZ2851" s="2">
        <v>36109</v>
      </c>
      <c r="BD2851" s="1" t="s">
        <v>139</v>
      </c>
      <c r="BE2851" s="1" t="s">
        <v>3325</v>
      </c>
      <c r="BF2851" s="1" t="s">
        <v>130</v>
      </c>
      <c r="BJ2851" s="1" t="s">
        <v>62</v>
      </c>
      <c r="BK2851" s="1" t="s">
        <v>78</v>
      </c>
      <c r="BL2851" s="1">
        <v>300</v>
      </c>
      <c r="BM2851" s="1">
        <v>300</v>
      </c>
      <c r="BP2851" s="1" t="s">
        <v>84</v>
      </c>
      <c r="BQ2851" s="2">
        <v>38504</v>
      </c>
      <c r="BR2851" s="1">
        <v>0</v>
      </c>
      <c r="BS2851" s="1">
        <v>0</v>
      </c>
      <c r="BT2851" s="1">
        <v>0</v>
      </c>
      <c r="BU2851" s="1">
        <v>0</v>
      </c>
    </row>
    <row r="2852" spans="4:73" hidden="1" x14ac:dyDescent="0.25">
      <c r="D2852" s="4"/>
      <c r="E2852" s="5">
        <f t="shared" si="621"/>
        <v>0</v>
      </c>
      <c r="F2852" s="5">
        <f t="shared" si="622"/>
        <v>0</v>
      </c>
      <c r="G2852" s="5" t="str">
        <f t="shared" si="623"/>
        <v>Withdrawn</v>
      </c>
      <c r="H2852" s="6" t="str">
        <f t="shared" si="624"/>
        <v>Not Started</v>
      </c>
      <c r="I2852" s="1" t="s">
        <v>6121</v>
      </c>
      <c r="O2852" s="1" t="str">
        <f t="shared" si="625"/>
        <v>ERIS</v>
      </c>
      <c r="Q2852" s="1">
        <f t="shared" si="626"/>
        <v>560</v>
      </c>
      <c r="S2852" s="1">
        <f t="shared" si="627"/>
        <v>0</v>
      </c>
      <c r="T2852" s="1" t="str">
        <f t="shared" si="628"/>
        <v>Saginaw County</v>
      </c>
      <c r="U2852" s="1" t="str">
        <f t="shared" si="629"/>
        <v>MI</v>
      </c>
      <c r="AA2852" s="1"/>
      <c r="AB2852" s="1"/>
      <c r="AI2852" s="5"/>
      <c r="AJ2852" s="5"/>
      <c r="AK2852" s="5"/>
      <c r="AL2852" s="5"/>
      <c r="AM2852" s="5"/>
      <c r="AN2852" s="5"/>
      <c r="AO2852" s="5"/>
      <c r="AP2852" s="5"/>
      <c r="AQ2852" s="5"/>
      <c r="AR2852" s="5"/>
      <c r="AY2852" s="1" t="s">
        <v>73</v>
      </c>
      <c r="AZ2852" s="2">
        <v>36570</v>
      </c>
      <c r="BD2852" s="1" t="s">
        <v>139</v>
      </c>
      <c r="BE2852" s="1" t="s">
        <v>3325</v>
      </c>
      <c r="BF2852" s="1" t="s">
        <v>130</v>
      </c>
      <c r="BJ2852" s="1" t="s">
        <v>62</v>
      </c>
      <c r="BK2852" s="1" t="s">
        <v>78</v>
      </c>
      <c r="BL2852" s="1">
        <v>560</v>
      </c>
      <c r="BM2852" s="1">
        <v>560</v>
      </c>
      <c r="BP2852" s="1" t="s">
        <v>84</v>
      </c>
      <c r="BQ2852" s="2">
        <v>37408</v>
      </c>
      <c r="BR2852" s="1">
        <v>0</v>
      </c>
      <c r="BS2852" s="1">
        <v>0</v>
      </c>
      <c r="BT2852" s="1">
        <v>0</v>
      </c>
      <c r="BU2852" s="1">
        <v>0</v>
      </c>
    </row>
    <row r="2853" spans="4:73" hidden="1" x14ac:dyDescent="0.25">
      <c r="D2853" s="4"/>
      <c r="E2853" s="5">
        <f t="shared" si="621"/>
        <v>0</v>
      </c>
      <c r="F2853" s="5">
        <f t="shared" si="622"/>
        <v>0</v>
      </c>
      <c r="G2853" s="5" t="str">
        <f t="shared" si="623"/>
        <v>Withdrawn</v>
      </c>
      <c r="H2853" s="6" t="str">
        <f t="shared" si="624"/>
        <v>Not Started</v>
      </c>
      <c r="I2853" s="1" t="s">
        <v>6122</v>
      </c>
      <c r="O2853" s="1" t="str">
        <f t="shared" si="625"/>
        <v>ERIS</v>
      </c>
      <c r="Q2853" s="1">
        <f t="shared" si="626"/>
        <v>875</v>
      </c>
      <c r="S2853" s="1">
        <f t="shared" si="627"/>
        <v>0</v>
      </c>
      <c r="T2853" s="1" t="str">
        <f t="shared" si="628"/>
        <v>Saginaw County</v>
      </c>
      <c r="U2853" s="1" t="str">
        <f t="shared" si="629"/>
        <v>MI</v>
      </c>
      <c r="AA2853" s="1"/>
      <c r="AB2853" s="1"/>
      <c r="AI2853" s="5"/>
      <c r="AJ2853" s="5"/>
      <c r="AK2853" s="5"/>
      <c r="AL2853" s="5"/>
      <c r="AM2853" s="5"/>
      <c r="AN2853" s="5"/>
      <c r="AO2853" s="5"/>
      <c r="AP2853" s="5"/>
      <c r="AQ2853" s="5"/>
      <c r="AR2853" s="5"/>
      <c r="AY2853" s="1" t="s">
        <v>73</v>
      </c>
      <c r="AZ2853" s="2">
        <v>37060</v>
      </c>
      <c r="BD2853" s="1" t="s">
        <v>139</v>
      </c>
      <c r="BE2853" s="1" t="s">
        <v>3325</v>
      </c>
      <c r="BF2853" s="1" t="s">
        <v>130</v>
      </c>
      <c r="BJ2853" s="1" t="s">
        <v>62</v>
      </c>
      <c r="BK2853" s="1" t="s">
        <v>78</v>
      </c>
      <c r="BL2853" s="1">
        <v>875</v>
      </c>
      <c r="BM2853" s="1">
        <v>875</v>
      </c>
      <c r="BP2853" s="1" t="s">
        <v>84</v>
      </c>
      <c r="BQ2853" s="2">
        <v>36647</v>
      </c>
      <c r="BR2853" s="1">
        <v>0</v>
      </c>
      <c r="BS2853" s="1">
        <v>0</v>
      </c>
      <c r="BT2853" s="1">
        <v>0</v>
      </c>
      <c r="BU2853" s="1">
        <v>0</v>
      </c>
    </row>
    <row r="2854" spans="4:73" hidden="1" x14ac:dyDescent="0.25">
      <c r="D2854" s="4"/>
      <c r="E2854" s="5">
        <f t="shared" si="621"/>
        <v>0</v>
      </c>
      <c r="F2854" s="5">
        <f t="shared" si="622"/>
        <v>0</v>
      </c>
      <c r="G2854" s="5" t="str">
        <f t="shared" si="623"/>
        <v>Withdrawn</v>
      </c>
      <c r="H2854" s="6" t="str">
        <f t="shared" si="624"/>
        <v>Not Started</v>
      </c>
      <c r="I2854" s="1" t="s">
        <v>6123</v>
      </c>
      <c r="O2854" s="1" t="str">
        <f t="shared" si="625"/>
        <v>ERIS</v>
      </c>
      <c r="Q2854" s="1">
        <f t="shared" si="626"/>
        <v>200</v>
      </c>
      <c r="S2854" s="1">
        <f t="shared" si="627"/>
        <v>0</v>
      </c>
      <c r="T2854" s="1" t="str">
        <f t="shared" si="628"/>
        <v>Cheboygan County</v>
      </c>
      <c r="U2854" s="1" t="str">
        <f t="shared" si="629"/>
        <v>MI</v>
      </c>
      <c r="AA2854" s="1"/>
      <c r="AB2854" s="1"/>
      <c r="AI2854" s="5"/>
      <c r="AJ2854" s="5"/>
      <c r="AK2854" s="5"/>
      <c r="AL2854" s="5"/>
      <c r="AM2854" s="5"/>
      <c r="AN2854" s="5"/>
      <c r="AO2854" s="5"/>
      <c r="AP2854" s="5"/>
      <c r="AQ2854" s="5"/>
      <c r="AR2854" s="5"/>
      <c r="AY2854" s="1" t="s">
        <v>73</v>
      </c>
      <c r="AZ2854" s="2">
        <v>37071</v>
      </c>
      <c r="BD2854" s="1" t="s">
        <v>139</v>
      </c>
      <c r="BE2854" s="1" t="s">
        <v>5798</v>
      </c>
      <c r="BF2854" s="1" t="s">
        <v>130</v>
      </c>
      <c r="BJ2854" s="1" t="s">
        <v>62</v>
      </c>
      <c r="BK2854" s="1" t="s">
        <v>78</v>
      </c>
      <c r="BL2854" s="1">
        <v>200</v>
      </c>
      <c r="BM2854" s="1">
        <v>200</v>
      </c>
      <c r="BP2854" s="1" t="s">
        <v>84</v>
      </c>
      <c r="BQ2854" s="2">
        <v>37377</v>
      </c>
      <c r="BR2854" s="1">
        <v>0</v>
      </c>
      <c r="BS2854" s="1">
        <v>0</v>
      </c>
      <c r="BT2854" s="1">
        <v>0</v>
      </c>
      <c r="BU2854" s="1">
        <v>0</v>
      </c>
    </row>
    <row r="2855" spans="4:73" hidden="1" x14ac:dyDescent="0.25">
      <c r="D2855" s="4"/>
      <c r="E2855" s="5">
        <f t="shared" si="621"/>
        <v>0</v>
      </c>
      <c r="F2855" s="5">
        <f t="shared" si="622"/>
        <v>0</v>
      </c>
      <c r="G2855" s="5" t="str">
        <f t="shared" si="623"/>
        <v>Withdrawn</v>
      </c>
      <c r="H2855" s="6" t="str">
        <f t="shared" si="624"/>
        <v>Not Started</v>
      </c>
      <c r="I2855" s="1" t="s">
        <v>6124</v>
      </c>
      <c r="O2855" s="1" t="str">
        <f t="shared" si="625"/>
        <v>ERIS</v>
      </c>
      <c r="Q2855" s="1">
        <f t="shared" si="626"/>
        <v>280</v>
      </c>
      <c r="S2855" s="1">
        <f t="shared" si="627"/>
        <v>0</v>
      </c>
      <c r="T2855" s="1" t="str">
        <f t="shared" si="628"/>
        <v>Livingston County</v>
      </c>
      <c r="U2855" s="1" t="str">
        <f t="shared" si="629"/>
        <v>MI</v>
      </c>
      <c r="AA2855" s="1"/>
      <c r="AB2855" s="1"/>
      <c r="AI2855" s="5"/>
      <c r="AJ2855" s="5"/>
      <c r="AK2855" s="5"/>
      <c r="AL2855" s="5"/>
      <c r="AM2855" s="5"/>
      <c r="AN2855" s="5"/>
      <c r="AO2855" s="5"/>
      <c r="AP2855" s="5"/>
      <c r="AQ2855" s="5"/>
      <c r="AR2855" s="5"/>
      <c r="AY2855" s="1" t="s">
        <v>73</v>
      </c>
      <c r="AZ2855" s="2">
        <v>37201</v>
      </c>
      <c r="BD2855" s="1" t="s">
        <v>139</v>
      </c>
      <c r="BE2855" s="1" t="s">
        <v>1658</v>
      </c>
      <c r="BF2855" s="1" t="s">
        <v>130</v>
      </c>
      <c r="BJ2855" s="1" t="s">
        <v>62</v>
      </c>
      <c r="BK2855" s="1" t="s">
        <v>78</v>
      </c>
      <c r="BL2855" s="1">
        <v>280</v>
      </c>
      <c r="BM2855" s="1">
        <v>280</v>
      </c>
      <c r="BP2855" s="1" t="s">
        <v>84</v>
      </c>
      <c r="BQ2855" s="2">
        <v>38108</v>
      </c>
      <c r="BR2855" s="1">
        <v>0</v>
      </c>
      <c r="BS2855" s="1">
        <v>0</v>
      </c>
      <c r="BT2855" s="1">
        <v>0</v>
      </c>
      <c r="BU2855" s="1">
        <v>0</v>
      </c>
    </row>
    <row r="2856" spans="4:73" hidden="1" x14ac:dyDescent="0.25">
      <c r="D2856" s="4"/>
      <c r="E2856" s="5">
        <f t="shared" si="621"/>
        <v>0</v>
      </c>
      <c r="F2856" s="5">
        <f t="shared" si="622"/>
        <v>0</v>
      </c>
      <c r="G2856" s="5" t="str">
        <f t="shared" si="623"/>
        <v>Withdrawn</v>
      </c>
      <c r="H2856" s="6" t="str">
        <f t="shared" si="624"/>
        <v>Not Started</v>
      </c>
      <c r="I2856" s="1" t="s">
        <v>6125</v>
      </c>
      <c r="O2856" s="1" t="str">
        <f t="shared" si="625"/>
        <v>ERIS</v>
      </c>
      <c r="Q2856" s="1">
        <f t="shared" si="626"/>
        <v>80</v>
      </c>
      <c r="S2856" s="1">
        <f t="shared" si="627"/>
        <v>0</v>
      </c>
      <c r="T2856" s="1" t="str">
        <f t="shared" si="628"/>
        <v>Ionia County</v>
      </c>
      <c r="U2856" s="1" t="str">
        <f t="shared" si="629"/>
        <v>MI</v>
      </c>
      <c r="AA2856" s="1"/>
      <c r="AB2856" s="1"/>
      <c r="AI2856" s="5"/>
      <c r="AJ2856" s="5"/>
      <c r="AK2856" s="5"/>
      <c r="AL2856" s="5"/>
      <c r="AM2856" s="5"/>
      <c r="AN2856" s="5"/>
      <c r="AO2856" s="5"/>
      <c r="AP2856" s="5"/>
      <c r="AQ2856" s="5"/>
      <c r="AR2856" s="5"/>
      <c r="AY2856" s="1" t="s">
        <v>73</v>
      </c>
      <c r="AZ2856" s="2">
        <v>36921</v>
      </c>
      <c r="BD2856" s="1" t="s">
        <v>139</v>
      </c>
      <c r="BE2856" s="1" t="s">
        <v>3024</v>
      </c>
      <c r="BF2856" s="1" t="s">
        <v>130</v>
      </c>
      <c r="BJ2856" s="1" t="s">
        <v>62</v>
      </c>
      <c r="BK2856" s="1" t="s">
        <v>78</v>
      </c>
      <c r="BL2856" s="1">
        <v>80</v>
      </c>
      <c r="BM2856" s="1">
        <v>80</v>
      </c>
      <c r="BP2856" s="1" t="s">
        <v>84</v>
      </c>
      <c r="BQ2856" s="2">
        <v>37377</v>
      </c>
      <c r="BR2856" s="1">
        <v>0</v>
      </c>
      <c r="BS2856" s="1">
        <v>0</v>
      </c>
      <c r="BT2856" s="1">
        <v>0</v>
      </c>
      <c r="BU2856" s="1">
        <v>0</v>
      </c>
    </row>
    <row r="2857" spans="4:73" hidden="1" x14ac:dyDescent="0.25">
      <c r="D2857" s="4"/>
      <c r="E2857" s="5">
        <f t="shared" si="621"/>
        <v>0</v>
      </c>
      <c r="F2857" s="5">
        <f t="shared" si="622"/>
        <v>0</v>
      </c>
      <c r="G2857" s="5" t="str">
        <f t="shared" si="623"/>
        <v>Withdrawn</v>
      </c>
      <c r="H2857" s="6" t="str">
        <f t="shared" si="624"/>
        <v>Not Started</v>
      </c>
      <c r="I2857" s="1" t="s">
        <v>6126</v>
      </c>
      <c r="O2857" s="1" t="str">
        <f t="shared" si="625"/>
        <v>ERIS</v>
      </c>
      <c r="Q2857" s="1">
        <f t="shared" si="626"/>
        <v>510</v>
      </c>
      <c r="S2857" s="1">
        <f t="shared" si="627"/>
        <v>0</v>
      </c>
      <c r="T2857" s="1" t="str">
        <f t="shared" si="628"/>
        <v>Livingston County</v>
      </c>
      <c r="U2857" s="1" t="str">
        <f t="shared" si="629"/>
        <v>MI</v>
      </c>
      <c r="AA2857" s="1"/>
      <c r="AB2857" s="1"/>
      <c r="AI2857" s="5"/>
      <c r="AJ2857" s="5"/>
      <c r="AK2857" s="5"/>
      <c r="AL2857" s="5"/>
      <c r="AM2857" s="5"/>
      <c r="AN2857" s="5"/>
      <c r="AO2857" s="5"/>
      <c r="AP2857" s="5"/>
      <c r="AQ2857" s="5"/>
      <c r="AR2857" s="5"/>
      <c r="AY2857" s="1" t="s">
        <v>73</v>
      </c>
      <c r="AZ2857" s="2">
        <v>36956</v>
      </c>
      <c r="BD2857" s="1" t="s">
        <v>139</v>
      </c>
      <c r="BE2857" s="1" t="s">
        <v>1658</v>
      </c>
      <c r="BF2857" s="1" t="s">
        <v>130</v>
      </c>
      <c r="BJ2857" s="1" t="s">
        <v>62</v>
      </c>
      <c r="BK2857" s="1" t="s">
        <v>78</v>
      </c>
      <c r="BL2857" s="1">
        <v>510</v>
      </c>
      <c r="BM2857" s="1">
        <v>510</v>
      </c>
      <c r="BP2857" s="1" t="s">
        <v>84</v>
      </c>
      <c r="BQ2857" s="2">
        <v>37377</v>
      </c>
      <c r="BR2857" s="1">
        <v>0</v>
      </c>
      <c r="BS2857" s="1">
        <v>0</v>
      </c>
      <c r="BT2857" s="1">
        <v>0</v>
      </c>
      <c r="BU2857" s="1">
        <v>0</v>
      </c>
    </row>
    <row r="2858" spans="4:73" hidden="1" x14ac:dyDescent="0.25">
      <c r="D2858" s="4"/>
      <c r="E2858" s="5">
        <f t="shared" si="621"/>
        <v>0</v>
      </c>
      <c r="F2858" s="5">
        <f t="shared" si="622"/>
        <v>0</v>
      </c>
      <c r="G2858" s="5" t="str">
        <f t="shared" si="623"/>
        <v>Withdrawn</v>
      </c>
      <c r="H2858" s="6" t="str">
        <f t="shared" si="624"/>
        <v>Not Started</v>
      </c>
      <c r="I2858" s="1" t="s">
        <v>6127</v>
      </c>
      <c r="O2858" s="1" t="str">
        <f t="shared" si="625"/>
        <v>ERIS</v>
      </c>
      <c r="Q2858" s="1">
        <f t="shared" si="626"/>
        <v>79</v>
      </c>
      <c r="S2858" s="1">
        <f t="shared" si="627"/>
        <v>0</v>
      </c>
      <c r="T2858" s="1" t="str">
        <f t="shared" si="628"/>
        <v>Washington County</v>
      </c>
      <c r="U2858" s="1" t="str">
        <f t="shared" si="629"/>
        <v>MN</v>
      </c>
      <c r="AA2858" s="1"/>
      <c r="AB2858" s="1"/>
      <c r="AI2858" s="5"/>
      <c r="AJ2858" s="5"/>
      <c r="AK2858" s="5"/>
      <c r="AL2858" s="5"/>
      <c r="AM2858" s="5"/>
      <c r="AN2858" s="5"/>
      <c r="AO2858" s="5"/>
      <c r="AP2858" s="5"/>
      <c r="AQ2858" s="5"/>
      <c r="AR2858" s="5"/>
      <c r="AY2858" s="1" t="s">
        <v>73</v>
      </c>
      <c r="AZ2858" s="2">
        <v>37272</v>
      </c>
      <c r="BD2858" s="1" t="s">
        <v>91</v>
      </c>
      <c r="BE2858" s="1" t="s">
        <v>395</v>
      </c>
      <c r="BF2858" s="1" t="s">
        <v>93</v>
      </c>
      <c r="BJ2858" s="1" t="s">
        <v>62</v>
      </c>
      <c r="BK2858" s="1" t="s">
        <v>78</v>
      </c>
      <c r="BL2858" s="1">
        <v>79</v>
      </c>
      <c r="BM2858" s="1">
        <v>79</v>
      </c>
      <c r="BP2858" s="1" t="s">
        <v>84</v>
      </c>
      <c r="BQ2858" s="2">
        <v>37865</v>
      </c>
      <c r="BR2858" s="1">
        <v>0</v>
      </c>
      <c r="BS2858" s="1">
        <v>0</v>
      </c>
      <c r="BT2858" s="1">
        <v>0</v>
      </c>
      <c r="BU2858" s="1">
        <v>0</v>
      </c>
    </row>
    <row r="2859" spans="4:73" hidden="1" x14ac:dyDescent="0.25">
      <c r="D2859" s="4"/>
      <c r="E2859" s="5">
        <f t="shared" si="621"/>
        <v>0</v>
      </c>
      <c r="F2859" s="5">
        <f t="shared" si="622"/>
        <v>0</v>
      </c>
      <c r="G2859" s="5" t="str">
        <f t="shared" si="623"/>
        <v>Withdrawn</v>
      </c>
      <c r="H2859" s="6" t="str">
        <f t="shared" si="624"/>
        <v>Not Started</v>
      </c>
      <c r="I2859" s="1" t="s">
        <v>6128</v>
      </c>
      <c r="O2859" s="1" t="str">
        <f t="shared" si="625"/>
        <v>ERIS</v>
      </c>
      <c r="Q2859" s="1">
        <f t="shared" si="626"/>
        <v>100</v>
      </c>
      <c r="S2859" s="1">
        <f t="shared" si="627"/>
        <v>0</v>
      </c>
      <c r="T2859" s="1" t="str">
        <f t="shared" si="628"/>
        <v>Mower County</v>
      </c>
      <c r="U2859" s="1" t="str">
        <f t="shared" si="629"/>
        <v>MN</v>
      </c>
      <c r="AA2859" s="1"/>
      <c r="AB2859" s="1"/>
      <c r="AI2859" s="5"/>
      <c r="AJ2859" s="5"/>
      <c r="AK2859" s="5"/>
      <c r="AL2859" s="5"/>
      <c r="AM2859" s="5"/>
      <c r="AN2859" s="5"/>
      <c r="AO2859" s="5"/>
      <c r="AP2859" s="5"/>
      <c r="AQ2859" s="5"/>
      <c r="AR2859" s="5"/>
      <c r="AY2859" s="1" t="s">
        <v>73</v>
      </c>
      <c r="AZ2859" s="2">
        <v>37487</v>
      </c>
      <c r="BD2859" s="1" t="s">
        <v>91</v>
      </c>
      <c r="BE2859" s="1" t="s">
        <v>179</v>
      </c>
      <c r="BF2859" s="1" t="s">
        <v>93</v>
      </c>
      <c r="BJ2859" s="1" t="s">
        <v>62</v>
      </c>
      <c r="BK2859" s="1" t="s">
        <v>78</v>
      </c>
      <c r="BL2859" s="1">
        <v>100</v>
      </c>
      <c r="BM2859" s="1">
        <v>100</v>
      </c>
      <c r="BP2859" s="1" t="s">
        <v>84</v>
      </c>
      <c r="BQ2859" s="2">
        <v>37895</v>
      </c>
      <c r="BR2859" s="1">
        <v>0</v>
      </c>
      <c r="BS2859" s="1">
        <v>0</v>
      </c>
      <c r="BT2859" s="1">
        <v>0</v>
      </c>
      <c r="BU2859" s="1">
        <v>0</v>
      </c>
    </row>
    <row r="2860" spans="4:73" hidden="1" x14ac:dyDescent="0.25">
      <c r="D2860" s="4"/>
      <c r="E2860" s="5">
        <f t="shared" si="621"/>
        <v>0</v>
      </c>
      <c r="F2860" s="5">
        <f t="shared" si="622"/>
        <v>0</v>
      </c>
      <c r="G2860" s="5" t="str">
        <f t="shared" si="623"/>
        <v>Withdrawn</v>
      </c>
      <c r="H2860" s="6" t="str">
        <f t="shared" si="624"/>
        <v>Not Started</v>
      </c>
      <c r="I2860" s="1" t="s">
        <v>6129</v>
      </c>
      <c r="O2860" s="1" t="str">
        <f t="shared" si="625"/>
        <v>ERIS</v>
      </c>
      <c r="Q2860" s="1">
        <f t="shared" si="626"/>
        <v>1100</v>
      </c>
      <c r="S2860" s="1" t="str">
        <f t="shared" si="627"/>
        <v>Combined Cycle</v>
      </c>
      <c r="T2860" s="1" t="str">
        <f t="shared" si="628"/>
        <v>Dakota County</v>
      </c>
      <c r="U2860" s="1" t="str">
        <f t="shared" si="629"/>
        <v>MN</v>
      </c>
      <c r="AA2860" s="1"/>
      <c r="AB2860" s="1"/>
      <c r="AI2860" s="5"/>
      <c r="AJ2860" s="5"/>
      <c r="AK2860" s="5"/>
      <c r="AL2860" s="5"/>
      <c r="AM2860" s="5"/>
      <c r="AN2860" s="5"/>
      <c r="AO2860" s="5"/>
      <c r="AP2860" s="5"/>
      <c r="AQ2860" s="5"/>
      <c r="AR2860" s="5"/>
      <c r="AY2860" s="1" t="s">
        <v>73</v>
      </c>
      <c r="AZ2860" s="2">
        <v>37536</v>
      </c>
      <c r="BD2860" s="1" t="s">
        <v>91</v>
      </c>
      <c r="BE2860" s="1" t="s">
        <v>120</v>
      </c>
      <c r="BF2860" s="1" t="s">
        <v>93</v>
      </c>
      <c r="BJ2860" s="1" t="s">
        <v>62</v>
      </c>
      <c r="BK2860" s="1" t="s">
        <v>78</v>
      </c>
      <c r="BL2860" s="1">
        <v>1100</v>
      </c>
      <c r="BM2860" s="1">
        <v>1100</v>
      </c>
      <c r="BN2860" s="1" t="s">
        <v>94</v>
      </c>
      <c r="BP2860" s="1" t="s">
        <v>84</v>
      </c>
      <c r="BQ2860" s="2">
        <v>38473</v>
      </c>
      <c r="BR2860" s="1">
        <v>0</v>
      </c>
      <c r="BS2860" s="1">
        <v>0</v>
      </c>
      <c r="BT2860" s="1">
        <v>0</v>
      </c>
      <c r="BU2860" s="1">
        <v>0</v>
      </c>
    </row>
    <row r="2861" spans="4:73" hidden="1" x14ac:dyDescent="0.25">
      <c r="D2861" s="4"/>
      <c r="E2861" s="5">
        <f t="shared" si="621"/>
        <v>0</v>
      </c>
      <c r="F2861" s="5">
        <f t="shared" si="622"/>
        <v>0</v>
      </c>
      <c r="G2861" s="5" t="str">
        <f t="shared" si="623"/>
        <v>Withdrawn</v>
      </c>
      <c r="H2861" s="6" t="str">
        <f t="shared" si="624"/>
        <v>Not Started</v>
      </c>
      <c r="I2861" s="1" t="s">
        <v>6130</v>
      </c>
      <c r="O2861" s="1" t="str">
        <f t="shared" si="625"/>
        <v>ERIS</v>
      </c>
      <c r="Q2861" s="1">
        <f t="shared" si="626"/>
        <v>1420</v>
      </c>
      <c r="S2861" s="1">
        <f t="shared" si="627"/>
        <v>0</v>
      </c>
      <c r="T2861" s="1" t="str">
        <f t="shared" si="628"/>
        <v>Campbell County</v>
      </c>
      <c r="U2861" s="1" t="str">
        <f t="shared" si="629"/>
        <v>WY</v>
      </c>
      <c r="AA2861" s="1"/>
      <c r="AB2861" s="1"/>
      <c r="AI2861" s="5"/>
      <c r="AJ2861" s="5"/>
      <c r="AK2861" s="5"/>
      <c r="AL2861" s="5"/>
      <c r="AM2861" s="5"/>
      <c r="AN2861" s="5"/>
      <c r="AO2861" s="5"/>
      <c r="AP2861" s="5"/>
      <c r="AQ2861" s="5"/>
      <c r="AR2861" s="5"/>
      <c r="AY2861" s="1" t="s">
        <v>73</v>
      </c>
      <c r="AZ2861" s="2">
        <v>37572</v>
      </c>
      <c r="BD2861" s="1" t="s">
        <v>236</v>
      </c>
      <c r="BE2861" s="1" t="s">
        <v>6131</v>
      </c>
      <c r="BF2861" s="1" t="s">
        <v>6132</v>
      </c>
      <c r="BJ2861" s="1" t="s">
        <v>62</v>
      </c>
      <c r="BK2861" s="1" t="s">
        <v>78</v>
      </c>
      <c r="BL2861" s="1">
        <v>1420</v>
      </c>
      <c r="BM2861" s="1">
        <v>1420</v>
      </c>
      <c r="BP2861" s="1" t="s">
        <v>84</v>
      </c>
      <c r="BQ2861" s="2">
        <v>38231</v>
      </c>
      <c r="BR2861" s="1">
        <v>0</v>
      </c>
      <c r="BS2861" s="1">
        <v>0</v>
      </c>
      <c r="BT2861" s="1">
        <v>0</v>
      </c>
      <c r="BU2861" s="1">
        <v>0</v>
      </c>
    </row>
    <row r="2862" spans="4:73" hidden="1" x14ac:dyDescent="0.25">
      <c r="D2862" s="4"/>
      <c r="E2862" s="5">
        <f t="shared" si="621"/>
        <v>0</v>
      </c>
      <c r="F2862" s="5">
        <f t="shared" si="622"/>
        <v>0</v>
      </c>
      <c r="G2862" s="5" t="str">
        <f t="shared" si="623"/>
        <v>Withdrawn</v>
      </c>
      <c r="H2862" s="6" t="str">
        <f t="shared" si="624"/>
        <v>Not Started</v>
      </c>
      <c r="I2862" s="1" t="s">
        <v>6133</v>
      </c>
      <c r="O2862" s="1" t="str">
        <f t="shared" si="625"/>
        <v>ERIS</v>
      </c>
      <c r="Q2862" s="1">
        <f t="shared" si="626"/>
        <v>100</v>
      </c>
      <c r="S2862" s="1">
        <f t="shared" si="627"/>
        <v>0</v>
      </c>
      <c r="T2862" s="1" t="str">
        <f t="shared" si="628"/>
        <v>Franklin County</v>
      </c>
      <c r="U2862" s="1" t="str">
        <f t="shared" si="629"/>
        <v>IA</v>
      </c>
      <c r="AA2862" s="1"/>
      <c r="AB2862" s="1"/>
      <c r="AI2862" s="5"/>
      <c r="AJ2862" s="5"/>
      <c r="AK2862" s="5"/>
      <c r="AL2862" s="5"/>
      <c r="AM2862" s="5"/>
      <c r="AN2862" s="5"/>
      <c r="AO2862" s="5"/>
      <c r="AP2862" s="5"/>
      <c r="AQ2862" s="5"/>
      <c r="AR2862" s="5"/>
      <c r="AY2862" s="1" t="s">
        <v>73</v>
      </c>
      <c r="AZ2862" s="2">
        <v>37602</v>
      </c>
      <c r="BD2862" s="1" t="s">
        <v>87</v>
      </c>
      <c r="BE2862" s="1" t="s">
        <v>1112</v>
      </c>
      <c r="BF2862" s="1" t="s">
        <v>89</v>
      </c>
      <c r="BJ2862" s="1" t="s">
        <v>62</v>
      </c>
      <c r="BK2862" s="1" t="s">
        <v>78</v>
      </c>
      <c r="BL2862" s="1">
        <v>100</v>
      </c>
      <c r="BM2862" s="1">
        <v>100</v>
      </c>
      <c r="BP2862" s="1" t="s">
        <v>84</v>
      </c>
      <c r="BQ2862" s="2">
        <v>37742</v>
      </c>
      <c r="BR2862" s="1">
        <v>0</v>
      </c>
      <c r="BS2862" s="1">
        <v>0</v>
      </c>
      <c r="BT2862" s="1">
        <v>0</v>
      </c>
      <c r="BU2862" s="1">
        <v>0</v>
      </c>
    </row>
    <row r="2863" spans="4:73" hidden="1" x14ac:dyDescent="0.25">
      <c r="D2863" s="4"/>
      <c r="E2863" s="5">
        <f t="shared" si="621"/>
        <v>0</v>
      </c>
      <c r="F2863" s="5">
        <f t="shared" si="622"/>
        <v>0</v>
      </c>
      <c r="G2863" s="5" t="str">
        <f t="shared" si="623"/>
        <v>Withdrawn</v>
      </c>
      <c r="H2863" s="6" t="str">
        <f t="shared" si="624"/>
        <v>Not Started</v>
      </c>
      <c r="I2863" s="1" t="s">
        <v>6134</v>
      </c>
      <c r="O2863" s="1" t="str">
        <f t="shared" si="625"/>
        <v>ERIS</v>
      </c>
      <c r="Q2863" s="1">
        <f t="shared" si="626"/>
        <v>200</v>
      </c>
      <c r="S2863" s="1">
        <f t="shared" si="627"/>
        <v>0</v>
      </c>
      <c r="T2863" s="1" t="str">
        <f t="shared" si="628"/>
        <v>Franklin County</v>
      </c>
      <c r="U2863" s="1" t="str">
        <f t="shared" si="629"/>
        <v>IA</v>
      </c>
      <c r="AA2863" s="1"/>
      <c r="AB2863" s="1"/>
      <c r="AI2863" s="5"/>
      <c r="AJ2863" s="5"/>
      <c r="AK2863" s="5"/>
      <c r="AL2863" s="5"/>
      <c r="AM2863" s="5"/>
      <c r="AN2863" s="5"/>
      <c r="AO2863" s="5"/>
      <c r="AP2863" s="5"/>
      <c r="AQ2863" s="5"/>
      <c r="AR2863" s="5"/>
      <c r="AY2863" s="1" t="s">
        <v>73</v>
      </c>
      <c r="AZ2863" s="2">
        <v>37602</v>
      </c>
      <c r="BD2863" s="1" t="s">
        <v>87</v>
      </c>
      <c r="BE2863" s="1" t="s">
        <v>1112</v>
      </c>
      <c r="BF2863" s="1" t="s">
        <v>89</v>
      </c>
      <c r="BJ2863" s="1" t="s">
        <v>62</v>
      </c>
      <c r="BK2863" s="1" t="s">
        <v>78</v>
      </c>
      <c r="BL2863" s="1">
        <v>200</v>
      </c>
      <c r="BM2863" s="1">
        <v>200</v>
      </c>
      <c r="BP2863" s="1" t="s">
        <v>84</v>
      </c>
      <c r="BQ2863" s="2">
        <v>38718</v>
      </c>
      <c r="BR2863" s="1">
        <v>0</v>
      </c>
      <c r="BS2863" s="1">
        <v>0</v>
      </c>
      <c r="BT2863" s="1">
        <v>0</v>
      </c>
      <c r="BU2863" s="1">
        <v>0</v>
      </c>
    </row>
    <row r="2864" spans="4:73" hidden="1" x14ac:dyDescent="0.25">
      <c r="D2864" s="4"/>
      <c r="E2864" s="5" t="str">
        <f t="shared" si="621"/>
        <v>DPP-2012-AUG</v>
      </c>
      <c r="F2864" s="5" t="str">
        <f t="shared" si="622"/>
        <v>WEST</v>
      </c>
      <c r="G2864" s="5" t="str">
        <f t="shared" si="623"/>
        <v>Done</v>
      </c>
      <c r="H2864" s="6" t="str">
        <f t="shared" si="624"/>
        <v>In Service</v>
      </c>
      <c r="I2864" s="1" t="s">
        <v>6135</v>
      </c>
      <c r="O2864" s="1" t="str">
        <f t="shared" si="625"/>
        <v>NRIS</v>
      </c>
      <c r="Q2864" s="1">
        <f t="shared" si="626"/>
        <v>92</v>
      </c>
      <c r="S2864" s="1" t="str">
        <f t="shared" si="627"/>
        <v>Wind</v>
      </c>
      <c r="T2864" s="1" t="str">
        <f t="shared" si="628"/>
        <v>Cass County</v>
      </c>
      <c r="U2864" s="1" t="str">
        <f t="shared" si="629"/>
        <v>IA</v>
      </c>
      <c r="AA2864" s="1"/>
      <c r="AB2864" s="1"/>
      <c r="AI2864" s="5"/>
      <c r="AJ2864" s="5"/>
      <c r="AK2864" s="5"/>
      <c r="AL2864" s="5"/>
      <c r="AM2864" s="5"/>
      <c r="AN2864" s="5"/>
      <c r="AO2864" s="5"/>
      <c r="AP2864" s="5"/>
      <c r="AQ2864" s="5"/>
      <c r="AR2864" s="5"/>
      <c r="AY2864" s="1" t="s">
        <v>58</v>
      </c>
      <c r="AZ2864" s="2">
        <v>39911</v>
      </c>
      <c r="BB2864" s="2">
        <v>42128</v>
      </c>
      <c r="BC2864" s="2">
        <v>40899</v>
      </c>
      <c r="BD2864" s="1" t="s">
        <v>251</v>
      </c>
      <c r="BE2864" s="1" t="s">
        <v>226</v>
      </c>
      <c r="BF2864" s="1" t="s">
        <v>89</v>
      </c>
      <c r="BG2864" s="1" t="s">
        <v>1435</v>
      </c>
      <c r="BH2864" s="1" t="s">
        <v>1436</v>
      </c>
      <c r="BI2864" s="1" t="s">
        <v>77</v>
      </c>
      <c r="BJ2864" s="1" t="s">
        <v>126</v>
      </c>
      <c r="BK2864" s="1" t="s">
        <v>6136</v>
      </c>
      <c r="BL2864" s="1">
        <v>92</v>
      </c>
      <c r="BM2864" s="1">
        <v>92</v>
      </c>
      <c r="BN2864" s="1" t="s">
        <v>97</v>
      </c>
      <c r="BO2864" s="1" t="s">
        <v>98</v>
      </c>
      <c r="BP2864" s="1" t="s">
        <v>65</v>
      </c>
      <c r="BQ2864" s="2">
        <v>40178</v>
      </c>
      <c r="BR2864" s="1">
        <v>0</v>
      </c>
      <c r="BS2864" s="1">
        <v>0</v>
      </c>
      <c r="BT2864" s="1">
        <v>0</v>
      </c>
      <c r="BU2864" s="1">
        <v>0</v>
      </c>
    </row>
    <row r="2865" spans="4:73" hidden="1" x14ac:dyDescent="0.25">
      <c r="D2865" s="4"/>
      <c r="E2865" s="5">
        <f t="shared" si="621"/>
        <v>0</v>
      </c>
      <c r="F2865" s="5">
        <f t="shared" si="622"/>
        <v>0</v>
      </c>
      <c r="G2865" s="5" t="str">
        <f t="shared" si="623"/>
        <v>Withdrawn</v>
      </c>
      <c r="H2865" s="6" t="str">
        <f t="shared" si="624"/>
        <v>Not Started</v>
      </c>
      <c r="I2865" s="1" t="s">
        <v>6137</v>
      </c>
      <c r="O2865" s="1" t="str">
        <f t="shared" si="625"/>
        <v>ERIS</v>
      </c>
      <c r="Q2865" s="1">
        <f t="shared" si="626"/>
        <v>86</v>
      </c>
      <c r="S2865" s="1">
        <f t="shared" si="627"/>
        <v>0</v>
      </c>
      <c r="T2865" s="1" t="str">
        <f t="shared" si="628"/>
        <v>Lawrence County</v>
      </c>
      <c r="U2865" s="1" t="str">
        <f t="shared" si="629"/>
        <v>IN</v>
      </c>
      <c r="AA2865" s="1"/>
      <c r="AB2865" s="1"/>
      <c r="AI2865" s="5"/>
      <c r="AJ2865" s="5"/>
      <c r="AK2865" s="5"/>
      <c r="AL2865" s="5"/>
      <c r="AM2865" s="5"/>
      <c r="AN2865" s="5"/>
      <c r="AO2865" s="5"/>
      <c r="AP2865" s="5"/>
      <c r="AQ2865" s="5"/>
      <c r="AR2865" s="5"/>
      <c r="AY2865" s="1" t="s">
        <v>73</v>
      </c>
      <c r="AZ2865" s="2">
        <v>37649</v>
      </c>
      <c r="BD2865" s="1" t="s">
        <v>256</v>
      </c>
      <c r="BE2865" s="1" t="s">
        <v>215</v>
      </c>
      <c r="BF2865" s="1" t="s">
        <v>103</v>
      </c>
      <c r="BJ2865" s="1" t="s">
        <v>62</v>
      </c>
      <c r="BK2865" s="1" t="s">
        <v>78</v>
      </c>
      <c r="BL2865" s="1">
        <v>86</v>
      </c>
      <c r="BM2865" s="1">
        <v>86</v>
      </c>
      <c r="BP2865" s="1" t="s">
        <v>84</v>
      </c>
      <c r="BQ2865" s="2">
        <v>38322</v>
      </c>
      <c r="BR2865" s="1">
        <v>0</v>
      </c>
      <c r="BS2865" s="1">
        <v>0</v>
      </c>
      <c r="BT2865" s="1">
        <v>0</v>
      </c>
      <c r="BU2865" s="1">
        <v>0</v>
      </c>
    </row>
    <row r="2866" spans="4:73" hidden="1" x14ac:dyDescent="0.25">
      <c r="D2866" s="4"/>
      <c r="E2866" s="5">
        <f t="shared" si="621"/>
        <v>0</v>
      </c>
      <c r="F2866" s="5">
        <f t="shared" si="622"/>
        <v>0</v>
      </c>
      <c r="G2866" s="5" t="str">
        <f t="shared" si="623"/>
        <v>Withdrawn</v>
      </c>
      <c r="H2866" s="6" t="str">
        <f t="shared" si="624"/>
        <v>Not Started</v>
      </c>
      <c r="I2866" s="1" t="s">
        <v>6138</v>
      </c>
      <c r="O2866" s="1" t="str">
        <f t="shared" si="625"/>
        <v>ERIS</v>
      </c>
      <c r="Q2866" s="1">
        <f t="shared" si="626"/>
        <v>525</v>
      </c>
      <c r="S2866" s="1" t="str">
        <f t="shared" si="627"/>
        <v>Coal</v>
      </c>
      <c r="T2866" s="1" t="str">
        <f t="shared" si="628"/>
        <v>Portage County</v>
      </c>
      <c r="U2866" s="1" t="str">
        <f t="shared" si="629"/>
        <v>WI</v>
      </c>
      <c r="AA2866" s="1"/>
      <c r="AB2866" s="1"/>
      <c r="AI2866" s="5"/>
      <c r="AJ2866" s="5"/>
      <c r="AK2866" s="5"/>
      <c r="AL2866" s="5"/>
      <c r="AM2866" s="5"/>
      <c r="AN2866" s="5"/>
      <c r="AO2866" s="5"/>
      <c r="AP2866" s="5"/>
      <c r="AQ2866" s="5"/>
      <c r="AR2866" s="5"/>
      <c r="AY2866" s="1" t="s">
        <v>73</v>
      </c>
      <c r="AZ2866" s="2">
        <v>37659</v>
      </c>
      <c r="BD2866" s="1" t="s">
        <v>74</v>
      </c>
      <c r="BE2866" s="1" t="s">
        <v>329</v>
      </c>
      <c r="BF2866" s="1" t="s">
        <v>76</v>
      </c>
      <c r="BJ2866" s="1" t="s">
        <v>62</v>
      </c>
      <c r="BK2866" s="1" t="s">
        <v>78</v>
      </c>
      <c r="BL2866" s="1">
        <v>525</v>
      </c>
      <c r="BM2866" s="1">
        <v>525</v>
      </c>
      <c r="BN2866" s="1" t="s">
        <v>83</v>
      </c>
      <c r="BP2866" s="1" t="s">
        <v>84</v>
      </c>
      <c r="BQ2866" s="2">
        <v>38108</v>
      </c>
      <c r="BR2866" s="1">
        <v>0</v>
      </c>
      <c r="BS2866" s="1">
        <v>0</v>
      </c>
      <c r="BT2866" s="1">
        <v>0</v>
      </c>
      <c r="BU2866" s="1">
        <v>0</v>
      </c>
    </row>
    <row r="2867" spans="4:73" hidden="1" x14ac:dyDescent="0.25">
      <c r="D2867" s="4"/>
      <c r="E2867" s="5" t="str">
        <f t="shared" si="621"/>
        <v>DPP-2015-FEB</v>
      </c>
      <c r="F2867" s="5" t="str">
        <f t="shared" si="622"/>
        <v>East (ITC)</v>
      </c>
      <c r="G2867" s="5" t="str">
        <f t="shared" si="623"/>
        <v>Withdrawn</v>
      </c>
      <c r="H2867" s="6" t="str">
        <f t="shared" si="624"/>
        <v>Withdrawn</v>
      </c>
      <c r="I2867" s="1" t="s">
        <v>6139</v>
      </c>
      <c r="O2867" s="1" t="str">
        <f t="shared" si="625"/>
        <v>NRIS</v>
      </c>
      <c r="Q2867" s="1">
        <f t="shared" si="626"/>
        <v>151.19999999999999</v>
      </c>
      <c r="S2867" s="1" t="str">
        <f t="shared" si="627"/>
        <v>Wind</v>
      </c>
      <c r="T2867" s="1" t="str">
        <f t="shared" si="628"/>
        <v>Sanilac County</v>
      </c>
      <c r="U2867" s="1" t="str">
        <f t="shared" si="629"/>
        <v>MI</v>
      </c>
      <c r="AA2867" s="1"/>
      <c r="AB2867" s="1"/>
      <c r="AI2867" s="5"/>
      <c r="AJ2867" s="5"/>
      <c r="AK2867" s="5"/>
      <c r="AL2867" s="5"/>
      <c r="AM2867" s="5"/>
      <c r="AN2867" s="5"/>
      <c r="AO2867" s="5"/>
      <c r="AP2867" s="5"/>
      <c r="AQ2867" s="5"/>
      <c r="AR2867" s="5"/>
      <c r="AY2867" s="1" t="s">
        <v>73</v>
      </c>
      <c r="AZ2867" s="2">
        <v>41652</v>
      </c>
      <c r="BB2867" s="2">
        <v>42564</v>
      </c>
      <c r="BC2867" s="2">
        <v>42644</v>
      </c>
      <c r="BD2867" s="1" t="s">
        <v>128</v>
      </c>
      <c r="BE2867" s="1" t="s">
        <v>681</v>
      </c>
      <c r="BF2867" s="1" t="s">
        <v>130</v>
      </c>
      <c r="BG2867" s="1" t="s">
        <v>1438</v>
      </c>
      <c r="BH2867" s="1" t="s">
        <v>1808</v>
      </c>
      <c r="BI2867" s="1" t="s">
        <v>2320</v>
      </c>
      <c r="BJ2867" s="1" t="s">
        <v>126</v>
      </c>
      <c r="BK2867" s="1" t="s">
        <v>6140</v>
      </c>
      <c r="BL2867" s="1">
        <v>151.19999999999999</v>
      </c>
      <c r="BM2867" s="1">
        <v>151.19999999999999</v>
      </c>
      <c r="BN2867" s="1" t="s">
        <v>97</v>
      </c>
      <c r="BO2867" s="1" t="s">
        <v>98</v>
      </c>
      <c r="BP2867" s="1" t="s">
        <v>73</v>
      </c>
      <c r="BQ2867" s="2">
        <v>42186</v>
      </c>
      <c r="BR2867" s="1">
        <v>0</v>
      </c>
      <c r="BS2867" s="1">
        <v>0</v>
      </c>
      <c r="BT2867" s="1">
        <v>0</v>
      </c>
      <c r="BU2867" s="1">
        <v>0</v>
      </c>
    </row>
    <row r="2868" spans="4:73" hidden="1" x14ac:dyDescent="0.25">
      <c r="D2868" s="4"/>
      <c r="E2868" s="5">
        <f t="shared" si="621"/>
        <v>0</v>
      </c>
      <c r="F2868" s="5">
        <f t="shared" si="622"/>
        <v>0</v>
      </c>
      <c r="G2868" s="5" t="str">
        <f t="shared" si="623"/>
        <v>Done</v>
      </c>
      <c r="H2868" s="6" t="str">
        <f t="shared" si="624"/>
        <v>Not Started</v>
      </c>
      <c r="I2868" s="1" t="s">
        <v>6141</v>
      </c>
      <c r="O2868" s="1">
        <f t="shared" si="625"/>
        <v>0</v>
      </c>
      <c r="Q2868" s="1">
        <f t="shared" si="626"/>
        <v>0</v>
      </c>
      <c r="S2868" s="1">
        <f t="shared" si="627"/>
        <v>0</v>
      </c>
      <c r="T2868" s="1">
        <f t="shared" si="628"/>
        <v>0</v>
      </c>
      <c r="U2868" s="1">
        <f t="shared" si="629"/>
        <v>0</v>
      </c>
      <c r="AA2868" s="1"/>
      <c r="AB2868" s="1"/>
      <c r="AI2868" s="5"/>
      <c r="AJ2868" s="5"/>
      <c r="AK2868" s="5"/>
      <c r="AL2868" s="5"/>
      <c r="AM2868" s="5"/>
      <c r="AN2868" s="5"/>
      <c r="AO2868" s="5"/>
      <c r="AP2868" s="5"/>
      <c r="AQ2868" s="5"/>
      <c r="AR2868" s="5"/>
      <c r="AY2868" s="1" t="s">
        <v>58</v>
      </c>
      <c r="AZ2868" s="2">
        <v>25568</v>
      </c>
      <c r="BD2868" s="1" t="s">
        <v>236</v>
      </c>
      <c r="BK2868" s="1" t="s">
        <v>78</v>
      </c>
      <c r="BL2868" s="1">
        <v>0</v>
      </c>
      <c r="BM2868" s="1">
        <v>0</v>
      </c>
      <c r="BP2868" s="1" t="s">
        <v>84</v>
      </c>
      <c r="BR2868" s="1">
        <v>0</v>
      </c>
      <c r="BS2868" s="1">
        <v>0</v>
      </c>
      <c r="BT2868" s="1">
        <v>0</v>
      </c>
      <c r="BU2868" s="1">
        <v>0</v>
      </c>
    </row>
    <row r="2869" spans="4:73" hidden="1" x14ac:dyDescent="0.25">
      <c r="D2869" s="4"/>
      <c r="E2869" s="5">
        <f t="shared" si="621"/>
        <v>125</v>
      </c>
      <c r="F2869" s="5" t="str">
        <f t="shared" si="622"/>
        <v>sss</v>
      </c>
      <c r="G2869" s="5" t="str">
        <f t="shared" si="623"/>
        <v>Withdrawn</v>
      </c>
      <c r="H2869" s="6" t="str">
        <f t="shared" si="624"/>
        <v>Not Started</v>
      </c>
      <c r="I2869" s="1" t="s">
        <v>6142</v>
      </c>
      <c r="O2869" s="1">
        <f t="shared" si="625"/>
        <v>0</v>
      </c>
      <c r="Q2869" s="1">
        <f t="shared" si="626"/>
        <v>0</v>
      </c>
      <c r="S2869" s="1">
        <f t="shared" si="627"/>
        <v>0</v>
      </c>
      <c r="T2869" s="1" t="str">
        <f t="shared" si="628"/>
        <v>Jackson County</v>
      </c>
      <c r="U2869" s="1" t="str">
        <f t="shared" si="629"/>
        <v>TX</v>
      </c>
      <c r="AA2869" s="1"/>
      <c r="AB2869" s="1"/>
      <c r="AI2869" s="5"/>
      <c r="AJ2869" s="5"/>
      <c r="AK2869" s="5"/>
      <c r="AL2869" s="5"/>
      <c r="AM2869" s="5"/>
      <c r="AN2869" s="5"/>
      <c r="AO2869" s="5"/>
      <c r="AP2869" s="5"/>
      <c r="AQ2869" s="5"/>
      <c r="AR2869" s="5"/>
      <c r="AY2869" s="1" t="s">
        <v>73</v>
      </c>
      <c r="AZ2869" s="2">
        <v>36526</v>
      </c>
      <c r="BB2869" s="2">
        <v>43355</v>
      </c>
      <c r="BC2869" s="2">
        <v>40179</v>
      </c>
      <c r="BD2869" s="1" t="s">
        <v>236</v>
      </c>
      <c r="BE2869" s="1" t="s">
        <v>259</v>
      </c>
      <c r="BF2869" s="1" t="s">
        <v>67</v>
      </c>
      <c r="BG2869" s="1">
        <v>125</v>
      </c>
      <c r="BH2869" s="1" t="s">
        <v>6143</v>
      </c>
      <c r="BI2869" s="1" t="s">
        <v>6144</v>
      </c>
      <c r="BK2869" s="1" t="s">
        <v>6145</v>
      </c>
      <c r="BL2869" s="1">
        <v>0</v>
      </c>
      <c r="BM2869" s="1">
        <v>0</v>
      </c>
      <c r="BO2869" s="1" t="s">
        <v>2499</v>
      </c>
      <c r="BP2869" s="1" t="s">
        <v>84</v>
      </c>
      <c r="BR2869" s="1">
        <v>0</v>
      </c>
      <c r="BS2869" s="1">
        <v>0</v>
      </c>
      <c r="BT2869" s="1">
        <v>0</v>
      </c>
      <c r="BU2869" s="1">
        <v>0</v>
      </c>
    </row>
    <row r="2870" spans="4:73" x14ac:dyDescent="0.25">
      <c r="AQ2870" s="28"/>
      <c r="AR2870" s="28"/>
    </row>
    <row r="2871" spans="4:73" x14ac:dyDescent="0.25">
      <c r="AQ2871" s="28"/>
      <c r="AR2871" s="28"/>
    </row>
    <row r="2872" spans="4:73" x14ac:dyDescent="0.25">
      <c r="AQ2872" s="28"/>
      <c r="AR2872" s="28"/>
    </row>
    <row r="2873" spans="4:73" x14ac:dyDescent="0.25">
      <c r="AQ2873" s="28"/>
      <c r="AR2873" s="28"/>
    </row>
    <row r="2874" spans="4:73" x14ac:dyDescent="0.25">
      <c r="AQ2874" s="28"/>
      <c r="AR2874" s="28"/>
    </row>
    <row r="2875" spans="4:73" x14ac:dyDescent="0.25">
      <c r="AQ2875" s="28"/>
      <c r="AR2875" s="28"/>
    </row>
    <row r="2876" spans="4:73" x14ac:dyDescent="0.25">
      <c r="AQ2876" s="28"/>
      <c r="AR2876" s="28"/>
    </row>
    <row r="2877" spans="4:73" x14ac:dyDescent="0.25">
      <c r="AQ2877" s="28"/>
      <c r="AR2877" s="28"/>
    </row>
    <row r="2878" spans="4:73" x14ac:dyDescent="0.25">
      <c r="AQ2878" s="28"/>
      <c r="AR2878" s="28"/>
    </row>
    <row r="2879" spans="4:73" x14ac:dyDescent="0.25">
      <c r="AQ2879" s="28"/>
      <c r="AR2879" s="28"/>
    </row>
    <row r="2880" spans="4:73" x14ac:dyDescent="0.25">
      <c r="AQ2880" s="28"/>
      <c r="AR2880" s="28"/>
    </row>
    <row r="2881" spans="43:44" x14ac:dyDescent="0.25">
      <c r="AQ2881" s="28"/>
      <c r="AR2881" s="28"/>
    </row>
    <row r="2882" spans="43:44" x14ac:dyDescent="0.25">
      <c r="AQ2882" s="28"/>
      <c r="AR2882" s="28"/>
    </row>
    <row r="2883" spans="43:44" x14ac:dyDescent="0.25">
      <c r="AQ2883" s="28"/>
      <c r="AR2883" s="28"/>
    </row>
    <row r="2884" spans="43:44" x14ac:dyDescent="0.25">
      <c r="AQ2884" s="28"/>
      <c r="AR2884" s="28"/>
    </row>
    <row r="2885" spans="43:44" x14ac:dyDescent="0.25">
      <c r="AQ2885" s="28"/>
      <c r="AR2885" s="28"/>
    </row>
    <row r="2886" spans="43:44" x14ac:dyDescent="0.25">
      <c r="AQ2886" s="28"/>
      <c r="AR2886" s="28"/>
    </row>
    <row r="2887" spans="43:44" x14ac:dyDescent="0.25">
      <c r="AQ2887" s="28"/>
      <c r="AR2887" s="28"/>
    </row>
    <row r="2888" spans="43:44" x14ac:dyDescent="0.25">
      <c r="AQ2888" s="28"/>
      <c r="AR2888" s="28"/>
    </row>
    <row r="2889" spans="43:44" x14ac:dyDescent="0.25">
      <c r="AQ2889" s="28"/>
      <c r="AR2889" s="28"/>
    </row>
    <row r="2890" spans="43:44" x14ac:dyDescent="0.25">
      <c r="AQ2890" s="28"/>
      <c r="AR2890" s="28"/>
    </row>
    <row r="2891" spans="43:44" x14ac:dyDescent="0.25">
      <c r="AQ2891" s="28"/>
      <c r="AR2891" s="28"/>
    </row>
    <row r="2892" spans="43:44" x14ac:dyDescent="0.25">
      <c r="AQ2892" s="28"/>
      <c r="AR2892" s="28"/>
    </row>
    <row r="2893" spans="43:44" x14ac:dyDescent="0.25">
      <c r="AQ2893" s="28"/>
      <c r="AR2893" s="28"/>
    </row>
    <row r="2894" spans="43:44" x14ac:dyDescent="0.25">
      <c r="AQ2894" s="28"/>
      <c r="AR2894" s="28"/>
    </row>
    <row r="2895" spans="43:44" x14ac:dyDescent="0.25">
      <c r="AQ2895" s="28"/>
      <c r="AR2895" s="28"/>
    </row>
    <row r="2896" spans="43:44" x14ac:dyDescent="0.25">
      <c r="AQ2896" s="28"/>
      <c r="AR2896" s="28"/>
    </row>
    <row r="2897" spans="43:44" x14ac:dyDescent="0.25">
      <c r="AQ2897" s="28"/>
      <c r="AR2897" s="28"/>
    </row>
    <row r="2898" spans="43:44" x14ac:dyDescent="0.25">
      <c r="AQ2898" s="28"/>
      <c r="AR2898" s="28"/>
    </row>
    <row r="2899" spans="43:44" x14ac:dyDescent="0.25">
      <c r="AQ2899" s="28"/>
      <c r="AR2899" s="28"/>
    </row>
    <row r="2900" spans="43:44" x14ac:dyDescent="0.25">
      <c r="AQ2900" s="28"/>
      <c r="AR2900" s="28"/>
    </row>
    <row r="2901" spans="43:44" x14ac:dyDescent="0.25">
      <c r="AQ2901" s="28"/>
      <c r="AR2901" s="28"/>
    </row>
    <row r="2902" spans="43:44" x14ac:dyDescent="0.25">
      <c r="AQ2902" s="28"/>
      <c r="AR2902" s="28"/>
    </row>
    <row r="2903" spans="43:44" x14ac:dyDescent="0.25">
      <c r="AQ2903" s="28"/>
      <c r="AR2903" s="28"/>
    </row>
    <row r="2904" spans="43:44" x14ac:dyDescent="0.25">
      <c r="AQ2904" s="28"/>
      <c r="AR2904" s="28"/>
    </row>
    <row r="2905" spans="43:44" x14ac:dyDescent="0.25">
      <c r="AQ2905" s="28"/>
      <c r="AR2905" s="28"/>
    </row>
    <row r="2906" spans="43:44" x14ac:dyDescent="0.25">
      <c r="AQ2906" s="28"/>
      <c r="AR2906" s="28"/>
    </row>
    <row r="2907" spans="43:44" x14ac:dyDescent="0.25">
      <c r="AQ2907" s="28"/>
      <c r="AR2907" s="28"/>
    </row>
    <row r="2908" spans="43:44" x14ac:dyDescent="0.25">
      <c r="AQ2908" s="28"/>
      <c r="AR2908" s="28"/>
    </row>
    <row r="2909" spans="43:44" x14ac:dyDescent="0.25">
      <c r="AQ2909" s="28"/>
      <c r="AR2909" s="28"/>
    </row>
    <row r="2910" spans="43:44" x14ac:dyDescent="0.25">
      <c r="AQ2910" s="28"/>
      <c r="AR2910" s="28"/>
    </row>
    <row r="2911" spans="43:44" x14ac:dyDescent="0.25">
      <c r="AQ2911" s="28"/>
      <c r="AR2911" s="28"/>
    </row>
    <row r="2912" spans="43:44" x14ac:dyDescent="0.25">
      <c r="AQ2912" s="28"/>
      <c r="AR2912" s="28"/>
    </row>
    <row r="2913" spans="43:44" x14ac:dyDescent="0.25">
      <c r="AQ2913" s="28"/>
      <c r="AR2913" s="28"/>
    </row>
    <row r="2914" spans="43:44" x14ac:dyDescent="0.25">
      <c r="AQ2914" s="28"/>
      <c r="AR2914" s="28"/>
    </row>
    <row r="2915" spans="43:44" x14ac:dyDescent="0.25">
      <c r="AQ2915" s="28"/>
      <c r="AR2915" s="28"/>
    </row>
    <row r="2916" spans="43:44" x14ac:dyDescent="0.25">
      <c r="AQ2916" s="28"/>
      <c r="AR2916" s="28"/>
    </row>
    <row r="2917" spans="43:44" x14ac:dyDescent="0.25">
      <c r="AQ2917" s="28"/>
      <c r="AR2917" s="28"/>
    </row>
    <row r="2918" spans="43:44" x14ac:dyDescent="0.25">
      <c r="AQ2918" s="28"/>
      <c r="AR2918" s="28"/>
    </row>
    <row r="2919" spans="43:44" x14ac:dyDescent="0.25">
      <c r="AQ2919" s="28"/>
      <c r="AR2919" s="28"/>
    </row>
    <row r="2920" spans="43:44" x14ac:dyDescent="0.25">
      <c r="AQ2920" s="28"/>
      <c r="AR2920" s="28"/>
    </row>
    <row r="2921" spans="43:44" x14ac:dyDescent="0.25">
      <c r="AQ2921" s="28"/>
      <c r="AR2921" s="28"/>
    </row>
    <row r="2922" spans="43:44" x14ac:dyDescent="0.25">
      <c r="AQ2922" s="28"/>
      <c r="AR2922" s="28"/>
    </row>
    <row r="2923" spans="43:44" x14ac:dyDescent="0.25">
      <c r="AQ2923" s="28"/>
      <c r="AR2923" s="28"/>
    </row>
    <row r="2924" spans="43:44" x14ac:dyDescent="0.25">
      <c r="AQ2924" s="28"/>
      <c r="AR2924" s="28"/>
    </row>
    <row r="2925" spans="43:44" x14ac:dyDescent="0.25">
      <c r="AQ2925" s="28"/>
      <c r="AR2925" s="28"/>
    </row>
    <row r="2926" spans="43:44" x14ac:dyDescent="0.25">
      <c r="AQ2926" s="28"/>
      <c r="AR2926" s="28"/>
    </row>
    <row r="2927" spans="43:44" x14ac:dyDescent="0.25">
      <c r="AQ2927" s="28"/>
      <c r="AR2927" s="28"/>
    </row>
    <row r="2928" spans="43:44" x14ac:dyDescent="0.25">
      <c r="AQ2928" s="28"/>
      <c r="AR2928" s="28"/>
    </row>
    <row r="2929" spans="43:44" x14ac:dyDescent="0.25">
      <c r="AQ2929" s="28"/>
      <c r="AR2929" s="28"/>
    </row>
    <row r="2930" spans="43:44" x14ac:dyDescent="0.25">
      <c r="AQ2930" s="28"/>
      <c r="AR2930" s="28"/>
    </row>
    <row r="2931" spans="43:44" x14ac:dyDescent="0.25">
      <c r="AQ2931" s="28"/>
      <c r="AR2931" s="28"/>
    </row>
    <row r="2932" spans="43:44" x14ac:dyDescent="0.25">
      <c r="AQ2932" s="28"/>
      <c r="AR2932" s="28"/>
    </row>
    <row r="2933" spans="43:44" x14ac:dyDescent="0.25">
      <c r="AQ2933" s="28"/>
      <c r="AR2933" s="28"/>
    </row>
    <row r="2934" spans="43:44" x14ac:dyDescent="0.25">
      <c r="AQ2934" s="28"/>
      <c r="AR2934" s="28"/>
    </row>
    <row r="2935" spans="43:44" x14ac:dyDescent="0.25">
      <c r="AQ2935" s="28"/>
      <c r="AR2935" s="28"/>
    </row>
    <row r="2936" spans="43:44" x14ac:dyDescent="0.25">
      <c r="AQ2936" s="28"/>
      <c r="AR2936" s="28"/>
    </row>
    <row r="2937" spans="43:44" x14ac:dyDescent="0.25">
      <c r="AQ2937" s="28"/>
      <c r="AR2937" s="28"/>
    </row>
    <row r="2938" spans="43:44" x14ac:dyDescent="0.25">
      <c r="AQ2938" s="28"/>
      <c r="AR2938" s="28"/>
    </row>
    <row r="2939" spans="43:44" x14ac:dyDescent="0.25">
      <c r="AQ2939" s="28"/>
      <c r="AR2939" s="28"/>
    </row>
    <row r="2940" spans="43:44" x14ac:dyDescent="0.25">
      <c r="AQ2940" s="28"/>
      <c r="AR2940" s="28"/>
    </row>
    <row r="2941" spans="43:44" x14ac:dyDescent="0.25">
      <c r="AQ2941" s="28"/>
      <c r="AR2941" s="28"/>
    </row>
    <row r="2942" spans="43:44" x14ac:dyDescent="0.25">
      <c r="AQ2942" s="28"/>
      <c r="AR2942" s="28"/>
    </row>
    <row r="2943" spans="43:44" x14ac:dyDescent="0.25">
      <c r="AQ2943" s="28"/>
      <c r="AR2943" s="28"/>
    </row>
    <row r="2944" spans="43:44" x14ac:dyDescent="0.25">
      <c r="AQ2944" s="28"/>
      <c r="AR2944" s="28"/>
    </row>
    <row r="2945" spans="43:44" x14ac:dyDescent="0.25">
      <c r="AQ2945" s="28"/>
      <c r="AR2945" s="28"/>
    </row>
    <row r="2946" spans="43:44" x14ac:dyDescent="0.25">
      <c r="AQ2946" s="28"/>
      <c r="AR2946" s="28"/>
    </row>
    <row r="2947" spans="43:44" x14ac:dyDescent="0.25">
      <c r="AQ2947" s="28"/>
      <c r="AR2947" s="28"/>
    </row>
    <row r="2948" spans="43:44" x14ac:dyDescent="0.25">
      <c r="AQ2948" s="28"/>
      <c r="AR2948" s="28"/>
    </row>
    <row r="2949" spans="43:44" x14ac:dyDescent="0.25">
      <c r="AQ2949" s="28"/>
      <c r="AR2949" s="28"/>
    </row>
    <row r="2950" spans="43:44" x14ac:dyDescent="0.25">
      <c r="AQ2950" s="28"/>
      <c r="AR2950" s="28"/>
    </row>
    <row r="2951" spans="43:44" x14ac:dyDescent="0.25">
      <c r="AQ2951" s="28"/>
      <c r="AR2951" s="28"/>
    </row>
    <row r="2952" spans="43:44" x14ac:dyDescent="0.25">
      <c r="AQ2952" s="28"/>
      <c r="AR2952" s="28"/>
    </row>
    <row r="2953" spans="43:44" x14ac:dyDescent="0.25">
      <c r="AQ2953" s="28"/>
      <c r="AR2953" s="28"/>
    </row>
    <row r="2954" spans="43:44" x14ac:dyDescent="0.25">
      <c r="AQ2954" s="28"/>
      <c r="AR2954" s="28"/>
    </row>
    <row r="2955" spans="43:44" x14ac:dyDescent="0.25">
      <c r="AQ2955" s="28"/>
      <c r="AR2955" s="28"/>
    </row>
    <row r="2956" spans="43:44" x14ac:dyDescent="0.25">
      <c r="AQ2956" s="28"/>
      <c r="AR2956" s="28"/>
    </row>
    <row r="2957" spans="43:44" x14ac:dyDescent="0.25">
      <c r="AQ2957" s="28"/>
      <c r="AR2957" s="28"/>
    </row>
    <row r="2958" spans="43:44" x14ac:dyDescent="0.25">
      <c r="AQ2958" s="28"/>
      <c r="AR2958" s="28"/>
    </row>
    <row r="2959" spans="43:44" x14ac:dyDescent="0.25">
      <c r="AQ2959" s="28"/>
      <c r="AR2959" s="28"/>
    </row>
    <row r="2960" spans="43:44" x14ac:dyDescent="0.25">
      <c r="AQ2960" s="28"/>
      <c r="AR2960" s="28"/>
    </row>
    <row r="2961" spans="43:44" x14ac:dyDescent="0.25">
      <c r="AQ2961" s="28"/>
      <c r="AR2961" s="28"/>
    </row>
    <row r="2962" spans="43:44" x14ac:dyDescent="0.25">
      <c r="AQ2962" s="28"/>
      <c r="AR2962" s="28"/>
    </row>
    <row r="2963" spans="43:44" x14ac:dyDescent="0.25">
      <c r="AQ2963" s="28"/>
      <c r="AR2963" s="28"/>
    </row>
    <row r="2964" spans="43:44" x14ac:dyDescent="0.25">
      <c r="AQ2964" s="28"/>
      <c r="AR2964" s="28"/>
    </row>
    <row r="2965" spans="43:44" x14ac:dyDescent="0.25">
      <c r="AQ2965" s="28"/>
      <c r="AR2965" s="28"/>
    </row>
    <row r="2966" spans="43:44" x14ac:dyDescent="0.25">
      <c r="AQ2966" s="28"/>
      <c r="AR2966" s="28"/>
    </row>
    <row r="2967" spans="43:44" x14ac:dyDescent="0.25">
      <c r="AQ2967" s="28"/>
      <c r="AR2967" s="28"/>
    </row>
    <row r="2968" spans="43:44" x14ac:dyDescent="0.25">
      <c r="AQ2968" s="28"/>
      <c r="AR2968" s="28"/>
    </row>
    <row r="2969" spans="43:44" x14ac:dyDescent="0.25">
      <c r="AQ2969" s="28"/>
      <c r="AR2969" s="28"/>
    </row>
    <row r="2970" spans="43:44" x14ac:dyDescent="0.25">
      <c r="AQ2970" s="28"/>
      <c r="AR2970" s="28"/>
    </row>
    <row r="2971" spans="43:44" x14ac:dyDescent="0.25">
      <c r="AQ2971" s="28"/>
      <c r="AR2971" s="28"/>
    </row>
    <row r="2972" spans="43:44" x14ac:dyDescent="0.25">
      <c r="AQ2972" s="28"/>
      <c r="AR2972" s="28"/>
    </row>
    <row r="2973" spans="43:44" x14ac:dyDescent="0.25">
      <c r="AQ2973" s="28"/>
      <c r="AR2973" s="28"/>
    </row>
    <row r="2974" spans="43:44" x14ac:dyDescent="0.25">
      <c r="AQ2974" s="28"/>
      <c r="AR2974" s="28"/>
    </row>
    <row r="2975" spans="43:44" x14ac:dyDescent="0.25">
      <c r="AQ2975" s="28"/>
      <c r="AR2975" s="28"/>
    </row>
    <row r="2976" spans="43:44" x14ac:dyDescent="0.25">
      <c r="AQ2976" s="28"/>
      <c r="AR2976" s="28"/>
    </row>
    <row r="2977" spans="43:44" x14ac:dyDescent="0.25">
      <c r="AQ2977" s="28"/>
      <c r="AR2977" s="28"/>
    </row>
    <row r="2978" spans="43:44" x14ac:dyDescent="0.25">
      <c r="AQ2978" s="28"/>
      <c r="AR2978" s="28"/>
    </row>
    <row r="2979" spans="43:44" x14ac:dyDescent="0.25">
      <c r="AQ2979" s="28"/>
      <c r="AR2979" s="28"/>
    </row>
    <row r="2980" spans="43:44" x14ac:dyDescent="0.25">
      <c r="AQ2980" s="28"/>
      <c r="AR2980" s="28"/>
    </row>
    <row r="2981" spans="43:44" x14ac:dyDescent="0.25">
      <c r="AQ2981" s="28"/>
      <c r="AR2981" s="28"/>
    </row>
    <row r="2982" spans="43:44" x14ac:dyDescent="0.25">
      <c r="AQ2982" s="28"/>
      <c r="AR2982" s="28"/>
    </row>
    <row r="2983" spans="43:44" x14ac:dyDescent="0.25">
      <c r="AQ2983" s="28"/>
      <c r="AR2983" s="28"/>
    </row>
    <row r="2984" spans="43:44" x14ac:dyDescent="0.25">
      <c r="AQ2984" s="28"/>
      <c r="AR2984" s="28"/>
    </row>
    <row r="2985" spans="43:44" x14ac:dyDescent="0.25">
      <c r="AQ2985" s="28"/>
      <c r="AR2985" s="28"/>
    </row>
    <row r="2986" spans="43:44" x14ac:dyDescent="0.25">
      <c r="AQ2986" s="28"/>
      <c r="AR2986" s="28"/>
    </row>
    <row r="2987" spans="43:44" x14ac:dyDescent="0.25">
      <c r="AQ2987" s="28"/>
      <c r="AR2987" s="28"/>
    </row>
    <row r="2988" spans="43:44" x14ac:dyDescent="0.25">
      <c r="AQ2988" s="28"/>
      <c r="AR2988" s="28"/>
    </row>
    <row r="2989" spans="43:44" x14ac:dyDescent="0.25">
      <c r="AQ2989" s="28"/>
      <c r="AR2989" s="28"/>
    </row>
    <row r="2990" spans="43:44" x14ac:dyDescent="0.25">
      <c r="AQ2990" s="28"/>
      <c r="AR2990" s="28"/>
    </row>
    <row r="2991" spans="43:44" x14ac:dyDescent="0.25">
      <c r="AQ2991" s="28"/>
      <c r="AR2991" s="28"/>
    </row>
    <row r="2992" spans="43:44" x14ac:dyDescent="0.25">
      <c r="AQ2992" s="28"/>
      <c r="AR2992" s="28"/>
    </row>
    <row r="2993" spans="43:44" x14ac:dyDescent="0.25">
      <c r="AQ2993" s="28"/>
      <c r="AR2993" s="28"/>
    </row>
    <row r="2994" spans="43:44" x14ac:dyDescent="0.25">
      <c r="AQ2994" s="28"/>
      <c r="AR2994" s="28"/>
    </row>
    <row r="2995" spans="43:44" x14ac:dyDescent="0.25">
      <c r="AQ2995" s="28"/>
      <c r="AR2995" s="28"/>
    </row>
    <row r="2996" spans="43:44" x14ac:dyDescent="0.25">
      <c r="AQ2996" s="28"/>
      <c r="AR2996" s="28"/>
    </row>
    <row r="2997" spans="43:44" x14ac:dyDescent="0.25">
      <c r="AQ2997" s="28"/>
      <c r="AR2997" s="28"/>
    </row>
    <row r="2998" spans="43:44" x14ac:dyDescent="0.25">
      <c r="AQ2998" s="28"/>
      <c r="AR2998" s="28"/>
    </row>
    <row r="2999" spans="43:44" x14ac:dyDescent="0.25">
      <c r="AQ2999" s="28"/>
      <c r="AR2999" s="28"/>
    </row>
    <row r="3000" spans="43:44" x14ac:dyDescent="0.25">
      <c r="AQ3000" s="28"/>
      <c r="AR3000" s="28"/>
    </row>
    <row r="3001" spans="43:44" x14ac:dyDescent="0.25">
      <c r="AQ3001" s="28"/>
      <c r="AR3001" s="28"/>
    </row>
    <row r="3002" spans="43:44" x14ac:dyDescent="0.25">
      <c r="AQ3002" s="28"/>
      <c r="AR3002" s="28"/>
    </row>
    <row r="3003" spans="43:44" x14ac:dyDescent="0.25">
      <c r="AQ3003" s="28"/>
      <c r="AR3003" s="28"/>
    </row>
    <row r="3004" spans="43:44" x14ac:dyDescent="0.25">
      <c r="AQ3004" s="28"/>
      <c r="AR3004" s="28"/>
    </row>
    <row r="3005" spans="43:44" x14ac:dyDescent="0.25">
      <c r="AQ3005" s="28"/>
      <c r="AR3005" s="28"/>
    </row>
    <row r="3006" spans="43:44" x14ac:dyDescent="0.25">
      <c r="AQ3006" s="28"/>
      <c r="AR3006" s="28"/>
    </row>
    <row r="3007" spans="43:44" x14ac:dyDescent="0.25">
      <c r="AQ3007" s="28"/>
      <c r="AR3007" s="28"/>
    </row>
    <row r="3008" spans="43:44" x14ac:dyDescent="0.25">
      <c r="AQ3008" s="28"/>
      <c r="AR3008" s="28"/>
    </row>
    <row r="3009" spans="43:44" x14ac:dyDescent="0.25">
      <c r="AQ3009" s="28"/>
      <c r="AR3009" s="28"/>
    </row>
    <row r="3010" spans="43:44" x14ac:dyDescent="0.25">
      <c r="AQ3010" s="28"/>
      <c r="AR3010" s="28"/>
    </row>
    <row r="3011" spans="43:44" x14ac:dyDescent="0.25">
      <c r="AQ3011" s="28"/>
      <c r="AR3011" s="28"/>
    </row>
    <row r="3012" spans="43:44" x14ac:dyDescent="0.25">
      <c r="AQ3012" s="28"/>
      <c r="AR3012" s="28"/>
    </row>
    <row r="3013" spans="43:44" x14ac:dyDescent="0.25">
      <c r="AQ3013" s="28"/>
      <c r="AR3013" s="28"/>
    </row>
    <row r="3014" spans="43:44" x14ac:dyDescent="0.25">
      <c r="AQ3014" s="28"/>
      <c r="AR3014" s="28"/>
    </row>
    <row r="3015" spans="43:44" x14ac:dyDescent="0.25">
      <c r="AQ3015" s="28"/>
      <c r="AR3015" s="28"/>
    </row>
    <row r="3016" spans="43:44" x14ac:dyDescent="0.25">
      <c r="AQ3016" s="28"/>
      <c r="AR3016" s="28"/>
    </row>
    <row r="3017" spans="43:44" x14ac:dyDescent="0.25">
      <c r="AQ3017" s="28"/>
      <c r="AR3017" s="28"/>
    </row>
    <row r="3018" spans="43:44" x14ac:dyDescent="0.25">
      <c r="AQ3018" s="28"/>
      <c r="AR3018" s="28"/>
    </row>
    <row r="3019" spans="43:44" x14ac:dyDescent="0.25">
      <c r="AQ3019" s="28"/>
      <c r="AR3019" s="28"/>
    </row>
    <row r="3020" spans="43:44" x14ac:dyDescent="0.25">
      <c r="AQ3020" s="28"/>
      <c r="AR3020" s="28"/>
    </row>
    <row r="3021" spans="43:44" x14ac:dyDescent="0.25">
      <c r="AQ3021" s="28"/>
      <c r="AR3021" s="28"/>
    </row>
    <row r="3022" spans="43:44" x14ac:dyDescent="0.25">
      <c r="AQ3022" s="28"/>
      <c r="AR3022" s="28"/>
    </row>
    <row r="3023" spans="43:44" x14ac:dyDescent="0.25">
      <c r="AQ3023" s="28"/>
      <c r="AR3023" s="28"/>
    </row>
    <row r="3024" spans="43:44" x14ac:dyDescent="0.25">
      <c r="AQ3024" s="28"/>
      <c r="AR3024" s="28"/>
    </row>
    <row r="3025" spans="43:44" x14ac:dyDescent="0.25">
      <c r="AQ3025" s="28"/>
      <c r="AR3025" s="28"/>
    </row>
    <row r="3026" spans="43:44" x14ac:dyDescent="0.25">
      <c r="AQ3026" s="28"/>
      <c r="AR3026" s="28"/>
    </row>
    <row r="3027" spans="43:44" x14ac:dyDescent="0.25">
      <c r="AQ3027" s="28"/>
      <c r="AR3027" s="28"/>
    </row>
    <row r="3028" spans="43:44" x14ac:dyDescent="0.25">
      <c r="AQ3028" s="28"/>
      <c r="AR3028" s="28"/>
    </row>
    <row r="3029" spans="43:44" x14ac:dyDescent="0.25">
      <c r="AQ3029" s="28"/>
      <c r="AR3029" s="28"/>
    </row>
    <row r="3030" spans="43:44" x14ac:dyDescent="0.25">
      <c r="AQ3030" s="28"/>
      <c r="AR3030" s="28"/>
    </row>
    <row r="3031" spans="43:44" x14ac:dyDescent="0.25">
      <c r="AQ3031" s="28"/>
      <c r="AR3031" s="28"/>
    </row>
    <row r="3032" spans="43:44" x14ac:dyDescent="0.25">
      <c r="AQ3032" s="28"/>
      <c r="AR3032" s="28"/>
    </row>
    <row r="3033" spans="43:44" x14ac:dyDescent="0.25">
      <c r="AQ3033" s="28"/>
      <c r="AR3033" s="28"/>
    </row>
    <row r="3034" spans="43:44" x14ac:dyDescent="0.25">
      <c r="AQ3034" s="28"/>
      <c r="AR3034" s="28"/>
    </row>
    <row r="3035" spans="43:44" x14ac:dyDescent="0.25">
      <c r="AQ3035" s="28"/>
      <c r="AR3035" s="28"/>
    </row>
    <row r="3036" spans="43:44" x14ac:dyDescent="0.25">
      <c r="AQ3036" s="28"/>
      <c r="AR3036" s="28"/>
    </row>
    <row r="3037" spans="43:44" x14ac:dyDescent="0.25">
      <c r="AQ3037" s="28"/>
      <c r="AR3037" s="28"/>
    </row>
    <row r="3038" spans="43:44" x14ac:dyDescent="0.25">
      <c r="AQ3038" s="28"/>
      <c r="AR3038" s="28"/>
    </row>
    <row r="3039" spans="43:44" x14ac:dyDescent="0.25">
      <c r="AQ3039" s="28"/>
      <c r="AR3039" s="28"/>
    </row>
    <row r="3040" spans="43:44" x14ac:dyDescent="0.25">
      <c r="AQ3040" s="28"/>
      <c r="AR3040" s="28"/>
    </row>
    <row r="3041" spans="43:44" x14ac:dyDescent="0.25">
      <c r="AQ3041" s="28"/>
      <c r="AR3041" s="28"/>
    </row>
    <row r="3042" spans="43:44" x14ac:dyDescent="0.25">
      <c r="AQ3042" s="28"/>
      <c r="AR3042" s="28"/>
    </row>
    <row r="3043" spans="43:44" x14ac:dyDescent="0.25">
      <c r="AQ3043" s="28"/>
      <c r="AR3043" s="28"/>
    </row>
    <row r="3044" spans="43:44" x14ac:dyDescent="0.25">
      <c r="AQ3044" s="28"/>
      <c r="AR3044" s="28"/>
    </row>
    <row r="3045" spans="43:44" x14ac:dyDescent="0.25">
      <c r="AQ3045" s="28"/>
      <c r="AR3045" s="28"/>
    </row>
    <row r="3046" spans="43:44" x14ac:dyDescent="0.25">
      <c r="AQ3046" s="28"/>
      <c r="AR3046" s="28"/>
    </row>
    <row r="3047" spans="43:44" x14ac:dyDescent="0.25">
      <c r="AQ3047" s="28"/>
      <c r="AR3047" s="28"/>
    </row>
    <row r="3048" spans="43:44" x14ac:dyDescent="0.25">
      <c r="AQ3048" s="28"/>
      <c r="AR3048" s="28"/>
    </row>
    <row r="3049" spans="43:44" x14ac:dyDescent="0.25">
      <c r="AQ3049" s="28"/>
      <c r="AR3049" s="28"/>
    </row>
    <row r="3050" spans="43:44" x14ac:dyDescent="0.25">
      <c r="AQ3050" s="28"/>
      <c r="AR3050" s="28"/>
    </row>
  </sheetData>
  <autoFilter ref="E2:BU2869" xr:uid="{2D7F3B44-752E-4FB7-BB5A-553543F0B73E}">
    <filterColumn colId="2">
      <filters>
        <filter val="Active"/>
      </filters>
    </filterColumn>
    <filterColumn colId="20">
      <filters>
        <filter val="1"/>
      </filters>
    </filterColumn>
    <filterColumn colId="68">
      <filters>
        <filter val="0"/>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B4CC0-B36C-4C28-92D6-468247FCFDCF}">
  <dimension ref="A1:O148"/>
  <sheetViews>
    <sheetView tabSelected="1" workbookViewId="0">
      <selection activeCell="G3" sqref="G3"/>
    </sheetView>
  </sheetViews>
  <sheetFormatPr defaultRowHeight="15" x14ac:dyDescent="0.25"/>
  <cols>
    <col min="8" max="8" width="11.5703125" bestFit="1" customWidth="1"/>
    <col min="9" max="9" width="12.5703125" bestFit="1" customWidth="1"/>
    <col min="10" max="10" width="12.5703125" customWidth="1"/>
    <col min="11" max="11" width="17.85546875" bestFit="1" customWidth="1"/>
    <col min="12" max="12" width="18.28515625" bestFit="1" customWidth="1"/>
    <col min="13" max="13" width="17.7109375" bestFit="1" customWidth="1"/>
    <col min="14" max="14" width="18.140625" bestFit="1" customWidth="1"/>
    <col min="15" max="15" width="25" style="16" bestFit="1" customWidth="1"/>
  </cols>
  <sheetData>
    <row r="1" spans="1:15" x14ac:dyDescent="0.25">
      <c r="H1" s="38"/>
      <c r="I1" s="38"/>
      <c r="J1" s="38"/>
      <c r="K1" s="38"/>
      <c r="L1" s="38"/>
      <c r="M1" s="39"/>
      <c r="N1" s="39"/>
    </row>
    <row r="2" spans="1:15" x14ac:dyDescent="0.25">
      <c r="A2" t="s">
        <v>7</v>
      </c>
      <c r="B2" t="s">
        <v>8</v>
      </c>
      <c r="C2" t="s">
        <v>15</v>
      </c>
      <c r="D2" t="s">
        <v>16</v>
      </c>
      <c r="E2" t="s">
        <v>17</v>
      </c>
      <c r="F2" t="s">
        <v>19</v>
      </c>
      <c r="G2" t="s">
        <v>6212</v>
      </c>
      <c r="H2" s="38" t="s">
        <v>6198</v>
      </c>
      <c r="I2" s="38" t="s">
        <v>6199</v>
      </c>
      <c r="J2" s="38" t="s">
        <v>6211</v>
      </c>
      <c r="K2" s="38" t="s">
        <v>30</v>
      </c>
      <c r="L2" s="38" t="s">
        <v>31</v>
      </c>
      <c r="M2" s="39" t="s">
        <v>32</v>
      </c>
      <c r="N2" s="39" t="s">
        <v>33</v>
      </c>
      <c r="O2" s="40" t="s">
        <v>6210</v>
      </c>
    </row>
    <row r="3" spans="1:15" x14ac:dyDescent="0.25">
      <c r="A3" t="s">
        <v>2375</v>
      </c>
      <c r="B3" t="s">
        <v>2196</v>
      </c>
      <c r="C3">
        <v>50</v>
      </c>
      <c r="E3" t="s">
        <v>1485</v>
      </c>
      <c r="F3" t="s">
        <v>76</v>
      </c>
      <c r="G3">
        <v>1</v>
      </c>
      <c r="H3" s="38">
        <v>200000</v>
      </c>
      <c r="I3" s="38">
        <v>0</v>
      </c>
      <c r="J3" s="38">
        <v>200000</v>
      </c>
      <c r="K3" s="38">
        <v>6441458</v>
      </c>
      <c r="L3" s="38">
        <v>6441458</v>
      </c>
      <c r="M3" s="39">
        <v>128.82916</v>
      </c>
      <c r="N3" s="39">
        <v>128.82916</v>
      </c>
      <c r="O3" s="16">
        <v>6441458</v>
      </c>
    </row>
    <row r="4" spans="1:15" x14ac:dyDescent="0.25">
      <c r="A4" t="s">
        <v>2375</v>
      </c>
      <c r="B4" t="s">
        <v>725</v>
      </c>
      <c r="C4">
        <v>40</v>
      </c>
      <c r="E4" t="s">
        <v>1485</v>
      </c>
      <c r="F4" t="s">
        <v>93</v>
      </c>
      <c r="G4">
        <v>0</v>
      </c>
      <c r="H4" s="38">
        <v>160000</v>
      </c>
      <c r="I4" s="38">
        <v>345292</v>
      </c>
      <c r="J4" s="38">
        <v>505292</v>
      </c>
      <c r="K4" s="38">
        <v>8265000</v>
      </c>
      <c r="L4" s="38">
        <v>8298148</v>
      </c>
      <c r="M4" s="39">
        <v>206.625</v>
      </c>
      <c r="N4" s="39">
        <v>207.4537</v>
      </c>
      <c r="O4" s="16">
        <v>8298148</v>
      </c>
    </row>
    <row r="5" spans="1:15" x14ac:dyDescent="0.25">
      <c r="A5" t="s">
        <v>2375</v>
      </c>
      <c r="B5" t="s">
        <v>2196</v>
      </c>
      <c r="C5">
        <v>99</v>
      </c>
      <c r="E5" t="s">
        <v>1485</v>
      </c>
      <c r="F5" t="s">
        <v>76</v>
      </c>
      <c r="G5">
        <v>1</v>
      </c>
      <c r="H5" s="38">
        <v>396000</v>
      </c>
      <c r="I5" s="38">
        <v>0</v>
      </c>
      <c r="J5" s="38">
        <v>396000</v>
      </c>
      <c r="K5" s="38">
        <v>2618981</v>
      </c>
      <c r="L5" s="38">
        <v>3506253</v>
      </c>
      <c r="M5" s="39">
        <v>26.454353535353537</v>
      </c>
      <c r="N5" s="39">
        <v>35.416696969696972</v>
      </c>
      <c r="O5" s="16">
        <v>3506253</v>
      </c>
    </row>
    <row r="6" spans="1:15" x14ac:dyDescent="0.25">
      <c r="A6" t="s">
        <v>2375</v>
      </c>
      <c r="B6" t="s">
        <v>2196</v>
      </c>
      <c r="C6">
        <v>50</v>
      </c>
      <c r="E6" t="s">
        <v>1485</v>
      </c>
      <c r="F6" t="s">
        <v>76</v>
      </c>
      <c r="G6">
        <v>1</v>
      </c>
      <c r="H6" s="38">
        <v>200000</v>
      </c>
      <c r="I6" s="38">
        <v>0</v>
      </c>
      <c r="J6" s="38">
        <v>200000</v>
      </c>
      <c r="K6" s="38">
        <v>366697</v>
      </c>
      <c r="L6" s="38">
        <v>3575532</v>
      </c>
      <c r="M6" s="39">
        <v>7.3339400000000001</v>
      </c>
      <c r="N6" s="39">
        <v>71.510639999999995</v>
      </c>
      <c r="O6" s="16">
        <v>3575532</v>
      </c>
    </row>
    <row r="7" spans="1:15" x14ac:dyDescent="0.25">
      <c r="A7" t="s">
        <v>2375</v>
      </c>
      <c r="B7" t="s">
        <v>2196</v>
      </c>
      <c r="C7">
        <v>400</v>
      </c>
      <c r="E7" t="s">
        <v>1485</v>
      </c>
      <c r="F7" t="s">
        <v>76</v>
      </c>
      <c r="G7">
        <v>0</v>
      </c>
      <c r="H7" s="38">
        <v>1600000</v>
      </c>
      <c r="I7" s="38">
        <v>0</v>
      </c>
      <c r="J7" s="38">
        <v>1600000</v>
      </c>
      <c r="K7" s="38">
        <v>10951322</v>
      </c>
      <c r="L7" s="38">
        <v>17001322</v>
      </c>
      <c r="M7" s="39">
        <v>27.378305000000001</v>
      </c>
      <c r="N7" s="39">
        <v>42.503304999999997</v>
      </c>
      <c r="O7" s="16">
        <v>17001322</v>
      </c>
    </row>
    <row r="8" spans="1:15" x14ac:dyDescent="0.25">
      <c r="A8" t="s">
        <v>2375</v>
      </c>
      <c r="B8" t="s">
        <v>2196</v>
      </c>
      <c r="C8">
        <v>400</v>
      </c>
      <c r="E8" t="s">
        <v>1485</v>
      </c>
      <c r="F8" t="s">
        <v>76</v>
      </c>
      <c r="G8">
        <v>0</v>
      </c>
      <c r="H8" s="38">
        <v>1600000</v>
      </c>
      <c r="I8" s="38">
        <v>0</v>
      </c>
      <c r="J8" s="38">
        <v>1600000</v>
      </c>
      <c r="K8" s="38">
        <v>2753837</v>
      </c>
      <c r="L8" s="38">
        <v>9273837</v>
      </c>
      <c r="M8" s="39">
        <v>6.8845925000000001</v>
      </c>
      <c r="N8" s="39">
        <v>23.184592500000001</v>
      </c>
      <c r="O8" s="16">
        <v>9273837</v>
      </c>
    </row>
    <row r="9" spans="1:15" x14ac:dyDescent="0.25">
      <c r="A9" t="s">
        <v>2375</v>
      </c>
      <c r="B9" t="s">
        <v>2196</v>
      </c>
      <c r="C9">
        <v>400</v>
      </c>
      <c r="E9" t="s">
        <v>1485</v>
      </c>
      <c r="F9" t="s">
        <v>76</v>
      </c>
      <c r="G9">
        <v>0</v>
      </c>
      <c r="H9" s="38">
        <v>1600000</v>
      </c>
      <c r="I9" s="38">
        <v>0</v>
      </c>
      <c r="J9" s="38">
        <v>1600000</v>
      </c>
      <c r="K9" s="38">
        <v>2753837</v>
      </c>
      <c r="L9" s="38">
        <v>28121837</v>
      </c>
      <c r="M9" s="39">
        <v>6.8845925000000001</v>
      </c>
      <c r="N9" s="39">
        <v>70.304592499999998</v>
      </c>
      <c r="O9" s="16">
        <v>28121837</v>
      </c>
    </row>
    <row r="10" spans="1:15" x14ac:dyDescent="0.25">
      <c r="A10" t="s">
        <v>2375</v>
      </c>
      <c r="B10" t="s">
        <v>2435</v>
      </c>
      <c r="C10">
        <v>150</v>
      </c>
      <c r="E10" t="s">
        <v>97</v>
      </c>
      <c r="F10" t="s">
        <v>124</v>
      </c>
      <c r="G10">
        <v>1</v>
      </c>
      <c r="H10" s="37">
        <v>600000</v>
      </c>
      <c r="I10" s="38">
        <v>0</v>
      </c>
      <c r="J10" s="38">
        <v>600000</v>
      </c>
      <c r="K10" s="38">
        <v>1970000</v>
      </c>
      <c r="L10" s="38">
        <v>2121000</v>
      </c>
      <c r="M10" s="39">
        <v>13.133333333333333</v>
      </c>
      <c r="N10" s="39">
        <v>14.14</v>
      </c>
      <c r="O10" s="16">
        <v>1970000</v>
      </c>
    </row>
    <row r="11" spans="1:15" x14ac:dyDescent="0.25">
      <c r="A11" t="s">
        <v>2375</v>
      </c>
      <c r="B11" t="s">
        <v>725</v>
      </c>
      <c r="C11">
        <v>200</v>
      </c>
      <c r="E11" t="s">
        <v>97</v>
      </c>
      <c r="F11" t="s">
        <v>488</v>
      </c>
      <c r="G11">
        <v>0</v>
      </c>
      <c r="H11" s="38">
        <v>800000</v>
      </c>
      <c r="I11" s="38">
        <v>1510089</v>
      </c>
      <c r="J11" s="38">
        <v>2310089</v>
      </c>
      <c r="K11" s="38">
        <v>22633003</v>
      </c>
      <c r="L11" s="38">
        <v>30021446</v>
      </c>
      <c r="M11" s="39">
        <v>113.165015</v>
      </c>
      <c r="N11" s="39">
        <v>150.10722999999999</v>
      </c>
      <c r="O11" s="16">
        <v>30021446</v>
      </c>
    </row>
    <row r="12" spans="1:15" x14ac:dyDescent="0.25">
      <c r="A12" t="s">
        <v>2375</v>
      </c>
      <c r="B12" t="s">
        <v>2435</v>
      </c>
      <c r="C12">
        <v>300</v>
      </c>
      <c r="E12" t="s">
        <v>97</v>
      </c>
      <c r="F12" t="s">
        <v>488</v>
      </c>
      <c r="G12">
        <v>1</v>
      </c>
      <c r="H12" s="38">
        <v>1200000</v>
      </c>
      <c r="I12" s="38">
        <v>2948233</v>
      </c>
      <c r="J12" s="38">
        <v>4148233</v>
      </c>
      <c r="K12" s="38">
        <v>27457764</v>
      </c>
      <c r="L12" s="38">
        <v>27457764</v>
      </c>
      <c r="M12" s="39">
        <v>91.525880000000001</v>
      </c>
      <c r="N12" s="39">
        <v>91.525880000000001</v>
      </c>
      <c r="O12" s="16">
        <v>27457764</v>
      </c>
    </row>
    <row r="13" spans="1:15" x14ac:dyDescent="0.25">
      <c r="A13" t="s">
        <v>2375</v>
      </c>
      <c r="B13" t="s">
        <v>2435</v>
      </c>
      <c r="C13">
        <v>400</v>
      </c>
      <c r="E13" t="s">
        <v>97</v>
      </c>
      <c r="F13" t="s">
        <v>488</v>
      </c>
      <c r="G13">
        <v>1</v>
      </c>
      <c r="H13" s="38">
        <v>1600000</v>
      </c>
      <c r="I13" s="38">
        <v>1203627</v>
      </c>
      <c r="J13" s="38">
        <v>2803627</v>
      </c>
      <c r="K13" s="38">
        <v>14009254</v>
      </c>
      <c r="L13" s="38">
        <v>34490098</v>
      </c>
      <c r="M13" s="39">
        <v>35.023135000000003</v>
      </c>
      <c r="N13" s="39">
        <v>86.225245000000001</v>
      </c>
      <c r="O13" s="16">
        <v>34490098</v>
      </c>
    </row>
    <row r="14" spans="1:15" x14ac:dyDescent="0.25">
      <c r="A14" t="s">
        <v>2375</v>
      </c>
      <c r="B14" t="s">
        <v>2435</v>
      </c>
      <c r="C14">
        <v>150</v>
      </c>
      <c r="E14" t="s">
        <v>1485</v>
      </c>
      <c r="F14" t="s">
        <v>103</v>
      </c>
      <c r="G14">
        <v>1</v>
      </c>
      <c r="H14" s="38">
        <v>600000</v>
      </c>
      <c r="I14" s="38">
        <v>507695</v>
      </c>
      <c r="J14" s="38">
        <v>1107695</v>
      </c>
      <c r="K14" s="38">
        <v>717200</v>
      </c>
      <c r="L14" s="38">
        <v>10872353</v>
      </c>
      <c r="M14" s="39">
        <v>4.7813333333333334</v>
      </c>
      <c r="N14" s="39">
        <v>72.482353333333336</v>
      </c>
      <c r="O14" s="16">
        <v>10872353</v>
      </c>
    </row>
    <row r="15" spans="1:15" x14ac:dyDescent="0.25">
      <c r="A15" t="s">
        <v>2375</v>
      </c>
      <c r="B15" t="s">
        <v>2435</v>
      </c>
      <c r="C15">
        <v>150</v>
      </c>
      <c r="E15" t="s">
        <v>1485</v>
      </c>
      <c r="F15" t="s">
        <v>103</v>
      </c>
      <c r="G15">
        <v>1</v>
      </c>
      <c r="H15" s="38">
        <v>600000</v>
      </c>
      <c r="I15" s="38">
        <v>1109879</v>
      </c>
      <c r="J15" s="38">
        <v>1709879</v>
      </c>
      <c r="K15" s="38">
        <v>9916400</v>
      </c>
      <c r="L15" s="38">
        <v>21962219</v>
      </c>
      <c r="M15" s="39">
        <v>66.109333333333339</v>
      </c>
      <c r="N15" s="39">
        <v>146.41479333333334</v>
      </c>
      <c r="O15" s="38">
        <v>21962219</v>
      </c>
    </row>
    <row r="16" spans="1:15" x14ac:dyDescent="0.25">
      <c r="A16" t="s">
        <v>2375</v>
      </c>
      <c r="B16" t="s">
        <v>2435</v>
      </c>
      <c r="C16">
        <v>225</v>
      </c>
      <c r="E16" t="s">
        <v>1485</v>
      </c>
      <c r="F16" t="s">
        <v>488</v>
      </c>
      <c r="G16">
        <v>1</v>
      </c>
      <c r="H16" s="38">
        <v>900000</v>
      </c>
      <c r="I16" s="38">
        <v>0</v>
      </c>
      <c r="J16" s="38">
        <v>900000</v>
      </c>
      <c r="K16" s="38">
        <v>3054500</v>
      </c>
      <c r="L16" s="38">
        <v>6521315</v>
      </c>
      <c r="M16" s="39">
        <v>13.575555555555555</v>
      </c>
      <c r="N16" s="39">
        <v>28.983622222222223</v>
      </c>
      <c r="O16" s="38">
        <v>6521315</v>
      </c>
    </row>
    <row r="17" spans="1:15" x14ac:dyDescent="0.25">
      <c r="A17" t="s">
        <v>2375</v>
      </c>
      <c r="B17" t="s">
        <v>725</v>
      </c>
      <c r="C17">
        <v>250</v>
      </c>
      <c r="E17" t="s">
        <v>97</v>
      </c>
      <c r="F17" t="s">
        <v>194</v>
      </c>
      <c r="G17">
        <v>1</v>
      </c>
      <c r="H17" s="38">
        <v>1000000</v>
      </c>
      <c r="I17" s="38">
        <v>6723874</v>
      </c>
      <c r="J17" s="38">
        <v>7723874</v>
      </c>
      <c r="K17" s="38">
        <v>163996022</v>
      </c>
      <c r="L17" s="38">
        <v>166487103</v>
      </c>
      <c r="M17" s="39">
        <v>655.98408800000004</v>
      </c>
      <c r="N17" s="39">
        <v>665.94841199999996</v>
      </c>
      <c r="O17" s="16">
        <v>166487103</v>
      </c>
    </row>
    <row r="18" spans="1:15" x14ac:dyDescent="0.25">
      <c r="A18" t="s">
        <v>2375</v>
      </c>
      <c r="B18" t="s">
        <v>2196</v>
      </c>
      <c r="C18">
        <v>200</v>
      </c>
      <c r="E18" t="s">
        <v>1485</v>
      </c>
      <c r="F18" t="s">
        <v>76</v>
      </c>
      <c r="G18">
        <v>1</v>
      </c>
      <c r="H18" s="38">
        <v>800000</v>
      </c>
      <c r="I18" s="38">
        <v>258992</v>
      </c>
      <c r="J18" s="38">
        <v>1058992</v>
      </c>
      <c r="K18" s="38">
        <v>750098</v>
      </c>
      <c r="L18" s="38">
        <v>16525307</v>
      </c>
      <c r="M18" s="39">
        <v>3.7504900000000001</v>
      </c>
      <c r="N18" s="39">
        <v>82.626535000000004</v>
      </c>
      <c r="O18" s="38">
        <v>16525307</v>
      </c>
    </row>
    <row r="19" spans="1:15" x14ac:dyDescent="0.25">
      <c r="A19" t="s">
        <v>2375</v>
      </c>
      <c r="B19" t="s">
        <v>725</v>
      </c>
      <c r="C19">
        <v>225</v>
      </c>
      <c r="E19" t="s">
        <v>97</v>
      </c>
      <c r="F19" t="s">
        <v>89</v>
      </c>
      <c r="G19">
        <v>1</v>
      </c>
      <c r="H19" s="38">
        <v>900000</v>
      </c>
      <c r="I19" s="38">
        <v>0</v>
      </c>
      <c r="J19" s="38">
        <v>900000</v>
      </c>
      <c r="K19" s="38">
        <v>439861</v>
      </c>
      <c r="L19" s="38">
        <v>2458206</v>
      </c>
      <c r="M19" s="39">
        <v>1.9549377777777779</v>
      </c>
      <c r="N19" s="39">
        <v>10.92536</v>
      </c>
      <c r="O19" s="38">
        <v>2458206</v>
      </c>
    </row>
    <row r="20" spans="1:15" x14ac:dyDescent="0.25">
      <c r="A20" t="s">
        <v>2375</v>
      </c>
      <c r="B20" t="s">
        <v>2196</v>
      </c>
      <c r="C20">
        <v>300</v>
      </c>
      <c r="E20" t="s">
        <v>1485</v>
      </c>
      <c r="F20" t="s">
        <v>76</v>
      </c>
      <c r="G20">
        <v>0</v>
      </c>
      <c r="H20" s="38">
        <v>1200000</v>
      </c>
      <c r="I20" s="38">
        <v>1969396</v>
      </c>
      <c r="J20" s="38">
        <v>3169396</v>
      </c>
      <c r="K20" s="38">
        <v>6009313</v>
      </c>
      <c r="L20" s="38">
        <v>40154250</v>
      </c>
      <c r="M20" s="39">
        <v>20.031043333333333</v>
      </c>
      <c r="N20" s="39">
        <v>133.8475</v>
      </c>
      <c r="O20" s="16">
        <v>40154250</v>
      </c>
    </row>
    <row r="21" spans="1:15" x14ac:dyDescent="0.25">
      <c r="A21" t="s">
        <v>2375</v>
      </c>
      <c r="B21" t="s">
        <v>2435</v>
      </c>
      <c r="C21">
        <v>144</v>
      </c>
      <c r="E21" t="s">
        <v>97</v>
      </c>
      <c r="F21" t="s">
        <v>124</v>
      </c>
      <c r="G21">
        <v>1</v>
      </c>
      <c r="H21" s="38">
        <v>576000</v>
      </c>
      <c r="I21" s="38">
        <v>0</v>
      </c>
      <c r="J21" s="38">
        <v>576000</v>
      </c>
      <c r="K21" s="38">
        <v>1156000</v>
      </c>
      <c r="L21" s="38">
        <v>1305800</v>
      </c>
      <c r="M21" s="39">
        <v>8.0277777777777786</v>
      </c>
      <c r="N21" s="39">
        <v>9.0680555555555564</v>
      </c>
      <c r="O21" s="16">
        <v>1305800</v>
      </c>
    </row>
    <row r="22" spans="1:15" x14ac:dyDescent="0.25">
      <c r="A22" t="s">
        <v>2375</v>
      </c>
      <c r="B22" t="s">
        <v>2435</v>
      </c>
      <c r="C22">
        <v>300</v>
      </c>
      <c r="E22" t="s">
        <v>1485</v>
      </c>
      <c r="F22" t="s">
        <v>103</v>
      </c>
      <c r="G22">
        <v>1</v>
      </c>
      <c r="H22" s="38">
        <v>1200000</v>
      </c>
      <c r="I22" s="38">
        <v>300000</v>
      </c>
      <c r="J22" s="38">
        <v>1500000</v>
      </c>
      <c r="K22" s="38">
        <v>24582234</v>
      </c>
      <c r="L22" s="38">
        <v>30862234</v>
      </c>
      <c r="M22" s="39">
        <v>81.940780000000004</v>
      </c>
      <c r="N22" s="39">
        <v>102.87411333333333</v>
      </c>
      <c r="O22" s="16">
        <v>30862234</v>
      </c>
    </row>
    <row r="23" spans="1:15" x14ac:dyDescent="0.25">
      <c r="A23" t="s">
        <v>2375</v>
      </c>
      <c r="B23" t="s">
        <v>2435</v>
      </c>
      <c r="C23">
        <v>195</v>
      </c>
      <c r="E23" t="s">
        <v>1485</v>
      </c>
      <c r="F23" t="s">
        <v>103</v>
      </c>
      <c r="G23">
        <v>1</v>
      </c>
      <c r="H23" s="38">
        <v>1200000</v>
      </c>
      <c r="I23" s="38">
        <v>4996500</v>
      </c>
      <c r="J23" s="38">
        <v>6196500</v>
      </c>
      <c r="K23" s="38">
        <v>24214951</v>
      </c>
      <c r="L23" s="38">
        <v>48824151</v>
      </c>
      <c r="M23" s="39">
        <v>124.1792358974359</v>
      </c>
      <c r="N23" s="39">
        <v>250.38026153846153</v>
      </c>
      <c r="O23" s="16">
        <v>48824151</v>
      </c>
    </row>
    <row r="24" spans="1:15" x14ac:dyDescent="0.25">
      <c r="A24" t="s">
        <v>2375</v>
      </c>
      <c r="B24" t="s">
        <v>2435</v>
      </c>
      <c r="C24">
        <v>240</v>
      </c>
      <c r="E24" t="s">
        <v>1485</v>
      </c>
      <c r="F24" t="s">
        <v>103</v>
      </c>
      <c r="G24">
        <v>1</v>
      </c>
      <c r="H24" s="38">
        <v>960000</v>
      </c>
      <c r="I24" s="38">
        <v>540000</v>
      </c>
      <c r="J24" s="38">
        <v>1500000</v>
      </c>
      <c r="K24" s="38">
        <v>22837834</v>
      </c>
      <c r="L24" s="38">
        <v>22837834</v>
      </c>
      <c r="M24" s="39">
        <v>95.157641666666663</v>
      </c>
      <c r="N24" s="39">
        <v>95.157641666666663</v>
      </c>
      <c r="O24" s="16">
        <v>22837834</v>
      </c>
    </row>
    <row r="25" spans="1:15" x14ac:dyDescent="0.25">
      <c r="A25" t="s">
        <v>2375</v>
      </c>
      <c r="B25" t="s">
        <v>2435</v>
      </c>
      <c r="C25">
        <v>200</v>
      </c>
      <c r="E25" t="s">
        <v>97</v>
      </c>
      <c r="F25" t="s">
        <v>103</v>
      </c>
      <c r="G25">
        <v>1</v>
      </c>
      <c r="H25" s="38">
        <v>800000</v>
      </c>
      <c r="I25" s="38">
        <v>0</v>
      </c>
      <c r="J25" s="38">
        <v>800000</v>
      </c>
      <c r="K25" s="38">
        <v>1102243</v>
      </c>
      <c r="L25" s="38">
        <v>1102243</v>
      </c>
      <c r="M25" s="39">
        <v>5.511215</v>
      </c>
      <c r="N25" s="39">
        <v>5.511215</v>
      </c>
      <c r="O25" s="16">
        <v>1102243</v>
      </c>
    </row>
    <row r="26" spans="1:15" x14ac:dyDescent="0.25">
      <c r="A26" t="s">
        <v>2375</v>
      </c>
      <c r="B26" t="s">
        <v>725</v>
      </c>
      <c r="C26">
        <v>150</v>
      </c>
      <c r="E26" t="s">
        <v>1485</v>
      </c>
      <c r="F26" t="s">
        <v>93</v>
      </c>
      <c r="G26">
        <v>1</v>
      </c>
      <c r="H26" s="38">
        <v>600000</v>
      </c>
      <c r="I26" s="38">
        <v>80963</v>
      </c>
      <c r="J26" s="38">
        <v>680963</v>
      </c>
      <c r="K26" s="38">
        <v>2764007</v>
      </c>
      <c r="L26" s="38">
        <v>2835352</v>
      </c>
      <c r="M26" s="39">
        <v>18.902346666666666</v>
      </c>
      <c r="N26" s="39">
        <v>18.902346666666666</v>
      </c>
      <c r="O26" s="16">
        <v>2835352</v>
      </c>
    </row>
    <row r="27" spans="1:15" x14ac:dyDescent="0.25">
      <c r="A27" t="s">
        <v>2375</v>
      </c>
      <c r="B27" t="s">
        <v>2435</v>
      </c>
      <c r="C27">
        <v>200</v>
      </c>
      <c r="E27" t="s">
        <v>1485</v>
      </c>
      <c r="F27" t="s">
        <v>103</v>
      </c>
      <c r="G27">
        <v>1</v>
      </c>
      <c r="H27" s="38">
        <v>800000</v>
      </c>
      <c r="I27" s="38">
        <v>1805435</v>
      </c>
      <c r="J27" s="38">
        <v>2605435</v>
      </c>
      <c r="K27" s="38">
        <v>1216300</v>
      </c>
      <c r="L27" s="38">
        <v>30545615</v>
      </c>
      <c r="M27" s="39">
        <v>6.0815000000000001</v>
      </c>
      <c r="N27" s="39">
        <v>152.72807499999999</v>
      </c>
      <c r="O27" s="16">
        <v>30545615</v>
      </c>
    </row>
    <row r="28" spans="1:15" x14ac:dyDescent="0.25">
      <c r="A28" t="s">
        <v>2375</v>
      </c>
      <c r="B28" t="s">
        <v>2196</v>
      </c>
      <c r="C28">
        <v>300</v>
      </c>
      <c r="E28" t="s">
        <v>97</v>
      </c>
      <c r="F28" t="s">
        <v>76</v>
      </c>
      <c r="G28">
        <v>0</v>
      </c>
      <c r="H28" s="38">
        <v>1200000</v>
      </c>
      <c r="I28" s="38">
        <v>547326</v>
      </c>
      <c r="J28" s="38">
        <v>1747326</v>
      </c>
      <c r="K28" s="38">
        <v>11492260</v>
      </c>
      <c r="L28" s="38">
        <v>26953260</v>
      </c>
      <c r="M28" s="39">
        <v>38.307533333333332</v>
      </c>
      <c r="N28" s="39">
        <v>89.844200000000001</v>
      </c>
      <c r="O28" s="16">
        <v>26953260</v>
      </c>
    </row>
    <row r="29" spans="1:15" x14ac:dyDescent="0.25">
      <c r="A29" t="s">
        <v>2375</v>
      </c>
      <c r="B29" t="s">
        <v>2435</v>
      </c>
      <c r="C29">
        <v>200</v>
      </c>
      <c r="E29" t="s">
        <v>1485</v>
      </c>
      <c r="F29" t="s">
        <v>488</v>
      </c>
      <c r="G29">
        <v>1</v>
      </c>
      <c r="H29" s="38">
        <v>800000</v>
      </c>
      <c r="I29" s="38">
        <v>935301</v>
      </c>
      <c r="J29" s="38">
        <v>1735301</v>
      </c>
      <c r="K29" s="38">
        <v>8322000</v>
      </c>
      <c r="L29" s="38">
        <v>10297532</v>
      </c>
      <c r="M29" s="39">
        <v>41.61</v>
      </c>
      <c r="N29" s="39">
        <v>51.487659999999998</v>
      </c>
      <c r="O29" s="16">
        <v>10297532</v>
      </c>
    </row>
    <row r="30" spans="1:15" x14ac:dyDescent="0.25">
      <c r="A30" t="s">
        <v>2375</v>
      </c>
      <c r="B30" t="s">
        <v>725</v>
      </c>
      <c r="C30">
        <v>100</v>
      </c>
      <c r="E30" t="s">
        <v>1485</v>
      </c>
      <c r="F30" t="s">
        <v>76</v>
      </c>
      <c r="G30">
        <v>1</v>
      </c>
      <c r="H30" s="38">
        <v>400000</v>
      </c>
      <c r="I30" s="38">
        <v>0</v>
      </c>
      <c r="J30" s="38">
        <v>400000</v>
      </c>
      <c r="K30" s="38">
        <v>12415962</v>
      </c>
      <c r="L30" s="38">
        <v>12470917</v>
      </c>
      <c r="M30" s="39">
        <v>124.15962</v>
      </c>
      <c r="N30" s="39">
        <v>124.70917</v>
      </c>
      <c r="O30" s="16">
        <v>12470917</v>
      </c>
    </row>
    <row r="31" spans="1:15" x14ac:dyDescent="0.25">
      <c r="A31" t="s">
        <v>2375</v>
      </c>
      <c r="B31" t="s">
        <v>2435</v>
      </c>
      <c r="C31">
        <v>150</v>
      </c>
      <c r="E31" t="s">
        <v>1485</v>
      </c>
      <c r="F31" t="s">
        <v>124</v>
      </c>
      <c r="G31">
        <v>1</v>
      </c>
      <c r="H31" s="38">
        <v>600000</v>
      </c>
      <c r="I31" s="38">
        <v>27877</v>
      </c>
      <c r="J31" s="38">
        <v>627877</v>
      </c>
      <c r="K31" s="38">
        <v>7653000</v>
      </c>
      <c r="L31" s="38">
        <v>8880725</v>
      </c>
      <c r="M31" s="39">
        <v>51.02</v>
      </c>
      <c r="N31" s="39">
        <v>59.204833333333333</v>
      </c>
      <c r="O31" s="16">
        <v>8880725</v>
      </c>
    </row>
    <row r="32" spans="1:15" x14ac:dyDescent="0.25">
      <c r="A32" t="s">
        <v>2375</v>
      </c>
      <c r="B32" t="s">
        <v>2435</v>
      </c>
      <c r="C32">
        <v>150</v>
      </c>
      <c r="E32" t="s">
        <v>1485</v>
      </c>
      <c r="F32" t="s">
        <v>124</v>
      </c>
      <c r="G32">
        <v>1</v>
      </c>
      <c r="H32" s="38">
        <v>600000</v>
      </c>
      <c r="I32" s="38">
        <v>200000</v>
      </c>
      <c r="J32" s="38">
        <v>800000</v>
      </c>
      <c r="K32" s="38">
        <v>6422000</v>
      </c>
      <c r="L32" s="38">
        <v>6422000</v>
      </c>
      <c r="M32" s="39">
        <v>42.813333333333333</v>
      </c>
      <c r="N32" s="39">
        <v>42.813333333333333</v>
      </c>
      <c r="O32" s="16">
        <v>6422000</v>
      </c>
    </row>
    <row r="33" spans="1:15" x14ac:dyDescent="0.25">
      <c r="A33" t="s">
        <v>2375</v>
      </c>
      <c r="B33" t="s">
        <v>725</v>
      </c>
      <c r="C33">
        <v>40</v>
      </c>
      <c r="E33" t="s">
        <v>1485</v>
      </c>
      <c r="F33" t="s">
        <v>93</v>
      </c>
      <c r="G33">
        <v>0</v>
      </c>
      <c r="H33" s="38">
        <v>160000</v>
      </c>
      <c r="I33" s="38">
        <v>225567</v>
      </c>
      <c r="J33" s="38">
        <v>385567</v>
      </c>
      <c r="K33" s="38">
        <v>96800000</v>
      </c>
      <c r="L33" s="38">
        <v>107050853</v>
      </c>
      <c r="M33" s="39">
        <v>2420</v>
      </c>
      <c r="N33" s="39">
        <v>2676.2713250000002</v>
      </c>
      <c r="O33" s="38">
        <v>107050853</v>
      </c>
    </row>
    <row r="34" spans="1:15" x14ac:dyDescent="0.25">
      <c r="A34" t="s">
        <v>2375</v>
      </c>
      <c r="B34" t="s">
        <v>2435</v>
      </c>
      <c r="C34">
        <v>70</v>
      </c>
      <c r="E34" t="s">
        <v>1485</v>
      </c>
      <c r="F34" t="s">
        <v>124</v>
      </c>
      <c r="G34">
        <v>1</v>
      </c>
      <c r="H34" s="38">
        <v>280000</v>
      </c>
      <c r="I34" s="38">
        <v>0</v>
      </c>
      <c r="J34" s="38">
        <v>280000</v>
      </c>
      <c r="K34" s="38">
        <v>1031000</v>
      </c>
      <c r="L34" s="38">
        <v>1031000</v>
      </c>
      <c r="M34" s="39">
        <v>14.728571428571428</v>
      </c>
      <c r="N34" s="39">
        <v>14.728571428571428</v>
      </c>
      <c r="O34" s="16">
        <v>1031000</v>
      </c>
    </row>
    <row r="35" spans="1:15" x14ac:dyDescent="0.25">
      <c r="A35" t="s">
        <v>2375</v>
      </c>
      <c r="B35" t="s">
        <v>725</v>
      </c>
      <c r="C35">
        <v>200</v>
      </c>
      <c r="E35" t="s">
        <v>1485</v>
      </c>
      <c r="F35" t="s">
        <v>93</v>
      </c>
      <c r="G35">
        <v>0</v>
      </c>
      <c r="H35" s="38">
        <v>800000</v>
      </c>
      <c r="I35" s="38">
        <v>738148</v>
      </c>
      <c r="J35" s="38">
        <v>1538148</v>
      </c>
      <c r="K35" s="38">
        <v>18109762</v>
      </c>
      <c r="L35" s="38">
        <v>18230245</v>
      </c>
      <c r="M35" s="39">
        <v>90.548810000000003</v>
      </c>
      <c r="N35" s="39">
        <v>91.151224999999997</v>
      </c>
      <c r="O35" s="16">
        <v>18230245</v>
      </c>
    </row>
    <row r="36" spans="1:15" x14ac:dyDescent="0.25">
      <c r="A36" t="s">
        <v>2375</v>
      </c>
      <c r="B36" t="s">
        <v>725</v>
      </c>
      <c r="C36">
        <v>414</v>
      </c>
      <c r="E36" t="s">
        <v>97</v>
      </c>
      <c r="F36" t="s">
        <v>93</v>
      </c>
      <c r="G36">
        <v>0</v>
      </c>
      <c r="H36" s="38">
        <v>1656000</v>
      </c>
      <c r="I36" s="38">
        <v>4314168</v>
      </c>
      <c r="J36" s="38">
        <v>5970168</v>
      </c>
      <c r="K36" s="38">
        <v>157774968</v>
      </c>
      <c r="L36" s="38">
        <v>158082866</v>
      </c>
      <c r="M36" s="39">
        <v>381.09895652173913</v>
      </c>
      <c r="N36" s="39">
        <v>381.84267149758455</v>
      </c>
      <c r="O36" s="16">
        <v>158082866</v>
      </c>
    </row>
    <row r="37" spans="1:15" x14ac:dyDescent="0.25">
      <c r="A37" t="s">
        <v>2375</v>
      </c>
      <c r="B37" t="s">
        <v>2435</v>
      </c>
      <c r="C37">
        <v>200</v>
      </c>
      <c r="E37" t="s">
        <v>1485</v>
      </c>
      <c r="F37" t="s">
        <v>488</v>
      </c>
      <c r="G37">
        <v>1</v>
      </c>
      <c r="H37" s="38">
        <v>800000</v>
      </c>
      <c r="I37" s="38">
        <v>704358</v>
      </c>
      <c r="J37" s="38">
        <v>1504358</v>
      </c>
      <c r="K37" s="38">
        <v>9813000</v>
      </c>
      <c r="L37" s="38">
        <v>11618952</v>
      </c>
      <c r="M37" s="39">
        <v>49.064999999999998</v>
      </c>
      <c r="N37" s="39">
        <v>58.094760000000001</v>
      </c>
      <c r="O37" s="16">
        <v>11618952</v>
      </c>
    </row>
    <row r="38" spans="1:15" x14ac:dyDescent="0.25">
      <c r="A38" t="s">
        <v>2375</v>
      </c>
      <c r="B38" t="s">
        <v>725</v>
      </c>
      <c r="C38">
        <v>100</v>
      </c>
      <c r="E38" t="s">
        <v>1485</v>
      </c>
      <c r="F38" t="s">
        <v>93</v>
      </c>
      <c r="G38">
        <v>1</v>
      </c>
      <c r="H38" s="38">
        <v>400000</v>
      </c>
      <c r="I38" s="38">
        <v>0</v>
      </c>
      <c r="J38" s="38">
        <v>400000</v>
      </c>
      <c r="K38" s="38">
        <v>5165437</v>
      </c>
      <c r="L38" s="38">
        <v>9582222</v>
      </c>
      <c r="M38" s="39">
        <v>51.65437</v>
      </c>
      <c r="N38" s="39">
        <v>95.822220000000002</v>
      </c>
      <c r="O38" s="16">
        <v>9582222</v>
      </c>
    </row>
    <row r="39" spans="1:15" x14ac:dyDescent="0.25">
      <c r="A39" t="s">
        <v>2375</v>
      </c>
      <c r="B39" t="s">
        <v>2435</v>
      </c>
      <c r="C39">
        <v>150</v>
      </c>
      <c r="E39" t="s">
        <v>1485</v>
      </c>
      <c r="F39" t="s">
        <v>124</v>
      </c>
      <c r="G39">
        <v>0</v>
      </c>
      <c r="H39" s="38">
        <v>600000</v>
      </c>
      <c r="I39" s="38">
        <v>824911</v>
      </c>
      <c r="J39" s="38">
        <v>1424911</v>
      </c>
      <c r="K39" s="38">
        <v>20227000</v>
      </c>
      <c r="L39" s="38">
        <v>21255551</v>
      </c>
      <c r="M39" s="39">
        <v>134.84666666666666</v>
      </c>
      <c r="N39" s="39">
        <v>141.70367333333334</v>
      </c>
      <c r="O39" s="16">
        <v>21255551</v>
      </c>
    </row>
    <row r="40" spans="1:15" x14ac:dyDescent="0.25">
      <c r="A40" t="s">
        <v>2375</v>
      </c>
      <c r="B40" t="s">
        <v>2435</v>
      </c>
      <c r="C40">
        <v>150</v>
      </c>
      <c r="E40" t="s">
        <v>1485</v>
      </c>
      <c r="F40" t="s">
        <v>103</v>
      </c>
      <c r="G40">
        <v>0</v>
      </c>
      <c r="H40" s="38">
        <v>800000</v>
      </c>
      <c r="I40" s="38">
        <v>0</v>
      </c>
      <c r="J40" s="38">
        <v>800000</v>
      </c>
      <c r="K40" s="38">
        <v>4326378</v>
      </c>
      <c r="L40" s="38">
        <v>4326378</v>
      </c>
      <c r="M40" s="39">
        <v>28.84252</v>
      </c>
      <c r="N40" s="39">
        <v>28.84252</v>
      </c>
      <c r="O40" s="16">
        <v>4326378</v>
      </c>
    </row>
    <row r="41" spans="1:15" x14ac:dyDescent="0.25">
      <c r="A41" t="s">
        <v>2375</v>
      </c>
      <c r="B41" t="s">
        <v>2435</v>
      </c>
      <c r="C41">
        <v>200</v>
      </c>
      <c r="E41" t="s">
        <v>97</v>
      </c>
      <c r="F41" t="s">
        <v>124</v>
      </c>
      <c r="G41">
        <v>1</v>
      </c>
      <c r="H41" s="38">
        <v>800000</v>
      </c>
      <c r="I41" s="38">
        <v>280000</v>
      </c>
      <c r="J41" s="38">
        <v>1080000</v>
      </c>
      <c r="K41" s="38">
        <v>9847000</v>
      </c>
      <c r="L41" s="38">
        <v>19528700</v>
      </c>
      <c r="M41" s="39">
        <v>49.234999999999999</v>
      </c>
      <c r="N41" s="39">
        <v>97.643500000000003</v>
      </c>
      <c r="O41" s="16">
        <v>19528700</v>
      </c>
    </row>
    <row r="42" spans="1:15" x14ac:dyDescent="0.25">
      <c r="A42" t="s">
        <v>2375</v>
      </c>
      <c r="B42" t="s">
        <v>2196</v>
      </c>
      <c r="C42">
        <v>200</v>
      </c>
      <c r="E42" t="s">
        <v>1485</v>
      </c>
      <c r="F42" t="s">
        <v>76</v>
      </c>
      <c r="G42">
        <v>0</v>
      </c>
      <c r="H42" s="38">
        <v>800000</v>
      </c>
      <c r="I42" s="38">
        <v>521010</v>
      </c>
      <c r="J42" s="38">
        <v>1321010</v>
      </c>
      <c r="K42" s="38">
        <v>11492261</v>
      </c>
      <c r="L42" s="38">
        <v>29441261</v>
      </c>
      <c r="M42" s="39">
        <v>57.461305000000003</v>
      </c>
      <c r="N42" s="39">
        <v>147.20630499999999</v>
      </c>
      <c r="O42" s="16">
        <v>29441261</v>
      </c>
    </row>
    <row r="43" spans="1:15" x14ac:dyDescent="0.25">
      <c r="A43" t="s">
        <v>2375</v>
      </c>
      <c r="B43" t="s">
        <v>725</v>
      </c>
      <c r="C43">
        <v>200</v>
      </c>
      <c r="E43" t="s">
        <v>97</v>
      </c>
      <c r="F43" t="s">
        <v>89</v>
      </c>
      <c r="G43">
        <v>0</v>
      </c>
      <c r="H43" s="38">
        <v>800000</v>
      </c>
      <c r="I43" s="38">
        <v>1350268</v>
      </c>
      <c r="J43" s="38">
        <v>2150268</v>
      </c>
      <c r="K43" s="38">
        <v>14036304</v>
      </c>
      <c r="L43" s="38">
        <v>14181163</v>
      </c>
      <c r="M43" s="39">
        <v>70.181520000000006</v>
      </c>
      <c r="N43" s="39">
        <v>70.905815000000004</v>
      </c>
      <c r="O43" s="16">
        <v>14181163</v>
      </c>
    </row>
    <row r="44" spans="1:15" x14ac:dyDescent="0.25">
      <c r="A44" t="s">
        <v>2375</v>
      </c>
      <c r="B44" t="s">
        <v>725</v>
      </c>
      <c r="C44">
        <v>100</v>
      </c>
      <c r="E44" t="s">
        <v>1485</v>
      </c>
      <c r="F44" t="s">
        <v>93</v>
      </c>
      <c r="G44">
        <v>1</v>
      </c>
      <c r="H44" s="38">
        <v>400000</v>
      </c>
      <c r="I44" s="38">
        <v>0</v>
      </c>
      <c r="J44" s="38">
        <v>400000</v>
      </c>
      <c r="K44" s="38">
        <v>4051078</v>
      </c>
      <c r="L44" s="38">
        <v>4102795</v>
      </c>
      <c r="M44" s="39">
        <v>40.510779999999997</v>
      </c>
      <c r="N44" s="39">
        <v>41.027949999999997</v>
      </c>
      <c r="O44" s="16">
        <v>4102795</v>
      </c>
    </row>
    <row r="45" spans="1:15" x14ac:dyDescent="0.25">
      <c r="A45" t="s">
        <v>2375</v>
      </c>
      <c r="B45" t="s">
        <v>725</v>
      </c>
      <c r="C45">
        <v>150</v>
      </c>
      <c r="E45" t="s">
        <v>1485</v>
      </c>
      <c r="F45" t="s">
        <v>93</v>
      </c>
      <c r="G45">
        <v>0</v>
      </c>
      <c r="H45" s="38">
        <v>600000</v>
      </c>
      <c r="I45" s="38">
        <v>1338204</v>
      </c>
      <c r="J45" s="38">
        <v>1938204</v>
      </c>
      <c r="K45" s="38">
        <v>18950622</v>
      </c>
      <c r="L45" s="38">
        <v>26828801</v>
      </c>
      <c r="M45" s="39">
        <v>126.33748</v>
      </c>
      <c r="N45" s="39">
        <v>178.85867333333334</v>
      </c>
      <c r="O45" s="16">
        <v>26828801</v>
      </c>
    </row>
    <row r="46" spans="1:15" x14ac:dyDescent="0.25">
      <c r="A46" t="s">
        <v>2375</v>
      </c>
      <c r="B46" t="s">
        <v>725</v>
      </c>
      <c r="C46">
        <v>50</v>
      </c>
      <c r="E46" t="s">
        <v>1485</v>
      </c>
      <c r="F46" t="s">
        <v>89</v>
      </c>
      <c r="G46">
        <v>1</v>
      </c>
      <c r="H46" s="38">
        <v>200000</v>
      </c>
      <c r="I46" s="38">
        <v>330511</v>
      </c>
      <c r="J46" s="38">
        <v>530511</v>
      </c>
      <c r="K46" s="38">
        <v>230544</v>
      </c>
      <c r="L46" s="38">
        <v>5966897</v>
      </c>
      <c r="M46" s="39">
        <v>4.6108799999999999</v>
      </c>
      <c r="N46" s="39">
        <v>119.33794</v>
      </c>
      <c r="O46" s="16">
        <v>5966897</v>
      </c>
    </row>
    <row r="47" spans="1:15" x14ac:dyDescent="0.25">
      <c r="A47" t="s">
        <v>2375</v>
      </c>
      <c r="B47" t="s">
        <v>2435</v>
      </c>
      <c r="C47">
        <v>150</v>
      </c>
      <c r="E47" t="s">
        <v>1485</v>
      </c>
      <c r="F47" t="s">
        <v>124</v>
      </c>
      <c r="G47">
        <v>1</v>
      </c>
      <c r="H47" s="38">
        <v>600000</v>
      </c>
      <c r="I47" s="38">
        <v>0</v>
      </c>
      <c r="J47" s="38">
        <v>600000</v>
      </c>
      <c r="K47" s="38">
        <v>290000</v>
      </c>
      <c r="L47" s="38">
        <v>42151500</v>
      </c>
      <c r="M47" s="39">
        <v>1.9333333333333333</v>
      </c>
      <c r="N47" s="39">
        <v>281.01</v>
      </c>
      <c r="O47" s="16">
        <v>42151500</v>
      </c>
    </row>
    <row r="48" spans="1:15" x14ac:dyDescent="0.25">
      <c r="A48" t="s">
        <v>2375</v>
      </c>
      <c r="B48" t="s">
        <v>725</v>
      </c>
      <c r="C48">
        <v>80</v>
      </c>
      <c r="E48" t="s">
        <v>1485</v>
      </c>
      <c r="F48" t="s">
        <v>93</v>
      </c>
      <c r="G48">
        <v>0</v>
      </c>
      <c r="H48" s="38">
        <v>400000</v>
      </c>
      <c r="I48" s="38">
        <v>969933</v>
      </c>
      <c r="J48" s="38">
        <v>1369933</v>
      </c>
      <c r="K48" s="38">
        <v>46446170</v>
      </c>
      <c r="L48" s="38">
        <v>46495990</v>
      </c>
      <c r="M48" s="39">
        <v>580.57712500000002</v>
      </c>
      <c r="N48" s="39">
        <v>581.19987500000002</v>
      </c>
      <c r="O48" s="16">
        <v>46495990</v>
      </c>
    </row>
    <row r="49" spans="1:15" x14ac:dyDescent="0.25">
      <c r="A49" t="s">
        <v>2375</v>
      </c>
      <c r="B49" t="s">
        <v>2435</v>
      </c>
      <c r="C49">
        <v>250</v>
      </c>
      <c r="E49" t="s">
        <v>1485</v>
      </c>
      <c r="F49" t="s">
        <v>488</v>
      </c>
      <c r="G49">
        <v>1</v>
      </c>
      <c r="H49" s="38">
        <v>1000000</v>
      </c>
      <c r="I49" s="38">
        <v>388122</v>
      </c>
      <c r="J49" s="38">
        <v>1388122</v>
      </c>
      <c r="K49" s="38">
        <v>9855000</v>
      </c>
      <c r="L49" s="38">
        <v>15392284</v>
      </c>
      <c r="M49" s="39">
        <v>39.42</v>
      </c>
      <c r="N49" s="39">
        <v>61.569136</v>
      </c>
      <c r="O49" s="16">
        <v>15392284</v>
      </c>
    </row>
    <row r="50" spans="1:15" x14ac:dyDescent="0.25">
      <c r="A50" t="s">
        <v>2375</v>
      </c>
      <c r="B50" t="s">
        <v>2196</v>
      </c>
      <c r="C50">
        <v>150</v>
      </c>
      <c r="E50" t="s">
        <v>1485</v>
      </c>
      <c r="F50" t="s">
        <v>76</v>
      </c>
      <c r="G50">
        <v>1</v>
      </c>
      <c r="H50" s="38">
        <v>600000</v>
      </c>
      <c r="I50" s="38">
        <v>0</v>
      </c>
      <c r="J50" s="38">
        <v>600000</v>
      </c>
      <c r="K50" s="38">
        <v>4106408</v>
      </c>
      <c r="L50" s="38">
        <v>16685408</v>
      </c>
      <c r="M50" s="39">
        <v>27.376053333333335</v>
      </c>
      <c r="N50" s="39">
        <v>111.23605333333333</v>
      </c>
      <c r="O50" s="16">
        <v>16685408</v>
      </c>
    </row>
    <row r="51" spans="1:15" x14ac:dyDescent="0.25">
      <c r="A51" t="s">
        <v>2375</v>
      </c>
      <c r="B51" t="s">
        <v>2196</v>
      </c>
      <c r="C51">
        <v>75</v>
      </c>
      <c r="E51" t="s">
        <v>1485</v>
      </c>
      <c r="F51" t="s">
        <v>76</v>
      </c>
      <c r="G51">
        <v>1</v>
      </c>
      <c r="H51" s="38">
        <v>800000</v>
      </c>
      <c r="I51" s="38">
        <v>0</v>
      </c>
      <c r="J51" s="38">
        <v>800000</v>
      </c>
      <c r="K51" s="38">
        <v>0</v>
      </c>
      <c r="L51" s="38">
        <v>5994932</v>
      </c>
      <c r="M51" s="39">
        <v>0</v>
      </c>
      <c r="N51" s="39">
        <v>79.932426666666672</v>
      </c>
      <c r="O51" s="16">
        <v>5994932</v>
      </c>
    </row>
    <row r="52" spans="1:15" x14ac:dyDescent="0.25">
      <c r="A52" t="s">
        <v>2375</v>
      </c>
      <c r="B52" t="s">
        <v>2435</v>
      </c>
      <c r="C52">
        <v>200</v>
      </c>
      <c r="E52" t="s">
        <v>1485</v>
      </c>
      <c r="F52" t="s">
        <v>103</v>
      </c>
      <c r="G52">
        <v>1</v>
      </c>
      <c r="H52" s="38">
        <v>800000</v>
      </c>
      <c r="I52" s="38">
        <v>242500</v>
      </c>
      <c r="J52" s="38">
        <v>1042500</v>
      </c>
      <c r="K52" s="38">
        <v>0</v>
      </c>
      <c r="L52" s="38">
        <v>6090818</v>
      </c>
      <c r="M52" s="39">
        <v>0</v>
      </c>
      <c r="N52" s="39">
        <v>30.454090000000001</v>
      </c>
      <c r="O52" s="16">
        <v>6090818</v>
      </c>
    </row>
    <row r="53" spans="1:15" x14ac:dyDescent="0.25">
      <c r="A53" t="s">
        <v>2375</v>
      </c>
      <c r="B53" t="s">
        <v>725</v>
      </c>
      <c r="C53">
        <v>80</v>
      </c>
      <c r="E53" t="s">
        <v>1485</v>
      </c>
      <c r="F53" t="s">
        <v>93</v>
      </c>
      <c r="G53">
        <v>1</v>
      </c>
      <c r="H53" s="38">
        <v>800000</v>
      </c>
      <c r="I53" s="38">
        <v>3874879</v>
      </c>
      <c r="J53" s="38">
        <v>4674879</v>
      </c>
      <c r="K53" s="38">
        <v>6923598</v>
      </c>
      <c r="L53" s="38">
        <v>7679731</v>
      </c>
      <c r="M53" s="39">
        <v>86.544974999999994</v>
      </c>
      <c r="N53" s="39">
        <v>95.996637500000006</v>
      </c>
      <c r="O53" s="16">
        <v>7679731</v>
      </c>
    </row>
    <row r="54" spans="1:15" x14ac:dyDescent="0.25">
      <c r="A54" t="s">
        <v>2375</v>
      </c>
      <c r="B54" t="s">
        <v>725</v>
      </c>
      <c r="C54">
        <v>50</v>
      </c>
      <c r="E54" t="s">
        <v>1485</v>
      </c>
      <c r="F54" t="s">
        <v>205</v>
      </c>
      <c r="G54">
        <v>1</v>
      </c>
      <c r="H54" s="38">
        <v>200000</v>
      </c>
      <c r="I54" s="38">
        <v>293034</v>
      </c>
      <c r="J54" s="38">
        <v>493034</v>
      </c>
      <c r="K54" s="38">
        <v>5496551</v>
      </c>
      <c r="L54" s="38">
        <v>7462269</v>
      </c>
      <c r="M54" s="39">
        <v>109.93102</v>
      </c>
      <c r="N54" s="39">
        <v>149.24538000000001</v>
      </c>
      <c r="O54" s="16">
        <v>7462269</v>
      </c>
    </row>
    <row r="55" spans="1:15" x14ac:dyDescent="0.25">
      <c r="A55" t="s">
        <v>2375</v>
      </c>
      <c r="B55" t="s">
        <v>2196</v>
      </c>
      <c r="C55">
        <v>100</v>
      </c>
      <c r="E55" t="s">
        <v>1485</v>
      </c>
      <c r="F55" t="s">
        <v>76</v>
      </c>
      <c r="G55">
        <v>1</v>
      </c>
      <c r="H55" s="38">
        <v>400000</v>
      </c>
      <c r="I55" s="38">
        <v>0</v>
      </c>
      <c r="J55" s="38">
        <v>400000</v>
      </c>
      <c r="K55" s="38">
        <v>1521698</v>
      </c>
      <c r="L55" s="38">
        <v>7288957</v>
      </c>
      <c r="M55" s="39">
        <v>15.21698</v>
      </c>
      <c r="N55" s="39">
        <v>72.889570000000006</v>
      </c>
      <c r="O55" s="16">
        <v>7288957</v>
      </c>
    </row>
    <row r="56" spans="1:15" x14ac:dyDescent="0.25">
      <c r="A56" t="s">
        <v>2375</v>
      </c>
      <c r="B56" t="s">
        <v>725</v>
      </c>
      <c r="C56">
        <v>165</v>
      </c>
      <c r="E56" t="s">
        <v>1485</v>
      </c>
      <c r="F56" t="s">
        <v>89</v>
      </c>
      <c r="G56">
        <v>1</v>
      </c>
      <c r="H56" s="38">
        <v>1200000</v>
      </c>
      <c r="I56" s="38">
        <v>996501</v>
      </c>
      <c r="J56" s="38">
        <v>2196501</v>
      </c>
      <c r="K56" s="38">
        <v>12469083</v>
      </c>
      <c r="L56" s="38">
        <v>21000103</v>
      </c>
      <c r="M56" s="39">
        <v>75.5702</v>
      </c>
      <c r="N56" s="39">
        <v>127.27335151515152</v>
      </c>
      <c r="O56" s="16">
        <v>21000103</v>
      </c>
    </row>
    <row r="57" spans="1:15" x14ac:dyDescent="0.25">
      <c r="A57" t="s">
        <v>2375</v>
      </c>
      <c r="B57" t="s">
        <v>725</v>
      </c>
      <c r="C57">
        <v>165</v>
      </c>
      <c r="E57" t="s">
        <v>97</v>
      </c>
      <c r="F57" t="s">
        <v>89</v>
      </c>
      <c r="G57">
        <v>1</v>
      </c>
      <c r="H57" s="38">
        <v>1200000</v>
      </c>
      <c r="I57" s="38">
        <v>1390809</v>
      </c>
      <c r="J57" s="38">
        <v>2590809</v>
      </c>
      <c r="K57" s="38">
        <v>19144001</v>
      </c>
      <c r="L57" s="38">
        <v>27684980</v>
      </c>
      <c r="M57" s="39">
        <v>116.02424848484848</v>
      </c>
      <c r="N57" s="39">
        <v>167.78775757575758</v>
      </c>
      <c r="O57" s="16">
        <v>27684980</v>
      </c>
    </row>
    <row r="58" spans="1:15" x14ac:dyDescent="0.25">
      <c r="A58" t="s">
        <v>2375</v>
      </c>
      <c r="B58" t="s">
        <v>725</v>
      </c>
      <c r="C58">
        <v>200</v>
      </c>
      <c r="E58" t="s">
        <v>97</v>
      </c>
      <c r="F58" t="s">
        <v>89</v>
      </c>
      <c r="G58">
        <v>1</v>
      </c>
      <c r="H58" s="38">
        <v>800000</v>
      </c>
      <c r="I58" s="38">
        <v>629023</v>
      </c>
      <c r="J58" s="38">
        <v>1429023</v>
      </c>
      <c r="K58" s="38">
        <v>17731384</v>
      </c>
      <c r="L58" s="38">
        <v>22760508</v>
      </c>
      <c r="M58" s="39">
        <v>88.65692</v>
      </c>
      <c r="N58" s="39">
        <v>113.80253999999999</v>
      </c>
      <c r="O58" s="16">
        <v>22760508</v>
      </c>
    </row>
    <row r="59" spans="1:15" x14ac:dyDescent="0.25">
      <c r="A59" t="s">
        <v>2375</v>
      </c>
      <c r="B59" t="s">
        <v>2435</v>
      </c>
      <c r="C59">
        <v>75</v>
      </c>
      <c r="E59" t="s">
        <v>1485</v>
      </c>
      <c r="F59" t="s">
        <v>124</v>
      </c>
      <c r="G59">
        <v>1</v>
      </c>
      <c r="H59" s="38">
        <v>300000</v>
      </c>
      <c r="I59" s="38">
        <v>880000</v>
      </c>
      <c r="J59" s="38">
        <v>1180000</v>
      </c>
      <c r="K59" s="38">
        <v>15006000</v>
      </c>
      <c r="L59" s="38">
        <v>15006000</v>
      </c>
      <c r="M59" s="39">
        <v>200.08</v>
      </c>
      <c r="N59" s="39">
        <v>200.08</v>
      </c>
      <c r="O59" s="16">
        <v>15006000</v>
      </c>
    </row>
    <row r="60" spans="1:15" x14ac:dyDescent="0.25">
      <c r="A60" t="s">
        <v>2375</v>
      </c>
      <c r="B60" t="s">
        <v>2196</v>
      </c>
      <c r="C60">
        <v>1.35</v>
      </c>
      <c r="E60" t="s">
        <v>1485</v>
      </c>
      <c r="F60" t="s">
        <v>130</v>
      </c>
      <c r="G60">
        <v>1</v>
      </c>
      <c r="H60" s="38">
        <v>5400</v>
      </c>
      <c r="I60" s="38"/>
      <c r="J60" s="38">
        <v>5400</v>
      </c>
      <c r="K60" s="38">
        <v>0</v>
      </c>
      <c r="L60" s="38">
        <v>0</v>
      </c>
      <c r="M60" s="39">
        <v>0</v>
      </c>
      <c r="N60" s="39">
        <v>0</v>
      </c>
      <c r="O60" s="16">
        <v>0</v>
      </c>
    </row>
    <row r="61" spans="1:15" x14ac:dyDescent="0.25">
      <c r="A61" t="s">
        <v>2375</v>
      </c>
      <c r="B61" t="s">
        <v>725</v>
      </c>
      <c r="C61">
        <v>151.80000000000001</v>
      </c>
      <c r="E61" t="s">
        <v>97</v>
      </c>
      <c r="F61" t="s">
        <v>194</v>
      </c>
      <c r="G61">
        <v>0</v>
      </c>
      <c r="H61" s="38">
        <v>607200</v>
      </c>
      <c r="I61" s="38">
        <v>1627631</v>
      </c>
      <c r="J61" s="38">
        <v>2234831</v>
      </c>
      <c r="K61" s="38">
        <v>4838259</v>
      </c>
      <c r="L61" s="38">
        <v>48812651</v>
      </c>
      <c r="M61" s="39">
        <v>31.872588932806323</v>
      </c>
      <c r="N61" s="39">
        <v>321.55896574440055</v>
      </c>
      <c r="O61" s="16">
        <v>48812651</v>
      </c>
    </row>
    <row r="62" spans="1:15" x14ac:dyDescent="0.25">
      <c r="A62" t="s">
        <v>2375</v>
      </c>
      <c r="B62" t="s">
        <v>2196</v>
      </c>
      <c r="C62">
        <v>50</v>
      </c>
      <c r="E62" t="s">
        <v>1485</v>
      </c>
      <c r="F62" t="s">
        <v>76</v>
      </c>
      <c r="G62">
        <v>1</v>
      </c>
      <c r="H62" s="38">
        <v>200000</v>
      </c>
      <c r="I62" s="38">
        <v>135899</v>
      </c>
      <c r="J62" s="38">
        <v>335899</v>
      </c>
      <c r="K62" s="38">
        <v>1362993</v>
      </c>
      <c r="L62" s="38">
        <v>6826341</v>
      </c>
      <c r="M62" s="39">
        <v>27.25986</v>
      </c>
      <c r="N62" s="39">
        <v>136.52681999999999</v>
      </c>
      <c r="O62" s="16">
        <v>6826341</v>
      </c>
    </row>
    <row r="63" spans="1:15" x14ac:dyDescent="0.25">
      <c r="A63" t="s">
        <v>2375</v>
      </c>
      <c r="B63" t="s">
        <v>2435</v>
      </c>
      <c r="C63">
        <v>250</v>
      </c>
      <c r="E63" t="s">
        <v>1485</v>
      </c>
      <c r="F63" t="s">
        <v>488</v>
      </c>
      <c r="G63">
        <v>1</v>
      </c>
      <c r="H63" s="38">
        <v>0</v>
      </c>
      <c r="I63" s="38">
        <v>390083</v>
      </c>
      <c r="J63" s="38">
        <v>390083</v>
      </c>
      <c r="K63" s="38">
        <v>1367000</v>
      </c>
      <c r="L63" s="38">
        <v>3465000</v>
      </c>
      <c r="M63" s="39">
        <v>5.468</v>
      </c>
      <c r="N63" s="39">
        <v>13.86</v>
      </c>
      <c r="O63" s="16">
        <v>3465000</v>
      </c>
    </row>
    <row r="64" spans="1:15" x14ac:dyDescent="0.25">
      <c r="A64" t="s">
        <v>2856</v>
      </c>
      <c r="B64" t="s">
        <v>2395</v>
      </c>
      <c r="C64">
        <v>125</v>
      </c>
      <c r="E64" t="s">
        <v>1485</v>
      </c>
      <c r="F64" t="s">
        <v>61</v>
      </c>
      <c r="G64">
        <v>1</v>
      </c>
      <c r="H64" s="38">
        <v>500000</v>
      </c>
      <c r="I64" s="38">
        <v>3475319</v>
      </c>
      <c r="J64" s="38">
        <v>3975319</v>
      </c>
      <c r="K64" s="38">
        <v>10094000</v>
      </c>
      <c r="L64" s="38">
        <v>43810350</v>
      </c>
      <c r="M64" s="39">
        <v>80.751999999999995</v>
      </c>
      <c r="N64" s="39">
        <v>350.4828</v>
      </c>
      <c r="O64" s="16">
        <v>43810350</v>
      </c>
    </row>
    <row r="65" spans="1:15" x14ac:dyDescent="0.25">
      <c r="A65" t="s">
        <v>2856</v>
      </c>
      <c r="B65" t="s">
        <v>2395</v>
      </c>
      <c r="C65">
        <v>200</v>
      </c>
      <c r="E65" t="s">
        <v>1485</v>
      </c>
      <c r="F65" t="s">
        <v>2394</v>
      </c>
      <c r="G65">
        <v>1</v>
      </c>
      <c r="H65" s="38">
        <v>800000</v>
      </c>
      <c r="I65" s="38">
        <v>4252878</v>
      </c>
      <c r="J65" s="38">
        <v>5052878</v>
      </c>
      <c r="K65" s="38">
        <v>13149000</v>
      </c>
      <c r="L65" s="38">
        <v>14368794</v>
      </c>
      <c r="M65" s="39">
        <v>65.745000000000005</v>
      </c>
      <c r="N65" s="39">
        <v>71.843969999999999</v>
      </c>
      <c r="O65" s="16">
        <v>14368794</v>
      </c>
    </row>
    <row r="66" spans="1:15" x14ac:dyDescent="0.25">
      <c r="A66" t="s">
        <v>2856</v>
      </c>
      <c r="B66" t="s">
        <v>2395</v>
      </c>
      <c r="C66">
        <v>200</v>
      </c>
      <c r="E66" t="s">
        <v>1485</v>
      </c>
      <c r="F66" t="s">
        <v>61</v>
      </c>
      <c r="G66">
        <v>1</v>
      </c>
      <c r="H66" s="38">
        <v>800000</v>
      </c>
      <c r="I66" s="38">
        <v>6670422</v>
      </c>
      <c r="J66" s="38">
        <v>7470422</v>
      </c>
      <c r="K66" s="38">
        <v>8978660</v>
      </c>
      <c r="L66" s="38">
        <v>68830374</v>
      </c>
      <c r="M66" s="39">
        <v>44.893300000000004</v>
      </c>
      <c r="N66" s="39">
        <v>344.15186999999997</v>
      </c>
      <c r="O66" s="16">
        <v>68830374</v>
      </c>
    </row>
    <row r="67" spans="1:15" x14ac:dyDescent="0.25">
      <c r="A67" t="s">
        <v>2856</v>
      </c>
      <c r="B67" t="s">
        <v>2395</v>
      </c>
      <c r="C67">
        <v>100</v>
      </c>
      <c r="E67" t="s">
        <v>1485</v>
      </c>
      <c r="F67" t="s">
        <v>61</v>
      </c>
      <c r="G67">
        <v>1</v>
      </c>
      <c r="H67" s="38">
        <v>400000</v>
      </c>
      <c r="I67" s="38">
        <v>350977</v>
      </c>
      <c r="J67" s="38">
        <v>750977</v>
      </c>
      <c r="K67" s="38">
        <v>5946000</v>
      </c>
      <c r="L67" s="38">
        <v>5946000</v>
      </c>
      <c r="M67" s="39">
        <v>59.46</v>
      </c>
      <c r="N67" s="39">
        <v>59.46</v>
      </c>
      <c r="O67" s="16">
        <v>5946000</v>
      </c>
    </row>
    <row r="68" spans="1:15" x14ac:dyDescent="0.25">
      <c r="A68" t="s">
        <v>2856</v>
      </c>
      <c r="B68" t="s">
        <v>2395</v>
      </c>
      <c r="C68">
        <v>150</v>
      </c>
      <c r="E68" t="s">
        <v>1485</v>
      </c>
      <c r="F68" t="s">
        <v>2526</v>
      </c>
      <c r="G68">
        <v>1</v>
      </c>
      <c r="H68" s="38">
        <v>600000</v>
      </c>
      <c r="I68" s="38">
        <v>151444</v>
      </c>
      <c r="J68" s="38">
        <v>751444</v>
      </c>
      <c r="K68" s="38">
        <v>13688000</v>
      </c>
      <c r="L68" s="38">
        <v>13688000</v>
      </c>
      <c r="M68" s="39">
        <v>91.25333333333333</v>
      </c>
      <c r="N68" s="39">
        <v>91.25333333333333</v>
      </c>
      <c r="O68" s="16">
        <v>13688000</v>
      </c>
    </row>
    <row r="69" spans="1:15" x14ac:dyDescent="0.25">
      <c r="A69" t="s">
        <v>2856</v>
      </c>
      <c r="B69" t="s">
        <v>2395</v>
      </c>
      <c r="C69">
        <v>100</v>
      </c>
      <c r="E69" t="s">
        <v>1485</v>
      </c>
      <c r="F69" t="s">
        <v>61</v>
      </c>
      <c r="G69">
        <v>1</v>
      </c>
      <c r="H69" s="38">
        <v>400000</v>
      </c>
      <c r="I69" s="38">
        <v>4016325</v>
      </c>
      <c r="J69" s="38">
        <v>4416325</v>
      </c>
      <c r="K69" s="38">
        <v>3802000</v>
      </c>
      <c r="L69" s="38">
        <v>6384309</v>
      </c>
      <c r="M69" s="39">
        <v>38.020000000000003</v>
      </c>
      <c r="N69" s="39">
        <v>63.843089999999997</v>
      </c>
      <c r="O69" s="16">
        <v>6384309</v>
      </c>
    </row>
    <row r="70" spans="1:15" x14ac:dyDescent="0.25">
      <c r="A70" t="s">
        <v>2856</v>
      </c>
      <c r="B70" t="s">
        <v>2395</v>
      </c>
      <c r="C70">
        <v>100</v>
      </c>
      <c r="E70" t="s">
        <v>1485</v>
      </c>
      <c r="F70" t="s">
        <v>67</v>
      </c>
      <c r="G70">
        <v>1</v>
      </c>
      <c r="H70" s="38">
        <v>400000</v>
      </c>
      <c r="I70" s="38">
        <v>3212224</v>
      </c>
      <c r="J70" s="38">
        <v>3612224</v>
      </c>
      <c r="K70" s="38">
        <v>15446000</v>
      </c>
      <c r="L70" s="38">
        <v>56881794</v>
      </c>
      <c r="M70" s="39">
        <v>154.46</v>
      </c>
      <c r="N70" s="39">
        <v>568.81794000000002</v>
      </c>
      <c r="O70" s="16">
        <v>56881794</v>
      </c>
    </row>
    <row r="71" spans="1:15" x14ac:dyDescent="0.25">
      <c r="A71" t="s">
        <v>2856</v>
      </c>
      <c r="B71" t="s">
        <v>2395</v>
      </c>
      <c r="C71">
        <v>75</v>
      </c>
      <c r="E71" t="s">
        <v>1485</v>
      </c>
      <c r="F71" t="s">
        <v>2394</v>
      </c>
      <c r="G71">
        <v>1</v>
      </c>
      <c r="H71" s="38">
        <v>300000</v>
      </c>
      <c r="I71" s="38">
        <v>1828655</v>
      </c>
      <c r="J71" s="38">
        <v>2128655</v>
      </c>
      <c r="K71" s="38">
        <v>11779000</v>
      </c>
      <c r="L71" s="38">
        <v>14110278</v>
      </c>
      <c r="M71" s="39">
        <v>157.05333333333334</v>
      </c>
      <c r="N71" s="39">
        <v>188.13704000000001</v>
      </c>
      <c r="O71" s="16">
        <v>14110278</v>
      </c>
    </row>
    <row r="72" spans="1:15" x14ac:dyDescent="0.25">
      <c r="A72" t="s">
        <v>2856</v>
      </c>
      <c r="B72" t="s">
        <v>2395</v>
      </c>
      <c r="C72">
        <v>200</v>
      </c>
      <c r="E72" t="s">
        <v>1485</v>
      </c>
      <c r="F72" t="s">
        <v>61</v>
      </c>
      <c r="G72">
        <v>1</v>
      </c>
      <c r="H72" s="38">
        <v>800000</v>
      </c>
      <c r="I72" s="38">
        <v>8857952</v>
      </c>
      <c r="J72" s="38">
        <v>9657952</v>
      </c>
      <c r="K72" s="38">
        <v>11249146</v>
      </c>
      <c r="L72" s="38">
        <v>101688380</v>
      </c>
      <c r="M72" s="39">
        <v>56.245730000000002</v>
      </c>
      <c r="N72" s="39">
        <v>508.44189999999998</v>
      </c>
      <c r="O72" s="16">
        <v>101688380</v>
      </c>
    </row>
    <row r="73" spans="1:15" x14ac:dyDescent="0.25">
      <c r="A73" t="s">
        <v>2856</v>
      </c>
      <c r="B73" t="s">
        <v>2395</v>
      </c>
      <c r="C73">
        <v>150</v>
      </c>
      <c r="E73" t="s">
        <v>1485</v>
      </c>
      <c r="F73" t="s">
        <v>61</v>
      </c>
      <c r="G73">
        <v>1</v>
      </c>
      <c r="H73" s="38">
        <v>600000</v>
      </c>
      <c r="I73" s="38">
        <v>5978388</v>
      </c>
      <c r="J73" s="38">
        <v>6578388</v>
      </c>
      <c r="K73" s="38">
        <v>2426089</v>
      </c>
      <c r="L73" s="38">
        <v>70953722</v>
      </c>
      <c r="M73" s="39">
        <v>16.173926666666667</v>
      </c>
      <c r="N73" s="39">
        <v>473.02481333333333</v>
      </c>
      <c r="O73" s="16">
        <v>70953722</v>
      </c>
    </row>
    <row r="74" spans="1:15" x14ac:dyDescent="0.25">
      <c r="A74" t="s">
        <v>2856</v>
      </c>
      <c r="B74" t="s">
        <v>2395</v>
      </c>
      <c r="C74">
        <v>99</v>
      </c>
      <c r="E74" t="s">
        <v>1485</v>
      </c>
      <c r="F74" t="s">
        <v>2526</v>
      </c>
      <c r="G74">
        <v>1</v>
      </c>
      <c r="H74" s="38">
        <v>396000</v>
      </c>
      <c r="I74" s="38">
        <v>1831523</v>
      </c>
      <c r="J74" s="38">
        <v>2227523</v>
      </c>
      <c r="K74" s="38">
        <v>12015000</v>
      </c>
      <c r="L74" s="38">
        <v>17106107</v>
      </c>
      <c r="M74" s="39">
        <v>121.36363636363636</v>
      </c>
      <c r="N74" s="39">
        <v>172.7889595959596</v>
      </c>
      <c r="O74" s="16">
        <v>17106107</v>
      </c>
    </row>
    <row r="75" spans="1:15" x14ac:dyDescent="0.25">
      <c r="A75" t="s">
        <v>2856</v>
      </c>
      <c r="B75" t="s">
        <v>2395</v>
      </c>
      <c r="C75">
        <v>175</v>
      </c>
      <c r="E75" t="s">
        <v>1485</v>
      </c>
      <c r="F75" t="s">
        <v>2526</v>
      </c>
      <c r="G75">
        <v>1</v>
      </c>
      <c r="H75" s="38">
        <v>800000</v>
      </c>
      <c r="I75" s="38">
        <v>1822322</v>
      </c>
      <c r="J75" s="38">
        <v>2622322</v>
      </c>
      <c r="K75" s="38">
        <v>12910000</v>
      </c>
      <c r="L75" s="38">
        <v>27110000</v>
      </c>
      <c r="M75" s="39">
        <v>73.771428571428572</v>
      </c>
      <c r="N75" s="39">
        <v>154.91428571428571</v>
      </c>
      <c r="O75" s="16">
        <v>12910000</v>
      </c>
    </row>
    <row r="76" spans="1:15" x14ac:dyDescent="0.25">
      <c r="A76" t="s">
        <v>2856</v>
      </c>
      <c r="B76" t="s">
        <v>2395</v>
      </c>
      <c r="C76">
        <v>50</v>
      </c>
      <c r="E76" t="s">
        <v>1485</v>
      </c>
      <c r="F76" t="s">
        <v>61</v>
      </c>
      <c r="G76">
        <v>1</v>
      </c>
      <c r="H76" s="38">
        <v>200000</v>
      </c>
      <c r="I76" s="38">
        <v>200480</v>
      </c>
      <c r="J76" s="38">
        <v>400480</v>
      </c>
      <c r="K76" s="38">
        <v>1364000</v>
      </c>
      <c r="L76" s="38">
        <v>1364000</v>
      </c>
      <c r="M76" s="39">
        <v>27.28</v>
      </c>
      <c r="N76" s="39">
        <v>27.28</v>
      </c>
      <c r="O76" s="16">
        <v>1364000</v>
      </c>
    </row>
    <row r="77" spans="1:15" x14ac:dyDescent="0.25">
      <c r="A77" t="s">
        <v>2856</v>
      </c>
      <c r="B77" t="s">
        <v>2395</v>
      </c>
      <c r="C77">
        <v>95</v>
      </c>
      <c r="E77" t="s">
        <v>1485</v>
      </c>
      <c r="F77" t="s">
        <v>61</v>
      </c>
      <c r="G77">
        <v>1</v>
      </c>
      <c r="H77" s="38">
        <v>380000</v>
      </c>
      <c r="I77" s="38">
        <v>923623</v>
      </c>
      <c r="J77" s="38">
        <v>1303623</v>
      </c>
      <c r="K77" s="38">
        <v>3650000</v>
      </c>
      <c r="L77" s="38">
        <v>10964765</v>
      </c>
      <c r="M77" s="39">
        <v>38.421052631578945</v>
      </c>
      <c r="N77" s="39">
        <v>115.41857894736842</v>
      </c>
      <c r="O77" s="16">
        <v>10964765</v>
      </c>
    </row>
    <row r="78" spans="1:15" x14ac:dyDescent="0.25">
      <c r="A78" t="s">
        <v>2856</v>
      </c>
      <c r="B78" t="s">
        <v>2395</v>
      </c>
      <c r="C78">
        <v>200</v>
      </c>
      <c r="E78" t="s">
        <v>1485</v>
      </c>
      <c r="F78" t="s">
        <v>61</v>
      </c>
      <c r="G78">
        <v>1</v>
      </c>
      <c r="H78" s="38">
        <v>800000</v>
      </c>
      <c r="I78" s="38">
        <v>5418271</v>
      </c>
      <c r="J78" s="38">
        <v>6218271</v>
      </c>
      <c r="K78" s="38">
        <v>7500000</v>
      </c>
      <c r="L78" s="38">
        <v>50200207</v>
      </c>
      <c r="M78" s="39">
        <v>37.5</v>
      </c>
      <c r="N78" s="39">
        <v>251.001035</v>
      </c>
      <c r="O78" s="16">
        <v>50200207</v>
      </c>
    </row>
    <row r="79" spans="1:15" x14ac:dyDescent="0.25">
      <c r="A79" t="s">
        <v>2856</v>
      </c>
      <c r="B79" t="s">
        <v>2395</v>
      </c>
      <c r="C79">
        <v>100</v>
      </c>
      <c r="E79" t="s">
        <v>1485</v>
      </c>
      <c r="F79" t="s">
        <v>61</v>
      </c>
      <c r="G79">
        <v>1</v>
      </c>
      <c r="H79" s="38">
        <v>400000</v>
      </c>
      <c r="I79" s="38">
        <v>3084135</v>
      </c>
      <c r="J79" s="38">
        <v>3484135</v>
      </c>
      <c r="K79" s="38">
        <v>7500000</v>
      </c>
      <c r="L79" s="38">
        <v>28850104</v>
      </c>
      <c r="M79" s="39">
        <v>75</v>
      </c>
      <c r="N79" s="39">
        <v>288.50103999999999</v>
      </c>
      <c r="O79" s="16">
        <v>28850104</v>
      </c>
    </row>
    <row r="80" spans="1:15" x14ac:dyDescent="0.25">
      <c r="A80" t="s">
        <v>2856</v>
      </c>
      <c r="B80" t="s">
        <v>2395</v>
      </c>
      <c r="C80">
        <v>95</v>
      </c>
      <c r="E80" t="s">
        <v>1485</v>
      </c>
      <c r="F80" t="s">
        <v>2394</v>
      </c>
      <c r="G80">
        <v>1</v>
      </c>
      <c r="H80" s="38">
        <v>380000</v>
      </c>
      <c r="I80" s="38">
        <v>2117528</v>
      </c>
      <c r="J80" s="38">
        <v>2497528</v>
      </c>
      <c r="K80" s="38">
        <v>10453000</v>
      </c>
      <c r="L80" s="38">
        <v>10453000</v>
      </c>
      <c r="M80" s="39">
        <v>110.03157894736842</v>
      </c>
      <c r="N80" s="39">
        <v>110.03157894736842</v>
      </c>
      <c r="O80" s="38">
        <v>10453000</v>
      </c>
    </row>
    <row r="81" spans="1:15" x14ac:dyDescent="0.25">
      <c r="A81" t="s">
        <v>2856</v>
      </c>
      <c r="B81" t="s">
        <v>2395</v>
      </c>
      <c r="C81">
        <v>250</v>
      </c>
      <c r="E81" t="s">
        <v>1485</v>
      </c>
      <c r="F81" t="s">
        <v>2394</v>
      </c>
      <c r="G81">
        <v>1</v>
      </c>
      <c r="H81" s="38">
        <v>1000000</v>
      </c>
      <c r="I81" s="38">
        <v>0</v>
      </c>
      <c r="J81" s="38">
        <v>1000000</v>
      </c>
      <c r="K81" s="38">
        <v>1959500</v>
      </c>
      <c r="L81" s="38">
        <v>1959500</v>
      </c>
      <c r="M81" s="39">
        <v>7.8380000000000001</v>
      </c>
      <c r="N81" s="39">
        <v>7.8380000000000001</v>
      </c>
      <c r="O81" s="16">
        <v>1959500</v>
      </c>
    </row>
    <row r="82" spans="1:15" x14ac:dyDescent="0.25">
      <c r="A82" t="s">
        <v>2856</v>
      </c>
      <c r="B82" t="s">
        <v>2395</v>
      </c>
      <c r="C82">
        <v>300</v>
      </c>
      <c r="E82" t="s">
        <v>1485</v>
      </c>
      <c r="F82" t="s">
        <v>61</v>
      </c>
      <c r="G82">
        <v>1</v>
      </c>
      <c r="H82" s="38">
        <v>1200000</v>
      </c>
      <c r="I82" s="38">
        <v>1553225</v>
      </c>
      <c r="J82" s="38">
        <v>2753225</v>
      </c>
      <c r="K82" s="38">
        <v>34600000</v>
      </c>
      <c r="L82" s="38">
        <v>34600000</v>
      </c>
      <c r="M82" s="39">
        <v>115.33333333333333</v>
      </c>
      <c r="N82" s="39">
        <v>115.33333333333333</v>
      </c>
      <c r="O82" s="16">
        <v>34600000</v>
      </c>
    </row>
    <row r="83" spans="1:15" x14ac:dyDescent="0.25">
      <c r="A83" t="s">
        <v>2856</v>
      </c>
      <c r="B83" t="s">
        <v>2395</v>
      </c>
      <c r="C83">
        <v>200</v>
      </c>
      <c r="E83" t="s">
        <v>1485</v>
      </c>
      <c r="F83" t="s">
        <v>61</v>
      </c>
      <c r="G83">
        <v>1</v>
      </c>
      <c r="H83" s="38">
        <v>800000</v>
      </c>
      <c r="I83" s="38">
        <v>8439655</v>
      </c>
      <c r="J83" s="38">
        <v>9239655</v>
      </c>
      <c r="K83" s="38">
        <v>11478660</v>
      </c>
      <c r="L83" s="38">
        <v>102097089</v>
      </c>
      <c r="M83" s="39">
        <v>57.393300000000004</v>
      </c>
      <c r="N83" s="39">
        <v>510.48544500000003</v>
      </c>
      <c r="O83" s="16">
        <v>102097089</v>
      </c>
    </row>
    <row r="84" spans="1:15" x14ac:dyDescent="0.25">
      <c r="A84" t="s">
        <v>2856</v>
      </c>
      <c r="B84" t="s">
        <v>2395</v>
      </c>
      <c r="C84">
        <v>200</v>
      </c>
      <c r="E84" t="s">
        <v>1485</v>
      </c>
      <c r="F84" t="s">
        <v>61</v>
      </c>
      <c r="G84">
        <v>1</v>
      </c>
      <c r="H84" s="38">
        <v>800000</v>
      </c>
      <c r="I84" s="38">
        <v>3382034</v>
      </c>
      <c r="J84" s="38">
        <v>4182034</v>
      </c>
      <c r="K84" s="38">
        <v>608000</v>
      </c>
      <c r="L84" s="38">
        <v>9286439</v>
      </c>
      <c r="M84" s="39">
        <v>3.04</v>
      </c>
      <c r="N84" s="39">
        <v>46.432195</v>
      </c>
      <c r="O84" s="16">
        <v>9286439</v>
      </c>
    </row>
    <row r="85" spans="1:15" x14ac:dyDescent="0.25">
      <c r="A85" t="s">
        <v>2856</v>
      </c>
      <c r="B85" t="s">
        <v>2395</v>
      </c>
      <c r="C85">
        <v>100</v>
      </c>
      <c r="E85" t="s">
        <v>1485</v>
      </c>
      <c r="F85" t="s">
        <v>2394</v>
      </c>
      <c r="G85">
        <v>1</v>
      </c>
      <c r="H85" s="38">
        <v>400000</v>
      </c>
      <c r="I85" s="38">
        <v>1921525</v>
      </c>
      <c r="J85" s="38">
        <v>2321525</v>
      </c>
      <c r="K85" s="38">
        <v>0</v>
      </c>
      <c r="L85" s="38">
        <v>1003598</v>
      </c>
      <c r="M85" s="39">
        <v>0</v>
      </c>
      <c r="N85" s="39">
        <v>10.03598</v>
      </c>
      <c r="O85" s="16">
        <v>1003598</v>
      </c>
    </row>
    <row r="86" spans="1:15" x14ac:dyDescent="0.25">
      <c r="A86" t="s">
        <v>2856</v>
      </c>
      <c r="B86" t="s">
        <v>2395</v>
      </c>
      <c r="C86">
        <v>50</v>
      </c>
      <c r="E86" t="s">
        <v>1485</v>
      </c>
      <c r="F86" t="s">
        <v>61</v>
      </c>
      <c r="G86">
        <v>1</v>
      </c>
      <c r="H86" s="38">
        <v>200000</v>
      </c>
      <c r="I86" s="38">
        <v>157619</v>
      </c>
      <c r="J86" s="38">
        <v>357619</v>
      </c>
      <c r="K86" s="38">
        <v>0</v>
      </c>
      <c r="L86" s="38">
        <v>0</v>
      </c>
      <c r="M86" s="39">
        <v>0</v>
      </c>
      <c r="N86" s="39">
        <v>0</v>
      </c>
      <c r="O86" s="16">
        <v>0</v>
      </c>
    </row>
    <row r="87" spans="1:15" x14ac:dyDescent="0.25">
      <c r="A87" t="s">
        <v>2856</v>
      </c>
      <c r="B87" t="s">
        <v>2395</v>
      </c>
      <c r="C87">
        <v>180</v>
      </c>
      <c r="E87" t="s">
        <v>97</v>
      </c>
      <c r="F87" t="s">
        <v>2394</v>
      </c>
      <c r="G87">
        <v>1</v>
      </c>
      <c r="H87" s="38">
        <v>720000</v>
      </c>
      <c r="I87" s="38">
        <v>0</v>
      </c>
      <c r="J87" s="38">
        <v>720000</v>
      </c>
      <c r="K87" s="38">
        <v>2500000</v>
      </c>
      <c r="L87" s="38">
        <v>3000000</v>
      </c>
      <c r="M87" s="39">
        <v>13.888888888888889</v>
      </c>
      <c r="N87" s="39">
        <v>16.666666666666668</v>
      </c>
      <c r="O87" s="16">
        <v>3000000</v>
      </c>
    </row>
    <row r="88" spans="1:15" x14ac:dyDescent="0.25">
      <c r="A88" t="s">
        <v>2856</v>
      </c>
      <c r="B88" t="s">
        <v>2395</v>
      </c>
      <c r="C88">
        <v>160</v>
      </c>
      <c r="E88" t="s">
        <v>1485</v>
      </c>
      <c r="F88" t="s">
        <v>2526</v>
      </c>
      <c r="G88">
        <v>1</v>
      </c>
      <c r="H88" s="38">
        <v>650000</v>
      </c>
      <c r="I88" s="38">
        <v>2419980</v>
      </c>
      <c r="J88" s="38">
        <v>3069980</v>
      </c>
      <c r="K88" s="38">
        <v>12064000</v>
      </c>
      <c r="L88" s="38">
        <v>13389113</v>
      </c>
      <c r="M88" s="39">
        <v>75.400000000000006</v>
      </c>
      <c r="N88" s="39">
        <v>83.681956249999999</v>
      </c>
      <c r="O88" s="16">
        <v>13389113</v>
      </c>
    </row>
    <row r="89" spans="1:15" x14ac:dyDescent="0.25">
      <c r="A89" t="s">
        <v>2856</v>
      </c>
      <c r="B89" t="s">
        <v>2395</v>
      </c>
      <c r="C89">
        <v>200</v>
      </c>
      <c r="E89" t="s">
        <v>1485</v>
      </c>
      <c r="F89" t="s">
        <v>61</v>
      </c>
      <c r="G89">
        <v>1</v>
      </c>
      <c r="H89" s="38">
        <v>800000</v>
      </c>
      <c r="I89" s="38">
        <v>3675142</v>
      </c>
      <c r="J89" s="38">
        <v>4475142</v>
      </c>
      <c r="K89" s="38">
        <v>3255000</v>
      </c>
      <c r="L89" s="38">
        <v>22876561</v>
      </c>
      <c r="M89" s="39">
        <v>16.274999999999999</v>
      </c>
      <c r="N89" s="39">
        <v>114.382805</v>
      </c>
      <c r="O89" s="16">
        <v>22876561</v>
      </c>
    </row>
    <row r="90" spans="1:15" x14ac:dyDescent="0.25">
      <c r="A90" t="s">
        <v>2856</v>
      </c>
      <c r="B90" t="s">
        <v>2395</v>
      </c>
      <c r="C90">
        <v>165</v>
      </c>
      <c r="E90" t="s">
        <v>1485</v>
      </c>
      <c r="F90" t="s">
        <v>67</v>
      </c>
      <c r="G90">
        <v>1</v>
      </c>
      <c r="H90" s="38">
        <v>660000</v>
      </c>
      <c r="I90" s="38">
        <v>5668331</v>
      </c>
      <c r="J90" s="38">
        <v>6328331</v>
      </c>
      <c r="K90" s="38">
        <v>13578000</v>
      </c>
      <c r="L90" s="38">
        <v>57862120</v>
      </c>
      <c r="M90" s="39">
        <v>82.290909090909096</v>
      </c>
      <c r="N90" s="39">
        <v>350.67951515151515</v>
      </c>
      <c r="O90" s="16">
        <v>57862120</v>
      </c>
    </row>
    <row r="91" spans="1:15" x14ac:dyDescent="0.25">
      <c r="A91" t="s">
        <v>2856</v>
      </c>
      <c r="B91" t="s">
        <v>2395</v>
      </c>
      <c r="C91">
        <v>200</v>
      </c>
      <c r="E91" t="s">
        <v>1485</v>
      </c>
      <c r="F91" t="s">
        <v>61</v>
      </c>
      <c r="G91">
        <v>1</v>
      </c>
      <c r="H91" s="38">
        <v>800000</v>
      </c>
      <c r="I91" s="38">
        <v>2311132</v>
      </c>
      <c r="J91" s="38">
        <v>3111132</v>
      </c>
      <c r="K91" s="38">
        <v>10250000</v>
      </c>
      <c r="L91" s="38">
        <v>15511535</v>
      </c>
      <c r="M91" s="39">
        <v>51.25</v>
      </c>
      <c r="N91" s="39">
        <v>77.557675000000003</v>
      </c>
      <c r="O91" s="16">
        <v>15511535</v>
      </c>
    </row>
    <row r="92" spans="1:15" x14ac:dyDescent="0.25">
      <c r="A92" t="s">
        <v>2856</v>
      </c>
      <c r="B92" t="s">
        <v>2395</v>
      </c>
      <c r="C92">
        <v>150</v>
      </c>
      <c r="E92" t="s">
        <v>1485</v>
      </c>
      <c r="F92" t="s">
        <v>61</v>
      </c>
      <c r="G92">
        <v>1</v>
      </c>
      <c r="H92" s="38">
        <v>600000</v>
      </c>
      <c r="I92" s="38">
        <v>1957465</v>
      </c>
      <c r="J92" s="38">
        <v>2557465</v>
      </c>
      <c r="K92" s="38">
        <v>10814000</v>
      </c>
      <c r="L92" s="38">
        <v>22847496</v>
      </c>
      <c r="M92" s="39">
        <v>72.093333333333334</v>
      </c>
      <c r="N92" s="39">
        <v>152.31664000000001</v>
      </c>
      <c r="O92" s="16">
        <v>22847496</v>
      </c>
    </row>
    <row r="93" spans="1:15" x14ac:dyDescent="0.25">
      <c r="A93" t="s">
        <v>2856</v>
      </c>
      <c r="B93" t="s">
        <v>2395</v>
      </c>
      <c r="C93">
        <v>200</v>
      </c>
      <c r="E93" t="s">
        <v>1485</v>
      </c>
      <c r="F93" t="s">
        <v>2526</v>
      </c>
      <c r="G93">
        <v>1</v>
      </c>
      <c r="H93" s="38">
        <v>800000</v>
      </c>
      <c r="I93" s="38">
        <v>3839272</v>
      </c>
      <c r="J93" s="38">
        <v>4639272</v>
      </c>
      <c r="K93" s="38">
        <v>4380000</v>
      </c>
      <c r="L93" s="38">
        <v>18810412</v>
      </c>
      <c r="M93" s="39">
        <v>21.9</v>
      </c>
      <c r="N93" s="39">
        <v>94.052059999999997</v>
      </c>
      <c r="O93" s="16">
        <v>18810412</v>
      </c>
    </row>
    <row r="94" spans="1:15" x14ac:dyDescent="0.25">
      <c r="A94" t="s">
        <v>2856</v>
      </c>
      <c r="B94" t="s">
        <v>2395</v>
      </c>
      <c r="C94">
        <v>150</v>
      </c>
      <c r="E94" t="s">
        <v>1485</v>
      </c>
      <c r="F94" t="s">
        <v>61</v>
      </c>
      <c r="G94">
        <v>1</v>
      </c>
      <c r="H94" s="38">
        <v>600000</v>
      </c>
      <c r="I94" s="38">
        <v>2934367</v>
      </c>
      <c r="J94" s="38">
        <v>3534367</v>
      </c>
      <c r="K94" s="38">
        <v>0</v>
      </c>
      <c r="L94" s="38">
        <v>22427269</v>
      </c>
      <c r="M94" s="39">
        <v>0</v>
      </c>
      <c r="N94" s="39">
        <v>149.51512666666667</v>
      </c>
      <c r="O94" s="16">
        <v>22427269</v>
      </c>
    </row>
    <row r="95" spans="1:15" x14ac:dyDescent="0.25">
      <c r="A95" t="s">
        <v>2856</v>
      </c>
      <c r="B95" t="s">
        <v>2395</v>
      </c>
      <c r="C95">
        <v>150</v>
      </c>
      <c r="E95" t="s">
        <v>1485</v>
      </c>
      <c r="F95" t="s">
        <v>61</v>
      </c>
      <c r="G95">
        <v>1</v>
      </c>
      <c r="H95" s="38">
        <v>600000</v>
      </c>
      <c r="I95" s="38">
        <v>3130304</v>
      </c>
      <c r="J95" s="38">
        <v>3730304</v>
      </c>
      <c r="K95" s="38">
        <v>15000000</v>
      </c>
      <c r="L95" s="38">
        <v>47493325</v>
      </c>
      <c r="M95" s="39">
        <v>100</v>
      </c>
      <c r="N95" s="39">
        <v>316.62216666666666</v>
      </c>
      <c r="O95" s="38">
        <v>47493325</v>
      </c>
    </row>
    <row r="96" spans="1:15" x14ac:dyDescent="0.25">
      <c r="A96" t="s">
        <v>3161</v>
      </c>
      <c r="B96" t="s">
        <v>725</v>
      </c>
      <c r="C96">
        <v>400</v>
      </c>
      <c r="E96" t="s">
        <v>97</v>
      </c>
      <c r="F96" t="s">
        <v>488</v>
      </c>
      <c r="G96">
        <v>1</v>
      </c>
      <c r="H96" s="38">
        <v>1513856</v>
      </c>
      <c r="I96" s="38">
        <v>11213124</v>
      </c>
      <c r="J96" s="38">
        <v>12726980</v>
      </c>
      <c r="K96" s="38">
        <v>34555897</v>
      </c>
      <c r="L96" s="38">
        <v>37935897</v>
      </c>
      <c r="M96" s="39">
        <v>86.389742499999997</v>
      </c>
      <c r="N96" s="39">
        <v>94.8397425</v>
      </c>
      <c r="O96" s="16">
        <v>37935897</v>
      </c>
    </row>
    <row r="97" spans="1:15" x14ac:dyDescent="0.25">
      <c r="A97" t="s">
        <v>3692</v>
      </c>
      <c r="B97" t="s">
        <v>725</v>
      </c>
      <c r="C97">
        <v>110</v>
      </c>
      <c r="E97" t="s">
        <v>97</v>
      </c>
      <c r="F97" t="s">
        <v>93</v>
      </c>
      <c r="G97">
        <v>1</v>
      </c>
      <c r="H97" s="38">
        <v>600000</v>
      </c>
      <c r="I97" s="38">
        <v>0</v>
      </c>
      <c r="J97" s="38">
        <v>600000</v>
      </c>
      <c r="K97" s="38">
        <v>9892105</v>
      </c>
      <c r="L97" s="38">
        <v>42361968</v>
      </c>
      <c r="M97" s="39">
        <v>89.92822727272727</v>
      </c>
      <c r="N97" s="39">
        <v>385.10879999999997</v>
      </c>
      <c r="O97" s="16">
        <v>9892105</v>
      </c>
    </row>
    <row r="98" spans="1:15" x14ac:dyDescent="0.25">
      <c r="A98" t="s">
        <v>3161</v>
      </c>
      <c r="B98" t="s">
        <v>725</v>
      </c>
      <c r="C98">
        <v>140</v>
      </c>
      <c r="E98" t="s">
        <v>97</v>
      </c>
      <c r="F98" t="s">
        <v>89</v>
      </c>
      <c r="G98">
        <v>1</v>
      </c>
      <c r="H98" s="38">
        <v>820523</v>
      </c>
      <c r="I98" s="38">
        <v>3763917</v>
      </c>
      <c r="J98" s="38">
        <v>4584440</v>
      </c>
      <c r="K98" s="38">
        <v>8435190</v>
      </c>
      <c r="L98" s="38">
        <v>8435190</v>
      </c>
      <c r="M98" s="39">
        <v>60.251357142857145</v>
      </c>
      <c r="N98" s="39">
        <v>60.251357142857145</v>
      </c>
      <c r="O98" s="16">
        <v>8435190</v>
      </c>
    </row>
    <row r="99" spans="1:15" x14ac:dyDescent="0.25">
      <c r="A99" t="s">
        <v>3161</v>
      </c>
      <c r="B99" t="s">
        <v>725</v>
      </c>
      <c r="C99">
        <v>100</v>
      </c>
      <c r="E99" t="s">
        <v>97</v>
      </c>
      <c r="F99" t="s">
        <v>93</v>
      </c>
      <c r="G99">
        <v>1</v>
      </c>
      <c r="H99" s="38">
        <v>1027079</v>
      </c>
      <c r="I99" s="38">
        <v>956851</v>
      </c>
      <c r="J99" s="38">
        <v>1983930</v>
      </c>
      <c r="K99" s="38">
        <v>8073528</v>
      </c>
      <c r="L99" s="38">
        <v>8073528</v>
      </c>
      <c r="M99" s="39">
        <v>80.735280000000003</v>
      </c>
      <c r="N99" s="39">
        <v>80.735280000000003</v>
      </c>
      <c r="O99" s="16">
        <v>8073528</v>
      </c>
    </row>
    <row r="100" spans="1:15" x14ac:dyDescent="0.25">
      <c r="A100" t="s">
        <v>3692</v>
      </c>
      <c r="B100" t="s">
        <v>725</v>
      </c>
      <c r="C100">
        <v>298</v>
      </c>
      <c r="E100" t="s">
        <v>97</v>
      </c>
      <c r="F100" t="s">
        <v>194</v>
      </c>
      <c r="G100">
        <v>0</v>
      </c>
      <c r="H100" s="38">
        <v>1223600</v>
      </c>
      <c r="I100" s="38">
        <v>10282913</v>
      </c>
      <c r="J100" s="38">
        <v>11506513</v>
      </c>
      <c r="K100" s="38">
        <v>245802967</v>
      </c>
      <c r="L100" s="38">
        <v>245802967</v>
      </c>
      <c r="M100" s="39">
        <v>824.84217114093963</v>
      </c>
      <c r="N100" s="39">
        <v>824.84217114093963</v>
      </c>
      <c r="O100" s="16">
        <v>245802967</v>
      </c>
    </row>
    <row r="101" spans="1:15" x14ac:dyDescent="0.25">
      <c r="A101" t="s">
        <v>3161</v>
      </c>
      <c r="B101" t="s">
        <v>725</v>
      </c>
      <c r="C101">
        <v>200</v>
      </c>
      <c r="E101" t="s">
        <v>97</v>
      </c>
      <c r="F101" t="s">
        <v>89</v>
      </c>
      <c r="G101">
        <v>1</v>
      </c>
      <c r="H101" s="38">
        <v>1045535</v>
      </c>
      <c r="I101" s="38">
        <v>3970000</v>
      </c>
      <c r="J101" s="38">
        <v>5015535</v>
      </c>
      <c r="K101" s="38">
        <v>14692471</v>
      </c>
      <c r="L101" s="38">
        <v>14692471</v>
      </c>
      <c r="M101" s="39">
        <v>73.462355000000002</v>
      </c>
      <c r="N101" s="39">
        <v>73.462355000000002</v>
      </c>
      <c r="O101" s="16">
        <v>14692471</v>
      </c>
    </row>
    <row r="102" spans="1:15" x14ac:dyDescent="0.25">
      <c r="A102" t="s">
        <v>3161</v>
      </c>
      <c r="B102" t="s">
        <v>725</v>
      </c>
      <c r="C102">
        <v>200</v>
      </c>
      <c r="E102" t="s">
        <v>97</v>
      </c>
      <c r="F102" t="s">
        <v>93</v>
      </c>
      <c r="G102">
        <v>1</v>
      </c>
      <c r="H102" s="38">
        <v>1382159</v>
      </c>
      <c r="I102" s="38">
        <v>9530643</v>
      </c>
      <c r="J102" s="38">
        <v>10912802</v>
      </c>
      <c r="K102" s="38">
        <v>31681519</v>
      </c>
      <c r="L102" s="38">
        <v>31681519</v>
      </c>
      <c r="M102" s="39">
        <v>158.40759499999999</v>
      </c>
      <c r="N102" s="39">
        <v>158.40759499999999</v>
      </c>
      <c r="O102" s="16">
        <v>31681519</v>
      </c>
    </row>
    <row r="103" spans="1:15" x14ac:dyDescent="0.25">
      <c r="A103" t="s">
        <v>3161</v>
      </c>
      <c r="B103" t="s">
        <v>725</v>
      </c>
      <c r="C103">
        <v>90</v>
      </c>
      <c r="E103" t="s">
        <v>97</v>
      </c>
      <c r="F103" t="s">
        <v>89</v>
      </c>
      <c r="G103">
        <v>1</v>
      </c>
      <c r="H103" s="38">
        <v>819471</v>
      </c>
      <c r="I103" s="38">
        <v>1512658</v>
      </c>
      <c r="J103" s="38">
        <v>2332129</v>
      </c>
      <c r="K103" s="38">
        <v>7964204</v>
      </c>
      <c r="L103" s="38">
        <v>7964204</v>
      </c>
      <c r="M103" s="39">
        <v>88.491155555555551</v>
      </c>
      <c r="N103" s="39">
        <v>88.491155555555551</v>
      </c>
      <c r="O103" s="16">
        <v>7964204</v>
      </c>
    </row>
    <row r="104" spans="1:15" x14ac:dyDescent="0.25">
      <c r="A104" t="s">
        <v>3161</v>
      </c>
      <c r="B104" t="s">
        <v>725</v>
      </c>
      <c r="C104">
        <v>300</v>
      </c>
      <c r="E104" t="s">
        <v>97</v>
      </c>
      <c r="F104" t="s">
        <v>488</v>
      </c>
      <c r="G104">
        <v>0</v>
      </c>
      <c r="H104" s="38">
        <v>1289238</v>
      </c>
      <c r="I104" s="38">
        <v>8208476</v>
      </c>
      <c r="J104" s="38">
        <v>9497714</v>
      </c>
      <c r="K104" s="38">
        <v>27522302</v>
      </c>
      <c r="L104" s="38">
        <v>27522302</v>
      </c>
      <c r="M104" s="39">
        <v>91.741006666666664</v>
      </c>
      <c r="N104" s="39">
        <v>91.741006666666664</v>
      </c>
      <c r="O104" s="16">
        <v>27522302</v>
      </c>
    </row>
    <row r="105" spans="1:15" x14ac:dyDescent="0.25">
      <c r="A105" t="s">
        <v>3161</v>
      </c>
      <c r="B105" t="s">
        <v>725</v>
      </c>
      <c r="C105">
        <v>110</v>
      </c>
      <c r="E105" t="s">
        <v>97</v>
      </c>
      <c r="F105" t="s">
        <v>488</v>
      </c>
      <c r="G105">
        <v>1</v>
      </c>
      <c r="H105" s="38">
        <v>1106198</v>
      </c>
      <c r="I105" s="38">
        <v>476247</v>
      </c>
      <c r="J105" s="38">
        <v>1582445</v>
      </c>
      <c r="K105" s="38">
        <v>9371999</v>
      </c>
      <c r="L105" s="38">
        <v>9621999</v>
      </c>
      <c r="M105" s="39">
        <v>85.199990909090914</v>
      </c>
      <c r="N105" s="39">
        <v>87.47271818181818</v>
      </c>
      <c r="O105" s="16">
        <v>9621999</v>
      </c>
    </row>
    <row r="106" spans="1:15" x14ac:dyDescent="0.25">
      <c r="A106" t="s">
        <v>3161</v>
      </c>
      <c r="B106" t="s">
        <v>725</v>
      </c>
      <c r="C106">
        <v>66</v>
      </c>
      <c r="E106" t="s">
        <v>97</v>
      </c>
      <c r="F106" t="s">
        <v>89</v>
      </c>
      <c r="G106">
        <v>1</v>
      </c>
      <c r="H106" s="38">
        <v>496212</v>
      </c>
      <c r="I106" s="38">
        <v>1347250</v>
      </c>
      <c r="J106" s="38">
        <v>1843462</v>
      </c>
      <c r="K106" s="38">
        <v>12168508</v>
      </c>
      <c r="L106" s="38">
        <v>12168508</v>
      </c>
      <c r="M106" s="39">
        <v>184.37133333333333</v>
      </c>
      <c r="N106" s="39">
        <v>184.37133333333333</v>
      </c>
      <c r="O106" s="16">
        <v>12168508</v>
      </c>
    </row>
    <row r="107" spans="1:15" x14ac:dyDescent="0.25">
      <c r="A107" t="s">
        <v>3692</v>
      </c>
      <c r="B107" t="s">
        <v>725</v>
      </c>
      <c r="C107">
        <v>400</v>
      </c>
      <c r="E107" t="s">
        <v>97</v>
      </c>
      <c r="F107" t="s">
        <v>194</v>
      </c>
      <c r="G107">
        <v>1</v>
      </c>
      <c r="H107" s="38">
        <v>1600000</v>
      </c>
      <c r="I107" s="38">
        <v>13627542</v>
      </c>
      <c r="J107" s="38">
        <v>15227542</v>
      </c>
      <c r="K107" s="38">
        <v>48494732</v>
      </c>
      <c r="L107" s="38">
        <v>196731153</v>
      </c>
      <c r="M107" s="39">
        <v>121.23683</v>
      </c>
      <c r="N107" s="39">
        <v>491.82788249999999</v>
      </c>
      <c r="O107" s="16">
        <v>48494732</v>
      </c>
    </row>
    <row r="108" spans="1:15" x14ac:dyDescent="0.25">
      <c r="A108" t="s">
        <v>3161</v>
      </c>
      <c r="B108" t="s">
        <v>725</v>
      </c>
      <c r="C108">
        <v>98</v>
      </c>
      <c r="E108" t="s">
        <v>97</v>
      </c>
      <c r="F108" t="s">
        <v>205</v>
      </c>
      <c r="G108">
        <v>0</v>
      </c>
      <c r="H108" s="38">
        <v>980000</v>
      </c>
      <c r="I108" s="38">
        <v>6457111</v>
      </c>
      <c r="J108" s="38">
        <v>7437111</v>
      </c>
      <c r="K108" s="38">
        <v>45156913</v>
      </c>
      <c r="L108" s="38">
        <v>45156913</v>
      </c>
      <c r="M108" s="39">
        <v>460.78482653061224</v>
      </c>
      <c r="N108" s="39">
        <v>460.78482653061224</v>
      </c>
      <c r="O108" s="16">
        <v>45156913</v>
      </c>
    </row>
    <row r="109" spans="1:15" x14ac:dyDescent="0.25">
      <c r="A109" t="s">
        <v>3692</v>
      </c>
      <c r="B109" t="s">
        <v>725</v>
      </c>
      <c r="C109">
        <v>100</v>
      </c>
      <c r="E109" t="s">
        <v>97</v>
      </c>
      <c r="F109" t="s">
        <v>194</v>
      </c>
      <c r="G109">
        <v>0</v>
      </c>
      <c r="H109" s="38">
        <v>400000</v>
      </c>
      <c r="I109" s="38">
        <v>1788248</v>
      </c>
      <c r="J109" s="38">
        <v>2188248</v>
      </c>
      <c r="K109" s="38">
        <v>88332522</v>
      </c>
      <c r="L109" s="38">
        <v>159696827</v>
      </c>
      <c r="M109" s="39">
        <v>883.32521999999994</v>
      </c>
      <c r="N109" s="39">
        <v>1596.9682700000001</v>
      </c>
      <c r="O109" s="16">
        <v>159696827</v>
      </c>
    </row>
    <row r="110" spans="1:15" x14ac:dyDescent="0.25">
      <c r="A110" t="s">
        <v>3692</v>
      </c>
      <c r="B110" t="s">
        <v>725</v>
      </c>
      <c r="C110">
        <v>100</v>
      </c>
      <c r="E110" t="s">
        <v>97</v>
      </c>
      <c r="F110" t="s">
        <v>194</v>
      </c>
      <c r="G110">
        <v>0</v>
      </c>
      <c r="H110" s="38">
        <v>400000</v>
      </c>
      <c r="I110" s="38">
        <v>1800000</v>
      </c>
      <c r="J110" s="38">
        <v>2200000</v>
      </c>
      <c r="K110" s="38">
        <v>88332522</v>
      </c>
      <c r="L110" s="38">
        <v>159696827</v>
      </c>
      <c r="M110" s="39">
        <v>883.32521999999994</v>
      </c>
      <c r="N110" s="39">
        <v>1596.9682700000001</v>
      </c>
      <c r="O110" s="16">
        <v>159696827</v>
      </c>
    </row>
    <row r="111" spans="1:15" x14ac:dyDescent="0.25">
      <c r="A111" t="s">
        <v>3692</v>
      </c>
      <c r="B111" t="s">
        <v>725</v>
      </c>
      <c r="C111">
        <v>300</v>
      </c>
      <c r="E111" t="s">
        <v>97</v>
      </c>
      <c r="F111" t="s">
        <v>194</v>
      </c>
      <c r="G111">
        <v>0</v>
      </c>
      <c r="H111" s="38">
        <v>1200000</v>
      </c>
      <c r="I111" s="38">
        <v>4628612</v>
      </c>
      <c r="J111" s="38">
        <v>5828612</v>
      </c>
      <c r="K111" s="38">
        <v>258278012</v>
      </c>
      <c r="L111" s="38">
        <v>472370926</v>
      </c>
      <c r="M111" s="39">
        <v>860.92670666666663</v>
      </c>
      <c r="N111" s="39">
        <v>1574.5697533333334</v>
      </c>
      <c r="O111" s="16">
        <v>472370926</v>
      </c>
    </row>
    <row r="112" spans="1:15" x14ac:dyDescent="0.25">
      <c r="A112" t="s">
        <v>3692</v>
      </c>
      <c r="B112" t="s">
        <v>725</v>
      </c>
      <c r="C112">
        <v>200</v>
      </c>
      <c r="E112" t="s">
        <v>97</v>
      </c>
      <c r="F112" t="s">
        <v>93</v>
      </c>
      <c r="G112">
        <v>0</v>
      </c>
      <c r="H112" s="38">
        <v>800000</v>
      </c>
      <c r="I112" s="38">
        <v>362178</v>
      </c>
      <c r="J112" s="38">
        <v>1162178</v>
      </c>
      <c r="K112" s="38">
        <v>82056001</v>
      </c>
      <c r="L112" s="38">
        <v>130755912</v>
      </c>
      <c r="M112" s="39">
        <v>410.28000500000002</v>
      </c>
      <c r="N112" s="39">
        <v>653.77955999999995</v>
      </c>
      <c r="O112" s="16">
        <v>130755912</v>
      </c>
    </row>
    <row r="113" spans="1:15" x14ac:dyDescent="0.25">
      <c r="A113" t="s">
        <v>3692</v>
      </c>
      <c r="B113" t="s">
        <v>725</v>
      </c>
      <c r="C113">
        <v>200</v>
      </c>
      <c r="E113" t="s">
        <v>97</v>
      </c>
      <c r="F113" t="s">
        <v>205</v>
      </c>
      <c r="G113">
        <v>1</v>
      </c>
      <c r="H113" s="38">
        <v>800000</v>
      </c>
      <c r="I113" s="38">
        <v>1864413</v>
      </c>
      <c r="J113" s="38">
        <v>2664413</v>
      </c>
      <c r="K113" s="38">
        <v>57997974</v>
      </c>
      <c r="L113" s="38">
        <v>150439783</v>
      </c>
      <c r="M113" s="39">
        <v>289.98987</v>
      </c>
      <c r="N113" s="39">
        <v>752.19891500000006</v>
      </c>
      <c r="O113" s="16">
        <v>57997974</v>
      </c>
    </row>
    <row r="114" spans="1:15" x14ac:dyDescent="0.25">
      <c r="A114" t="s">
        <v>3692</v>
      </c>
      <c r="B114" t="s">
        <v>725</v>
      </c>
      <c r="C114">
        <v>105</v>
      </c>
      <c r="E114" t="s">
        <v>97</v>
      </c>
      <c r="F114" t="s">
        <v>93</v>
      </c>
      <c r="G114">
        <v>0</v>
      </c>
      <c r="H114" s="38">
        <v>420000</v>
      </c>
      <c r="I114" s="38">
        <v>624613</v>
      </c>
      <c r="J114" s="38">
        <v>1044613</v>
      </c>
      <c r="K114" s="38">
        <v>29625115</v>
      </c>
      <c r="L114" s="38">
        <v>56248153</v>
      </c>
      <c r="M114" s="39">
        <v>282.14395238095238</v>
      </c>
      <c r="N114" s="39">
        <v>535.69669523809523</v>
      </c>
      <c r="O114" s="16">
        <v>56248153</v>
      </c>
    </row>
    <row r="115" spans="1:15" x14ac:dyDescent="0.25">
      <c r="A115" t="s">
        <v>3692</v>
      </c>
      <c r="B115" t="s">
        <v>725</v>
      </c>
      <c r="C115">
        <v>74</v>
      </c>
      <c r="E115" t="s">
        <v>1485</v>
      </c>
      <c r="F115" t="s">
        <v>76</v>
      </c>
      <c r="G115">
        <v>1</v>
      </c>
      <c r="H115" s="38">
        <v>296000</v>
      </c>
      <c r="I115" s="38">
        <v>44000</v>
      </c>
      <c r="J115" s="38">
        <v>340000</v>
      </c>
      <c r="K115" s="38">
        <v>5349452</v>
      </c>
      <c r="L115" s="38">
        <v>14853987</v>
      </c>
      <c r="M115" s="39">
        <v>72.289891891891898</v>
      </c>
      <c r="N115" s="39">
        <v>200.72955405405406</v>
      </c>
      <c r="O115" s="16">
        <v>5349452</v>
      </c>
    </row>
    <row r="116" spans="1:15" x14ac:dyDescent="0.25">
      <c r="A116" t="s">
        <v>3692</v>
      </c>
      <c r="B116" t="s">
        <v>725</v>
      </c>
      <c r="C116">
        <v>32.5</v>
      </c>
      <c r="E116" t="s">
        <v>1485</v>
      </c>
      <c r="F116" t="s">
        <v>93</v>
      </c>
      <c r="G116">
        <v>1</v>
      </c>
      <c r="H116" s="38">
        <v>130000</v>
      </c>
      <c r="I116" s="38">
        <v>0</v>
      </c>
      <c r="J116" s="38">
        <v>130000</v>
      </c>
      <c r="K116" s="38">
        <v>2927743</v>
      </c>
      <c r="L116" s="38">
        <v>2927743</v>
      </c>
      <c r="M116" s="39">
        <v>90.084400000000002</v>
      </c>
      <c r="N116" s="39">
        <v>90.084400000000002</v>
      </c>
      <c r="O116" s="16">
        <v>2927743</v>
      </c>
    </row>
    <row r="117" spans="1:15" x14ac:dyDescent="0.25">
      <c r="A117" t="s">
        <v>3692</v>
      </c>
      <c r="B117" t="s">
        <v>725</v>
      </c>
      <c r="C117">
        <v>60</v>
      </c>
      <c r="E117" t="s">
        <v>1485</v>
      </c>
      <c r="F117" t="s">
        <v>194</v>
      </c>
      <c r="G117">
        <v>0</v>
      </c>
      <c r="H117" s="38">
        <v>240000</v>
      </c>
      <c r="I117" s="38">
        <v>546310</v>
      </c>
      <c r="J117" s="38">
        <v>786310</v>
      </c>
      <c r="K117" s="38">
        <v>7727271</v>
      </c>
      <c r="L117" s="38">
        <v>48881683</v>
      </c>
      <c r="M117" s="39">
        <v>128.78784999999999</v>
      </c>
      <c r="N117" s="39">
        <v>814.69471666666664</v>
      </c>
      <c r="O117" s="16">
        <v>48881683</v>
      </c>
    </row>
    <row r="118" spans="1:15" x14ac:dyDescent="0.25">
      <c r="A118" t="s">
        <v>3692</v>
      </c>
      <c r="B118" t="s">
        <v>725</v>
      </c>
      <c r="C118">
        <v>200</v>
      </c>
      <c r="E118" t="s">
        <v>97</v>
      </c>
      <c r="F118" t="s">
        <v>89</v>
      </c>
      <c r="G118">
        <v>1</v>
      </c>
      <c r="H118" s="38">
        <v>800000</v>
      </c>
      <c r="I118" s="38">
        <v>0</v>
      </c>
      <c r="J118" s="38">
        <v>800000</v>
      </c>
      <c r="K118" s="38">
        <v>1416960</v>
      </c>
      <c r="L118" s="38">
        <v>1416960</v>
      </c>
      <c r="M118" s="39">
        <v>7.0848000000000004</v>
      </c>
      <c r="N118" s="39">
        <v>7.0848000000000004</v>
      </c>
      <c r="O118" s="16">
        <v>1416960</v>
      </c>
    </row>
    <row r="119" spans="1:15" x14ac:dyDescent="0.25">
      <c r="A119" t="s">
        <v>3692</v>
      </c>
      <c r="B119" t="s">
        <v>725</v>
      </c>
      <c r="C119">
        <v>150</v>
      </c>
      <c r="E119" t="s">
        <v>97</v>
      </c>
      <c r="F119" t="s">
        <v>89</v>
      </c>
      <c r="G119">
        <v>0</v>
      </c>
      <c r="H119" s="38">
        <v>600000</v>
      </c>
      <c r="I119" s="38">
        <v>856128</v>
      </c>
      <c r="J119" s="38">
        <v>1456128</v>
      </c>
      <c r="K119" s="38">
        <v>15180241</v>
      </c>
      <c r="L119" s="38">
        <v>49393006</v>
      </c>
      <c r="M119" s="39">
        <v>101.20160666666666</v>
      </c>
      <c r="N119" s="39">
        <v>329.28670666666665</v>
      </c>
      <c r="O119" s="16">
        <v>49393006</v>
      </c>
    </row>
    <row r="120" spans="1:15" x14ac:dyDescent="0.25">
      <c r="A120" t="s">
        <v>3692</v>
      </c>
      <c r="B120" t="s">
        <v>725</v>
      </c>
      <c r="C120">
        <v>200</v>
      </c>
      <c r="E120" t="s">
        <v>97</v>
      </c>
      <c r="F120" t="s">
        <v>89</v>
      </c>
      <c r="G120">
        <v>0</v>
      </c>
      <c r="H120" s="38">
        <v>800000</v>
      </c>
      <c r="I120" s="38">
        <v>778552</v>
      </c>
      <c r="J120" s="38">
        <v>1578552</v>
      </c>
      <c r="K120" s="38">
        <v>36601622</v>
      </c>
      <c r="L120" s="38">
        <v>130846047</v>
      </c>
      <c r="M120" s="39">
        <v>183.00810999999999</v>
      </c>
      <c r="N120" s="39">
        <v>654.23023499999999</v>
      </c>
      <c r="O120" s="16">
        <v>130846047</v>
      </c>
    </row>
    <row r="121" spans="1:15" x14ac:dyDescent="0.25">
      <c r="A121" t="s">
        <v>3692</v>
      </c>
      <c r="B121" t="s">
        <v>725</v>
      </c>
      <c r="C121">
        <v>150</v>
      </c>
      <c r="E121" t="s">
        <v>1485</v>
      </c>
      <c r="F121" t="s">
        <v>93</v>
      </c>
      <c r="G121">
        <v>1</v>
      </c>
      <c r="H121" s="38">
        <v>600000</v>
      </c>
      <c r="I121" s="38">
        <v>464501</v>
      </c>
      <c r="J121" s="38">
        <v>1064501</v>
      </c>
      <c r="K121" s="38">
        <v>12511427</v>
      </c>
      <c r="L121" s="38">
        <v>58075741</v>
      </c>
      <c r="M121" s="39">
        <v>83.409513333333337</v>
      </c>
      <c r="N121" s="39">
        <v>387.17160666666666</v>
      </c>
      <c r="O121" s="16">
        <v>58075741</v>
      </c>
    </row>
    <row r="122" spans="1:15" x14ac:dyDescent="0.25">
      <c r="A122" t="s">
        <v>3692</v>
      </c>
      <c r="B122" t="s">
        <v>725</v>
      </c>
      <c r="C122">
        <v>250</v>
      </c>
      <c r="E122" t="s">
        <v>1485</v>
      </c>
      <c r="F122" t="s">
        <v>89</v>
      </c>
      <c r="G122">
        <v>1</v>
      </c>
      <c r="H122" s="38">
        <v>1000000</v>
      </c>
      <c r="I122" s="38">
        <v>0</v>
      </c>
      <c r="J122" s="38">
        <v>1000000</v>
      </c>
      <c r="K122" s="38">
        <v>1862468</v>
      </c>
      <c r="L122" s="38">
        <v>62321596</v>
      </c>
      <c r="M122" s="39">
        <v>7.449872</v>
      </c>
      <c r="N122" s="39">
        <v>249.286384</v>
      </c>
      <c r="O122" s="16">
        <v>62321596</v>
      </c>
    </row>
    <row r="123" spans="1:15" x14ac:dyDescent="0.25">
      <c r="A123" t="s">
        <v>3692</v>
      </c>
      <c r="B123" t="s">
        <v>725</v>
      </c>
      <c r="C123">
        <v>64</v>
      </c>
      <c r="E123" t="s">
        <v>97</v>
      </c>
      <c r="F123" t="s">
        <v>89</v>
      </c>
      <c r="G123">
        <v>0</v>
      </c>
      <c r="H123" s="38">
        <v>256000</v>
      </c>
      <c r="I123" s="38">
        <v>0</v>
      </c>
      <c r="J123" s="38">
        <v>256000</v>
      </c>
      <c r="K123" s="38">
        <v>8748925</v>
      </c>
      <c r="L123" s="38">
        <v>23373657</v>
      </c>
      <c r="M123" s="39">
        <v>136.70195312499999</v>
      </c>
      <c r="N123" s="39">
        <v>365.21339062499999</v>
      </c>
      <c r="O123" s="16">
        <v>23373657</v>
      </c>
    </row>
    <row r="124" spans="1:15" x14ac:dyDescent="0.25">
      <c r="A124" t="s">
        <v>3692</v>
      </c>
      <c r="B124" t="s">
        <v>725</v>
      </c>
      <c r="C124">
        <v>190</v>
      </c>
      <c r="E124" t="s">
        <v>97</v>
      </c>
      <c r="F124" t="s">
        <v>194</v>
      </c>
      <c r="G124">
        <v>1</v>
      </c>
      <c r="H124" s="38">
        <v>760000</v>
      </c>
      <c r="I124" s="38">
        <v>10701615</v>
      </c>
      <c r="J124" s="38">
        <v>11461615</v>
      </c>
      <c r="K124" s="38">
        <v>28773963</v>
      </c>
      <c r="L124" s="38">
        <v>102000531</v>
      </c>
      <c r="M124" s="39">
        <v>151.44191052631578</v>
      </c>
      <c r="N124" s="39">
        <v>536.84490000000005</v>
      </c>
      <c r="O124" s="16">
        <v>28773963</v>
      </c>
    </row>
    <row r="125" spans="1:15" x14ac:dyDescent="0.25">
      <c r="A125" t="s">
        <v>3692</v>
      </c>
      <c r="B125" t="s">
        <v>725</v>
      </c>
      <c r="C125">
        <v>100</v>
      </c>
      <c r="E125" t="s">
        <v>97</v>
      </c>
      <c r="F125" t="s">
        <v>89</v>
      </c>
      <c r="G125">
        <v>1</v>
      </c>
      <c r="H125" s="38">
        <v>400000</v>
      </c>
      <c r="I125" s="38">
        <v>250000</v>
      </c>
      <c r="J125" s="38">
        <v>650000</v>
      </c>
      <c r="K125" s="38">
        <v>29392052</v>
      </c>
      <c r="L125" s="38">
        <v>40309502</v>
      </c>
      <c r="M125" s="39">
        <v>293.92052000000001</v>
      </c>
      <c r="N125" s="39">
        <v>403.09501999999998</v>
      </c>
      <c r="O125" s="16">
        <v>29392052</v>
      </c>
    </row>
    <row r="126" spans="1:15" x14ac:dyDescent="0.25">
      <c r="A126" t="s">
        <v>3692</v>
      </c>
      <c r="B126" t="s">
        <v>725</v>
      </c>
      <c r="C126">
        <v>200</v>
      </c>
      <c r="E126" t="s">
        <v>97</v>
      </c>
      <c r="F126" t="s">
        <v>93</v>
      </c>
      <c r="G126">
        <v>1</v>
      </c>
      <c r="H126" s="38">
        <v>800000</v>
      </c>
      <c r="I126" s="38">
        <v>951699</v>
      </c>
      <c r="J126" s="38">
        <v>1751699</v>
      </c>
      <c r="K126" s="38">
        <v>79617021</v>
      </c>
      <c r="L126" s="38">
        <v>128511574</v>
      </c>
      <c r="M126" s="39">
        <v>398.085105</v>
      </c>
      <c r="N126" s="39">
        <v>642.55786999999998</v>
      </c>
      <c r="O126" s="16">
        <v>79617021</v>
      </c>
    </row>
    <row r="127" spans="1:15" x14ac:dyDescent="0.25">
      <c r="A127" t="s">
        <v>3692</v>
      </c>
      <c r="B127" t="s">
        <v>725</v>
      </c>
      <c r="C127">
        <v>40</v>
      </c>
      <c r="E127" t="s">
        <v>1485</v>
      </c>
      <c r="F127" t="s">
        <v>93</v>
      </c>
      <c r="G127">
        <v>0</v>
      </c>
      <c r="H127" s="38">
        <v>160000</v>
      </c>
      <c r="I127" s="38">
        <v>90866</v>
      </c>
      <c r="J127" s="38">
        <v>250866</v>
      </c>
      <c r="K127" s="38">
        <v>3782809</v>
      </c>
      <c r="L127" s="38">
        <v>15590032</v>
      </c>
      <c r="M127" s="39">
        <v>94.570224999999994</v>
      </c>
      <c r="N127" s="39">
        <v>389.75080000000003</v>
      </c>
      <c r="O127" s="16">
        <v>15590032</v>
      </c>
    </row>
    <row r="128" spans="1:15" x14ac:dyDescent="0.25">
      <c r="A128" t="s">
        <v>3692</v>
      </c>
      <c r="B128" t="s">
        <v>725</v>
      </c>
      <c r="C128">
        <v>101.28</v>
      </c>
      <c r="E128" t="s">
        <v>97</v>
      </c>
      <c r="F128" t="s">
        <v>76</v>
      </c>
      <c r="G128">
        <v>1</v>
      </c>
      <c r="H128" s="38">
        <v>405120</v>
      </c>
      <c r="I128" s="38">
        <v>694880</v>
      </c>
      <c r="J128" s="38">
        <v>1100000</v>
      </c>
      <c r="K128" s="38">
        <v>8542627</v>
      </c>
      <c r="L128" s="38">
        <v>21842742</v>
      </c>
      <c r="M128" s="39">
        <v>84.346633096366503</v>
      </c>
      <c r="N128" s="39">
        <v>215.66688388625593</v>
      </c>
      <c r="O128" s="16">
        <v>8542627</v>
      </c>
    </row>
    <row r="129" spans="1:15" x14ac:dyDescent="0.25">
      <c r="A129" t="s">
        <v>3692</v>
      </c>
      <c r="B129" t="s">
        <v>725</v>
      </c>
      <c r="C129">
        <v>100</v>
      </c>
      <c r="E129" t="s">
        <v>97</v>
      </c>
      <c r="F129" t="s">
        <v>93</v>
      </c>
      <c r="G129">
        <v>0</v>
      </c>
      <c r="H129" s="38">
        <v>400000</v>
      </c>
      <c r="I129" s="38">
        <v>656027</v>
      </c>
      <c r="J129" s="38">
        <v>1056027</v>
      </c>
      <c r="K129" s="38">
        <v>16296287</v>
      </c>
      <c r="L129" s="38">
        <v>38840259</v>
      </c>
      <c r="M129" s="39">
        <v>162.96287000000001</v>
      </c>
      <c r="N129" s="39">
        <v>388.40258999999998</v>
      </c>
      <c r="O129" s="16">
        <v>38840259</v>
      </c>
    </row>
    <row r="130" spans="1:15" x14ac:dyDescent="0.25">
      <c r="A130" t="s">
        <v>3692</v>
      </c>
      <c r="B130" t="s">
        <v>725</v>
      </c>
      <c r="C130">
        <v>200</v>
      </c>
      <c r="E130" t="s">
        <v>97</v>
      </c>
      <c r="F130" t="s">
        <v>205</v>
      </c>
      <c r="G130">
        <v>0</v>
      </c>
      <c r="H130" s="38">
        <v>800000</v>
      </c>
      <c r="I130" s="38">
        <v>6919581</v>
      </c>
      <c r="J130" s="38">
        <v>7719581</v>
      </c>
      <c r="K130" s="38">
        <v>205763670</v>
      </c>
      <c r="L130" s="38">
        <v>329435848</v>
      </c>
      <c r="M130" s="39">
        <v>1028.81835</v>
      </c>
      <c r="N130" s="39">
        <v>1647.1792399999999</v>
      </c>
      <c r="O130" s="16">
        <v>329435848</v>
      </c>
    </row>
    <row r="131" spans="1:15" x14ac:dyDescent="0.25">
      <c r="A131" t="s">
        <v>3692</v>
      </c>
      <c r="B131" t="s">
        <v>725</v>
      </c>
      <c r="C131">
        <v>200</v>
      </c>
      <c r="E131" t="s">
        <v>1485</v>
      </c>
      <c r="F131" t="s">
        <v>194</v>
      </c>
      <c r="G131">
        <v>1</v>
      </c>
      <c r="H131" s="38">
        <v>800000</v>
      </c>
      <c r="I131" s="38">
        <v>1245693</v>
      </c>
      <c r="J131" s="38">
        <v>2045693</v>
      </c>
      <c r="K131" s="38">
        <v>20713147</v>
      </c>
      <c r="L131" s="38">
        <v>143559592</v>
      </c>
      <c r="M131" s="39">
        <v>103.565735</v>
      </c>
      <c r="N131" s="39">
        <v>717.79795999999999</v>
      </c>
      <c r="O131" s="16">
        <v>143559592</v>
      </c>
    </row>
    <row r="132" spans="1:15" x14ac:dyDescent="0.25">
      <c r="A132" t="s">
        <v>2375</v>
      </c>
      <c r="B132" t="s">
        <v>725</v>
      </c>
      <c r="C132">
        <v>54</v>
      </c>
      <c r="E132" t="s">
        <v>97</v>
      </c>
      <c r="F132" t="s">
        <v>205</v>
      </c>
      <c r="G132">
        <v>0</v>
      </c>
      <c r="H132" s="38">
        <v>216000</v>
      </c>
      <c r="I132" s="38">
        <v>400435</v>
      </c>
      <c r="J132" s="38">
        <v>616435</v>
      </c>
      <c r="K132" s="38">
        <v>13372223</v>
      </c>
      <c r="L132" s="38">
        <v>13372223</v>
      </c>
      <c r="M132" s="39">
        <v>247.63375925925925</v>
      </c>
      <c r="N132" s="39">
        <v>247.63375925925925</v>
      </c>
      <c r="O132" s="16">
        <v>13372223</v>
      </c>
    </row>
    <row r="133" spans="1:15" x14ac:dyDescent="0.25">
      <c r="A133" t="s">
        <v>2375</v>
      </c>
      <c r="B133" t="s">
        <v>725</v>
      </c>
      <c r="C133">
        <v>1.4</v>
      </c>
      <c r="E133" t="s">
        <v>1485</v>
      </c>
      <c r="F133" t="s">
        <v>89</v>
      </c>
      <c r="G133">
        <v>1</v>
      </c>
      <c r="H133" s="38">
        <v>5600</v>
      </c>
      <c r="I133" s="38">
        <v>0</v>
      </c>
      <c r="J133" s="38">
        <v>5600</v>
      </c>
      <c r="K133" s="38">
        <v>0</v>
      </c>
      <c r="L133" s="38">
        <v>0</v>
      </c>
      <c r="M133" s="39">
        <v>0</v>
      </c>
      <c r="N133" s="39">
        <v>0</v>
      </c>
      <c r="O133" s="16">
        <v>0</v>
      </c>
    </row>
    <row r="134" spans="1:15" x14ac:dyDescent="0.25">
      <c r="A134" t="s">
        <v>2375</v>
      </c>
      <c r="B134" t="s">
        <v>2435</v>
      </c>
      <c r="C134">
        <v>200</v>
      </c>
      <c r="E134" t="s">
        <v>1485</v>
      </c>
      <c r="F134" t="s">
        <v>488</v>
      </c>
      <c r="G134">
        <v>1</v>
      </c>
      <c r="H134" s="38">
        <v>800000</v>
      </c>
      <c r="I134" s="38">
        <v>9725</v>
      </c>
      <c r="J134" s="38">
        <v>809725</v>
      </c>
      <c r="K134" s="38">
        <v>1170000</v>
      </c>
      <c r="L134" s="38">
        <v>9904641</v>
      </c>
      <c r="M134" s="39">
        <v>5.85</v>
      </c>
      <c r="N134" s="39">
        <v>49.523204999999997</v>
      </c>
      <c r="O134" s="16">
        <v>9904641</v>
      </c>
    </row>
    <row r="135" spans="1:15" x14ac:dyDescent="0.25">
      <c r="A135" t="s">
        <v>2375</v>
      </c>
      <c r="B135" t="s">
        <v>725</v>
      </c>
      <c r="C135">
        <v>150</v>
      </c>
      <c r="E135" t="s">
        <v>97</v>
      </c>
      <c r="F135" t="s">
        <v>89</v>
      </c>
      <c r="G135">
        <v>0</v>
      </c>
      <c r="H135" s="38">
        <v>600000</v>
      </c>
      <c r="I135" s="38">
        <v>0</v>
      </c>
      <c r="J135" s="38">
        <v>600000</v>
      </c>
      <c r="K135" s="38">
        <v>5448373</v>
      </c>
      <c r="L135" s="38">
        <v>5533592</v>
      </c>
      <c r="M135" s="39">
        <v>36.32248666666667</v>
      </c>
      <c r="N135" s="39">
        <v>36.890613333333334</v>
      </c>
      <c r="O135" s="16">
        <v>5533592</v>
      </c>
    </row>
    <row r="136" spans="1:15" x14ac:dyDescent="0.25">
      <c r="A136" t="s">
        <v>2375</v>
      </c>
      <c r="B136" t="s">
        <v>725</v>
      </c>
      <c r="C136">
        <v>150</v>
      </c>
      <c r="E136" t="s">
        <v>97</v>
      </c>
      <c r="F136" t="s">
        <v>93</v>
      </c>
      <c r="G136">
        <v>1</v>
      </c>
      <c r="H136" s="38">
        <v>600000</v>
      </c>
      <c r="I136" s="38">
        <v>111927</v>
      </c>
      <c r="J136" s="38">
        <v>711927</v>
      </c>
      <c r="K136" s="38">
        <v>5874605</v>
      </c>
      <c r="L136" s="38">
        <v>5945950</v>
      </c>
      <c r="M136" s="39">
        <v>39.164033333333336</v>
      </c>
      <c r="N136" s="39">
        <v>39.639666666666663</v>
      </c>
      <c r="O136" s="16">
        <v>5945950</v>
      </c>
    </row>
    <row r="137" spans="1:15" x14ac:dyDescent="0.25">
      <c r="A137" t="s">
        <v>2375</v>
      </c>
      <c r="B137" t="s">
        <v>2435</v>
      </c>
      <c r="C137">
        <v>200</v>
      </c>
      <c r="E137" t="s">
        <v>97</v>
      </c>
      <c r="F137" t="s">
        <v>103</v>
      </c>
      <c r="G137">
        <v>1</v>
      </c>
      <c r="H137" s="38">
        <v>800000</v>
      </c>
      <c r="I137" s="38">
        <v>0</v>
      </c>
      <c r="J137" s="38">
        <v>800000</v>
      </c>
      <c r="K137" s="38">
        <v>1102243</v>
      </c>
      <c r="L137" s="38">
        <v>1102243</v>
      </c>
      <c r="M137" s="39">
        <v>5.511215</v>
      </c>
      <c r="N137" s="39">
        <v>5.511215</v>
      </c>
      <c r="O137" s="16">
        <v>1102243</v>
      </c>
    </row>
    <row r="138" spans="1:15" x14ac:dyDescent="0.25">
      <c r="A138" t="s">
        <v>2375</v>
      </c>
      <c r="B138" t="s">
        <v>2435</v>
      </c>
      <c r="C138">
        <v>250</v>
      </c>
      <c r="E138" t="s">
        <v>97</v>
      </c>
      <c r="F138" t="s">
        <v>124</v>
      </c>
      <c r="G138">
        <v>1</v>
      </c>
      <c r="H138" s="38">
        <v>1000000</v>
      </c>
      <c r="I138" s="38">
        <v>0</v>
      </c>
      <c r="J138" s="38">
        <v>1000000</v>
      </c>
      <c r="K138" s="38">
        <v>1596000</v>
      </c>
      <c r="L138" s="38">
        <v>6373168</v>
      </c>
      <c r="M138" s="39">
        <v>6.3840000000000003</v>
      </c>
      <c r="N138" s="39">
        <v>25.492671999999999</v>
      </c>
      <c r="O138" s="16">
        <v>6373168</v>
      </c>
    </row>
    <row r="139" spans="1:15" x14ac:dyDescent="0.25">
      <c r="A139" t="s">
        <v>2375</v>
      </c>
      <c r="B139" t="s">
        <v>725</v>
      </c>
      <c r="C139">
        <v>150</v>
      </c>
      <c r="E139" t="s">
        <v>97</v>
      </c>
      <c r="F139" t="s">
        <v>194</v>
      </c>
      <c r="G139">
        <v>1</v>
      </c>
      <c r="H139" s="38">
        <v>600000</v>
      </c>
      <c r="I139" s="38">
        <v>1558786</v>
      </c>
      <c r="J139" s="38">
        <v>2158786</v>
      </c>
      <c r="K139" s="38">
        <v>5044983</v>
      </c>
      <c r="L139" s="38">
        <v>11752870</v>
      </c>
      <c r="M139" s="39">
        <v>33.633220000000001</v>
      </c>
      <c r="N139" s="39">
        <v>78.352466666666672</v>
      </c>
      <c r="O139" s="16">
        <v>5044983</v>
      </c>
    </row>
    <row r="140" spans="1:15" x14ac:dyDescent="0.25">
      <c r="A140" t="s">
        <v>2375</v>
      </c>
      <c r="B140" t="s">
        <v>2435</v>
      </c>
      <c r="C140">
        <v>300</v>
      </c>
      <c r="E140" t="s">
        <v>1485</v>
      </c>
      <c r="F140" t="s">
        <v>488</v>
      </c>
      <c r="G140">
        <v>1</v>
      </c>
      <c r="H140" s="38">
        <v>1200000</v>
      </c>
      <c r="I140" s="38">
        <v>0</v>
      </c>
      <c r="J140" s="38">
        <v>1200000</v>
      </c>
      <c r="K140" s="38">
        <v>5906500</v>
      </c>
      <c r="L140" s="38">
        <v>11172182</v>
      </c>
      <c r="M140" s="39">
        <v>19.688333333333333</v>
      </c>
      <c r="N140" s="39">
        <v>37.240606666666665</v>
      </c>
      <c r="O140" s="16">
        <v>11172182</v>
      </c>
    </row>
    <row r="141" spans="1:15" x14ac:dyDescent="0.25">
      <c r="A141" t="s">
        <v>2375</v>
      </c>
      <c r="B141" t="s">
        <v>2435</v>
      </c>
      <c r="C141">
        <v>200</v>
      </c>
      <c r="E141" t="s">
        <v>97</v>
      </c>
      <c r="F141" t="s">
        <v>124</v>
      </c>
      <c r="G141">
        <v>1</v>
      </c>
      <c r="H141" s="38">
        <v>800000</v>
      </c>
      <c r="I141" s="38">
        <v>0</v>
      </c>
      <c r="J141" s="38">
        <v>800000</v>
      </c>
      <c r="K141" s="38">
        <v>4042000</v>
      </c>
      <c r="L141" s="38">
        <v>7317500</v>
      </c>
      <c r="M141" s="39">
        <v>20.21</v>
      </c>
      <c r="N141" s="39">
        <v>36.587499999999999</v>
      </c>
      <c r="O141" s="16">
        <v>7317500</v>
      </c>
    </row>
    <row r="142" spans="1:15" x14ac:dyDescent="0.25">
      <c r="A142" t="s">
        <v>2375</v>
      </c>
      <c r="B142" t="s">
        <v>725</v>
      </c>
      <c r="C142">
        <v>300</v>
      </c>
      <c r="E142" t="s">
        <v>97</v>
      </c>
      <c r="F142" t="s">
        <v>89</v>
      </c>
      <c r="G142">
        <v>1</v>
      </c>
      <c r="H142" s="38">
        <v>1200000</v>
      </c>
      <c r="I142" s="38">
        <v>2354531</v>
      </c>
      <c r="J142" s="38">
        <v>3554531</v>
      </c>
      <c r="K142" s="38">
        <v>30203354</v>
      </c>
      <c r="L142" s="38">
        <v>36868544</v>
      </c>
      <c r="M142" s="39">
        <v>100.67784666666667</v>
      </c>
      <c r="N142" s="39">
        <v>122.89514666666666</v>
      </c>
      <c r="O142" s="16">
        <v>36868544</v>
      </c>
    </row>
    <row r="143" spans="1:15" x14ac:dyDescent="0.25">
      <c r="A143" t="s">
        <v>2375</v>
      </c>
      <c r="B143" t="s">
        <v>2196</v>
      </c>
      <c r="C143">
        <v>149.76</v>
      </c>
      <c r="E143" t="s">
        <v>1485</v>
      </c>
      <c r="F143" t="s">
        <v>76</v>
      </c>
      <c r="G143">
        <v>1</v>
      </c>
      <c r="H143" s="38">
        <v>599040</v>
      </c>
      <c r="I143" s="38">
        <v>776690</v>
      </c>
      <c r="J143" s="38">
        <v>1375730</v>
      </c>
      <c r="K143" s="38">
        <v>6740635</v>
      </c>
      <c r="L143" s="38">
        <v>7400459</v>
      </c>
      <c r="M143" s="39">
        <v>45.009581997863251</v>
      </c>
      <c r="N143" s="39">
        <v>49.415458066239317</v>
      </c>
      <c r="O143" s="16">
        <v>7400459</v>
      </c>
    </row>
    <row r="144" spans="1:15" x14ac:dyDescent="0.25">
      <c r="A144" t="s">
        <v>2375</v>
      </c>
      <c r="B144" t="s">
        <v>2435</v>
      </c>
      <c r="C144">
        <v>100</v>
      </c>
      <c r="E144" t="s">
        <v>1485</v>
      </c>
      <c r="F144" t="s">
        <v>488</v>
      </c>
      <c r="G144">
        <v>1</v>
      </c>
      <c r="H144" s="38">
        <v>400000</v>
      </c>
      <c r="I144" s="38">
        <v>0</v>
      </c>
      <c r="J144" s="38">
        <v>400000</v>
      </c>
      <c r="K144" s="38">
        <v>831000</v>
      </c>
      <c r="L144" s="38">
        <v>2632909</v>
      </c>
      <c r="M144" s="39">
        <v>8.31</v>
      </c>
      <c r="N144" s="39">
        <v>26.329090000000001</v>
      </c>
      <c r="O144" s="16">
        <v>2632909</v>
      </c>
    </row>
    <row r="145" spans="1:15" x14ac:dyDescent="0.25">
      <c r="A145" t="s">
        <v>2375</v>
      </c>
      <c r="B145" t="s">
        <v>2435</v>
      </c>
      <c r="C145">
        <v>200</v>
      </c>
      <c r="E145" t="s">
        <v>1485</v>
      </c>
      <c r="F145" t="s">
        <v>124</v>
      </c>
      <c r="G145">
        <v>1</v>
      </c>
      <c r="H145" s="38">
        <v>800000</v>
      </c>
      <c r="I145" s="38">
        <v>0</v>
      </c>
      <c r="J145" s="38">
        <v>800000</v>
      </c>
      <c r="K145" s="38">
        <v>2391000</v>
      </c>
      <c r="L145" s="38">
        <v>2689000</v>
      </c>
      <c r="M145" s="39">
        <v>11.955</v>
      </c>
      <c r="N145" s="39">
        <v>13.445</v>
      </c>
      <c r="O145" s="16">
        <v>2689000</v>
      </c>
    </row>
    <row r="146" spans="1:15" x14ac:dyDescent="0.25">
      <c r="A146" t="s">
        <v>2375</v>
      </c>
      <c r="B146" t="s">
        <v>2435</v>
      </c>
      <c r="C146">
        <v>200</v>
      </c>
      <c r="E146" t="s">
        <v>1485</v>
      </c>
      <c r="F146" t="s">
        <v>103</v>
      </c>
      <c r="G146">
        <v>1</v>
      </c>
      <c r="H146" s="38">
        <v>800000</v>
      </c>
      <c r="I146" s="38">
        <v>0</v>
      </c>
      <c r="J146" s="38">
        <v>800000</v>
      </c>
      <c r="K146" s="38">
        <v>4509448</v>
      </c>
      <c r="L146" s="38">
        <v>4509448</v>
      </c>
      <c r="M146" s="39">
        <v>22.547239999999999</v>
      </c>
      <c r="N146" s="39">
        <v>22.547239999999999</v>
      </c>
      <c r="O146" s="16">
        <v>4509448</v>
      </c>
    </row>
    <row r="147" spans="1:15" x14ac:dyDescent="0.25">
      <c r="A147" t="s">
        <v>2375</v>
      </c>
      <c r="B147" t="s">
        <v>2435</v>
      </c>
      <c r="C147">
        <v>200</v>
      </c>
      <c r="E147" t="s">
        <v>1485</v>
      </c>
      <c r="F147" t="s">
        <v>103</v>
      </c>
      <c r="G147">
        <v>1</v>
      </c>
      <c r="H147" s="38">
        <v>800000</v>
      </c>
      <c r="I147" s="38">
        <v>242500</v>
      </c>
      <c r="J147" s="38">
        <v>1042500</v>
      </c>
      <c r="K147" s="38">
        <v>491808</v>
      </c>
      <c r="L147" s="38">
        <v>491808</v>
      </c>
      <c r="M147" s="39">
        <v>2.4590399999999999</v>
      </c>
      <c r="N147" s="39">
        <v>2.4590399999999999</v>
      </c>
      <c r="O147" s="16">
        <v>491808</v>
      </c>
    </row>
    <row r="148" spans="1:15" x14ac:dyDescent="0.25">
      <c r="A148" t="s">
        <v>2375</v>
      </c>
      <c r="B148" t="s">
        <v>2435</v>
      </c>
      <c r="C148">
        <v>100</v>
      </c>
      <c r="E148" t="s">
        <v>1485</v>
      </c>
      <c r="F148" t="s">
        <v>488</v>
      </c>
      <c r="G148">
        <v>1</v>
      </c>
      <c r="H148" s="38"/>
      <c r="I148" s="38"/>
      <c r="J148" s="38">
        <v>0</v>
      </c>
      <c r="K148" s="38">
        <v>0</v>
      </c>
      <c r="L148" s="38">
        <v>0</v>
      </c>
      <c r="M148" s="39">
        <v>0</v>
      </c>
      <c r="N148" s="39">
        <v>0</v>
      </c>
      <c r="O148" s="16">
        <v>0</v>
      </c>
    </row>
  </sheetData>
  <autoFilter ref="A2:T148" xr:uid="{05660298-8D5B-474C-9C0A-84FAE4BBFE6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97C33C6D9B6E41A99EC6F735D44D94" ma:contentTypeVersion="15" ma:contentTypeDescription="Create a new document." ma:contentTypeScope="" ma:versionID="fc7b9fd482f80dde533ca18bb43f055a">
  <xsd:schema xmlns:xsd="http://www.w3.org/2001/XMLSchema" xmlns:xs="http://www.w3.org/2001/XMLSchema" xmlns:p="http://schemas.microsoft.com/office/2006/metadata/properties" xmlns:ns1="http://schemas.microsoft.com/sharepoint/v3" xmlns:ns3="5c3dccba-5cb0-4429-adeb-f3a882a3dc23" xmlns:ns4="0bf0b94b-6643-45b9-85a4-28acbf63f168" targetNamespace="http://schemas.microsoft.com/office/2006/metadata/properties" ma:root="true" ma:fieldsID="b199ef6ab64089cafd1e7b75416e5610" ns1:_="" ns3:_="" ns4:_="">
    <xsd:import namespace="http://schemas.microsoft.com/sharepoint/v3"/>
    <xsd:import namespace="5c3dccba-5cb0-4429-adeb-f3a882a3dc23"/>
    <xsd:import namespace="0bf0b94b-6643-45b9-85a4-28acbf63f16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3dccba-5cb0-4429-adeb-f3a882a3d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f0b94b-6643-45b9-85a4-28acbf63f16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E66F04D2-7631-4918-842F-584C6754C909}">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http://schemas.openxmlformats.org/package/2006/metadata/core-properties"/>
    <ds:schemaRef ds:uri="5c3dccba-5cb0-4429-adeb-f3a882a3dc23"/>
    <ds:schemaRef ds:uri="0bf0b94b-6643-45b9-85a4-28acbf63f168"/>
    <ds:schemaRef ds:uri="http://www.w3.org/XML/1998/namespace"/>
    <ds:schemaRef ds:uri="http://purl.org/dc/dcmitype/"/>
  </ds:schemaRefs>
</ds:datastoreItem>
</file>

<file path=customXml/itemProps2.xml><?xml version="1.0" encoding="utf-8"?>
<ds:datastoreItem xmlns:ds="http://schemas.openxmlformats.org/officeDocument/2006/customXml" ds:itemID="{AC5E3891-1A48-44E1-AFF9-AF392D4BC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c3dccba-5cb0-4429-adeb-f3a882a3dc23"/>
    <ds:schemaRef ds:uri="0bf0b94b-6643-45b9-85a4-28acbf63f1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F4C2F8-0A4A-44AB-BADE-4C57CE37586E}">
  <ds:schemaRefs>
    <ds:schemaRef ds:uri="http://schemas.microsoft.com/sharepoint/v3/contenttype/forms"/>
  </ds:schemaRefs>
</ds:datastoreItem>
</file>

<file path=customXml/itemProps4.xml><?xml version="1.0" encoding="utf-8"?>
<ds:datastoreItem xmlns:ds="http://schemas.openxmlformats.org/officeDocument/2006/customXml" ds:itemID="{DF24F399-1E79-4564-B993-5C6B3DE0C922}">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Competitor Queues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Okunzua, Oluwagbemisola</dc:creator>
  <cp:keywords/>
  <dc:description/>
  <cp:lastModifiedBy>Ryan Pumford</cp:lastModifiedBy>
  <cp:revision/>
  <dcterms:created xsi:type="dcterms:W3CDTF">2021-03-17T18:27:36Z</dcterms:created>
  <dcterms:modified xsi:type="dcterms:W3CDTF">2021-04-06T18:28:35Z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0x0101003E97C33C6D9B6E41A99EC6F735D44D94</vt:lpwstr>
  </property>
</Properties>
</file>