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40182h/Google Drive/000Inbox/"/>
    </mc:Choice>
  </mc:AlternateContent>
  <xr:revisionPtr revIDLastSave="0" documentId="13_ncr:1_{F17F94D2-CCDB-594C-90C0-A6EAE23BC381}" xr6:coauthVersionLast="45" xr6:coauthVersionMax="45" xr10:uidLastSave="{00000000-0000-0000-0000-000000000000}"/>
  <bookViews>
    <workbookView xWindow="6460" yWindow="2580" windowWidth="28040" windowHeight="17440" activeTab="1" xr2:uid="{31B1FBE5-15E8-3341-AE9A-96E119CD4FF9}"/>
  </bookViews>
  <sheets>
    <sheet name="P16-6" sheetId="1" r:id="rId1"/>
    <sheet name="P16-11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" i="2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G91" i="2"/>
  <c r="G92" i="2"/>
  <c r="G93" i="2"/>
  <c r="G94" i="2"/>
  <c r="G95" i="2"/>
  <c r="G96" i="2"/>
  <c r="G90" i="2"/>
  <c r="G84" i="2"/>
  <c r="G85" i="2"/>
  <c r="G86" i="2"/>
  <c r="G87" i="2"/>
  <c r="G88" i="2"/>
  <c r="G89" i="2"/>
  <c r="G83" i="2"/>
  <c r="I74" i="2"/>
  <c r="I73" i="2"/>
  <c r="I72" i="2"/>
  <c r="C74" i="2" a="1"/>
  <c r="C74" i="2" s="1"/>
  <c r="C73" i="2" a="1"/>
  <c r="C73" i="2" s="1"/>
  <c r="C72" i="2" a="1"/>
  <c r="C72" i="2" s="1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F62" i="2"/>
  <c r="F63" i="2"/>
  <c r="F64" i="2"/>
  <c r="F65" i="2"/>
  <c r="F66" i="2"/>
  <c r="F67" i="2"/>
  <c r="F61" i="2"/>
  <c r="F55" i="2"/>
  <c r="F56" i="2"/>
  <c r="F57" i="2"/>
  <c r="F58" i="2"/>
  <c r="F59" i="2"/>
  <c r="F60" i="2"/>
  <c r="F54" i="2"/>
  <c r="F50" i="2"/>
  <c r="F51" i="2"/>
  <c r="F52" i="2"/>
  <c r="F53" i="2"/>
  <c r="F49" i="2"/>
  <c r="F92" i="2" l="1"/>
  <c r="G74" i="2"/>
  <c r="F96" i="2" s="1"/>
  <c r="F74" i="2"/>
  <c r="F93" i="2" s="1"/>
  <c r="E74" i="2"/>
  <c r="D74" i="2"/>
  <c r="F94" i="2" s="1"/>
  <c r="F86" i="2"/>
  <c r="F88" i="2"/>
  <c r="F83" i="2"/>
  <c r="F85" i="2"/>
  <c r="D73" i="2"/>
  <c r="F87" i="2" s="1"/>
  <c r="G73" i="2"/>
  <c r="F73" i="2"/>
  <c r="E73" i="2"/>
  <c r="F89" i="2" s="1"/>
  <c r="G72" i="2"/>
  <c r="F72" i="2"/>
  <c r="E72" i="2"/>
  <c r="D72" i="2"/>
  <c r="F78" i="2" s="1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49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6" i="2"/>
  <c r="E7" i="2"/>
  <c r="K7" i="2" s="1"/>
  <c r="E8" i="2"/>
  <c r="E9" i="2"/>
  <c r="E10" i="2"/>
  <c r="E11" i="2"/>
  <c r="E12" i="2"/>
  <c r="E13" i="2"/>
  <c r="E14" i="2"/>
  <c r="E15" i="2"/>
  <c r="K15" i="2" s="1"/>
  <c r="E16" i="2"/>
  <c r="E17" i="2"/>
  <c r="E18" i="2"/>
  <c r="E19" i="2"/>
  <c r="E20" i="2"/>
  <c r="E21" i="2"/>
  <c r="E22" i="2"/>
  <c r="E23" i="2"/>
  <c r="K23" i="2" s="1"/>
  <c r="E24" i="2"/>
  <c r="E6" i="2"/>
  <c r="K6" i="2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J14" i="2" l="1"/>
  <c r="K14" i="2"/>
  <c r="J13" i="2"/>
  <c r="K13" i="2"/>
  <c r="J21" i="2"/>
  <c r="K21" i="2"/>
  <c r="J20" i="2"/>
  <c r="K20" i="2"/>
  <c r="J12" i="2"/>
  <c r="K12" i="2"/>
  <c r="J19" i="2"/>
  <c r="K19" i="2"/>
  <c r="J11" i="2"/>
  <c r="K11" i="2"/>
  <c r="J22" i="2"/>
  <c r="K22" i="2"/>
  <c r="J18" i="2"/>
  <c r="K18" i="2"/>
  <c r="J10" i="2"/>
  <c r="K10" i="2"/>
  <c r="J17" i="2"/>
  <c r="K17" i="2"/>
  <c r="J9" i="2"/>
  <c r="K9" i="2"/>
  <c r="J24" i="2"/>
  <c r="K24" i="2"/>
  <c r="J16" i="2"/>
  <c r="K16" i="2"/>
  <c r="J8" i="2"/>
  <c r="K8" i="2"/>
  <c r="F91" i="2"/>
  <c r="F90" i="2"/>
  <c r="F95" i="2"/>
  <c r="F84" i="2"/>
  <c r="F81" i="2"/>
  <c r="F80" i="2"/>
  <c r="F82" i="2"/>
  <c r="F79" i="2"/>
  <c r="J7" i="2"/>
  <c r="H16" i="2"/>
  <c r="H24" i="2"/>
  <c r="H17" i="2"/>
  <c r="H9" i="2"/>
  <c r="H8" i="2"/>
  <c r="H6" i="2"/>
  <c r="H23" i="2"/>
  <c r="H15" i="2"/>
  <c r="H7" i="2"/>
  <c r="H22" i="2"/>
  <c r="H14" i="2"/>
  <c r="H21" i="2"/>
  <c r="H13" i="2"/>
  <c r="H20" i="2"/>
  <c r="H12" i="2"/>
  <c r="J15" i="2"/>
  <c r="H19" i="2"/>
  <c r="H11" i="2"/>
  <c r="H18" i="2"/>
  <c r="H10" i="2"/>
  <c r="J23" i="2"/>
  <c r="J6" i="2"/>
</calcChain>
</file>

<file path=xl/sharedStrings.xml><?xml version="1.0" encoding="utf-8"?>
<sst xmlns="http://schemas.openxmlformats.org/spreadsheetml/2006/main" count="36" uniqueCount="25">
  <si>
    <t>t</t>
  </si>
  <si>
    <t>E(t)</t>
  </si>
  <si>
    <t>tE(t)</t>
  </si>
  <si>
    <t>(t-tm)^2*Et</t>
  </si>
  <si>
    <t>t (min)</t>
  </si>
  <si>
    <t>c * 10^5</t>
  </si>
  <si>
    <t>F(t)</t>
  </si>
  <si>
    <r>
      <t>E (</t>
    </r>
    <r>
      <rPr>
        <sz val="12"/>
        <color theme="1"/>
        <rFont val="Symbol"/>
        <charset val="2"/>
      </rPr>
      <t>F</t>
    </r>
    <r>
      <rPr>
        <sz val="12"/>
        <color theme="1"/>
        <rFont val="Calibri"/>
        <family val="2"/>
        <scheme val="minor"/>
      </rPr>
      <t>)</t>
    </r>
  </si>
  <si>
    <r>
      <t>F(</t>
    </r>
    <r>
      <rPr>
        <sz val="12"/>
        <color theme="1"/>
        <rFont val="Symbol"/>
        <charset val="2"/>
      </rPr>
      <t>F</t>
    </r>
    <r>
      <rPr>
        <sz val="12"/>
        <color theme="1"/>
        <rFont val="Calibri"/>
        <family val="2"/>
        <scheme val="minor"/>
      </rPr>
      <t>)</t>
    </r>
  </si>
  <si>
    <t>(t-tm)^2*E(t)</t>
  </si>
  <si>
    <t>F</t>
  </si>
  <si>
    <t>E(t) eqn</t>
  </si>
  <si>
    <t>0.0002 x + 0.0469 x^2 - 0.012 x^3 + 0.001175 x^4</t>
  </si>
  <si>
    <t>0.0923 x - 0.0001 x^2 - 0.0004 x^3 + 0.0000225 x^4 - 4.×10^-7 x^5</t>
  </si>
  <si>
    <t>0.0603 x - 0.0018 x^2 + 0.0000233333 x^3 - 1.25×10^-7 x^4</t>
  </si>
  <si>
    <t>Series 1</t>
  </si>
  <si>
    <t>Series 2</t>
  </si>
  <si>
    <t>Series 3</t>
  </si>
  <si>
    <t>Second Approach: Use Linest</t>
  </si>
  <si>
    <t xml:space="preserve"> Calculation Column1</t>
  </si>
  <si>
    <t>tm</t>
  </si>
  <si>
    <t>min</t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</si>
  <si>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^2</t>
    </r>
  </si>
  <si>
    <t>min^2</t>
  </si>
  <si>
    <t>I(t)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</si>
</sst>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Symbol"/>
      <charset val="2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charset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8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  <xf numFmtId="0" fontId="2" fillId="0" borderId="0" xfId="0" applyFont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3" borderId="3" xfId="0" applyFont="1" applyFill="1" applyBorder="1"/>
    <xf numFmtId="0" fontId="0" fillId="3" borderId="4" xfId="0" applyFont="1" applyFill="1" applyBorder="1"/>
    <xf numFmtId="0" fontId="0" fillId="0" borderId="2" xfId="0" applyBorder="1"/>
    <xf numFmtId="0" fontId="0" fillId="3" borderId="2" xfId="0" applyFont="1" applyFill="1" applyBorder="1"/>
    <xf numFmtId="0" fontId="4" fillId="4" borderId="1" xfId="1" applyBorder="1"/>
    <xf numFmtId="0" fontId="5" fillId="5" borderId="2" xfId="2" applyBorder="1"/>
    <xf numFmtId="0" fontId="5" fillId="5" borderId="1" xfId="2" applyBorder="1"/>
    <xf numFmtId="0" fontId="5" fillId="6" borderId="1" xfId="3" applyBorder="1"/>
    <xf numFmtId="0" fontId="5" fillId="7" borderId="1" xfId="4" applyBorder="1"/>
    <xf numFmtId="0" fontId="5" fillId="7" borderId="3" xfId="4" applyBorder="1"/>
    <xf numFmtId="0" fontId="6" fillId="0" borderId="0" xfId="0" applyFont="1"/>
  </cellXfs>
  <cellStyles count="5">
    <cellStyle name="Accent2" xfId="2" builtinId="33"/>
    <cellStyle name="Accent4" xfId="3" builtinId="41"/>
    <cellStyle name="Accent6" xfId="4" builtinId="49"/>
    <cellStyle name="Bad" xfId="1" builtinId="27"/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'P16-6'!$D$6:$D$54</c:f>
              <c:numCache>
                <c:formatCode>General</c:formatCode>
                <c:ptCount val="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0.91</c:v>
                </c:pt>
                <c:pt idx="11">
                  <c:v>0.92</c:v>
                </c:pt>
                <c:pt idx="12">
                  <c:v>0.93</c:v>
                </c:pt>
                <c:pt idx="13">
                  <c:v>0.94</c:v>
                </c:pt>
                <c:pt idx="14">
                  <c:v>0.95</c:v>
                </c:pt>
                <c:pt idx="15">
                  <c:v>0.96</c:v>
                </c:pt>
                <c:pt idx="16">
                  <c:v>0.97</c:v>
                </c:pt>
                <c:pt idx="17">
                  <c:v>0.98</c:v>
                </c:pt>
                <c:pt idx="18">
                  <c:v>0.99</c:v>
                </c:pt>
                <c:pt idx="19">
                  <c:v>1</c:v>
                </c:pt>
                <c:pt idx="20">
                  <c:v>1.1000000000000001</c:v>
                </c:pt>
                <c:pt idx="21">
                  <c:v>1.2</c:v>
                </c:pt>
                <c:pt idx="22">
                  <c:v>1.3</c:v>
                </c:pt>
                <c:pt idx="23">
                  <c:v>1.4</c:v>
                </c:pt>
                <c:pt idx="24">
                  <c:v>1.5</c:v>
                </c:pt>
                <c:pt idx="25">
                  <c:v>1.6</c:v>
                </c:pt>
                <c:pt idx="26">
                  <c:v>1.7</c:v>
                </c:pt>
                <c:pt idx="27">
                  <c:v>1.8</c:v>
                </c:pt>
                <c:pt idx="28">
                  <c:v>1.9</c:v>
                </c:pt>
                <c:pt idx="29">
                  <c:v>2</c:v>
                </c:pt>
                <c:pt idx="30">
                  <c:v>2.0099999999999998</c:v>
                </c:pt>
                <c:pt idx="31">
                  <c:v>2.02</c:v>
                </c:pt>
                <c:pt idx="32">
                  <c:v>2.0299999999999998</c:v>
                </c:pt>
                <c:pt idx="33">
                  <c:v>2.04</c:v>
                </c:pt>
                <c:pt idx="34">
                  <c:v>2.0499999999999998</c:v>
                </c:pt>
                <c:pt idx="35">
                  <c:v>2.06</c:v>
                </c:pt>
                <c:pt idx="36">
                  <c:v>2.0699999999999998</c:v>
                </c:pt>
                <c:pt idx="37">
                  <c:v>2.08</c:v>
                </c:pt>
                <c:pt idx="38">
                  <c:v>2.09</c:v>
                </c:pt>
                <c:pt idx="39">
                  <c:v>2.1</c:v>
                </c:pt>
                <c:pt idx="40">
                  <c:v>2.2000000000000002</c:v>
                </c:pt>
                <c:pt idx="41">
                  <c:v>2.2999999999999998</c:v>
                </c:pt>
                <c:pt idx="42">
                  <c:v>2.4</c:v>
                </c:pt>
                <c:pt idx="43">
                  <c:v>2.5</c:v>
                </c:pt>
                <c:pt idx="44">
                  <c:v>2.6</c:v>
                </c:pt>
                <c:pt idx="45">
                  <c:v>2.7</c:v>
                </c:pt>
                <c:pt idx="46">
                  <c:v>2.8</c:v>
                </c:pt>
                <c:pt idx="47">
                  <c:v>2.9</c:v>
                </c:pt>
                <c:pt idx="48">
                  <c:v>3</c:v>
                </c:pt>
              </c:numCache>
            </c:numRef>
          </c:xVal>
          <c:yVal>
            <c:numRef>
              <c:f>'P16-6'!$E$6:$E$54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06-E646-B086-98BE44DE5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3264"/>
        <c:axId val="683500432"/>
      </c:scatterChart>
      <c:valAx>
        <c:axId val="68345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00432"/>
        <c:crosses val="autoZero"/>
        <c:crossBetween val="midCat"/>
      </c:valAx>
      <c:valAx>
        <c:axId val="6835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'P16-6'!$D$6:$D$54</c:f>
              <c:numCache>
                <c:formatCode>General</c:formatCode>
                <c:ptCount val="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0.91</c:v>
                </c:pt>
                <c:pt idx="11">
                  <c:v>0.92</c:v>
                </c:pt>
                <c:pt idx="12">
                  <c:v>0.93</c:v>
                </c:pt>
                <c:pt idx="13">
                  <c:v>0.94</c:v>
                </c:pt>
                <c:pt idx="14">
                  <c:v>0.95</c:v>
                </c:pt>
                <c:pt idx="15">
                  <c:v>0.96</c:v>
                </c:pt>
                <c:pt idx="16">
                  <c:v>0.97</c:v>
                </c:pt>
                <c:pt idx="17">
                  <c:v>0.98</c:v>
                </c:pt>
                <c:pt idx="18">
                  <c:v>0.99</c:v>
                </c:pt>
                <c:pt idx="19">
                  <c:v>1</c:v>
                </c:pt>
                <c:pt idx="20">
                  <c:v>1.1000000000000001</c:v>
                </c:pt>
                <c:pt idx="21">
                  <c:v>1.2</c:v>
                </c:pt>
                <c:pt idx="22">
                  <c:v>1.3</c:v>
                </c:pt>
                <c:pt idx="23">
                  <c:v>1.4</c:v>
                </c:pt>
                <c:pt idx="24">
                  <c:v>1.5</c:v>
                </c:pt>
                <c:pt idx="25">
                  <c:v>1.6</c:v>
                </c:pt>
                <c:pt idx="26">
                  <c:v>1.7</c:v>
                </c:pt>
                <c:pt idx="27">
                  <c:v>1.8</c:v>
                </c:pt>
                <c:pt idx="28">
                  <c:v>1.9</c:v>
                </c:pt>
                <c:pt idx="29">
                  <c:v>2</c:v>
                </c:pt>
                <c:pt idx="30">
                  <c:v>2.0099999999999998</c:v>
                </c:pt>
                <c:pt idx="31">
                  <c:v>2.02</c:v>
                </c:pt>
                <c:pt idx="32">
                  <c:v>2.0299999999999998</c:v>
                </c:pt>
                <c:pt idx="33">
                  <c:v>2.04</c:v>
                </c:pt>
                <c:pt idx="34">
                  <c:v>2.0499999999999998</c:v>
                </c:pt>
                <c:pt idx="35">
                  <c:v>2.06</c:v>
                </c:pt>
                <c:pt idx="36">
                  <c:v>2.0699999999999998</c:v>
                </c:pt>
                <c:pt idx="37">
                  <c:v>2.08</c:v>
                </c:pt>
                <c:pt idx="38">
                  <c:v>2.09</c:v>
                </c:pt>
                <c:pt idx="39">
                  <c:v>2.1</c:v>
                </c:pt>
                <c:pt idx="40">
                  <c:v>2.2000000000000002</c:v>
                </c:pt>
                <c:pt idx="41">
                  <c:v>2.2999999999999998</c:v>
                </c:pt>
                <c:pt idx="42">
                  <c:v>2.4</c:v>
                </c:pt>
                <c:pt idx="43">
                  <c:v>2.5</c:v>
                </c:pt>
                <c:pt idx="44">
                  <c:v>2.6</c:v>
                </c:pt>
                <c:pt idx="45">
                  <c:v>2.7</c:v>
                </c:pt>
                <c:pt idx="46">
                  <c:v>2.8</c:v>
                </c:pt>
                <c:pt idx="47">
                  <c:v>2.9</c:v>
                </c:pt>
                <c:pt idx="48">
                  <c:v>3</c:v>
                </c:pt>
              </c:numCache>
            </c:numRef>
          </c:xVal>
          <c:yVal>
            <c:numRef>
              <c:f>'P16-6'!$F$6:$F$54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1.1000000000000001</c:v>
                </c:pt>
                <c:pt idx="21">
                  <c:v>1.2</c:v>
                </c:pt>
                <c:pt idx="22">
                  <c:v>1.3</c:v>
                </c:pt>
                <c:pt idx="23">
                  <c:v>1.4</c:v>
                </c:pt>
                <c:pt idx="24">
                  <c:v>1.5</c:v>
                </c:pt>
                <c:pt idx="25">
                  <c:v>1.6</c:v>
                </c:pt>
                <c:pt idx="26">
                  <c:v>1.7</c:v>
                </c:pt>
                <c:pt idx="27">
                  <c:v>1.8</c:v>
                </c:pt>
                <c:pt idx="28">
                  <c:v>1.9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0F-3E4E-ADB5-B779ED96F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3264"/>
        <c:axId val="683500432"/>
      </c:scatterChart>
      <c:valAx>
        <c:axId val="68345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00432"/>
        <c:crosses val="autoZero"/>
        <c:crossBetween val="midCat"/>
      </c:valAx>
      <c:valAx>
        <c:axId val="6835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ymbol" pitchFamily="2" charset="2"/>
              </a:rPr>
              <a:t>s2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'P16-6'!$D$6:$D$54</c:f>
              <c:numCache>
                <c:formatCode>General</c:formatCode>
                <c:ptCount val="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0.91</c:v>
                </c:pt>
                <c:pt idx="11">
                  <c:v>0.92</c:v>
                </c:pt>
                <c:pt idx="12">
                  <c:v>0.93</c:v>
                </c:pt>
                <c:pt idx="13">
                  <c:v>0.94</c:v>
                </c:pt>
                <c:pt idx="14">
                  <c:v>0.95</c:v>
                </c:pt>
                <c:pt idx="15">
                  <c:v>0.96</c:v>
                </c:pt>
                <c:pt idx="16">
                  <c:v>0.97</c:v>
                </c:pt>
                <c:pt idx="17">
                  <c:v>0.98</c:v>
                </c:pt>
                <c:pt idx="18">
                  <c:v>0.99</c:v>
                </c:pt>
                <c:pt idx="19">
                  <c:v>1</c:v>
                </c:pt>
                <c:pt idx="20">
                  <c:v>1.1000000000000001</c:v>
                </c:pt>
                <c:pt idx="21">
                  <c:v>1.2</c:v>
                </c:pt>
                <c:pt idx="22">
                  <c:v>1.3</c:v>
                </c:pt>
                <c:pt idx="23">
                  <c:v>1.4</c:v>
                </c:pt>
                <c:pt idx="24">
                  <c:v>1.5</c:v>
                </c:pt>
                <c:pt idx="25">
                  <c:v>1.6</c:v>
                </c:pt>
                <c:pt idx="26">
                  <c:v>1.7</c:v>
                </c:pt>
                <c:pt idx="27">
                  <c:v>1.8</c:v>
                </c:pt>
                <c:pt idx="28">
                  <c:v>1.9</c:v>
                </c:pt>
                <c:pt idx="29">
                  <c:v>2</c:v>
                </c:pt>
                <c:pt idx="30">
                  <c:v>2.0099999999999998</c:v>
                </c:pt>
                <c:pt idx="31">
                  <c:v>2.02</c:v>
                </c:pt>
                <c:pt idx="32">
                  <c:v>2.0299999999999998</c:v>
                </c:pt>
                <c:pt idx="33">
                  <c:v>2.04</c:v>
                </c:pt>
                <c:pt idx="34">
                  <c:v>2.0499999999999998</c:v>
                </c:pt>
                <c:pt idx="35">
                  <c:v>2.06</c:v>
                </c:pt>
                <c:pt idx="36">
                  <c:v>2.0699999999999998</c:v>
                </c:pt>
                <c:pt idx="37">
                  <c:v>2.08</c:v>
                </c:pt>
                <c:pt idx="38">
                  <c:v>2.09</c:v>
                </c:pt>
                <c:pt idx="39">
                  <c:v>2.1</c:v>
                </c:pt>
                <c:pt idx="40">
                  <c:v>2.2000000000000002</c:v>
                </c:pt>
                <c:pt idx="41">
                  <c:v>2.2999999999999998</c:v>
                </c:pt>
                <c:pt idx="42">
                  <c:v>2.4</c:v>
                </c:pt>
                <c:pt idx="43">
                  <c:v>2.5</c:v>
                </c:pt>
                <c:pt idx="44">
                  <c:v>2.6</c:v>
                </c:pt>
                <c:pt idx="45">
                  <c:v>2.7</c:v>
                </c:pt>
                <c:pt idx="46">
                  <c:v>2.8</c:v>
                </c:pt>
                <c:pt idx="47">
                  <c:v>2.9</c:v>
                </c:pt>
                <c:pt idx="48">
                  <c:v>3</c:v>
                </c:pt>
              </c:numCache>
            </c:numRef>
          </c:xVal>
          <c:yVal>
            <c:numRef>
              <c:f>'P16-6'!$G$6:$G$54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0.25</c:v>
                </c:pt>
                <c:pt idx="20">
                  <c:v>0.15999999999999992</c:v>
                </c:pt>
                <c:pt idx="21">
                  <c:v>9.0000000000000024E-2</c:v>
                </c:pt>
                <c:pt idx="22">
                  <c:v>3.999999999999998E-2</c:v>
                </c:pt>
                <c:pt idx="23">
                  <c:v>1.0000000000000018E-2</c:v>
                </c:pt>
                <c:pt idx="24">
                  <c:v>0</c:v>
                </c:pt>
                <c:pt idx="25">
                  <c:v>1.0000000000000018E-2</c:v>
                </c:pt>
                <c:pt idx="26">
                  <c:v>3.999999999999998E-2</c:v>
                </c:pt>
                <c:pt idx="27">
                  <c:v>9.0000000000000024E-2</c:v>
                </c:pt>
                <c:pt idx="28">
                  <c:v>0.15999999999999992</c:v>
                </c:pt>
                <c:pt idx="29">
                  <c:v>0.25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29-6D40-932D-1CB6ECE68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3264"/>
        <c:axId val="683500432"/>
      </c:scatterChart>
      <c:valAx>
        <c:axId val="68345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00432"/>
        <c:crosses val="autoZero"/>
        <c:crossBetween val="midCat"/>
      </c:valAx>
      <c:valAx>
        <c:axId val="6835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C(t) * 10^5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'P16-11'!$D$5</c:f>
              <c:strCache>
                <c:ptCount val="1"/>
                <c:pt idx="0">
                  <c:v>c * 10^5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'P16-11'!$C$6:$C$24</c:f>
              <c:numCache>
                <c:formatCode>General</c:formatCode>
                <c:ptCount val="19"/>
                <c:pt idx="0">
                  <c:v>0</c:v>
                </c:pt>
                <c:pt idx="1">
                  <c:v>0.4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  <c:pt idx="18">
                  <c:v>60</c:v>
                </c:pt>
              </c:numCache>
            </c:numRef>
          </c:xVal>
          <c:yVal>
            <c:numRef>
              <c:f>'P16-11'!$D$6:$D$24</c:f>
              <c:numCache>
                <c:formatCode>General</c:formatCode>
                <c:ptCount val="19"/>
                <c:pt idx="0">
                  <c:v>0</c:v>
                </c:pt>
                <c:pt idx="1">
                  <c:v>329</c:v>
                </c:pt>
                <c:pt idx="2">
                  <c:v>622</c:v>
                </c:pt>
                <c:pt idx="3">
                  <c:v>812</c:v>
                </c:pt>
                <c:pt idx="4">
                  <c:v>831</c:v>
                </c:pt>
                <c:pt idx="5">
                  <c:v>785</c:v>
                </c:pt>
                <c:pt idx="6">
                  <c:v>720</c:v>
                </c:pt>
                <c:pt idx="7">
                  <c:v>650</c:v>
                </c:pt>
                <c:pt idx="8">
                  <c:v>523</c:v>
                </c:pt>
                <c:pt idx="9">
                  <c:v>418</c:v>
                </c:pt>
                <c:pt idx="10">
                  <c:v>238</c:v>
                </c:pt>
                <c:pt idx="11">
                  <c:v>136</c:v>
                </c:pt>
                <c:pt idx="12">
                  <c:v>77</c:v>
                </c:pt>
                <c:pt idx="13">
                  <c:v>44</c:v>
                </c:pt>
                <c:pt idx="14">
                  <c:v>25</c:v>
                </c:pt>
                <c:pt idx="15">
                  <c:v>14</c:v>
                </c:pt>
                <c:pt idx="16">
                  <c:v>8</c:v>
                </c:pt>
                <c:pt idx="17">
                  <c:v>5</c:v>
                </c:pt>
                <c:pt idx="1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5B-2044-9ED2-325D7C03B481}"/>
            </c:ext>
          </c:extLst>
        </c:ser>
        <c:ser>
          <c:idx val="4"/>
          <c:order val="1"/>
          <c:tx>
            <c:strRef>
              <c:f>'P16-11'!$H$5</c:f>
              <c:strCache>
                <c:ptCount val="1"/>
                <c:pt idx="0">
                  <c:v>E (F)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'P16-11'!$C$6:$C$24</c:f>
              <c:numCache>
                <c:formatCode>General</c:formatCode>
                <c:ptCount val="19"/>
                <c:pt idx="0">
                  <c:v>0</c:v>
                </c:pt>
                <c:pt idx="1">
                  <c:v>0.4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  <c:pt idx="18">
                  <c:v>60</c:v>
                </c:pt>
              </c:numCache>
            </c:numRef>
          </c:xVal>
          <c:yVal>
            <c:numRef>
              <c:f>'P16-11'!$H$6:$H$24</c:f>
              <c:numCache>
                <c:formatCode>General</c:formatCode>
                <c:ptCount val="19"/>
                <c:pt idx="0">
                  <c:v>0</c:v>
                </c:pt>
                <c:pt idx="1">
                  <c:v>0.32899999999999996</c:v>
                </c:pt>
                <c:pt idx="2">
                  <c:v>0.62200000000000011</c:v>
                </c:pt>
                <c:pt idx="3">
                  <c:v>0.81199999999999994</c:v>
                </c:pt>
                <c:pt idx="4">
                  <c:v>0.83100000000000007</c:v>
                </c:pt>
                <c:pt idx="5">
                  <c:v>0.78500000000000003</c:v>
                </c:pt>
                <c:pt idx="6">
                  <c:v>0.72000000000000008</c:v>
                </c:pt>
                <c:pt idx="7">
                  <c:v>0.65</c:v>
                </c:pt>
                <c:pt idx="8">
                  <c:v>0.52300000000000002</c:v>
                </c:pt>
                <c:pt idx="9">
                  <c:v>0.41800000000000004</c:v>
                </c:pt>
                <c:pt idx="10">
                  <c:v>0.23800000000000002</c:v>
                </c:pt>
                <c:pt idx="11">
                  <c:v>0.13600000000000001</c:v>
                </c:pt>
                <c:pt idx="12">
                  <c:v>7.6999999999999999E-2</c:v>
                </c:pt>
                <c:pt idx="13">
                  <c:v>4.4000000000000004E-2</c:v>
                </c:pt>
                <c:pt idx="14">
                  <c:v>2.5000000000000001E-2</c:v>
                </c:pt>
                <c:pt idx="15">
                  <c:v>1.4E-2</c:v>
                </c:pt>
                <c:pt idx="16">
                  <c:v>8.0000000000000002E-3</c:v>
                </c:pt>
                <c:pt idx="17">
                  <c:v>5.0000000000000001E-3</c:v>
                </c:pt>
                <c:pt idx="18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5B-2044-9ED2-325D7C03B481}"/>
            </c:ext>
          </c:extLst>
        </c:ser>
        <c:ser>
          <c:idx val="5"/>
          <c:order val="2"/>
          <c:tx>
            <c:strRef>
              <c:f>'P16-11'!$I$5</c:f>
              <c:strCache>
                <c:ptCount val="1"/>
                <c:pt idx="0">
                  <c:v>F(F)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'P16-11'!$C$6:$C$24</c:f>
              <c:numCache>
                <c:formatCode>General</c:formatCode>
                <c:ptCount val="19"/>
                <c:pt idx="0">
                  <c:v>0</c:v>
                </c:pt>
                <c:pt idx="1">
                  <c:v>0.4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  <c:pt idx="18">
                  <c:v>60</c:v>
                </c:pt>
              </c:numCache>
            </c:numRef>
          </c:xVal>
          <c:yVal>
            <c:numRef>
              <c:f>'P16-11'!$I$6:$I$24</c:f>
              <c:numCache>
                <c:formatCode>General</c:formatCode>
                <c:ptCount val="19"/>
                <c:pt idx="0">
                  <c:v>0</c:v>
                </c:pt>
                <c:pt idx="1">
                  <c:v>7.0175000000000003E-3</c:v>
                </c:pt>
                <c:pt idx="2">
                  <c:v>3.6526896367521301E-2</c:v>
                </c:pt>
                <c:pt idx="3">
                  <c:v>0.11031132478632399</c:v>
                </c:pt>
                <c:pt idx="4">
                  <c:v>0.193538221153845</c:v>
                </c:pt>
                <c:pt idx="5">
                  <c:v>0.2742922758826265</c:v>
                </c:pt>
                <c:pt idx="6">
                  <c:v>0.34920404554838202</c:v>
                </c:pt>
                <c:pt idx="7">
                  <c:v>0.41781393965935398</c:v>
                </c:pt>
                <c:pt idx="8">
                  <c:v>0.53572332503182607</c:v>
                </c:pt>
                <c:pt idx="9">
                  <c:v>0.62944132674616005</c:v>
                </c:pt>
                <c:pt idx="10">
                  <c:v>0.78629328781202401</c:v>
                </c:pt>
                <c:pt idx="11">
                  <c:v>0.881888106195443</c:v>
                </c:pt>
                <c:pt idx="12">
                  <c:v>0.93407965474896437</c:v>
                </c:pt>
                <c:pt idx="13">
                  <c:v>0.96359324797468127</c:v>
                </c:pt>
                <c:pt idx="14">
                  <c:v>0.98010271756299183</c:v>
                </c:pt>
                <c:pt idx="15">
                  <c:v>0.98956311097647398</c:v>
                </c:pt>
                <c:pt idx="16">
                  <c:v>0.99518385683871202</c:v>
                </c:pt>
                <c:pt idx="17">
                  <c:v>0.99840193032312796</c:v>
                </c:pt>
                <c:pt idx="18">
                  <c:v>1.000354685934326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5B-2044-9ED2-325D7C03B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83440"/>
        <c:axId val="686409472"/>
      </c:scatterChart>
      <c:valAx>
        <c:axId val="67028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09472"/>
        <c:crosses val="autoZero"/>
        <c:crossBetween val="midCat"/>
      </c:valAx>
      <c:valAx>
        <c:axId val="68640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8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strRef>
              <c:f>'P16-11'!$E$5</c:f>
              <c:strCache>
                <c:ptCount val="1"/>
                <c:pt idx="0">
                  <c:v>E(t)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'P16-11'!$C$6:$C$24</c:f>
              <c:numCache>
                <c:formatCode>General</c:formatCode>
                <c:ptCount val="19"/>
                <c:pt idx="0">
                  <c:v>0</c:v>
                </c:pt>
                <c:pt idx="1">
                  <c:v>0.4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  <c:pt idx="18">
                  <c:v>60</c:v>
                </c:pt>
              </c:numCache>
            </c:numRef>
          </c:xVal>
          <c:yVal>
            <c:numRef>
              <c:f>'P16-11'!$E$6:$E$24</c:f>
              <c:numCache>
                <c:formatCode>General</c:formatCode>
                <c:ptCount val="19"/>
                <c:pt idx="0">
                  <c:v>0</c:v>
                </c:pt>
                <c:pt idx="1">
                  <c:v>3.2899999999999999E-2</c:v>
                </c:pt>
                <c:pt idx="2">
                  <c:v>6.2200000000000005E-2</c:v>
                </c:pt>
                <c:pt idx="3">
                  <c:v>8.1199999999999994E-2</c:v>
                </c:pt>
                <c:pt idx="4">
                  <c:v>8.3100000000000007E-2</c:v>
                </c:pt>
                <c:pt idx="5">
                  <c:v>7.85E-2</c:v>
                </c:pt>
                <c:pt idx="6">
                  <c:v>7.2000000000000008E-2</c:v>
                </c:pt>
                <c:pt idx="7">
                  <c:v>6.5000000000000002E-2</c:v>
                </c:pt>
                <c:pt idx="8">
                  <c:v>5.2299999999999999E-2</c:v>
                </c:pt>
                <c:pt idx="9">
                  <c:v>4.1800000000000004E-2</c:v>
                </c:pt>
                <c:pt idx="10">
                  <c:v>2.3800000000000002E-2</c:v>
                </c:pt>
                <c:pt idx="11">
                  <c:v>1.3600000000000001E-2</c:v>
                </c:pt>
                <c:pt idx="12">
                  <c:v>7.7000000000000002E-3</c:v>
                </c:pt>
                <c:pt idx="13">
                  <c:v>4.4000000000000003E-3</c:v>
                </c:pt>
                <c:pt idx="14">
                  <c:v>2.5000000000000001E-3</c:v>
                </c:pt>
                <c:pt idx="15">
                  <c:v>1.4E-3</c:v>
                </c:pt>
                <c:pt idx="16">
                  <c:v>8.0000000000000004E-4</c:v>
                </c:pt>
                <c:pt idx="17">
                  <c:v>5.0000000000000001E-4</c:v>
                </c:pt>
                <c:pt idx="18">
                  <c:v>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E4-CE44-ABD7-8BB9E691F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83440"/>
        <c:axId val="686409472"/>
      </c:scatterChart>
      <c:valAx>
        <c:axId val="67028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09472"/>
        <c:crosses val="autoZero"/>
        <c:crossBetween val="midCat"/>
      </c:valAx>
      <c:valAx>
        <c:axId val="68640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8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'P16-11'!$F$5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'P16-11'!$C$49:$C$67</c:f>
              <c:numCache>
                <c:formatCode>General</c:formatCode>
                <c:ptCount val="19"/>
                <c:pt idx="0">
                  <c:v>0</c:v>
                </c:pt>
                <c:pt idx="1">
                  <c:v>0.4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  <c:pt idx="18">
                  <c:v>60</c:v>
                </c:pt>
              </c:numCache>
            </c:numRef>
          </c:xVal>
          <c:yVal>
            <c:numRef>
              <c:f>'P16-11'!$G$49:$G$67</c:f>
              <c:numCache>
                <c:formatCode>General</c:formatCode>
                <c:ptCount val="19"/>
                <c:pt idx="0">
                  <c:v>0</c:v>
                </c:pt>
                <c:pt idx="1">
                  <c:v>6.84608E-3</c:v>
                </c:pt>
                <c:pt idx="2">
                  <c:v>3.6275000000000002E-2</c:v>
                </c:pt>
                <c:pt idx="3">
                  <c:v>0.1108</c:v>
                </c:pt>
                <c:pt idx="4">
                  <c:v>0.19387499999999999</c:v>
                </c:pt>
                <c:pt idx="5">
                  <c:v>0.27429992000000003</c:v>
                </c:pt>
                <c:pt idx="6">
                  <c:v>0.34876192000000006</c:v>
                </c:pt>
                <c:pt idx="7">
                  <c:v>0.41679892000000007</c:v>
                </c:pt>
                <c:pt idx="8">
                  <c:v>0.53320292000000002</c:v>
                </c:pt>
                <c:pt idx="9">
                  <c:v>0.62494992000000005</c:v>
                </c:pt>
                <c:pt idx="10">
                  <c:v>0.77426192000000005</c:v>
                </c:pt>
                <c:pt idx="11">
                  <c:v>0.85294892</c:v>
                </c:pt>
                <c:pt idx="12">
                  <c:v>0.901945</c:v>
                </c:pt>
                <c:pt idx="13">
                  <c:v>0.91531600000000002</c:v>
                </c:pt>
                <c:pt idx="14">
                  <c:v>0.89262399999999997</c:v>
                </c:pt>
                <c:pt idx="15">
                  <c:v>0.82668200000000003</c:v>
                </c:pt>
                <c:pt idx="16">
                  <c:v>0.70430300000000001</c:v>
                </c:pt>
                <c:pt idx="17">
                  <c:v>0.50704899999999997</c:v>
                </c:pt>
                <c:pt idx="18">
                  <c:v>-0.20758399999999999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2-8447-8E84-BE072F80B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83440"/>
        <c:axId val="686409472"/>
      </c:scatterChart>
      <c:valAx>
        <c:axId val="67028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09472"/>
        <c:crosses val="autoZero"/>
        <c:crossBetween val="midCat"/>
      </c:valAx>
      <c:valAx>
        <c:axId val="68640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8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strRef>
              <c:f>'P16-11'!$E$5</c:f>
              <c:strCache>
                <c:ptCount val="1"/>
                <c:pt idx="0">
                  <c:v>E(t)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53132250580046403"/>
                  <c:y val="1.818963169137620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'P16-11'!$C$6:$C$10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xVal>
          <c:yVal>
            <c:numRef>
              <c:f>'P16-11'!$E$6:$E$10</c:f>
              <c:numCache>
                <c:formatCode>General</c:formatCode>
                <c:ptCount val="5"/>
                <c:pt idx="0">
                  <c:v>0</c:v>
                </c:pt>
                <c:pt idx="1">
                  <c:v>3.2899999999999999E-2</c:v>
                </c:pt>
                <c:pt idx="2">
                  <c:v>6.2200000000000005E-2</c:v>
                </c:pt>
                <c:pt idx="3">
                  <c:v>8.1199999999999994E-2</c:v>
                </c:pt>
                <c:pt idx="4">
                  <c:v>8.3100000000000007E-2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31-5442-80F4-89C728499C71}"/>
            </c:ext>
          </c:extLst>
        </c:ser>
        <c:ser>
          <c:idx val="0"/>
          <c:order val="1"/>
          <c:tx>
            <c:strRef>
              <c:f>'P16-11'!$E$5</c:f>
              <c:strCache>
                <c:ptCount val="1"/>
                <c:pt idx="0">
                  <c:v>E(t)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0.53596287703016243"/>
                  <c:y val="-0.538244533890004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'P16-11'!$C$10:$C$17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</c:numCache>
            </c:numRef>
          </c:xVal>
          <c:yVal>
            <c:numRef>
              <c:f>'P16-11'!$E$10:$E$17</c:f>
              <c:numCache>
                <c:formatCode>General</c:formatCode>
                <c:ptCount val="8"/>
                <c:pt idx="0">
                  <c:v>8.3100000000000007E-2</c:v>
                </c:pt>
                <c:pt idx="1">
                  <c:v>7.85E-2</c:v>
                </c:pt>
                <c:pt idx="2">
                  <c:v>7.2000000000000008E-2</c:v>
                </c:pt>
                <c:pt idx="3">
                  <c:v>6.5000000000000002E-2</c:v>
                </c:pt>
                <c:pt idx="4">
                  <c:v>5.2299999999999999E-2</c:v>
                </c:pt>
                <c:pt idx="5">
                  <c:v>4.1800000000000004E-2</c:v>
                </c:pt>
                <c:pt idx="6">
                  <c:v>2.3800000000000002E-2</c:v>
                </c:pt>
                <c:pt idx="7">
                  <c:v>1.3600000000000001E-2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31-5442-80F4-89C728499C71}"/>
            </c:ext>
          </c:extLst>
        </c:ser>
        <c:ser>
          <c:idx val="1"/>
          <c:order val="2"/>
          <c:tx>
            <c:strRef>
              <c:f>'P16-11'!$E$5</c:f>
              <c:strCache>
                <c:ptCount val="1"/>
                <c:pt idx="0">
                  <c:v>E(t)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0.15346061644831335"/>
                  <c:y val="-0.568058143201004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'P16-11'!$C$17:$C$24</c:f>
              <c:numCache>
                <c:formatCode>General</c:formatCode>
                <c:ptCount val="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'P16-11'!$E$17:$E$24</c:f>
              <c:numCache>
                <c:formatCode>General</c:formatCode>
                <c:ptCount val="8"/>
                <c:pt idx="0">
                  <c:v>1.3600000000000001E-2</c:v>
                </c:pt>
                <c:pt idx="1">
                  <c:v>7.7000000000000002E-3</c:v>
                </c:pt>
                <c:pt idx="2">
                  <c:v>4.4000000000000003E-3</c:v>
                </c:pt>
                <c:pt idx="3">
                  <c:v>2.5000000000000001E-3</c:v>
                </c:pt>
                <c:pt idx="4">
                  <c:v>1.4E-3</c:v>
                </c:pt>
                <c:pt idx="5">
                  <c:v>8.0000000000000004E-4</c:v>
                </c:pt>
                <c:pt idx="6">
                  <c:v>5.0000000000000001E-4</c:v>
                </c:pt>
                <c:pt idx="7">
                  <c:v>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31-5442-80F4-89C728499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83440"/>
        <c:axId val="686409472"/>
      </c:scatterChart>
      <c:valAx>
        <c:axId val="67028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09472"/>
        <c:crosses val="autoZero"/>
        <c:crossBetween val="midCat"/>
      </c:valAx>
      <c:valAx>
        <c:axId val="68640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8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'P16-11'!$F$5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'P16-11'!$C$78:$C$96</c:f>
              <c:numCache>
                <c:formatCode>General</c:formatCode>
                <c:ptCount val="19"/>
                <c:pt idx="0">
                  <c:v>0</c:v>
                </c:pt>
                <c:pt idx="1">
                  <c:v>0.4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  <c:pt idx="18">
                  <c:v>60</c:v>
                </c:pt>
              </c:numCache>
            </c:numRef>
          </c:xVal>
          <c:yVal>
            <c:numRef>
              <c:f>'P16-11'!$G$78:$G$96</c:f>
              <c:numCache>
                <c:formatCode>General</c:formatCode>
                <c:ptCount val="19"/>
                <c:pt idx="0">
                  <c:v>0</c:v>
                </c:pt>
                <c:pt idx="1">
                  <c:v>7.0175000000000003E-3</c:v>
                </c:pt>
                <c:pt idx="2">
                  <c:v>3.6526896367521301E-2</c:v>
                </c:pt>
                <c:pt idx="3">
                  <c:v>0.11031132478632399</c:v>
                </c:pt>
                <c:pt idx="4">
                  <c:v>0.193538221153845</c:v>
                </c:pt>
                <c:pt idx="5">
                  <c:v>0.2742922758826265</c:v>
                </c:pt>
                <c:pt idx="6">
                  <c:v>0.34920404554838202</c:v>
                </c:pt>
                <c:pt idx="7">
                  <c:v>0.41781393965935398</c:v>
                </c:pt>
                <c:pt idx="8">
                  <c:v>0.53572332503182607</c:v>
                </c:pt>
                <c:pt idx="9">
                  <c:v>0.62944132674616005</c:v>
                </c:pt>
                <c:pt idx="10">
                  <c:v>0.78629328781202401</c:v>
                </c:pt>
                <c:pt idx="11">
                  <c:v>0.881888106195443</c:v>
                </c:pt>
                <c:pt idx="12">
                  <c:v>0.93407965474896437</c:v>
                </c:pt>
                <c:pt idx="13">
                  <c:v>0.96359324797468127</c:v>
                </c:pt>
                <c:pt idx="14">
                  <c:v>0.98010271756299183</c:v>
                </c:pt>
                <c:pt idx="15">
                  <c:v>0.98956311097647398</c:v>
                </c:pt>
                <c:pt idx="16">
                  <c:v>0.99518385683871202</c:v>
                </c:pt>
                <c:pt idx="17">
                  <c:v>0.99840193032312796</c:v>
                </c:pt>
                <c:pt idx="18">
                  <c:v>1.000354685934326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AB-A642-BA16-043B43677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83440"/>
        <c:axId val="686409472"/>
      </c:scatterChart>
      <c:valAx>
        <c:axId val="67028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09472"/>
        <c:crosses val="autoZero"/>
        <c:crossBetween val="midCat"/>
      </c:valAx>
      <c:valAx>
        <c:axId val="68640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8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'P16-11'!$L$5</c:f>
              <c:strCache>
                <c:ptCount val="1"/>
                <c:pt idx="0">
                  <c:v>I(t)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'P16-11'!$C$6:$C$24</c:f>
              <c:numCache>
                <c:formatCode>General</c:formatCode>
                <c:ptCount val="19"/>
                <c:pt idx="0">
                  <c:v>0</c:v>
                </c:pt>
                <c:pt idx="1">
                  <c:v>0.4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  <c:pt idx="18">
                  <c:v>60</c:v>
                </c:pt>
              </c:numCache>
            </c:numRef>
          </c:xVal>
          <c:yVal>
            <c:numRef>
              <c:f>'P16-11'!$L$6:$L$24</c:f>
              <c:numCache>
                <c:formatCode>General</c:formatCode>
                <c:ptCount val="19"/>
                <c:pt idx="0">
                  <c:v>0.1</c:v>
                </c:pt>
                <c:pt idx="1">
                  <c:v>9.9298250000000005E-2</c:v>
                </c:pt>
                <c:pt idx="2">
                  <c:v>9.6347310363247868E-2</c:v>
                </c:pt>
                <c:pt idx="3">
                  <c:v>8.8968867521367595E-2</c:v>
                </c:pt>
                <c:pt idx="4">
                  <c:v>8.0646177884615505E-2</c:v>
                </c:pt>
                <c:pt idx="5">
                  <c:v>7.2570772411737344E-2</c:v>
                </c:pt>
                <c:pt idx="6">
                  <c:v>6.50795954451618E-2</c:v>
                </c:pt>
                <c:pt idx="7">
                  <c:v>5.8218606034064604E-2</c:v>
                </c:pt>
                <c:pt idx="8">
                  <c:v>4.6427667496817392E-2</c:v>
                </c:pt>
                <c:pt idx="9">
                  <c:v>3.7055867325383997E-2</c:v>
                </c:pt>
                <c:pt idx="10">
                  <c:v>2.1370671218797599E-2</c:v>
                </c:pt>
                <c:pt idx="11">
                  <c:v>1.18111893804557E-2</c:v>
                </c:pt>
                <c:pt idx="12">
                  <c:v>6.5920345251035632E-3</c:v>
                </c:pt>
                <c:pt idx="13">
                  <c:v>3.6406752025318736E-3</c:v>
                </c:pt>
                <c:pt idx="14">
                  <c:v>1.989728243700817E-3</c:v>
                </c:pt>
                <c:pt idx="15">
                  <c:v>1.043688902352602E-3</c:v>
                </c:pt>
                <c:pt idx="16">
                  <c:v>4.8161431612879778E-4</c:v>
                </c:pt>
                <c:pt idx="17">
                  <c:v>1.5980696768720383E-4</c:v>
                </c:pt>
                <c:pt idx="18">
                  <c:v>-3.5468593432597116E-5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16-334F-8BD7-8707AFE37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83440"/>
        <c:axId val="686409472"/>
      </c:scatterChart>
      <c:valAx>
        <c:axId val="67028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09472"/>
        <c:crosses val="autoZero"/>
        <c:crossBetween val="midCat"/>
      </c:valAx>
      <c:valAx>
        <c:axId val="68640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8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5</xdr:row>
      <xdr:rowOff>12700</xdr:rowOff>
    </xdr:from>
    <xdr:to>
      <xdr:col>15</xdr:col>
      <xdr:colOff>57150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DE6CD3-9FCE-7B41-AAB5-252F4B237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469900</xdr:colOff>
      <xdr:row>20</xdr:row>
      <xdr:rowOff>177800</xdr:rowOff>
    </xdr:from>
    <xdr:to>
      <xdr:col>15</xdr:col>
      <xdr:colOff>88900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9493BE-425E-F14F-A9BE-36478504CF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482600</xdr:colOff>
      <xdr:row>36</xdr:row>
      <xdr:rowOff>12700</xdr:rowOff>
    </xdr:from>
    <xdr:to>
      <xdr:col>15</xdr:col>
      <xdr:colOff>101600</xdr:colOff>
      <xdr:row>49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B2CA2B-B1F1-2240-A069-EE4E29991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20</xdr:col>
      <xdr:colOff>520700</xdr:colOff>
      <xdr:row>21</xdr:row>
      <xdr:rowOff>193227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185F34-3160-884C-99BD-72E8215A4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20</xdr:col>
      <xdr:colOff>520700</xdr:colOff>
      <xdr:row>42</xdr:row>
      <xdr:rowOff>2727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622EDA0-C082-7D4D-9C58-C89551607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44</xdr:row>
      <xdr:rowOff>0</xdr:rowOff>
    </xdr:from>
    <xdr:to>
      <xdr:col>20</xdr:col>
      <xdr:colOff>520700</xdr:colOff>
      <xdr:row>62</xdr:row>
      <xdr:rowOff>2727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5C349CE-6DEE-2F4C-BC45-D442F7DEA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27</xdr:row>
      <xdr:rowOff>0</xdr:rowOff>
    </xdr:from>
    <xdr:to>
      <xdr:col>8</xdr:col>
      <xdr:colOff>520700</xdr:colOff>
      <xdr:row>45</xdr:row>
      <xdr:rowOff>2727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DEA46BB-CFF1-B142-BC56-F2458D5A42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708270</xdr:colOff>
      <xdr:row>67</xdr:row>
      <xdr:rowOff>24423</xdr:rowOff>
    </xdr:from>
    <xdr:to>
      <xdr:col>6</xdr:col>
      <xdr:colOff>134327</xdr:colOff>
      <xdr:row>68</xdr:row>
      <xdr:rowOff>109903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0CCDE2-819C-0846-B7E8-922E242469F5}"/>
            </a:ext>
          </a:extLst>
        </xdr:cNvPr>
        <xdr:cNvSpPr txBox="1"/>
      </xdr:nvSpPr>
      <xdr:spPr>
        <a:xfrm>
          <a:off x="4200770" y="13957788"/>
          <a:ext cx="1086826" cy="293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Poor excel Fit!</a:t>
          </a:r>
        </a:p>
      </xdr:txBody>
    </xdr:sp>
    <xdr:clientData/>
  </xdr:twoCellAnchor>
  <xdr:twoCellAnchor>
    <xdr:from>
      <xdr:col>18</xdr:col>
      <xdr:colOff>720480</xdr:colOff>
      <xdr:row>47</xdr:row>
      <xdr:rowOff>36634</xdr:rowOff>
    </xdr:from>
    <xdr:to>
      <xdr:col>20</xdr:col>
      <xdr:colOff>415192</xdr:colOff>
      <xdr:row>51</xdr:row>
      <xdr:rowOff>134327</xdr:rowOff>
    </xdr:to>
    <xdr:sp macro="" textlink="">
      <xdr:nvSpPr>
        <xdr:cNvPr id="3" name="Rounded Rectangular Callout 2">
          <a:extLst>
            <a:ext uri="{FF2B5EF4-FFF2-40B4-BE49-F238E27FC236}">
              <a16:creationId xmlns:a16="http://schemas.microsoft.com/office/drawing/2014/main" id="{C17A1179-E972-1D4B-A6A9-A0B7FD436390}"/>
            </a:ext>
          </a:extLst>
        </xdr:cNvPr>
        <xdr:cNvSpPr/>
      </xdr:nvSpPr>
      <xdr:spPr>
        <a:xfrm>
          <a:off x="15838365" y="9805865"/>
          <a:ext cx="1355481" cy="940289"/>
        </a:xfrm>
        <a:prstGeom prst="wedgeRoundRectCallout">
          <a:avLst>
            <a:gd name="adj1" fmla="val -51464"/>
            <a:gd name="adj2" fmla="val 8198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Poor fit in excel!</a:t>
          </a:r>
        </a:p>
      </xdr:txBody>
    </xdr:sp>
    <xdr:clientData/>
  </xdr:twoCellAnchor>
  <xdr:twoCellAnchor>
    <xdr:from>
      <xdr:col>5</xdr:col>
      <xdr:colOff>0</xdr:colOff>
      <xdr:row>96</xdr:row>
      <xdr:rowOff>0</xdr:rowOff>
    </xdr:from>
    <xdr:to>
      <xdr:col>6</xdr:col>
      <xdr:colOff>146539</xdr:colOff>
      <xdr:row>97</xdr:row>
      <xdr:rowOff>85480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072D68F-7901-DF42-B31E-67BCBE3CDB55}"/>
            </a:ext>
          </a:extLst>
        </xdr:cNvPr>
        <xdr:cNvSpPr txBox="1"/>
      </xdr:nvSpPr>
      <xdr:spPr>
        <a:xfrm>
          <a:off x="4518269" y="19965865"/>
          <a:ext cx="989135" cy="293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Much Better!</a:t>
          </a:r>
        </a:p>
      </xdr:txBody>
    </xdr:sp>
    <xdr:clientData/>
  </xdr:twoCellAnchor>
  <xdr:twoCellAnchor>
    <xdr:from>
      <xdr:col>14</xdr:col>
      <xdr:colOff>0</xdr:colOff>
      <xdr:row>76</xdr:row>
      <xdr:rowOff>0</xdr:rowOff>
    </xdr:from>
    <xdr:to>
      <xdr:col>20</xdr:col>
      <xdr:colOff>520700</xdr:colOff>
      <xdr:row>94</xdr:row>
      <xdr:rowOff>2727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04DC3D-8D20-B54D-947B-D926B5C0A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97</xdr:row>
      <xdr:rowOff>0</xdr:rowOff>
    </xdr:from>
    <xdr:to>
      <xdr:col>20</xdr:col>
      <xdr:colOff>520700</xdr:colOff>
      <xdr:row>115</xdr:row>
      <xdr:rowOff>18028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A740D3A-4664-9F4A-87CE-0E800F3C7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0.00928</cdr:x>
      <cdr:y>0.01388</cdr:y>
    </cdr:from>
    <cdr:to>
      <cdr:x>0.28117</cdr:x>
      <cdr:y>0.08616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5B0E4512-BA42-654F-8715-6ED32799E08D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1488228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Area under curve = 0.1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D3AF4-063A-5241-8747-6F1B3622A2FF}" name="Table1" displayName="Table1" ref="D5:G54" totalsRowShown="0">
  <autoFilter ref="D5:G54" xr:uid="{3C9EB9F5-64AF-DC40-A96C-4C25704C6D11}"/>
  <tableColumns count="4">
    <tableColumn id="1" xr3:uid="{D6CC0C63-9E1C-0D4F-98AA-108980071E50}" name="t"/>
    <tableColumn id="2" xr3:uid="{B71E1C5E-45DB-E642-964E-584A4206D9B8}" name="E(t)"/>
    <tableColumn id="3" xr3:uid="{EB4808C1-8CB9-0A47-B74E-332194E6837C}" name="tE(t)" dataDxfId="24">
      <calculatedColumnFormula>Table1[[#This Row],[t]]*Table1[[#This Row],[E(t)]]</calculatedColumnFormula>
    </tableColumn>
    <tableColumn id="4" xr3:uid="{59B89AE0-557F-1149-8218-B8EA867A1049}" name="(t-tm)^2*Et" dataDxfId="23">
      <calculatedColumnFormula>(Table1[[#This Row],[t]]-1.5)^2*Table1[[#This Row],[E(t)]]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08700-959C-0848-9D08-98880C69A9C4}" name="Table2" displayName="Table2" ref="C5:L25" totalsRowCount="1">
  <autoFilter ref="C5:L24" xr:uid="{927679E0-E260-8440-AEF2-574D107B1823}"/>
  <tableColumns count="10">
    <tableColumn id="1" xr3:uid="{4C24FEB9-4DC7-0648-8324-CCCBC3F62CE7}" name="t (min)"/>
    <tableColumn id="2" xr3:uid="{172B3B82-450F-1642-A438-BE58DD4FEFEA}" name="c * 10^5"/>
    <tableColumn id="3" xr3:uid="{F2478F4E-F236-4946-9917-FAADEE463F50}" name="E(t)" dataDxfId="2">
      <calculatedColumnFormula>Table2[[#This Row],[c * 10^5]]*0.00001/0.1</calculatedColumnFormula>
    </tableColumn>
    <tableColumn id="4" xr3:uid="{CF6DA46F-C02C-ED46-BF57-0424EC603D33}" name="F(t)" dataDxfId="3"/>
    <tableColumn id="10" xr3:uid="{E6C0C9AC-25DD-AF40-A4CC-E57C100F0290}" name="F">
      <calculatedColumnFormula>Table2[[#This Row],[t (min)]]/10</calculatedColumnFormula>
    </tableColumn>
    <tableColumn id="5" xr3:uid="{F9479417-6709-B341-B2BA-9E7263A656A6}" name="E (F)">
      <calculatedColumnFormula>Table2[[#This Row],[E(t)]]*10</calculatedColumnFormula>
    </tableColumn>
    <tableColumn id="6" xr3:uid="{995C0717-0EF3-5D43-92FC-3B8622CBFDC7}" name="F(F)"/>
    <tableColumn id="8" xr3:uid="{B0BCF852-C4C0-6A4B-AB6B-C2B0235DA942}" name="tE(t)">
      <calculatedColumnFormula>Table2[[#This Row],[t (min)]]*Table2[[#This Row],[E(t)]]</calculatedColumnFormula>
    </tableColumn>
    <tableColumn id="9" xr3:uid="{B427B04B-BE9F-F74A-B265-7268D392577D}" name="(t-tm)^2*E(t)" dataDxfId="1">
      <calculatedColumnFormula>(Table2[[#This Row],[t (min)]]-$D$2)^2*Table2[[#This Row],[E(t)]]</calculatedColumnFormula>
    </tableColumn>
    <tableColumn id="7" xr3:uid="{DA61E1D6-75B7-0E47-904D-2192D926E975}" name="I(t)" dataDxfId="0">
      <calculatedColumnFormula>(1-Table2[[#This Row],[F(t)]])/$D$2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8F39AB-9713-E94D-9855-887CF76B0F8D}" name="Table3" displayName="Table3" ref="C48:G67" totalsRowShown="0" dataDxfId="21" headerRowBorderDxfId="22" tableBorderDxfId="20" totalsRowBorderDxfId="19">
  <autoFilter ref="C48:G67" xr:uid="{8A91B325-7B6F-6242-B9EF-1984613A5CCC}"/>
  <tableColumns count="5">
    <tableColumn id="1" xr3:uid="{CEA1CC9F-80F9-4349-AC92-B79E7CA19190}" name="t" dataDxfId="18"/>
    <tableColumn id="2" xr3:uid="{34530DEA-3EC2-1F41-A6DD-09D0DC441E12}" name="c * 10^5" dataDxfId="17"/>
    <tableColumn id="3" xr3:uid="{F8B7F367-3300-A74C-9EFC-5920101868F5}" name="E(t)" dataDxfId="16">
      <calculatedColumnFormula>Table3[[#This Row],[c * 10^5]]*0.00001/0.1</calculatedColumnFormula>
    </tableColumn>
    <tableColumn id="4" xr3:uid="{E4747B1A-70DA-4842-87EB-1F8793C30852}" name="E(t) eqn" dataDxfId="15"/>
    <tableColumn id="5" xr3:uid="{27401645-1AF8-3947-9851-DE92823DFFAF}" name="F(t)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443866-0ADC-FE40-9FEE-E3143AA144F9}" name="Table35" displayName="Table35" ref="C77:H96" totalsRowShown="0" dataDxfId="13" headerRowBorderDxfId="11" tableBorderDxfId="12" totalsRowBorderDxfId="10">
  <autoFilter ref="C77:H96" xr:uid="{6F56D8E7-FF6A-6945-9401-2A1C66EA9E16}"/>
  <tableColumns count="6">
    <tableColumn id="1" xr3:uid="{1EF6F389-6779-3648-A250-A9913716CC56}" name="t" dataDxfId="9"/>
    <tableColumn id="2" xr3:uid="{306763FB-1836-A945-BD98-5AC200A31DB1}" name="c * 10^5" dataDxfId="8"/>
    <tableColumn id="3" xr3:uid="{1BF0F36B-9703-2A4D-AA53-B003CFAAAE8D}" name="E(t)" dataDxfId="7">
      <calculatedColumnFormula>Table35[[#This Row],[c * 10^5]]*0.00001/0.1</calculatedColumnFormula>
    </tableColumn>
    <tableColumn id="4" xr3:uid="{ED549628-2EB6-664D-B1DF-7D7A6C6C8AA8}" name="E(t) eqn" dataDxfId="6"/>
    <tableColumn id="5" xr3:uid="{A0385F23-1A76-A94B-9F21-8446B8F77BA1}" name="F(t)" dataDxfId="5"/>
    <tableColumn id="7" xr3:uid="{743B426D-4CDF-1E47-9BC0-40F75C8D81E1}" name=" Calculation Column1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B035-92CD-4241-81D5-3C817DA826BA}">
  <dimension ref="D5:G54"/>
  <sheetViews>
    <sheetView topLeftCell="C39" zoomScale="185" workbookViewId="0">
      <selection activeCell="K53" sqref="K53"/>
    </sheetView>
  </sheetViews>
  <sheetFormatPr baseColWidth="10" defaultRowHeight="16" x14ac:dyDescent="0.2"/>
  <sheetData>
    <row r="5" spans="4:7" x14ac:dyDescent="0.2">
      <c r="D5" t="s">
        <v>0</v>
      </c>
      <c r="E5" t="s">
        <v>1</v>
      </c>
      <c r="F5" t="s">
        <v>2</v>
      </c>
      <c r="G5" t="s">
        <v>3</v>
      </c>
    </row>
    <row r="6" spans="4:7" x14ac:dyDescent="0.2">
      <c r="D6">
        <v>0</v>
      </c>
      <c r="E6">
        <v>0</v>
      </c>
      <c r="F6">
        <f>Table1[[#This Row],[t]]*Table1[[#This Row],[E(t)]]</f>
        <v>0</v>
      </c>
      <c r="G6">
        <f>(Table1[[#This Row],[t]]-1.5)^2*Table1[[#This Row],[E(t)]]</f>
        <v>0</v>
      </c>
    </row>
    <row r="7" spans="4:7" x14ac:dyDescent="0.2">
      <c r="D7">
        <v>0.1</v>
      </c>
      <c r="E7">
        <v>0</v>
      </c>
      <c r="F7">
        <f>Table1[[#This Row],[t]]*Table1[[#This Row],[E(t)]]</f>
        <v>0</v>
      </c>
      <c r="G7">
        <f>(Table1[[#This Row],[t]]-1.5)^2*Table1[[#This Row],[E(t)]]</f>
        <v>0</v>
      </c>
    </row>
    <row r="8" spans="4:7" x14ac:dyDescent="0.2">
      <c r="D8">
        <v>0.2</v>
      </c>
      <c r="E8">
        <v>0</v>
      </c>
      <c r="F8">
        <f>Table1[[#This Row],[t]]*Table1[[#This Row],[E(t)]]</f>
        <v>0</v>
      </c>
      <c r="G8">
        <f>(Table1[[#This Row],[t]]-1.5)^2*Table1[[#This Row],[E(t)]]</f>
        <v>0</v>
      </c>
    </row>
    <row r="9" spans="4:7" x14ac:dyDescent="0.2">
      <c r="D9">
        <v>0.3</v>
      </c>
      <c r="E9">
        <v>0</v>
      </c>
      <c r="F9">
        <f>Table1[[#This Row],[t]]*Table1[[#This Row],[E(t)]]</f>
        <v>0</v>
      </c>
      <c r="G9">
        <f>(Table1[[#This Row],[t]]-1.5)^2*Table1[[#This Row],[E(t)]]</f>
        <v>0</v>
      </c>
    </row>
    <row r="10" spans="4:7" x14ac:dyDescent="0.2">
      <c r="D10">
        <v>0.4</v>
      </c>
      <c r="E10">
        <v>0</v>
      </c>
      <c r="F10">
        <f>Table1[[#This Row],[t]]*Table1[[#This Row],[E(t)]]</f>
        <v>0</v>
      </c>
      <c r="G10">
        <f>(Table1[[#This Row],[t]]-1.5)^2*Table1[[#This Row],[E(t)]]</f>
        <v>0</v>
      </c>
    </row>
    <row r="11" spans="4:7" x14ac:dyDescent="0.2">
      <c r="D11">
        <v>0.5</v>
      </c>
      <c r="E11">
        <v>0</v>
      </c>
      <c r="F11">
        <f>Table1[[#This Row],[t]]*Table1[[#This Row],[E(t)]]</f>
        <v>0</v>
      </c>
      <c r="G11">
        <f>(Table1[[#This Row],[t]]-1.5)^2*Table1[[#This Row],[E(t)]]</f>
        <v>0</v>
      </c>
    </row>
    <row r="12" spans="4:7" x14ac:dyDescent="0.2">
      <c r="D12">
        <v>0.6</v>
      </c>
      <c r="E12">
        <v>0</v>
      </c>
      <c r="F12">
        <f>Table1[[#This Row],[t]]*Table1[[#This Row],[E(t)]]</f>
        <v>0</v>
      </c>
      <c r="G12">
        <f>(Table1[[#This Row],[t]]-1.5)^2*Table1[[#This Row],[E(t)]]</f>
        <v>0</v>
      </c>
    </row>
    <row r="13" spans="4:7" x14ac:dyDescent="0.2">
      <c r="D13">
        <v>0.7</v>
      </c>
      <c r="E13">
        <v>0</v>
      </c>
      <c r="F13">
        <f>Table1[[#This Row],[t]]*Table1[[#This Row],[E(t)]]</f>
        <v>0</v>
      </c>
      <c r="G13">
        <f>(Table1[[#This Row],[t]]-1.5)^2*Table1[[#This Row],[E(t)]]</f>
        <v>0</v>
      </c>
    </row>
    <row r="14" spans="4:7" x14ac:dyDescent="0.2">
      <c r="D14">
        <v>0.8</v>
      </c>
      <c r="E14">
        <v>0</v>
      </c>
      <c r="F14">
        <f>Table1[[#This Row],[t]]*Table1[[#This Row],[E(t)]]</f>
        <v>0</v>
      </c>
      <c r="G14">
        <f>(Table1[[#This Row],[t]]-1.5)^2*Table1[[#This Row],[E(t)]]</f>
        <v>0</v>
      </c>
    </row>
    <row r="15" spans="4:7" x14ac:dyDescent="0.2">
      <c r="D15">
        <v>0.9</v>
      </c>
      <c r="E15">
        <v>0</v>
      </c>
      <c r="F15">
        <f>Table1[[#This Row],[t]]*Table1[[#This Row],[E(t)]]</f>
        <v>0</v>
      </c>
      <c r="G15">
        <f>(Table1[[#This Row],[t]]-1.5)^2*Table1[[#This Row],[E(t)]]</f>
        <v>0</v>
      </c>
    </row>
    <row r="16" spans="4:7" x14ac:dyDescent="0.2">
      <c r="D16">
        <v>0.91</v>
      </c>
      <c r="E16">
        <v>0</v>
      </c>
      <c r="F16">
        <f>Table1[[#This Row],[t]]*Table1[[#This Row],[E(t)]]</f>
        <v>0</v>
      </c>
      <c r="G16">
        <f>(Table1[[#This Row],[t]]-1.5)^2*Table1[[#This Row],[E(t)]]</f>
        <v>0</v>
      </c>
    </row>
    <row r="17" spans="4:7" x14ac:dyDescent="0.2">
      <c r="D17">
        <v>0.92</v>
      </c>
      <c r="E17">
        <v>0</v>
      </c>
      <c r="F17">
        <f>Table1[[#This Row],[t]]*Table1[[#This Row],[E(t)]]</f>
        <v>0</v>
      </c>
      <c r="G17">
        <f>(Table1[[#This Row],[t]]-1.5)^2*Table1[[#This Row],[E(t)]]</f>
        <v>0</v>
      </c>
    </row>
    <row r="18" spans="4:7" x14ac:dyDescent="0.2">
      <c r="D18">
        <v>0.93</v>
      </c>
      <c r="E18">
        <v>0</v>
      </c>
      <c r="F18">
        <f>Table1[[#This Row],[t]]*Table1[[#This Row],[E(t)]]</f>
        <v>0</v>
      </c>
      <c r="G18">
        <f>(Table1[[#This Row],[t]]-1.5)^2*Table1[[#This Row],[E(t)]]</f>
        <v>0</v>
      </c>
    </row>
    <row r="19" spans="4:7" x14ac:dyDescent="0.2">
      <c r="D19">
        <v>0.94</v>
      </c>
      <c r="E19">
        <v>0</v>
      </c>
      <c r="F19">
        <f>Table1[[#This Row],[t]]*Table1[[#This Row],[E(t)]]</f>
        <v>0</v>
      </c>
      <c r="G19">
        <f>(Table1[[#This Row],[t]]-1.5)^2*Table1[[#This Row],[E(t)]]</f>
        <v>0</v>
      </c>
    </row>
    <row r="20" spans="4:7" x14ac:dyDescent="0.2">
      <c r="D20">
        <v>0.95</v>
      </c>
      <c r="E20">
        <v>0</v>
      </c>
      <c r="F20">
        <f>Table1[[#This Row],[t]]*Table1[[#This Row],[E(t)]]</f>
        <v>0</v>
      </c>
      <c r="G20">
        <f>(Table1[[#This Row],[t]]-1.5)^2*Table1[[#This Row],[E(t)]]</f>
        <v>0</v>
      </c>
    </row>
    <row r="21" spans="4:7" x14ac:dyDescent="0.2">
      <c r="D21">
        <v>0.96</v>
      </c>
      <c r="E21">
        <v>0</v>
      </c>
      <c r="F21">
        <f>Table1[[#This Row],[t]]*Table1[[#This Row],[E(t)]]</f>
        <v>0</v>
      </c>
      <c r="G21">
        <f>(Table1[[#This Row],[t]]-1.5)^2*Table1[[#This Row],[E(t)]]</f>
        <v>0</v>
      </c>
    </row>
    <row r="22" spans="4:7" x14ac:dyDescent="0.2">
      <c r="D22">
        <v>0.97</v>
      </c>
      <c r="E22">
        <v>0</v>
      </c>
      <c r="F22">
        <f>Table1[[#This Row],[t]]*Table1[[#This Row],[E(t)]]</f>
        <v>0</v>
      </c>
      <c r="G22">
        <f>(Table1[[#This Row],[t]]-1.5)^2*Table1[[#This Row],[E(t)]]</f>
        <v>0</v>
      </c>
    </row>
    <row r="23" spans="4:7" x14ac:dyDescent="0.2">
      <c r="D23">
        <v>0.98</v>
      </c>
      <c r="E23">
        <v>0</v>
      </c>
      <c r="F23">
        <f>Table1[[#This Row],[t]]*Table1[[#This Row],[E(t)]]</f>
        <v>0</v>
      </c>
      <c r="G23">
        <f>(Table1[[#This Row],[t]]-1.5)^2*Table1[[#This Row],[E(t)]]</f>
        <v>0</v>
      </c>
    </row>
    <row r="24" spans="4:7" x14ac:dyDescent="0.2">
      <c r="D24">
        <v>0.99</v>
      </c>
      <c r="E24">
        <v>0</v>
      </c>
      <c r="F24">
        <f>Table1[[#This Row],[t]]*Table1[[#This Row],[E(t)]]</f>
        <v>0</v>
      </c>
      <c r="G24">
        <f>(Table1[[#This Row],[t]]-1.5)^2*Table1[[#This Row],[E(t)]]</f>
        <v>0</v>
      </c>
    </row>
    <row r="25" spans="4:7" x14ac:dyDescent="0.2">
      <c r="D25">
        <v>1</v>
      </c>
      <c r="E25">
        <v>1</v>
      </c>
      <c r="F25">
        <f>Table1[[#This Row],[t]]*Table1[[#This Row],[E(t)]]</f>
        <v>1</v>
      </c>
      <c r="G25">
        <f>(Table1[[#This Row],[t]]-1.5)^2*Table1[[#This Row],[E(t)]]</f>
        <v>0.25</v>
      </c>
    </row>
    <row r="26" spans="4:7" x14ac:dyDescent="0.2">
      <c r="D26">
        <v>1.1000000000000001</v>
      </c>
      <c r="E26">
        <v>1</v>
      </c>
      <c r="F26">
        <f>Table1[[#This Row],[t]]*Table1[[#This Row],[E(t)]]</f>
        <v>1.1000000000000001</v>
      </c>
      <c r="G26">
        <f>(Table1[[#This Row],[t]]-1.5)^2*Table1[[#This Row],[E(t)]]</f>
        <v>0.15999999999999992</v>
      </c>
    </row>
    <row r="27" spans="4:7" x14ac:dyDescent="0.2">
      <c r="D27">
        <v>1.2</v>
      </c>
      <c r="E27">
        <v>1</v>
      </c>
      <c r="F27">
        <f>Table1[[#This Row],[t]]*Table1[[#This Row],[E(t)]]</f>
        <v>1.2</v>
      </c>
      <c r="G27">
        <f>(Table1[[#This Row],[t]]-1.5)^2*Table1[[#This Row],[E(t)]]</f>
        <v>9.0000000000000024E-2</v>
      </c>
    </row>
    <row r="28" spans="4:7" x14ac:dyDescent="0.2">
      <c r="D28">
        <v>1.3</v>
      </c>
      <c r="E28">
        <v>1</v>
      </c>
      <c r="F28">
        <f>Table1[[#This Row],[t]]*Table1[[#This Row],[E(t)]]</f>
        <v>1.3</v>
      </c>
      <c r="G28">
        <f>(Table1[[#This Row],[t]]-1.5)^2*Table1[[#This Row],[E(t)]]</f>
        <v>3.999999999999998E-2</v>
      </c>
    </row>
    <row r="29" spans="4:7" x14ac:dyDescent="0.2">
      <c r="D29">
        <v>1.4</v>
      </c>
      <c r="E29">
        <v>1</v>
      </c>
      <c r="F29">
        <f>Table1[[#This Row],[t]]*Table1[[#This Row],[E(t)]]</f>
        <v>1.4</v>
      </c>
      <c r="G29">
        <f>(Table1[[#This Row],[t]]-1.5)^2*Table1[[#This Row],[E(t)]]</f>
        <v>1.0000000000000018E-2</v>
      </c>
    </row>
    <row r="30" spans="4:7" x14ac:dyDescent="0.2">
      <c r="D30">
        <v>1.5</v>
      </c>
      <c r="E30">
        <v>1</v>
      </c>
      <c r="F30">
        <f>Table1[[#This Row],[t]]*Table1[[#This Row],[E(t)]]</f>
        <v>1.5</v>
      </c>
      <c r="G30">
        <f>(Table1[[#This Row],[t]]-1.5)^2*Table1[[#This Row],[E(t)]]</f>
        <v>0</v>
      </c>
    </row>
    <row r="31" spans="4:7" x14ac:dyDescent="0.2">
      <c r="D31">
        <v>1.6</v>
      </c>
      <c r="E31">
        <v>1</v>
      </c>
      <c r="F31">
        <f>Table1[[#This Row],[t]]*Table1[[#This Row],[E(t)]]</f>
        <v>1.6</v>
      </c>
      <c r="G31">
        <f>(Table1[[#This Row],[t]]-1.5)^2*Table1[[#This Row],[E(t)]]</f>
        <v>1.0000000000000018E-2</v>
      </c>
    </row>
    <row r="32" spans="4:7" x14ac:dyDescent="0.2">
      <c r="D32">
        <v>1.7</v>
      </c>
      <c r="E32">
        <v>1</v>
      </c>
      <c r="F32">
        <f>Table1[[#This Row],[t]]*Table1[[#This Row],[E(t)]]</f>
        <v>1.7</v>
      </c>
      <c r="G32">
        <f>(Table1[[#This Row],[t]]-1.5)^2*Table1[[#This Row],[E(t)]]</f>
        <v>3.999999999999998E-2</v>
      </c>
    </row>
    <row r="33" spans="4:7" x14ac:dyDescent="0.2">
      <c r="D33">
        <v>1.8</v>
      </c>
      <c r="E33">
        <v>1</v>
      </c>
      <c r="F33">
        <f>Table1[[#This Row],[t]]*Table1[[#This Row],[E(t)]]</f>
        <v>1.8</v>
      </c>
      <c r="G33">
        <f>(Table1[[#This Row],[t]]-1.5)^2*Table1[[#This Row],[E(t)]]</f>
        <v>9.0000000000000024E-2</v>
      </c>
    </row>
    <row r="34" spans="4:7" x14ac:dyDescent="0.2">
      <c r="D34">
        <v>1.9</v>
      </c>
      <c r="E34">
        <v>1</v>
      </c>
      <c r="F34">
        <f>Table1[[#This Row],[t]]*Table1[[#This Row],[E(t)]]</f>
        <v>1.9</v>
      </c>
      <c r="G34">
        <f>(Table1[[#This Row],[t]]-1.5)^2*Table1[[#This Row],[E(t)]]</f>
        <v>0.15999999999999992</v>
      </c>
    </row>
    <row r="35" spans="4:7" x14ac:dyDescent="0.2">
      <c r="D35">
        <v>2</v>
      </c>
      <c r="E35">
        <v>1</v>
      </c>
      <c r="F35">
        <f>Table1[[#This Row],[t]]*Table1[[#This Row],[E(t)]]</f>
        <v>2</v>
      </c>
      <c r="G35">
        <f>(Table1[[#This Row],[t]]-1.5)^2*Table1[[#This Row],[E(t)]]</f>
        <v>0.25</v>
      </c>
    </row>
    <row r="36" spans="4:7" x14ac:dyDescent="0.2">
      <c r="D36">
        <v>2.0099999999999998</v>
      </c>
      <c r="E36">
        <v>0</v>
      </c>
      <c r="F36">
        <f>Table1[[#This Row],[t]]*Table1[[#This Row],[E(t)]]</f>
        <v>0</v>
      </c>
      <c r="G36">
        <f>(Table1[[#This Row],[t]]-1.5)^2*Table1[[#This Row],[E(t)]]</f>
        <v>0</v>
      </c>
    </row>
    <row r="37" spans="4:7" x14ac:dyDescent="0.2">
      <c r="D37">
        <v>2.02</v>
      </c>
      <c r="E37">
        <v>0</v>
      </c>
      <c r="F37">
        <f>Table1[[#This Row],[t]]*Table1[[#This Row],[E(t)]]</f>
        <v>0</v>
      </c>
      <c r="G37">
        <f>(Table1[[#This Row],[t]]-1.5)^2*Table1[[#This Row],[E(t)]]</f>
        <v>0</v>
      </c>
    </row>
    <row r="38" spans="4:7" x14ac:dyDescent="0.2">
      <c r="D38">
        <v>2.0299999999999998</v>
      </c>
      <c r="E38">
        <v>0</v>
      </c>
      <c r="F38">
        <f>Table1[[#This Row],[t]]*Table1[[#This Row],[E(t)]]</f>
        <v>0</v>
      </c>
      <c r="G38">
        <f>(Table1[[#This Row],[t]]-1.5)^2*Table1[[#This Row],[E(t)]]</f>
        <v>0</v>
      </c>
    </row>
    <row r="39" spans="4:7" x14ac:dyDescent="0.2">
      <c r="D39">
        <v>2.04</v>
      </c>
      <c r="E39">
        <v>0</v>
      </c>
      <c r="F39">
        <f>Table1[[#This Row],[t]]*Table1[[#This Row],[E(t)]]</f>
        <v>0</v>
      </c>
      <c r="G39">
        <f>(Table1[[#This Row],[t]]-1.5)^2*Table1[[#This Row],[E(t)]]</f>
        <v>0</v>
      </c>
    </row>
    <row r="40" spans="4:7" x14ac:dyDescent="0.2">
      <c r="D40">
        <v>2.0499999999999998</v>
      </c>
      <c r="E40">
        <v>0</v>
      </c>
      <c r="F40">
        <f>Table1[[#This Row],[t]]*Table1[[#This Row],[E(t)]]</f>
        <v>0</v>
      </c>
      <c r="G40">
        <f>(Table1[[#This Row],[t]]-1.5)^2*Table1[[#This Row],[E(t)]]</f>
        <v>0</v>
      </c>
    </row>
    <row r="41" spans="4:7" x14ac:dyDescent="0.2">
      <c r="D41">
        <v>2.06</v>
      </c>
      <c r="E41">
        <v>0</v>
      </c>
      <c r="F41">
        <f>Table1[[#This Row],[t]]*Table1[[#This Row],[E(t)]]</f>
        <v>0</v>
      </c>
      <c r="G41">
        <f>(Table1[[#This Row],[t]]-1.5)^2*Table1[[#This Row],[E(t)]]</f>
        <v>0</v>
      </c>
    </row>
    <row r="42" spans="4:7" x14ac:dyDescent="0.2">
      <c r="D42">
        <v>2.0699999999999998</v>
      </c>
      <c r="E42">
        <v>0</v>
      </c>
      <c r="F42">
        <f>Table1[[#This Row],[t]]*Table1[[#This Row],[E(t)]]</f>
        <v>0</v>
      </c>
      <c r="G42">
        <f>(Table1[[#This Row],[t]]-1.5)^2*Table1[[#This Row],[E(t)]]</f>
        <v>0</v>
      </c>
    </row>
    <row r="43" spans="4:7" x14ac:dyDescent="0.2">
      <c r="D43">
        <v>2.08</v>
      </c>
      <c r="E43">
        <v>0</v>
      </c>
      <c r="F43">
        <f>Table1[[#This Row],[t]]*Table1[[#This Row],[E(t)]]</f>
        <v>0</v>
      </c>
      <c r="G43">
        <f>(Table1[[#This Row],[t]]-1.5)^2*Table1[[#This Row],[E(t)]]</f>
        <v>0</v>
      </c>
    </row>
    <row r="44" spans="4:7" x14ac:dyDescent="0.2">
      <c r="D44">
        <v>2.09</v>
      </c>
      <c r="E44">
        <v>0</v>
      </c>
      <c r="F44">
        <f>Table1[[#This Row],[t]]*Table1[[#This Row],[E(t)]]</f>
        <v>0</v>
      </c>
      <c r="G44">
        <f>(Table1[[#This Row],[t]]-1.5)^2*Table1[[#This Row],[E(t)]]</f>
        <v>0</v>
      </c>
    </row>
    <row r="45" spans="4:7" x14ac:dyDescent="0.2">
      <c r="D45">
        <v>2.1</v>
      </c>
      <c r="E45">
        <v>0</v>
      </c>
      <c r="F45">
        <f>Table1[[#This Row],[t]]*Table1[[#This Row],[E(t)]]</f>
        <v>0</v>
      </c>
      <c r="G45">
        <f>(Table1[[#This Row],[t]]-1.5)^2*Table1[[#This Row],[E(t)]]</f>
        <v>0</v>
      </c>
    </row>
    <row r="46" spans="4:7" x14ac:dyDescent="0.2">
      <c r="D46">
        <v>2.2000000000000002</v>
      </c>
      <c r="E46">
        <v>0</v>
      </c>
      <c r="F46">
        <f>Table1[[#This Row],[t]]*Table1[[#This Row],[E(t)]]</f>
        <v>0</v>
      </c>
      <c r="G46">
        <f>(Table1[[#This Row],[t]]-1.5)^2*Table1[[#This Row],[E(t)]]</f>
        <v>0</v>
      </c>
    </row>
    <row r="47" spans="4:7" x14ac:dyDescent="0.2">
      <c r="D47">
        <v>2.2999999999999998</v>
      </c>
      <c r="E47">
        <v>0</v>
      </c>
      <c r="F47">
        <f>Table1[[#This Row],[t]]*Table1[[#This Row],[E(t)]]</f>
        <v>0</v>
      </c>
      <c r="G47">
        <f>(Table1[[#This Row],[t]]-1.5)^2*Table1[[#This Row],[E(t)]]</f>
        <v>0</v>
      </c>
    </row>
    <row r="48" spans="4:7" x14ac:dyDescent="0.2">
      <c r="D48">
        <v>2.4</v>
      </c>
      <c r="E48">
        <v>0</v>
      </c>
      <c r="F48">
        <f>Table1[[#This Row],[t]]*Table1[[#This Row],[E(t)]]</f>
        <v>0</v>
      </c>
      <c r="G48">
        <f>(Table1[[#This Row],[t]]-1.5)^2*Table1[[#This Row],[E(t)]]</f>
        <v>0</v>
      </c>
    </row>
    <row r="49" spans="4:7" x14ac:dyDescent="0.2">
      <c r="D49">
        <v>2.5</v>
      </c>
      <c r="E49">
        <v>0</v>
      </c>
      <c r="F49">
        <f>Table1[[#This Row],[t]]*Table1[[#This Row],[E(t)]]</f>
        <v>0</v>
      </c>
      <c r="G49">
        <f>(Table1[[#This Row],[t]]-1.5)^2*Table1[[#This Row],[E(t)]]</f>
        <v>0</v>
      </c>
    </row>
    <row r="50" spans="4:7" x14ac:dyDescent="0.2">
      <c r="D50">
        <v>2.6</v>
      </c>
      <c r="E50">
        <v>0</v>
      </c>
      <c r="F50">
        <f>Table1[[#This Row],[t]]*Table1[[#This Row],[E(t)]]</f>
        <v>0</v>
      </c>
      <c r="G50">
        <f>(Table1[[#This Row],[t]]-1.5)^2*Table1[[#This Row],[E(t)]]</f>
        <v>0</v>
      </c>
    </row>
    <row r="51" spans="4:7" x14ac:dyDescent="0.2">
      <c r="D51">
        <v>2.7</v>
      </c>
      <c r="E51">
        <v>0</v>
      </c>
      <c r="F51">
        <f>Table1[[#This Row],[t]]*Table1[[#This Row],[E(t)]]</f>
        <v>0</v>
      </c>
      <c r="G51">
        <f>(Table1[[#This Row],[t]]-1.5)^2*Table1[[#This Row],[E(t)]]</f>
        <v>0</v>
      </c>
    </row>
    <row r="52" spans="4:7" x14ac:dyDescent="0.2">
      <c r="D52">
        <v>2.8</v>
      </c>
      <c r="E52">
        <v>0</v>
      </c>
      <c r="F52">
        <f>Table1[[#This Row],[t]]*Table1[[#This Row],[E(t)]]</f>
        <v>0</v>
      </c>
      <c r="G52">
        <f>(Table1[[#This Row],[t]]-1.5)^2*Table1[[#This Row],[E(t)]]</f>
        <v>0</v>
      </c>
    </row>
    <row r="53" spans="4:7" x14ac:dyDescent="0.2">
      <c r="D53">
        <v>2.9</v>
      </c>
      <c r="E53">
        <v>0</v>
      </c>
      <c r="F53">
        <f>Table1[[#This Row],[t]]*Table1[[#This Row],[E(t)]]</f>
        <v>0</v>
      </c>
      <c r="G53">
        <f>(Table1[[#This Row],[t]]-1.5)^2*Table1[[#This Row],[E(t)]]</f>
        <v>0</v>
      </c>
    </row>
    <row r="54" spans="4:7" x14ac:dyDescent="0.2">
      <c r="D54">
        <v>3</v>
      </c>
      <c r="E54">
        <v>0</v>
      </c>
      <c r="F54">
        <f>Table1[[#This Row],[t]]*Table1[[#This Row],[E(t)]]</f>
        <v>0</v>
      </c>
      <c r="G54">
        <f>(Table1[[#This Row],[t]]-1.5)^2*Table1[[#This Row],[E(t)]]</f>
        <v>0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0E21-E487-1143-8309-28E4A25516A9}">
  <dimension ref="B2:L96"/>
  <sheetViews>
    <sheetView tabSelected="1" topLeftCell="A78" zoomScale="83" workbookViewId="0">
      <selection activeCell="L108" sqref="L108"/>
    </sheetView>
  </sheetViews>
  <sheetFormatPr baseColWidth="10" defaultRowHeight="16" x14ac:dyDescent="0.2"/>
  <cols>
    <col min="3" max="3" width="13.5" bestFit="1" customWidth="1"/>
    <col min="4" max="4" width="13.33203125" bestFit="1" customWidth="1"/>
    <col min="5" max="6" width="11.1640625" bestFit="1" customWidth="1"/>
    <col min="7" max="7" width="12.6640625" bestFit="1" customWidth="1"/>
  </cols>
  <sheetData>
    <row r="2" spans="3:12" x14ac:dyDescent="0.2">
      <c r="C2" t="s">
        <v>20</v>
      </c>
      <c r="D2">
        <v>10</v>
      </c>
      <c r="E2" t="s">
        <v>21</v>
      </c>
      <c r="F2" s="17" t="s">
        <v>22</v>
      </c>
      <c r="G2">
        <v>74</v>
      </c>
      <c r="H2" t="s">
        <v>23</v>
      </c>
    </row>
    <row r="5" spans="3:12" ht="17" x14ac:dyDescent="0.2">
      <c r="C5" t="s">
        <v>4</v>
      </c>
      <c r="D5" s="3" t="s">
        <v>5</v>
      </c>
      <c r="E5" t="s">
        <v>1</v>
      </c>
      <c r="F5" t="s">
        <v>6</v>
      </c>
      <c r="G5" s="4" t="s">
        <v>10</v>
      </c>
      <c r="H5" t="s">
        <v>7</v>
      </c>
      <c r="I5" t="s">
        <v>8</v>
      </c>
      <c r="J5" t="s">
        <v>2</v>
      </c>
      <c r="K5" t="s">
        <v>9</v>
      </c>
      <c r="L5" t="s">
        <v>24</v>
      </c>
    </row>
    <row r="6" spans="3:12" x14ac:dyDescent="0.2">
      <c r="C6">
        <v>0</v>
      </c>
      <c r="D6">
        <v>0</v>
      </c>
      <c r="E6">
        <f>Table2[[#This Row],[c * 10^5]]*0.00001/0.1</f>
        <v>0</v>
      </c>
      <c r="F6">
        <v>0</v>
      </c>
      <c r="G6">
        <f>Table2[[#This Row],[t (min)]]/10</f>
        <v>0</v>
      </c>
      <c r="H6">
        <f>Table2[[#This Row],[E(t)]]*10</f>
        <v>0</v>
      </c>
      <c r="I6">
        <v>0</v>
      </c>
      <c r="J6">
        <f>Table2[[#This Row],[t (min)]]*Table2[[#This Row],[E(t)]]</f>
        <v>0</v>
      </c>
      <c r="K6">
        <f>(Table2[[#This Row],[t (min)]]-$D$2)^2*Table2[[#This Row],[E(t)]]</f>
        <v>0</v>
      </c>
      <c r="L6">
        <f>(1-Table2[[#This Row],[F(t)]])/$D$2</f>
        <v>0.1</v>
      </c>
    </row>
    <row r="7" spans="3:12" x14ac:dyDescent="0.2">
      <c r="C7">
        <v>0.4</v>
      </c>
      <c r="D7">
        <v>329</v>
      </c>
      <c r="E7">
        <f>Table2[[#This Row],[c * 10^5]]*0.00001/0.1</f>
        <v>3.2899999999999999E-2</v>
      </c>
      <c r="F7">
        <v>7.0175000000000003E-3</v>
      </c>
      <c r="G7">
        <f>Table2[[#This Row],[t (min)]]/10</f>
        <v>0.04</v>
      </c>
      <c r="H7">
        <f>Table2[[#This Row],[E(t)]]*10</f>
        <v>0.32899999999999996</v>
      </c>
      <c r="I7">
        <v>7.0175000000000003E-3</v>
      </c>
      <c r="J7">
        <f>Table2[[#This Row],[t (min)]]*Table2[[#This Row],[E(t)]]</f>
        <v>1.316E-2</v>
      </c>
      <c r="K7">
        <f>(Table2[[#This Row],[t (min)]]-$D$2)^2*Table2[[#This Row],[E(t)]]</f>
        <v>3.0320639999999996</v>
      </c>
      <c r="L7">
        <f>(1-Table2[[#This Row],[F(t)]])/$D$2</f>
        <v>9.9298250000000005E-2</v>
      </c>
    </row>
    <row r="8" spans="3:12" x14ac:dyDescent="0.2">
      <c r="C8">
        <v>1</v>
      </c>
      <c r="D8">
        <v>622</v>
      </c>
      <c r="E8">
        <f>Table2[[#This Row],[c * 10^5]]*0.00001/0.1</f>
        <v>6.2200000000000005E-2</v>
      </c>
      <c r="F8">
        <v>3.6526896367521301E-2</v>
      </c>
      <c r="G8">
        <f>Table2[[#This Row],[t (min)]]/10</f>
        <v>0.1</v>
      </c>
      <c r="H8">
        <f>Table2[[#This Row],[E(t)]]*10</f>
        <v>0.62200000000000011</v>
      </c>
      <c r="I8">
        <v>3.6526896367521301E-2</v>
      </c>
      <c r="J8">
        <f>Table2[[#This Row],[t (min)]]*Table2[[#This Row],[E(t)]]</f>
        <v>6.2200000000000005E-2</v>
      </c>
      <c r="K8">
        <f>(Table2[[#This Row],[t (min)]]-$D$2)^2*Table2[[#This Row],[E(t)]]</f>
        <v>5.0382000000000007</v>
      </c>
      <c r="L8">
        <f>(1-Table2[[#This Row],[F(t)]])/$D$2</f>
        <v>9.6347310363247868E-2</v>
      </c>
    </row>
    <row r="9" spans="3:12" x14ac:dyDescent="0.2">
      <c r="C9">
        <v>2</v>
      </c>
      <c r="D9">
        <v>812</v>
      </c>
      <c r="E9">
        <f>Table2[[#This Row],[c * 10^5]]*0.00001/0.1</f>
        <v>8.1199999999999994E-2</v>
      </c>
      <c r="F9">
        <v>0.11031132478632399</v>
      </c>
      <c r="G9">
        <f>Table2[[#This Row],[t (min)]]/10</f>
        <v>0.2</v>
      </c>
      <c r="H9">
        <f>Table2[[#This Row],[E(t)]]*10</f>
        <v>0.81199999999999994</v>
      </c>
      <c r="I9">
        <v>0.11031132478632399</v>
      </c>
      <c r="J9">
        <f>Table2[[#This Row],[t (min)]]*Table2[[#This Row],[E(t)]]</f>
        <v>0.16239999999999999</v>
      </c>
      <c r="K9">
        <f>(Table2[[#This Row],[t (min)]]-$D$2)^2*Table2[[#This Row],[E(t)]]</f>
        <v>5.1967999999999996</v>
      </c>
      <c r="L9">
        <f>(1-Table2[[#This Row],[F(t)]])/$D$2</f>
        <v>8.8968867521367595E-2</v>
      </c>
    </row>
    <row r="10" spans="3:12" x14ac:dyDescent="0.2">
      <c r="C10">
        <v>3</v>
      </c>
      <c r="D10">
        <v>831</v>
      </c>
      <c r="E10">
        <f>Table2[[#This Row],[c * 10^5]]*0.00001/0.1</f>
        <v>8.3100000000000007E-2</v>
      </c>
      <c r="F10">
        <v>0.193538221153845</v>
      </c>
      <c r="G10">
        <f>Table2[[#This Row],[t (min)]]/10</f>
        <v>0.3</v>
      </c>
      <c r="H10">
        <f>Table2[[#This Row],[E(t)]]*10</f>
        <v>0.83100000000000007</v>
      </c>
      <c r="I10">
        <v>0.193538221153845</v>
      </c>
      <c r="J10">
        <f>Table2[[#This Row],[t (min)]]*Table2[[#This Row],[E(t)]]</f>
        <v>0.24930000000000002</v>
      </c>
      <c r="K10">
        <f>(Table2[[#This Row],[t (min)]]-$D$2)^2*Table2[[#This Row],[E(t)]]</f>
        <v>4.0719000000000003</v>
      </c>
      <c r="L10">
        <f>(1-Table2[[#This Row],[F(t)]])/$D$2</f>
        <v>8.0646177884615505E-2</v>
      </c>
    </row>
    <row r="11" spans="3:12" x14ac:dyDescent="0.2">
      <c r="C11">
        <v>4</v>
      </c>
      <c r="D11">
        <v>785</v>
      </c>
      <c r="E11">
        <f>Table2[[#This Row],[c * 10^5]]*0.00001/0.1</f>
        <v>7.85E-2</v>
      </c>
      <c r="F11">
        <v>0.2742922758826265</v>
      </c>
      <c r="G11">
        <f>Table2[[#This Row],[t (min)]]/10</f>
        <v>0.4</v>
      </c>
      <c r="H11">
        <f>Table2[[#This Row],[E(t)]]*10</f>
        <v>0.78500000000000003</v>
      </c>
      <c r="I11">
        <v>0.2742922758826265</v>
      </c>
      <c r="J11">
        <f>Table2[[#This Row],[t (min)]]*Table2[[#This Row],[E(t)]]</f>
        <v>0.314</v>
      </c>
      <c r="K11">
        <f>(Table2[[#This Row],[t (min)]]-$D$2)^2*Table2[[#This Row],[E(t)]]</f>
        <v>2.8260000000000001</v>
      </c>
      <c r="L11">
        <f>(1-Table2[[#This Row],[F(t)]])/$D$2</f>
        <v>7.2570772411737344E-2</v>
      </c>
    </row>
    <row r="12" spans="3:12" x14ac:dyDescent="0.2">
      <c r="C12">
        <v>5</v>
      </c>
      <c r="D12">
        <v>720</v>
      </c>
      <c r="E12">
        <f>Table2[[#This Row],[c * 10^5]]*0.00001/0.1</f>
        <v>7.2000000000000008E-2</v>
      </c>
      <c r="F12">
        <v>0.34920404554838202</v>
      </c>
      <c r="G12">
        <f>Table2[[#This Row],[t (min)]]/10</f>
        <v>0.5</v>
      </c>
      <c r="H12">
        <f>Table2[[#This Row],[E(t)]]*10</f>
        <v>0.72000000000000008</v>
      </c>
      <c r="I12">
        <v>0.34920404554838202</v>
      </c>
      <c r="J12">
        <f>Table2[[#This Row],[t (min)]]*Table2[[#This Row],[E(t)]]</f>
        <v>0.36000000000000004</v>
      </c>
      <c r="K12">
        <f>(Table2[[#This Row],[t (min)]]-$D$2)^2*Table2[[#This Row],[E(t)]]</f>
        <v>1.8000000000000003</v>
      </c>
      <c r="L12">
        <f>(1-Table2[[#This Row],[F(t)]])/$D$2</f>
        <v>6.50795954451618E-2</v>
      </c>
    </row>
    <row r="13" spans="3:12" x14ac:dyDescent="0.2">
      <c r="C13">
        <v>6</v>
      </c>
      <c r="D13">
        <v>650</v>
      </c>
      <c r="E13">
        <f>Table2[[#This Row],[c * 10^5]]*0.00001/0.1</f>
        <v>6.5000000000000002E-2</v>
      </c>
      <c r="F13">
        <v>0.41781393965935398</v>
      </c>
      <c r="G13">
        <f>Table2[[#This Row],[t (min)]]/10</f>
        <v>0.6</v>
      </c>
      <c r="H13">
        <f>Table2[[#This Row],[E(t)]]*10</f>
        <v>0.65</v>
      </c>
      <c r="I13">
        <v>0.41781393965935398</v>
      </c>
      <c r="J13">
        <f>Table2[[#This Row],[t (min)]]*Table2[[#This Row],[E(t)]]</f>
        <v>0.39</v>
      </c>
      <c r="K13">
        <f>(Table2[[#This Row],[t (min)]]-$D$2)^2*Table2[[#This Row],[E(t)]]</f>
        <v>1.04</v>
      </c>
      <c r="L13">
        <f>(1-Table2[[#This Row],[F(t)]])/$D$2</f>
        <v>5.8218606034064604E-2</v>
      </c>
    </row>
    <row r="14" spans="3:12" x14ac:dyDescent="0.2">
      <c r="C14">
        <v>8</v>
      </c>
      <c r="D14">
        <v>523</v>
      </c>
      <c r="E14">
        <f>Table2[[#This Row],[c * 10^5]]*0.00001/0.1</f>
        <v>5.2299999999999999E-2</v>
      </c>
      <c r="F14">
        <v>0.53572332503182607</v>
      </c>
      <c r="G14">
        <f>Table2[[#This Row],[t (min)]]/10</f>
        <v>0.8</v>
      </c>
      <c r="H14">
        <f>Table2[[#This Row],[E(t)]]*10</f>
        <v>0.52300000000000002</v>
      </c>
      <c r="I14">
        <v>0.53572332503182607</v>
      </c>
      <c r="J14">
        <f>Table2[[#This Row],[t (min)]]*Table2[[#This Row],[E(t)]]</f>
        <v>0.41839999999999999</v>
      </c>
      <c r="K14">
        <f>(Table2[[#This Row],[t (min)]]-$D$2)^2*Table2[[#This Row],[E(t)]]</f>
        <v>0.2092</v>
      </c>
      <c r="L14">
        <f>(1-Table2[[#This Row],[F(t)]])/$D$2</f>
        <v>4.6427667496817392E-2</v>
      </c>
    </row>
    <row r="15" spans="3:12" x14ac:dyDescent="0.2">
      <c r="C15">
        <v>10</v>
      </c>
      <c r="D15">
        <v>418</v>
      </c>
      <c r="E15">
        <f>Table2[[#This Row],[c * 10^5]]*0.00001/0.1</f>
        <v>4.1800000000000004E-2</v>
      </c>
      <c r="F15">
        <v>0.62944132674616005</v>
      </c>
      <c r="G15">
        <f>Table2[[#This Row],[t (min)]]/10</f>
        <v>1</v>
      </c>
      <c r="H15">
        <f>Table2[[#This Row],[E(t)]]*10</f>
        <v>0.41800000000000004</v>
      </c>
      <c r="I15">
        <v>0.62944132674616005</v>
      </c>
      <c r="J15">
        <f>Table2[[#This Row],[t (min)]]*Table2[[#This Row],[E(t)]]</f>
        <v>0.41800000000000004</v>
      </c>
      <c r="K15">
        <f>(Table2[[#This Row],[t (min)]]-$D$2)^2*Table2[[#This Row],[E(t)]]</f>
        <v>0</v>
      </c>
      <c r="L15">
        <f>(1-Table2[[#This Row],[F(t)]])/$D$2</f>
        <v>3.7055867325383997E-2</v>
      </c>
    </row>
    <row r="16" spans="3:12" x14ac:dyDescent="0.2">
      <c r="C16">
        <v>15</v>
      </c>
      <c r="D16">
        <v>238</v>
      </c>
      <c r="E16">
        <f>Table2[[#This Row],[c * 10^5]]*0.00001/0.1</f>
        <v>2.3800000000000002E-2</v>
      </c>
      <c r="F16">
        <v>0.78629328781202401</v>
      </c>
      <c r="G16">
        <f>Table2[[#This Row],[t (min)]]/10</f>
        <v>1.5</v>
      </c>
      <c r="H16">
        <f>Table2[[#This Row],[E(t)]]*10</f>
        <v>0.23800000000000002</v>
      </c>
      <c r="I16">
        <v>0.78629328781202401</v>
      </c>
      <c r="J16">
        <f>Table2[[#This Row],[t (min)]]*Table2[[#This Row],[E(t)]]</f>
        <v>0.35700000000000004</v>
      </c>
      <c r="K16">
        <f>(Table2[[#This Row],[t (min)]]-$D$2)^2*Table2[[#This Row],[E(t)]]</f>
        <v>0.59500000000000008</v>
      </c>
      <c r="L16">
        <f>(1-Table2[[#This Row],[F(t)]])/$D$2</f>
        <v>2.1370671218797599E-2</v>
      </c>
    </row>
    <row r="17" spans="3:12" x14ac:dyDescent="0.2">
      <c r="C17">
        <v>20</v>
      </c>
      <c r="D17">
        <v>136</v>
      </c>
      <c r="E17">
        <f>Table2[[#This Row],[c * 10^5]]*0.00001/0.1</f>
        <v>1.3600000000000001E-2</v>
      </c>
      <c r="F17">
        <v>0.881888106195443</v>
      </c>
      <c r="G17">
        <f>Table2[[#This Row],[t (min)]]/10</f>
        <v>2</v>
      </c>
      <c r="H17">
        <f>Table2[[#This Row],[E(t)]]*10</f>
        <v>0.13600000000000001</v>
      </c>
      <c r="I17">
        <v>0.881888106195443</v>
      </c>
      <c r="J17">
        <f>Table2[[#This Row],[t (min)]]*Table2[[#This Row],[E(t)]]</f>
        <v>0.27200000000000002</v>
      </c>
      <c r="K17">
        <f>(Table2[[#This Row],[t (min)]]-$D$2)^2*Table2[[#This Row],[E(t)]]</f>
        <v>1.36</v>
      </c>
      <c r="L17">
        <f>(1-Table2[[#This Row],[F(t)]])/$D$2</f>
        <v>1.18111893804557E-2</v>
      </c>
    </row>
    <row r="18" spans="3:12" x14ac:dyDescent="0.2">
      <c r="C18">
        <v>25</v>
      </c>
      <c r="D18">
        <v>77</v>
      </c>
      <c r="E18">
        <f>Table2[[#This Row],[c * 10^5]]*0.00001/0.1</f>
        <v>7.7000000000000002E-3</v>
      </c>
      <c r="F18">
        <v>0.93407965474896437</v>
      </c>
      <c r="G18">
        <f>Table2[[#This Row],[t (min)]]/10</f>
        <v>2.5</v>
      </c>
      <c r="H18">
        <f>Table2[[#This Row],[E(t)]]*10</f>
        <v>7.6999999999999999E-2</v>
      </c>
      <c r="I18">
        <v>0.93407965474896437</v>
      </c>
      <c r="J18">
        <f>Table2[[#This Row],[t (min)]]*Table2[[#This Row],[E(t)]]</f>
        <v>0.1925</v>
      </c>
      <c r="K18">
        <f>(Table2[[#This Row],[t (min)]]-$D$2)^2*Table2[[#This Row],[E(t)]]</f>
        <v>1.7325000000000002</v>
      </c>
      <c r="L18">
        <f>(1-Table2[[#This Row],[F(t)]])/$D$2</f>
        <v>6.5920345251035632E-3</v>
      </c>
    </row>
    <row r="19" spans="3:12" x14ac:dyDescent="0.2">
      <c r="C19">
        <v>30</v>
      </c>
      <c r="D19">
        <v>44</v>
      </c>
      <c r="E19">
        <f>Table2[[#This Row],[c * 10^5]]*0.00001/0.1</f>
        <v>4.4000000000000003E-3</v>
      </c>
      <c r="F19">
        <v>0.96359324797468127</v>
      </c>
      <c r="G19">
        <f>Table2[[#This Row],[t (min)]]/10</f>
        <v>3</v>
      </c>
      <c r="H19">
        <f>Table2[[#This Row],[E(t)]]*10</f>
        <v>4.4000000000000004E-2</v>
      </c>
      <c r="I19">
        <v>0.96359324797468127</v>
      </c>
      <c r="J19">
        <f>Table2[[#This Row],[t (min)]]*Table2[[#This Row],[E(t)]]</f>
        <v>0.13200000000000001</v>
      </c>
      <c r="K19">
        <f>(Table2[[#This Row],[t (min)]]-$D$2)^2*Table2[[#This Row],[E(t)]]</f>
        <v>1.76</v>
      </c>
      <c r="L19">
        <f>(1-Table2[[#This Row],[F(t)]])/$D$2</f>
        <v>3.6406752025318736E-3</v>
      </c>
    </row>
    <row r="20" spans="3:12" x14ac:dyDescent="0.2">
      <c r="C20">
        <v>35</v>
      </c>
      <c r="D20">
        <v>25</v>
      </c>
      <c r="E20">
        <f>Table2[[#This Row],[c * 10^5]]*0.00001/0.1</f>
        <v>2.5000000000000001E-3</v>
      </c>
      <c r="F20">
        <v>0.98010271756299183</v>
      </c>
      <c r="G20">
        <f>Table2[[#This Row],[t (min)]]/10</f>
        <v>3.5</v>
      </c>
      <c r="H20">
        <f>Table2[[#This Row],[E(t)]]*10</f>
        <v>2.5000000000000001E-2</v>
      </c>
      <c r="I20">
        <v>0.98010271756299183</v>
      </c>
      <c r="J20">
        <f>Table2[[#This Row],[t (min)]]*Table2[[#This Row],[E(t)]]</f>
        <v>8.7500000000000008E-2</v>
      </c>
      <c r="K20">
        <f>(Table2[[#This Row],[t (min)]]-$D$2)^2*Table2[[#This Row],[E(t)]]</f>
        <v>1.5625</v>
      </c>
      <c r="L20">
        <f>(1-Table2[[#This Row],[F(t)]])/$D$2</f>
        <v>1.989728243700817E-3</v>
      </c>
    </row>
    <row r="21" spans="3:12" x14ac:dyDescent="0.2">
      <c r="C21">
        <v>40</v>
      </c>
      <c r="D21">
        <v>14</v>
      </c>
      <c r="E21">
        <f>Table2[[#This Row],[c * 10^5]]*0.00001/0.1</f>
        <v>1.4E-3</v>
      </c>
      <c r="F21">
        <v>0.98956311097647398</v>
      </c>
      <c r="G21">
        <f>Table2[[#This Row],[t (min)]]/10</f>
        <v>4</v>
      </c>
      <c r="H21">
        <f>Table2[[#This Row],[E(t)]]*10</f>
        <v>1.4E-2</v>
      </c>
      <c r="I21">
        <v>0.98956311097647398</v>
      </c>
      <c r="J21">
        <f>Table2[[#This Row],[t (min)]]*Table2[[#This Row],[E(t)]]</f>
        <v>5.6000000000000001E-2</v>
      </c>
      <c r="K21">
        <f>(Table2[[#This Row],[t (min)]]-$D$2)^2*Table2[[#This Row],[E(t)]]</f>
        <v>1.26</v>
      </c>
      <c r="L21">
        <f>(1-Table2[[#This Row],[F(t)]])/$D$2</f>
        <v>1.043688902352602E-3</v>
      </c>
    </row>
    <row r="22" spans="3:12" x14ac:dyDescent="0.2">
      <c r="C22">
        <v>45</v>
      </c>
      <c r="D22">
        <v>8</v>
      </c>
      <c r="E22">
        <f>Table2[[#This Row],[c * 10^5]]*0.00001/0.1</f>
        <v>8.0000000000000004E-4</v>
      </c>
      <c r="F22">
        <v>0.99518385683871202</v>
      </c>
      <c r="G22">
        <f>Table2[[#This Row],[t (min)]]/10</f>
        <v>4.5</v>
      </c>
      <c r="H22">
        <f>Table2[[#This Row],[E(t)]]*10</f>
        <v>8.0000000000000002E-3</v>
      </c>
      <c r="I22">
        <v>0.99518385683871202</v>
      </c>
      <c r="J22">
        <f>Table2[[#This Row],[t (min)]]*Table2[[#This Row],[E(t)]]</f>
        <v>3.6000000000000004E-2</v>
      </c>
      <c r="K22">
        <f>(Table2[[#This Row],[t (min)]]-$D$2)^2*Table2[[#This Row],[E(t)]]</f>
        <v>0.98000000000000009</v>
      </c>
      <c r="L22">
        <f>(1-Table2[[#This Row],[F(t)]])/$D$2</f>
        <v>4.8161431612879778E-4</v>
      </c>
    </row>
    <row r="23" spans="3:12" x14ac:dyDescent="0.2">
      <c r="C23">
        <v>50</v>
      </c>
      <c r="D23">
        <v>5</v>
      </c>
      <c r="E23">
        <f>Table2[[#This Row],[c * 10^5]]*0.00001/0.1</f>
        <v>5.0000000000000001E-4</v>
      </c>
      <c r="F23">
        <v>0.99840193032312796</v>
      </c>
      <c r="G23">
        <f>Table2[[#This Row],[t (min)]]/10</f>
        <v>5</v>
      </c>
      <c r="H23">
        <f>Table2[[#This Row],[E(t)]]*10</f>
        <v>5.0000000000000001E-3</v>
      </c>
      <c r="I23">
        <v>0.99840193032312796</v>
      </c>
      <c r="J23">
        <f>Table2[[#This Row],[t (min)]]*Table2[[#This Row],[E(t)]]</f>
        <v>2.5000000000000001E-2</v>
      </c>
      <c r="K23">
        <f>(Table2[[#This Row],[t (min)]]-$D$2)^2*Table2[[#This Row],[E(t)]]</f>
        <v>0.8</v>
      </c>
      <c r="L23">
        <f>(1-Table2[[#This Row],[F(t)]])/$D$2</f>
        <v>1.5980696768720383E-4</v>
      </c>
    </row>
    <row r="24" spans="3:12" x14ac:dyDescent="0.2">
      <c r="C24">
        <v>60</v>
      </c>
      <c r="D24">
        <v>1</v>
      </c>
      <c r="E24">
        <f>Table2[[#This Row],[c * 10^5]]*0.00001/0.1</f>
        <v>1E-4</v>
      </c>
      <c r="F24">
        <v>1.000354685934326</v>
      </c>
      <c r="G24">
        <f>Table2[[#This Row],[t (min)]]/10</f>
        <v>6</v>
      </c>
      <c r="H24">
        <f>Table2[[#This Row],[E(t)]]*10</f>
        <v>1E-3</v>
      </c>
      <c r="I24">
        <v>1.000354685934326</v>
      </c>
      <c r="J24">
        <f>Table2[[#This Row],[t (min)]]*Table2[[#This Row],[E(t)]]</f>
        <v>6.0000000000000001E-3</v>
      </c>
      <c r="K24">
        <f>(Table2[[#This Row],[t (min)]]-$D$2)^2*Table2[[#This Row],[E(t)]]</f>
        <v>0.25</v>
      </c>
      <c r="L24">
        <f>(1-Table2[[#This Row],[F(t)]])/$D$2</f>
        <v>-3.5468593432597116E-5</v>
      </c>
    </row>
    <row r="48" spans="3:7" ht="17" x14ac:dyDescent="0.2">
      <c r="C48" s="5" t="s">
        <v>0</v>
      </c>
      <c r="D48" s="6" t="s">
        <v>5</v>
      </c>
      <c r="E48" s="5" t="s">
        <v>1</v>
      </c>
      <c r="F48" s="9" t="s">
        <v>11</v>
      </c>
      <c r="G48" s="9" t="s">
        <v>6</v>
      </c>
    </row>
    <row r="49" spans="3:9" x14ac:dyDescent="0.2">
      <c r="C49" s="1">
        <v>0</v>
      </c>
      <c r="D49" s="1">
        <v>0</v>
      </c>
      <c r="E49" s="1">
        <f>Table3[[#This Row],[c * 10^5]]*0.00001/0.1</f>
        <v>0</v>
      </c>
      <c r="F49" s="10">
        <f xml:space="preserve"> 0.0047*Table3[[#This Row],[t]]^3 - 0.036*Table3[[#This Row],[t]]^2 + 0.0938*Table3[[#This Row],[t]] + 0.0002</f>
        <v>2.0000000000000001E-4</v>
      </c>
      <c r="G49" s="10">
        <v>0</v>
      </c>
      <c r="I49" s="8" t="s">
        <v>12</v>
      </c>
    </row>
    <row r="50" spans="3:9" x14ac:dyDescent="0.2">
      <c r="C50" s="2">
        <v>0.4</v>
      </c>
      <c r="D50" s="2">
        <v>329</v>
      </c>
      <c r="E50" s="1">
        <f>Table3[[#This Row],[c * 10^5]]*0.00001/0.1</f>
        <v>3.2899999999999999E-2</v>
      </c>
      <c r="F50" s="10">
        <f xml:space="preserve"> 0.0047*Table3[[#This Row],[t]]^3 - 0.036*Table3[[#This Row],[t]]^2 + 0.0938*Table3[[#This Row],[t]] + 0.0002</f>
        <v>3.2260799999999999E-2</v>
      </c>
      <c r="G50" s="1">
        <v>6.84608E-3</v>
      </c>
      <c r="I50" t="s">
        <v>13</v>
      </c>
    </row>
    <row r="51" spans="3:9" x14ac:dyDescent="0.2">
      <c r="C51" s="1">
        <v>1</v>
      </c>
      <c r="D51" s="1">
        <v>622</v>
      </c>
      <c r="E51" s="1">
        <f>Table3[[#This Row],[c * 10^5]]*0.00001/0.1</f>
        <v>6.2200000000000005E-2</v>
      </c>
      <c r="F51" s="10">
        <f xml:space="preserve"> 0.0047*Table3[[#This Row],[t]]^3 - 0.036*Table3[[#This Row],[t]]^2 + 0.0938*Table3[[#This Row],[t]] + 0.0002</f>
        <v>6.2700000000000006E-2</v>
      </c>
      <c r="G51" s="1">
        <v>3.6275000000000002E-2</v>
      </c>
      <c r="I51" t="s">
        <v>14</v>
      </c>
    </row>
    <row r="52" spans="3:9" x14ac:dyDescent="0.2">
      <c r="C52" s="2">
        <v>2</v>
      </c>
      <c r="D52" s="2">
        <v>812</v>
      </c>
      <c r="E52" s="1">
        <f>Table3[[#This Row],[c * 10^5]]*0.00001/0.1</f>
        <v>8.1199999999999994E-2</v>
      </c>
      <c r="F52" s="10">
        <f xml:space="preserve"> 0.0047*Table3[[#This Row],[t]]^3 - 0.036*Table3[[#This Row],[t]]^2 + 0.0938*Table3[[#This Row],[t]] + 0.0002</f>
        <v>8.14E-2</v>
      </c>
      <c r="G52" s="1">
        <v>0.1108</v>
      </c>
    </row>
    <row r="53" spans="3:9" x14ac:dyDescent="0.2">
      <c r="C53" s="1">
        <v>3</v>
      </c>
      <c r="D53" s="1">
        <v>831</v>
      </c>
      <c r="E53" s="1">
        <f>Table3[[#This Row],[c * 10^5]]*0.00001/0.1</f>
        <v>8.3100000000000007E-2</v>
      </c>
      <c r="F53" s="10">
        <f xml:space="preserve"> 0.0047*Table3[[#This Row],[t]]^3 - 0.036*Table3[[#This Row],[t]]^2 + 0.0938*Table3[[#This Row],[t]] + 0.0002</f>
        <v>8.4500000000000047E-2</v>
      </c>
      <c r="G53" s="1">
        <v>0.19387499999999999</v>
      </c>
    </row>
    <row r="54" spans="3:9" x14ac:dyDescent="0.2">
      <c r="C54" s="2">
        <v>4</v>
      </c>
      <c r="D54" s="2">
        <v>785</v>
      </c>
      <c r="E54" s="1">
        <f>Table3[[#This Row],[c * 10^5]]*0.00001/0.1</f>
        <v>7.85E-2</v>
      </c>
      <c r="F54" s="1">
        <f>-0.000002*Table3[[#This Row],[t]]^4 + 0.00009*Table3[[#This Row],[t]]^3 - 0.0012*Table3[[#This Row],[t]]^2 - 0.0002*Table3[[#This Row],[t]] + 0.0923</f>
        <v>7.7547999999999992E-2</v>
      </c>
      <c r="G54" s="1">
        <v>0.27429992000000003</v>
      </c>
    </row>
    <row r="55" spans="3:9" x14ac:dyDescent="0.2">
      <c r="C55" s="1">
        <v>5</v>
      </c>
      <c r="D55" s="1">
        <v>720</v>
      </c>
      <c r="E55" s="1">
        <f>Table3[[#This Row],[c * 10^5]]*0.00001/0.1</f>
        <v>7.2000000000000008E-2</v>
      </c>
      <c r="F55" s="1">
        <f>-0.000002*Table3[[#This Row],[t]]^4 + 0.00009*Table3[[#This Row],[t]]^3 - 0.0012*Table3[[#This Row],[t]]^2 - 0.0002*Table3[[#This Row],[t]] + 0.0923</f>
        <v>7.1300000000000002E-2</v>
      </c>
      <c r="G55" s="1">
        <v>0.34876192000000006</v>
      </c>
    </row>
    <row r="56" spans="3:9" x14ac:dyDescent="0.2">
      <c r="C56" s="2">
        <v>6</v>
      </c>
      <c r="D56" s="2">
        <v>650</v>
      </c>
      <c r="E56" s="1">
        <f>Table3[[#This Row],[c * 10^5]]*0.00001/0.1</f>
        <v>6.5000000000000002E-2</v>
      </c>
      <c r="F56" s="1">
        <f>-0.000002*Table3[[#This Row],[t]]^4 + 0.00009*Table3[[#This Row],[t]]^3 - 0.0012*Table3[[#This Row],[t]]^2 - 0.0002*Table3[[#This Row],[t]] + 0.0923</f>
        <v>6.4748E-2</v>
      </c>
      <c r="G56" s="1">
        <v>0.41679892000000007</v>
      </c>
    </row>
    <row r="57" spans="3:9" x14ac:dyDescent="0.2">
      <c r="C57" s="1">
        <v>8</v>
      </c>
      <c r="D57" s="1">
        <v>523</v>
      </c>
      <c r="E57" s="1">
        <f>Table3[[#This Row],[c * 10^5]]*0.00001/0.1</f>
        <v>5.2299999999999999E-2</v>
      </c>
      <c r="F57" s="1">
        <f>-0.000002*Table3[[#This Row],[t]]^4 + 0.00009*Table3[[#This Row],[t]]^3 - 0.0012*Table3[[#This Row],[t]]^2 - 0.0002*Table3[[#This Row],[t]] + 0.0923</f>
        <v>5.1788000000000008E-2</v>
      </c>
      <c r="G57" s="1">
        <v>0.53320292000000002</v>
      </c>
    </row>
    <row r="58" spans="3:9" x14ac:dyDescent="0.2">
      <c r="C58" s="2">
        <v>10</v>
      </c>
      <c r="D58" s="2">
        <v>418</v>
      </c>
      <c r="E58" s="1">
        <f>Table3[[#This Row],[c * 10^5]]*0.00001/0.1</f>
        <v>4.1800000000000004E-2</v>
      </c>
      <c r="F58" s="1">
        <f>-0.000002*Table3[[#This Row],[t]]^4 + 0.00009*Table3[[#This Row],[t]]^3 - 0.0012*Table3[[#This Row],[t]]^2 - 0.0002*Table3[[#This Row],[t]] + 0.0923</f>
        <v>4.0300000000000002E-2</v>
      </c>
      <c r="G58" s="1">
        <v>0.62494992000000005</v>
      </c>
    </row>
    <row r="59" spans="3:9" x14ac:dyDescent="0.2">
      <c r="C59" s="1">
        <v>15</v>
      </c>
      <c r="D59" s="1">
        <v>238</v>
      </c>
      <c r="E59" s="1">
        <f>Table3[[#This Row],[c * 10^5]]*0.00001/0.1</f>
        <v>2.3800000000000002E-2</v>
      </c>
      <c r="F59" s="1">
        <f>-0.000002*Table3[[#This Row],[t]]^4 + 0.00009*Table3[[#This Row],[t]]^3 - 0.0012*Table3[[#This Row],[t]]^2 - 0.0002*Table3[[#This Row],[t]] + 0.0923</f>
        <v>2.1800000000000042E-2</v>
      </c>
      <c r="G59" s="1">
        <v>0.77426192000000005</v>
      </c>
    </row>
    <row r="60" spans="3:9" x14ac:dyDescent="0.2">
      <c r="C60" s="2">
        <v>20</v>
      </c>
      <c r="D60" s="2">
        <v>136</v>
      </c>
      <c r="E60" s="1">
        <f>Table3[[#This Row],[c * 10^5]]*0.00001/0.1</f>
        <v>1.3600000000000001E-2</v>
      </c>
      <c r="F60" s="1">
        <f>-0.000002*Table3[[#This Row],[t]]^4 + 0.00009*Table3[[#This Row],[t]]^3 - 0.0012*Table3[[#This Row],[t]]^2 - 0.0002*Table3[[#This Row],[t]] + 0.0923</f>
        <v>8.3000000000000851E-3</v>
      </c>
      <c r="G60" s="1">
        <v>0.85294892</v>
      </c>
    </row>
    <row r="61" spans="3:9" x14ac:dyDescent="0.2">
      <c r="C61" s="1">
        <v>25</v>
      </c>
      <c r="D61" s="1">
        <v>77</v>
      </c>
      <c r="E61" s="1">
        <f>Table3[[#This Row],[c * 10^5]]*0.00001/0.1</f>
        <v>7.7000000000000002E-3</v>
      </c>
      <c r="F61" s="1">
        <f>0.00000001*Table3[[#This Row],[t]]^4 - 0.000003*Table3[[#This Row],[t]]^3 + 0.0002*Table3[[#This Row],[t]]^2 - 0.0064*Table3[[#This Row],[t]] + 0.0841</f>
        <v>6.1312499999999909E-3</v>
      </c>
      <c r="G61" s="1">
        <v>0.901945</v>
      </c>
    </row>
    <row r="62" spans="3:9" x14ac:dyDescent="0.2">
      <c r="C62" s="2">
        <v>30</v>
      </c>
      <c r="D62" s="2">
        <v>44</v>
      </c>
      <c r="E62" s="1">
        <f>Table3[[#This Row],[c * 10^5]]*0.00001/0.1</f>
        <v>4.4000000000000003E-3</v>
      </c>
      <c r="F62" s="11">
        <f>0.00000001*Table3[[#This Row],[t]]^4 - 0.000003*Table3[[#This Row],[t]]^3 + 0.0002*Table3[[#This Row],[t]]^2 - 0.0064*Table3[[#This Row],[t]] + 0.0841</f>
        <v>-7.9999999999999516E-4</v>
      </c>
      <c r="G62" s="1">
        <v>0.91531600000000002</v>
      </c>
    </row>
    <row r="63" spans="3:9" x14ac:dyDescent="0.2">
      <c r="C63" s="1">
        <v>35</v>
      </c>
      <c r="D63" s="1">
        <v>25</v>
      </c>
      <c r="E63" s="1">
        <f>Table3[[#This Row],[c * 10^5]]*0.00001/0.1</f>
        <v>2.5000000000000001E-3</v>
      </c>
      <c r="F63" s="11">
        <f>0.00000001*Table3[[#This Row],[t]]^4 - 0.000003*Table3[[#This Row],[t]]^3 + 0.0002*Table3[[#This Row],[t]]^2 - 0.0064*Table3[[#This Row],[t]] + 0.0841</f>
        <v>-8.5187500000000055E-3</v>
      </c>
      <c r="G63" s="1">
        <v>0.89262399999999997</v>
      </c>
    </row>
    <row r="64" spans="3:9" x14ac:dyDescent="0.2">
      <c r="C64" s="2">
        <v>40</v>
      </c>
      <c r="D64" s="2">
        <v>14</v>
      </c>
      <c r="E64" s="1">
        <f>Table3[[#This Row],[c * 10^5]]*0.00001/0.1</f>
        <v>1.4E-3</v>
      </c>
      <c r="F64" s="11">
        <f>0.00000001*Table3[[#This Row],[t]]^4 - 0.000003*Table3[[#This Row],[t]]^3 + 0.0002*Table3[[#This Row],[t]]^2 - 0.0064*Table3[[#This Row],[t]] + 0.0841</f>
        <v>-1.8299999999999997E-2</v>
      </c>
      <c r="G64" s="1">
        <v>0.82668200000000003</v>
      </c>
    </row>
    <row r="65" spans="2:9" x14ac:dyDescent="0.2">
      <c r="C65" s="1">
        <v>45</v>
      </c>
      <c r="D65" s="1">
        <v>8</v>
      </c>
      <c r="E65" s="1">
        <f>Table3[[#This Row],[c * 10^5]]*0.00001/0.1</f>
        <v>8.0000000000000004E-4</v>
      </c>
      <c r="F65" s="11">
        <f>0.00000001*Table3[[#This Row],[t]]^4 - 0.000003*Table3[[#This Row],[t]]^3 + 0.0002*Table3[[#This Row],[t]]^2 - 0.0064*Table3[[#This Row],[t]] + 0.0841</f>
        <v>-3.1268750000000053E-2</v>
      </c>
      <c r="G65" s="1">
        <v>0.70430300000000001</v>
      </c>
    </row>
    <row r="66" spans="2:9" x14ac:dyDescent="0.2">
      <c r="C66" s="2">
        <v>50</v>
      </c>
      <c r="D66" s="2">
        <v>5</v>
      </c>
      <c r="E66" s="1">
        <f>Table3[[#This Row],[c * 10^5]]*0.00001/0.1</f>
        <v>5.0000000000000001E-4</v>
      </c>
      <c r="F66" s="11">
        <f>0.00000001*Table3[[#This Row],[t]]^4 - 0.000003*Table3[[#This Row],[t]]^3 + 0.0002*Table3[[#This Row],[t]]^2 - 0.0064*Table3[[#This Row],[t]] + 0.0841</f>
        <v>-4.8400000000000012E-2</v>
      </c>
      <c r="G66" s="1">
        <v>0.50704899999999997</v>
      </c>
    </row>
    <row r="67" spans="2:9" x14ac:dyDescent="0.2">
      <c r="C67" s="7">
        <v>60</v>
      </c>
      <c r="D67" s="7">
        <v>1</v>
      </c>
      <c r="E67" s="1">
        <f>Table3[[#This Row],[c * 10^5]]*0.00001/0.1</f>
        <v>1E-4</v>
      </c>
      <c r="F67" s="11">
        <f>0.00000001*Table3[[#This Row],[t]]^4 - 0.000003*Table3[[#This Row],[t]]^3 + 0.0002*Table3[[#This Row],[t]]^2 - 0.0064*Table3[[#This Row],[t]] + 0.0841</f>
        <v>-9.8299999999999901E-2</v>
      </c>
      <c r="G67" s="7">
        <v>-0.20758399999999999</v>
      </c>
    </row>
    <row r="70" spans="2:9" x14ac:dyDescent="0.2">
      <c r="B70" t="s">
        <v>18</v>
      </c>
    </row>
    <row r="72" spans="2:9" x14ac:dyDescent="0.2">
      <c r="B72" t="s">
        <v>15</v>
      </c>
      <c r="C72">
        <f t="array" ref="C72:G72">LINEST(E49:E53,C49:C53^{1,2,3,4})</f>
        <v>-1.1674679487178677E-3</v>
      </c>
      <c r="D72">
        <v>1.1354807692307236E-2</v>
      </c>
      <c r="E72">
        <v>-4.7492147435896671E-2</v>
      </c>
      <c r="F72">
        <v>9.9504807692307337E-2</v>
      </c>
      <c r="G72">
        <v>-3.1225022567582528E-17</v>
      </c>
      <c r="I72" t="str">
        <f>"E(t) = ("&amp; C72 &amp; ") t^4 + ("&amp; D72 &amp; ") t^3 + ("&amp; E72 &amp; ") t^2 + ("&amp; F72 &amp; ") t + ("&amp; G72 &amp; ")"</f>
        <v>E(t) = (-0.00116746794871787) t^4 + (0.0113548076923072) t^3 + (-0.0474921474358967) t^2 + (0.0995048076923073) t + (-3.12250225675825E-17)</v>
      </c>
    </row>
    <row r="73" spans="2:9" x14ac:dyDescent="0.2">
      <c r="B73" t="s">
        <v>16</v>
      </c>
      <c r="C73">
        <f t="array" ref="C73:G73">LINEST(E53:E60,C53:C60^{1,2,3,4})</f>
        <v>-1.8950132365536201E-6</v>
      </c>
      <c r="D73">
        <v>8.720246805086835E-5</v>
      </c>
      <c r="E73">
        <v>-1.1739419364699074E-3</v>
      </c>
      <c r="F73">
        <v>-1.7978577728339627E-4</v>
      </c>
      <c r="G73">
        <v>9.2342815256059835E-2</v>
      </c>
      <c r="I73" t="str">
        <f>"E(t) = ("&amp; C73 &amp; ") t^4 + ("&amp; D73 &amp; ") t^3 + ("&amp; E73 &amp; ") t^2 + ("&amp; F73 &amp; ") t + ("&amp; G73 &amp; ")"</f>
        <v>E(t) = (-1.89501323655362E-06) t^4 + (8.72024680508683E-05) t^3 + (-0.00117394193646991) t^2 + (-0.000179785777283396) t + (0.0923428152560598)</v>
      </c>
    </row>
    <row r="74" spans="2:9" x14ac:dyDescent="0.2">
      <c r="B74" t="s">
        <v>17</v>
      </c>
      <c r="C74">
        <f t="array" ref="C74:G74">LINEST(E60:E67,C60:C67^{1,2,3,4})</f>
        <v>1.2975538517707258E-8</v>
      </c>
      <c r="D74">
        <v>-2.548740416210311E-6</v>
      </c>
      <c r="E74">
        <v>1.8960332238043208E-4</v>
      </c>
      <c r="F74">
        <v>-6.4037273770406675E-3</v>
      </c>
      <c r="G74">
        <v>8.4122948938611886E-2</v>
      </c>
      <c r="I74" t="str">
        <f>"E(t) = ("&amp; C74 &amp; ") t^4 + ("&amp; D74 &amp; ") t^3 + ("&amp; E74 &amp; ") t^2 + ("&amp; F74 &amp; ") t + ("&amp; G74 &amp; ")"</f>
        <v>E(t) = (1.29755385177073E-08) t^4 + (-2.54874041621031E-06) t^3 + (0.000189603322380432) t^2 + (-0.00640372737704067) t + (0.0841229489386119)</v>
      </c>
    </row>
    <row r="77" spans="2:9" ht="17" x14ac:dyDescent="0.2">
      <c r="C77" s="5" t="s">
        <v>0</v>
      </c>
      <c r="D77" s="6" t="s">
        <v>5</v>
      </c>
      <c r="E77" s="5" t="s">
        <v>1</v>
      </c>
      <c r="F77" s="9" t="s">
        <v>11</v>
      </c>
      <c r="G77" s="9" t="s">
        <v>6</v>
      </c>
      <c r="H77" s="9" t="s">
        <v>19</v>
      </c>
    </row>
    <row r="78" spans="2:9" x14ac:dyDescent="0.2">
      <c r="C78" s="1">
        <v>0</v>
      </c>
      <c r="D78" s="1">
        <v>0</v>
      </c>
      <c r="E78" s="1">
        <f>Table35[[#This Row],[c * 10^5]]*0.00001/0.1</f>
        <v>0</v>
      </c>
      <c r="F78" s="10">
        <f>$C$72*Table35[[#This Row],[t]]^4+$D$72*Table35[[#This Row],[t]]^3+$E$72*Table35[[#This Row],[t]]^2+$F$72*Table35[[#This Row],[t]]+$G$72</f>
        <v>-3.1225022567582528E-17</v>
      </c>
      <c r="G78" s="12">
        <v>0</v>
      </c>
      <c r="H78" s="12">
        <v>0</v>
      </c>
    </row>
    <row r="79" spans="2:9" x14ac:dyDescent="0.2">
      <c r="C79" s="2">
        <v>0.4</v>
      </c>
      <c r="D79" s="2">
        <v>329</v>
      </c>
      <c r="E79" s="1">
        <f>Table35[[#This Row],[c * 10^5]]*0.00001/0.1</f>
        <v>3.2899999999999999E-2</v>
      </c>
      <c r="F79" s="10">
        <f>$C$72*Table35[[#This Row],[t]]^4+$D$72*Table35[[#This Row],[t]]^3+$E$72*Table35[[#This Row],[t]]^2+$F$72*Table35[[#This Row],[t]]+$G$72</f>
        <v>3.2899999999999915E-2</v>
      </c>
      <c r="G79" s="13">
        <v>7.0175000000000003E-3</v>
      </c>
      <c r="H79" s="13">
        <v>7.0175000000000003E-3</v>
      </c>
    </row>
    <row r="80" spans="2:9" x14ac:dyDescent="0.2">
      <c r="C80" s="1">
        <v>1</v>
      </c>
      <c r="D80" s="1">
        <v>622</v>
      </c>
      <c r="E80" s="1">
        <f>Table35[[#This Row],[c * 10^5]]*0.00001/0.1</f>
        <v>6.2200000000000005E-2</v>
      </c>
      <c r="F80" s="10">
        <f>$C$72*Table35[[#This Row],[t]]^4+$D$72*Table35[[#This Row],[t]]^3+$E$72*Table35[[#This Row],[t]]^2+$F$72*Table35[[#This Row],[t]]+$G$72</f>
        <v>6.2200000000000005E-2</v>
      </c>
      <c r="G80" s="13">
        <v>3.6526896367521301E-2</v>
      </c>
      <c r="H80" s="13">
        <v>3.6526896367521301E-2</v>
      </c>
    </row>
    <row r="81" spans="3:8" x14ac:dyDescent="0.2">
      <c r="C81" s="2">
        <v>2</v>
      </c>
      <c r="D81" s="2">
        <v>812</v>
      </c>
      <c r="E81" s="1">
        <f>Table35[[#This Row],[c * 10^5]]*0.00001/0.1</f>
        <v>8.1199999999999994E-2</v>
      </c>
      <c r="F81" s="10">
        <f>$C$72*Table35[[#This Row],[t]]^4+$D$72*Table35[[#This Row],[t]]^3+$E$72*Table35[[#This Row],[t]]^2+$F$72*Table35[[#This Row],[t]]+$G$72</f>
        <v>8.1199999999999967E-2</v>
      </c>
      <c r="G81" s="13">
        <v>0.11031132478632399</v>
      </c>
      <c r="H81" s="13">
        <v>0.11031132478632399</v>
      </c>
    </row>
    <row r="82" spans="3:8" x14ac:dyDescent="0.2">
      <c r="C82" s="1">
        <v>3</v>
      </c>
      <c r="D82" s="1">
        <v>831</v>
      </c>
      <c r="E82" s="1">
        <f>Table35[[#This Row],[c * 10^5]]*0.00001/0.1</f>
        <v>8.3100000000000007E-2</v>
      </c>
      <c r="F82" s="10">
        <f>$C$72*Table35[[#This Row],[t]]^4+$D$72*Table35[[#This Row],[t]]^3+$E$72*Table35[[#This Row],[t]]^2+$F$72*Table35[[#This Row],[t]]+$G$72</f>
        <v>8.3099999999999979E-2</v>
      </c>
      <c r="G82" s="13">
        <v>0.193538221153845</v>
      </c>
      <c r="H82" s="13">
        <v>0.193538221153845</v>
      </c>
    </row>
    <row r="83" spans="3:8" x14ac:dyDescent="0.2">
      <c r="C83" s="2">
        <v>4</v>
      </c>
      <c r="D83" s="2">
        <v>785</v>
      </c>
      <c r="E83" s="1">
        <f>Table35[[#This Row],[c * 10^5]]*0.00001/0.1</f>
        <v>7.85E-2</v>
      </c>
      <c r="F83" s="10">
        <f>$C$73*Table35[[#This Row],[t]]^4+$D$73*Table35[[#This Row],[t]]^3+$E$73*Table35[[#This Row],[t]]^2+$F$73*Table35[[#This Row],[t]]+$G$73</f>
        <v>7.7936435730105585E-2</v>
      </c>
      <c r="G83" s="1">
        <f>$G$82+Table35[[#This Row],[ Calculation Column1]]</f>
        <v>0.2742922758826265</v>
      </c>
      <c r="H83" s="14">
        <v>8.0754054728781499E-2</v>
      </c>
    </row>
    <row r="84" spans="3:8" x14ac:dyDescent="0.2">
      <c r="C84" s="1">
        <v>5</v>
      </c>
      <c r="D84" s="1">
        <v>720</v>
      </c>
      <c r="E84" s="1">
        <f>Table35[[#This Row],[c * 10^5]]*0.00001/0.1</f>
        <v>7.2000000000000008E-2</v>
      </c>
      <c r="F84" s="10">
        <f>$C$73*Table35[[#This Row],[t]]^4+$D$73*Table35[[#This Row],[t]]^3+$E$73*Table35[[#This Row],[t]]^2+$F$73*Table35[[#This Row],[t]]+$G$73</f>
        <v>7.1811263191407695E-2</v>
      </c>
      <c r="G84" s="1">
        <f>$G$82+Table35[[#This Row],[ Calculation Column1]]</f>
        <v>0.34920404554838202</v>
      </c>
      <c r="H84" s="14">
        <v>0.15566582439453699</v>
      </c>
    </row>
    <row r="85" spans="3:8" x14ac:dyDescent="0.2">
      <c r="C85" s="2">
        <v>6</v>
      </c>
      <c r="D85" s="2">
        <v>650</v>
      </c>
      <c r="E85" s="1">
        <f>Table35[[#This Row],[c * 10^5]]*0.00001/0.1</f>
        <v>6.5000000000000002E-2</v>
      </c>
      <c r="F85" s="10">
        <f>$C$73*Table35[[#This Row],[t]]^4+$D$73*Table35[[#This Row],[t]]^3+$E$73*Table35[[#This Row],[t]]^2+$F$73*Table35[[#This Row],[t]]+$G$73</f>
        <v>6.5381986823856861E-2</v>
      </c>
      <c r="G85" s="1">
        <f>$G$82+Table35[[#This Row],[ Calculation Column1]]</f>
        <v>0.41781393965935398</v>
      </c>
      <c r="H85" s="14">
        <v>0.22427571850550901</v>
      </c>
    </row>
    <row r="86" spans="3:8" x14ac:dyDescent="0.2">
      <c r="C86" s="1">
        <v>8</v>
      </c>
      <c r="D86" s="1">
        <v>523</v>
      </c>
      <c r="E86" s="1">
        <f>Table35[[#This Row],[c * 10^5]]*0.00001/0.1</f>
        <v>5.2299999999999999E-2</v>
      </c>
      <c r="F86" s="10">
        <f>$C$73*Table35[[#This Row],[t]]^4+$D$73*Table35[[#This Row],[t]]^3+$E$73*Table35[[#This Row],[t]]^2+$F$73*Table35[[#This Row],[t]]+$G$73</f>
        <v>5.2657934528839552E-2</v>
      </c>
      <c r="G86" s="1">
        <f>$G$82+Table35[[#This Row],[ Calculation Column1]]</f>
        <v>0.53572332503182607</v>
      </c>
      <c r="H86" s="14">
        <v>0.34218510387798101</v>
      </c>
    </row>
    <row r="87" spans="3:8" x14ac:dyDescent="0.2">
      <c r="C87" s="2">
        <v>10</v>
      </c>
      <c r="D87" s="2">
        <v>418</v>
      </c>
      <c r="E87" s="1">
        <f>Table35[[#This Row],[c * 10^5]]*0.00001/0.1</f>
        <v>4.1800000000000004E-2</v>
      </c>
      <c r="F87" s="10">
        <f>$C$73*Table35[[#This Row],[t]]^4+$D$73*Table35[[#This Row],[t]]^3+$E$73*Table35[[#This Row],[t]]^2+$F$73*Table35[[#This Row],[t]]+$G$73</f>
        <v>4.1403099521567274E-2</v>
      </c>
      <c r="G87" s="1">
        <f>$G$82+Table35[[#This Row],[ Calculation Column1]]</f>
        <v>0.62944132674616005</v>
      </c>
      <c r="H87" s="14">
        <v>0.43590310559231499</v>
      </c>
    </row>
    <row r="88" spans="3:8" x14ac:dyDescent="0.2">
      <c r="C88" s="1">
        <v>15</v>
      </c>
      <c r="D88" s="1">
        <v>238</v>
      </c>
      <c r="E88" s="1">
        <f>Table35[[#This Row],[c * 10^5]]*0.00001/0.1</f>
        <v>2.3800000000000002E-2</v>
      </c>
      <c r="F88" s="10">
        <f>$C$73*Table35[[#This Row],[t]]^4+$D$73*Table35[[#This Row],[t]]^3+$E$73*Table35[[#This Row],[t]]^2+$F$73*Table35[[#This Row],[t]]+$G$73</f>
        <v>2.3882377462233401E-2</v>
      </c>
      <c r="G88" s="1">
        <f>$G$82+Table35[[#This Row],[ Calculation Column1]]</f>
        <v>0.78629328781202401</v>
      </c>
      <c r="H88" s="14">
        <v>0.59275506665817901</v>
      </c>
    </row>
    <row r="89" spans="3:8" x14ac:dyDescent="0.2">
      <c r="C89" s="2">
        <v>20</v>
      </c>
      <c r="D89" s="2">
        <v>136</v>
      </c>
      <c r="E89" s="1">
        <f>Table35[[#This Row],[c * 10^5]]*0.00001/0.1</f>
        <v>1.3600000000000001E-2</v>
      </c>
      <c r="F89" s="10">
        <f>$C$73*Table35[[#This Row],[t]]^4+$D$73*Table35[[#This Row],[t]]^3+$E$73*Table35[[#This Row],[t]]^2+$F$73*Table35[[#This Row],[t]]+$G$73</f>
        <v>1.3587951680796573E-2</v>
      </c>
      <c r="G89" s="1">
        <f>$G$82+Table35[[#This Row],[ Calculation Column1]]</f>
        <v>0.881888106195443</v>
      </c>
      <c r="H89" s="14">
        <v>0.688349885041598</v>
      </c>
    </row>
    <row r="90" spans="3:8" x14ac:dyDescent="0.2">
      <c r="C90" s="1">
        <v>25</v>
      </c>
      <c r="D90" s="1">
        <v>77</v>
      </c>
      <c r="E90" s="1">
        <f>Table35[[#This Row],[c * 10^5]]*0.00001/0.1</f>
        <v>7.7000000000000002E-3</v>
      </c>
      <c r="F90" s="10">
        <f>$C$74*Table35[[#This Row],[t]]^4+$D$74*Table35[[#This Row],[t]]^3+$E$74*Table35[[#This Row],[t]]^2+$F$74*Table35[[#This Row],[t]]+$G$74</f>
        <v>7.7763417305585225E-3</v>
      </c>
      <c r="G90" s="1">
        <f>$G$89+Table35[[#This Row],[ Calculation Column1]]</f>
        <v>0.93407965474896437</v>
      </c>
      <c r="H90" s="15">
        <v>5.21915485535214E-2</v>
      </c>
    </row>
    <row r="91" spans="3:8" x14ac:dyDescent="0.2">
      <c r="C91" s="2">
        <v>30</v>
      </c>
      <c r="D91" s="2">
        <v>44</v>
      </c>
      <c r="E91" s="1">
        <f>Table35[[#This Row],[c * 10^5]]*0.00001/0.1</f>
        <v>4.4000000000000003E-3</v>
      </c>
      <c r="F91" s="10">
        <f>$C$74*Table35[[#This Row],[t]]^4+$D$74*Table35[[#This Row],[t]]^3+$E$74*Table35[[#This Row],[t]]^2+$F$74*Table35[[#This Row],[t]]+$G$74</f>
        <v>4.3483127314452308E-3</v>
      </c>
      <c r="G91" s="1">
        <f>$G$89+Table35[[#This Row],[ Calculation Column1]]</f>
        <v>0.96359324797468127</v>
      </c>
      <c r="H91" s="15">
        <v>8.1705141779238294E-2</v>
      </c>
    </row>
    <row r="92" spans="3:8" x14ac:dyDescent="0.2">
      <c r="C92" s="1">
        <v>35</v>
      </c>
      <c r="D92" s="1">
        <v>25</v>
      </c>
      <c r="E92" s="1">
        <f>Table35[[#This Row],[c * 10^5]]*0.00001/0.1</f>
        <v>2.5000000000000001E-3</v>
      </c>
      <c r="F92" s="10">
        <f>$C$74*Table35[[#This Row],[t]]^4+$D$74*Table35[[#This Row],[t]]^3+$E$74*Table35[[#This Row],[t]]^2+$F$74*Table35[[#This Row],[t]]+$G$74</f>
        <v>2.4507328013352037E-3</v>
      </c>
      <c r="G92" s="1">
        <f>$G$89+Table35[[#This Row],[ Calculation Column1]]</f>
        <v>0.98010271756299183</v>
      </c>
      <c r="H92" s="15">
        <v>9.8214611367548804E-2</v>
      </c>
    </row>
    <row r="93" spans="3:8" x14ac:dyDescent="0.2">
      <c r="C93" s="2">
        <v>40</v>
      </c>
      <c r="D93" s="2">
        <v>14</v>
      </c>
      <c r="E93" s="1">
        <f>Table35[[#This Row],[c * 10^5]]*0.00001/0.1</f>
        <v>1.4E-3</v>
      </c>
      <c r="F93" s="10">
        <f>$C$74*Table35[[#This Row],[t]]^4+$D$74*Table35[[#This Row],[t]]^3+$E$74*Table35[[#This Row],[t]]^2+$F$74*Table35[[#This Row],[t]]+$G$74</f>
        <v>1.4371616335471793E-3</v>
      </c>
      <c r="G93" s="1">
        <f>$G$89+Table35[[#This Row],[ Calculation Column1]]</f>
        <v>0.98956311097647398</v>
      </c>
      <c r="H93" s="15">
        <v>0.10767500478103099</v>
      </c>
    </row>
    <row r="94" spans="3:8" x14ac:dyDescent="0.2">
      <c r="C94" s="1">
        <v>45</v>
      </c>
      <c r="D94" s="1">
        <v>8</v>
      </c>
      <c r="E94" s="1">
        <f>Table35[[#This Row],[c * 10^5]]*0.00001/0.1</f>
        <v>8.0000000000000004E-4</v>
      </c>
      <c r="F94" s="10">
        <f>$C$74*Table35[[#This Row],[t]]^4+$D$74*Table35[[#This Row],[t]]^3+$E$74*Table35[[#This Row],[t]]^2+$F$74*Table35[[#This Row],[t]]+$G$74</f>
        <v>8.5579199916557824E-4</v>
      </c>
      <c r="G94" s="1">
        <f>$G$89+Table35[[#This Row],[ Calculation Column1]]</f>
        <v>0.99518385683871202</v>
      </c>
      <c r="H94" s="15">
        <v>0.11329575064326899</v>
      </c>
    </row>
    <row r="95" spans="3:8" x14ac:dyDescent="0.2">
      <c r="C95" s="2">
        <v>50</v>
      </c>
      <c r="D95" s="2">
        <v>5</v>
      </c>
      <c r="E95" s="1">
        <f>Table35[[#This Row],[c * 10^5]]*0.00001/0.1</f>
        <v>5.0000000000000001E-4</v>
      </c>
      <c r="F95" s="10">
        <f>$C$74*Table35[[#This Row],[t]]^4+$D$74*Table35[[#This Row],[t]]^3+$E$74*Table35[[#This Row],[t]]^2+$F$74*Table35[[#This Row],[t]]+$G$74</f>
        <v>4.4944974704014262E-4</v>
      </c>
      <c r="G95" s="1">
        <f>$G$89+Table35[[#This Row],[ Calculation Column1]]</f>
        <v>0.99840193032312796</v>
      </c>
      <c r="H95" s="15">
        <v>0.116513824127685</v>
      </c>
    </row>
    <row r="96" spans="3:8" x14ac:dyDescent="0.2">
      <c r="C96" s="7">
        <v>60</v>
      </c>
      <c r="D96" s="7">
        <v>1</v>
      </c>
      <c r="E96" s="1">
        <f>Table35[[#This Row],[c * 10^5]]*0.00001/0.1</f>
        <v>1E-4</v>
      </c>
      <c r="F96" s="10">
        <f>$C$74*Table35[[#This Row],[t]]^4+$D$74*Table35[[#This Row],[t]]^3+$E$74*Table35[[#This Row],[t]]^2+$F$74*Table35[[#This Row],[t]]+$G$74</f>
        <v>1.0631617378625835E-4</v>
      </c>
      <c r="G96" s="1">
        <f>$G$89+Table35[[#This Row],[ Calculation Column1]]</f>
        <v>1.000354685934326</v>
      </c>
      <c r="H96" s="16">
        <v>0.118466579738883</v>
      </c>
    </row>
  </sheetData>
  <phoneticPr fontId="3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P16-6</vt:lpstr>
      <vt:lpstr>P16-11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Utikar</dc:creator>
  <cp:lastModifiedBy>Ranjeet Utikar</cp:lastModifiedBy>
  <dcterms:created xsi:type="dcterms:W3CDTF">2020-06-03T17:49:53Z</dcterms:created>
  <dcterms:modified xsi:type="dcterms:W3CDTF">2020-06-04T05:53:59Z</dcterms:modified>
</cp:coreProperties>
</file>